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.saleev\Desktop\"/>
    </mc:Choice>
  </mc:AlternateContent>
  <bookViews>
    <workbookView xWindow="0" yWindow="0" windowWidth="27915" windowHeight="11730" activeTab="2"/>
  </bookViews>
  <sheets>
    <sheet name="Заключение" sheetId="1" state="hidden" r:id="rId1"/>
    <sheet name="calc" sheetId="2" state="hidden" r:id="rId2"/>
    <sheet name="расчет" sheetId="3" r:id="rId3"/>
    <sheet name="резерв" sheetId="4" r:id="rId4"/>
    <sheet name="коллектив" sheetId="5" r:id="rId5"/>
    <sheet name="ReInsure" sheetId="6" r:id="rId6"/>
    <sheet name="tarif_out" sheetId="7" r:id="rId7"/>
    <sheet name="форма Заключение накоп" sheetId="8" state="hidden" r:id="rId8"/>
  </sheets>
  <definedNames>
    <definedName name="_xlnm.Print_Area" localSheetId="0">Заключение!$A$1:$K$43</definedName>
    <definedName name="_xlnm.Print_Area" localSheetId="3">резерв!$A$11:$AH$72</definedName>
    <definedName name="_xlnm.Print_Area" localSheetId="7">'форма Заключение накоп'!$A$1:$J$69</definedName>
  </definedNames>
  <calcPr calcId="162913"/>
</workbook>
</file>

<file path=xl/calcChain.xml><?xml version="1.0" encoding="utf-8"?>
<calcChain xmlns="http://schemas.openxmlformats.org/spreadsheetml/2006/main">
  <c r="H8" i="3" l="1"/>
  <c r="H7" i="3"/>
  <c r="B44" i="8"/>
  <c r="B45" i="8" s="1"/>
  <c r="B46" i="8" s="1"/>
  <c r="B47" i="8" s="1"/>
  <c r="B48" i="8" s="1"/>
  <c r="B49" i="8" s="1"/>
  <c r="B50" i="8" s="1"/>
  <c r="B51" i="8" s="1"/>
  <c r="B43" i="8"/>
  <c r="A34" i="8"/>
  <c r="H24" i="8"/>
  <c r="B24" i="8"/>
  <c r="D3" i="8"/>
  <c r="FB119" i="7"/>
  <c r="DR119" i="7"/>
  <c r="FB118" i="7"/>
  <c r="DR118" i="7"/>
  <c r="FB117" i="7"/>
  <c r="DR117" i="7"/>
  <c r="CW76" i="7"/>
  <c r="CV76" i="7"/>
  <c r="CW75" i="7"/>
  <c r="CV75" i="7"/>
  <c r="CW74" i="7"/>
  <c r="CV74" i="7"/>
  <c r="CW73" i="7"/>
  <c r="CV73" i="7"/>
  <c r="CW72" i="7"/>
  <c r="CV72" i="7"/>
  <c r="CW71" i="7"/>
  <c r="CV71" i="7"/>
  <c r="CW70" i="7"/>
  <c r="CV70" i="7"/>
  <c r="CW69" i="7"/>
  <c r="CV69" i="7"/>
  <c r="CW68" i="7"/>
  <c r="CV68" i="7"/>
  <c r="CW67" i="7"/>
  <c r="CV67" i="7"/>
  <c r="CW66" i="7"/>
  <c r="CV66" i="7"/>
  <c r="CW65" i="7"/>
  <c r="CV65" i="7"/>
  <c r="CW64" i="7"/>
  <c r="CV64" i="7"/>
  <c r="CW63" i="7"/>
  <c r="CV63" i="7"/>
  <c r="CW62" i="7"/>
  <c r="CV62" i="7"/>
  <c r="CK62" i="7"/>
  <c r="CJ62" i="7"/>
  <c r="CW61" i="7"/>
  <c r="CV61" i="7"/>
  <c r="CK61" i="7"/>
  <c r="CJ61" i="7"/>
  <c r="CW60" i="7"/>
  <c r="CV60" i="7"/>
  <c r="CK60" i="7"/>
  <c r="CJ60" i="7"/>
  <c r="CW59" i="7"/>
  <c r="CV59" i="7"/>
  <c r="CK59" i="7"/>
  <c r="CJ59" i="7"/>
  <c r="CW58" i="7"/>
  <c r="CV58" i="7"/>
  <c r="CK58" i="7"/>
  <c r="CJ58" i="7"/>
  <c r="CW57" i="7"/>
  <c r="CV57" i="7"/>
  <c r="CK57" i="7"/>
  <c r="CJ57" i="7"/>
  <c r="CW56" i="7"/>
  <c r="CV56" i="7"/>
  <c r="CK56" i="7"/>
  <c r="CJ56" i="7"/>
  <c r="CW55" i="7"/>
  <c r="CV55" i="7"/>
  <c r="CK55" i="7"/>
  <c r="CJ55" i="7"/>
  <c r="CW54" i="7"/>
  <c r="CV54" i="7"/>
  <c r="CK54" i="7"/>
  <c r="CJ54" i="7"/>
  <c r="CW53" i="7"/>
  <c r="CV53" i="7"/>
  <c r="CK53" i="7"/>
  <c r="CJ53" i="7"/>
  <c r="CW52" i="7"/>
  <c r="CV52" i="7"/>
  <c r="CK52" i="7"/>
  <c r="CJ52" i="7"/>
  <c r="CW51" i="7"/>
  <c r="CV51" i="7"/>
  <c r="CK51" i="7"/>
  <c r="CJ51" i="7"/>
  <c r="CW50" i="7"/>
  <c r="CV50" i="7"/>
  <c r="CK50" i="7"/>
  <c r="CJ50" i="7"/>
  <c r="CW49" i="7"/>
  <c r="CV49" i="7"/>
  <c r="CK49" i="7"/>
  <c r="CJ49" i="7"/>
  <c r="CW48" i="7"/>
  <c r="CV48" i="7"/>
  <c r="CK48" i="7"/>
  <c r="CJ48" i="7"/>
  <c r="CW47" i="7"/>
  <c r="CV47" i="7"/>
  <c r="CK47" i="7"/>
  <c r="CJ47" i="7"/>
  <c r="CW46" i="7"/>
  <c r="CV46" i="7"/>
  <c r="CK46" i="7"/>
  <c r="CJ46" i="7"/>
  <c r="CW45" i="7"/>
  <c r="CV45" i="7"/>
  <c r="CK45" i="7"/>
  <c r="CJ45" i="7"/>
  <c r="CW44" i="7"/>
  <c r="CV44" i="7"/>
  <c r="CK44" i="7"/>
  <c r="CJ44" i="7"/>
  <c r="CW43" i="7"/>
  <c r="CV43" i="7"/>
  <c r="CK43" i="7"/>
  <c r="CJ43" i="7"/>
  <c r="CW42" i="7"/>
  <c r="CV42" i="7"/>
  <c r="CK42" i="7"/>
  <c r="CJ42" i="7"/>
  <c r="CW41" i="7"/>
  <c r="CV41" i="7"/>
  <c r="CK41" i="7"/>
  <c r="CJ41" i="7"/>
  <c r="CW40" i="7"/>
  <c r="CV40" i="7"/>
  <c r="CK40" i="7"/>
  <c r="CJ40" i="7"/>
  <c r="CW39" i="7"/>
  <c r="CV39" i="7"/>
  <c r="CK39" i="7"/>
  <c r="CJ39" i="7"/>
  <c r="CW38" i="7"/>
  <c r="CV38" i="7"/>
  <c r="CK38" i="7"/>
  <c r="CJ38" i="7"/>
  <c r="CW37" i="7"/>
  <c r="CV37" i="7"/>
  <c r="CK37" i="7"/>
  <c r="CJ37" i="7"/>
  <c r="CW36" i="7"/>
  <c r="CV36" i="7"/>
  <c r="CK36" i="7"/>
  <c r="CJ36" i="7"/>
  <c r="CW35" i="7"/>
  <c r="CV35" i="7"/>
  <c r="CK35" i="7"/>
  <c r="CJ35" i="7"/>
  <c r="CW34" i="7"/>
  <c r="CV34" i="7"/>
  <c r="CK34" i="7"/>
  <c r="CJ34" i="7"/>
  <c r="CW33" i="7"/>
  <c r="CV33" i="7"/>
  <c r="CK33" i="7"/>
  <c r="CJ33" i="7"/>
  <c r="CW32" i="7"/>
  <c r="CV32" i="7"/>
  <c r="CK32" i="7"/>
  <c r="CJ32" i="7"/>
  <c r="CW31" i="7"/>
  <c r="CV31" i="7"/>
  <c r="CK31" i="7"/>
  <c r="CJ31" i="7"/>
  <c r="CK30" i="7"/>
  <c r="CJ30" i="7"/>
  <c r="CK29" i="7"/>
  <c r="CJ29" i="7"/>
  <c r="CK28" i="7"/>
  <c r="CJ28" i="7"/>
  <c r="CK27" i="7"/>
  <c r="CJ27" i="7"/>
  <c r="CK26" i="7"/>
  <c r="CJ26" i="7"/>
  <c r="CK25" i="7"/>
  <c r="CJ25" i="7"/>
  <c r="CK24" i="7"/>
  <c r="CJ24" i="7"/>
  <c r="CK23" i="7"/>
  <c r="CJ23" i="7"/>
  <c r="DC22" i="7"/>
  <c r="CK22" i="7"/>
  <c r="CJ22" i="7"/>
  <c r="CK21" i="7"/>
  <c r="CJ21" i="7"/>
  <c r="CK20" i="7"/>
  <c r="CJ20" i="7"/>
  <c r="CK19" i="7"/>
  <c r="CJ19" i="7"/>
  <c r="CK18" i="7"/>
  <c r="CJ18" i="7"/>
  <c r="CK17" i="7"/>
  <c r="CJ17" i="7"/>
  <c r="CK16" i="7"/>
  <c r="CJ16" i="7"/>
  <c r="CK15" i="7"/>
  <c r="CJ15" i="7"/>
  <c r="DC14" i="7"/>
  <c r="DC13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AT12" i="7"/>
  <c r="AD12" i="7"/>
  <c r="N12" i="7"/>
  <c r="AN11" i="7"/>
  <c r="AP11" i="7" s="1"/>
  <c r="AR11" i="7" s="1"/>
  <c r="AT11" i="7" s="1"/>
  <c r="AL11" i="7"/>
  <c r="AJ11" i="7"/>
  <c r="T11" i="7"/>
  <c r="V11" i="7" s="1"/>
  <c r="X11" i="7" s="1"/>
  <c r="Z11" i="7" s="1"/>
  <c r="AB11" i="7" s="1"/>
  <c r="AD11" i="7" s="1"/>
  <c r="H11" i="7"/>
  <c r="J11" i="7" s="1"/>
  <c r="L11" i="7" s="1"/>
  <c r="N11" i="7" s="1"/>
  <c r="F11" i="7"/>
  <c r="D11" i="7"/>
  <c r="D8" i="7"/>
  <c r="J12" i="7" s="1"/>
  <c r="D7" i="7"/>
  <c r="H12" i="7" s="1"/>
  <c r="D4" i="7"/>
  <c r="AN12" i="6"/>
  <c r="AD12" i="6"/>
  <c r="L12" i="6"/>
  <c r="J12" i="6"/>
  <c r="D12" i="6"/>
  <c r="B12" i="6"/>
  <c r="AJ11" i="6"/>
  <c r="AL11" i="6" s="1"/>
  <c r="AN11" i="6" s="1"/>
  <c r="AP11" i="6" s="1"/>
  <c r="AR11" i="6" s="1"/>
  <c r="AT11" i="6" s="1"/>
  <c r="AD11" i="6"/>
  <c r="V11" i="6"/>
  <c r="X11" i="6" s="1"/>
  <c r="Z11" i="6" s="1"/>
  <c r="AB11" i="6" s="1"/>
  <c r="T11" i="6"/>
  <c r="D11" i="6"/>
  <c r="F11" i="6" s="1"/>
  <c r="H11" i="6" s="1"/>
  <c r="J11" i="6" s="1"/>
  <c r="L11" i="6" s="1"/>
  <c r="N11" i="6" s="1"/>
  <c r="D10" i="6"/>
  <c r="D9" i="6"/>
  <c r="AB12" i="6" s="1"/>
  <c r="D8" i="6"/>
  <c r="Z12" i="6" s="1"/>
  <c r="D7" i="6"/>
  <c r="H12" i="6" s="1"/>
  <c r="D6" i="6"/>
  <c r="D5" i="6"/>
  <c r="T12" i="6" s="1"/>
  <c r="D4" i="6"/>
  <c r="R12" i="6" s="1"/>
  <c r="Z63" i="5"/>
  <c r="M13" i="5"/>
  <c r="J13" i="5"/>
  <c r="A13" i="5"/>
  <c r="CR12" i="5"/>
  <c r="CE12" i="5"/>
  <c r="BR12" i="5"/>
  <c r="BE12" i="5"/>
  <c r="AR12" i="5"/>
  <c r="AE12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B1" i="5"/>
  <c r="C1" i="5" s="1"/>
  <c r="D1" i="5" s="1"/>
  <c r="BM63" i="4"/>
  <c r="BN63" i="4" s="1"/>
  <c r="BL63" i="4"/>
  <c r="BH63" i="4"/>
  <c r="BG63" i="4"/>
  <c r="BO63" i="4" s="1"/>
  <c r="BF63" i="4"/>
  <c r="BP63" i="4" s="1"/>
  <c r="BC63" i="4"/>
  <c r="BB63" i="4"/>
  <c r="BA63" i="4"/>
  <c r="AZ63" i="4"/>
  <c r="AY63" i="4"/>
  <c r="AX63" i="4"/>
  <c r="AW63" i="4"/>
  <c r="AV63" i="4"/>
  <c r="BD63" i="4" s="1"/>
  <c r="AU63" i="4"/>
  <c r="AT63" i="4"/>
  <c r="AS63" i="4"/>
  <c r="AR63" i="4"/>
  <c r="AQ63" i="4"/>
  <c r="BM62" i="4"/>
  <c r="BN62" i="4" s="1"/>
  <c r="BL62" i="4"/>
  <c r="BH62" i="4"/>
  <c r="BO62" i="4" s="1"/>
  <c r="BG62" i="4"/>
  <c r="BF62" i="4"/>
  <c r="BP62" i="4" s="1"/>
  <c r="BC62" i="4"/>
  <c r="BB62" i="4"/>
  <c r="BA62" i="4"/>
  <c r="AZ62" i="4"/>
  <c r="AY62" i="4"/>
  <c r="AX62" i="4"/>
  <c r="AW62" i="4"/>
  <c r="AV62" i="4"/>
  <c r="BD62" i="4" s="1"/>
  <c r="AU62" i="4"/>
  <c r="AT62" i="4"/>
  <c r="AS62" i="4"/>
  <c r="AR62" i="4"/>
  <c r="AQ62" i="4"/>
  <c r="BP61" i="4"/>
  <c r="BO61" i="4"/>
  <c r="BL61" i="4"/>
  <c r="BH61" i="4"/>
  <c r="BG61" i="4"/>
  <c r="BM61" i="4" s="1"/>
  <c r="BN61" i="4" s="1"/>
  <c r="BF61" i="4"/>
  <c r="BQ61" i="4" s="1"/>
  <c r="BC61" i="4"/>
  <c r="BB61" i="4"/>
  <c r="BA61" i="4"/>
  <c r="AZ61" i="4"/>
  <c r="AY61" i="4"/>
  <c r="AX61" i="4"/>
  <c r="AW61" i="4"/>
  <c r="AV61" i="4"/>
  <c r="BD61" i="4" s="1"/>
  <c r="AU61" i="4"/>
  <c r="AT61" i="4"/>
  <c r="AS61" i="4"/>
  <c r="AR61" i="4"/>
  <c r="AQ61" i="4"/>
  <c r="BL60" i="4"/>
  <c r="BH60" i="4"/>
  <c r="BG60" i="4"/>
  <c r="BF60" i="4"/>
  <c r="BQ60" i="4" s="1"/>
  <c r="BC60" i="4"/>
  <c r="BB60" i="4"/>
  <c r="BA60" i="4"/>
  <c r="AZ60" i="4"/>
  <c r="AY60" i="4"/>
  <c r="AX60" i="4"/>
  <c r="AW60" i="4"/>
  <c r="AV60" i="4"/>
  <c r="BD60" i="4" s="1"/>
  <c r="AU60" i="4"/>
  <c r="AT60" i="4"/>
  <c r="AS60" i="4"/>
  <c r="AQ60" i="4"/>
  <c r="AR60" i="4" s="1"/>
  <c r="BQ59" i="4"/>
  <c r="BL59" i="4"/>
  <c r="BH59" i="4"/>
  <c r="BG59" i="4"/>
  <c r="BO59" i="4" s="1"/>
  <c r="BF59" i="4"/>
  <c r="BP59" i="4" s="1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BQ58" i="4"/>
  <c r="BP58" i="4"/>
  <c r="BM58" i="4"/>
  <c r="BN58" i="4" s="1"/>
  <c r="BL58" i="4"/>
  <c r="BH58" i="4"/>
  <c r="BO58" i="4" s="1"/>
  <c r="BG58" i="4"/>
  <c r="BF58" i="4"/>
  <c r="BC58" i="4"/>
  <c r="BB58" i="4"/>
  <c r="BA58" i="4"/>
  <c r="AZ58" i="4"/>
  <c r="AY58" i="4"/>
  <c r="AX58" i="4"/>
  <c r="AW58" i="4"/>
  <c r="AV58" i="4"/>
  <c r="BD58" i="4" s="1"/>
  <c r="AU58" i="4"/>
  <c r="AT58" i="4"/>
  <c r="AS58" i="4"/>
  <c r="AR58" i="4"/>
  <c r="AQ58" i="4"/>
  <c r="BP57" i="4"/>
  <c r="BL57" i="4"/>
  <c r="BH57" i="4"/>
  <c r="BO57" i="4" s="1"/>
  <c r="BG57" i="4"/>
  <c r="BF57" i="4"/>
  <c r="BQ57" i="4" s="1"/>
  <c r="BC57" i="4"/>
  <c r="BB57" i="4"/>
  <c r="BA57" i="4"/>
  <c r="AZ57" i="4"/>
  <c r="AY57" i="4"/>
  <c r="AX57" i="4"/>
  <c r="AW57" i="4"/>
  <c r="AV57" i="4"/>
  <c r="BD57" i="4" s="1"/>
  <c r="AU57" i="4"/>
  <c r="AT57" i="4"/>
  <c r="AS57" i="4"/>
  <c r="AR57" i="4"/>
  <c r="AQ57" i="4"/>
  <c r="BL56" i="4"/>
  <c r="BH56" i="4"/>
  <c r="BG56" i="4"/>
  <c r="BF56" i="4"/>
  <c r="BQ56" i="4" s="1"/>
  <c r="BC56" i="4"/>
  <c r="BB56" i="4"/>
  <c r="BA56" i="4"/>
  <c r="AZ56" i="4"/>
  <c r="AY56" i="4"/>
  <c r="AX56" i="4"/>
  <c r="AW56" i="4"/>
  <c r="AV56" i="4"/>
  <c r="AU56" i="4"/>
  <c r="AT56" i="4"/>
  <c r="AS56" i="4"/>
  <c r="AQ56" i="4"/>
  <c r="AR56" i="4" s="1"/>
  <c r="BQ55" i="4"/>
  <c r="BL55" i="4"/>
  <c r="BH55" i="4"/>
  <c r="BG55" i="4"/>
  <c r="BO55" i="4" s="1"/>
  <c r="BF55" i="4"/>
  <c r="BP55" i="4" s="1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BQ54" i="4"/>
  <c r="BP54" i="4"/>
  <c r="BM54" i="4"/>
  <c r="BN54" i="4" s="1"/>
  <c r="BL54" i="4"/>
  <c r="BH54" i="4"/>
  <c r="BO54" i="4" s="1"/>
  <c r="BG54" i="4"/>
  <c r="BF54" i="4"/>
  <c r="BC54" i="4"/>
  <c r="BB54" i="4"/>
  <c r="BA54" i="4"/>
  <c r="AZ54" i="4"/>
  <c r="AY54" i="4"/>
  <c r="AX54" i="4"/>
  <c r="AW54" i="4"/>
  <c r="AV54" i="4"/>
  <c r="BD54" i="4" s="1"/>
  <c r="AU54" i="4"/>
  <c r="AT54" i="4"/>
  <c r="AS54" i="4"/>
  <c r="AR54" i="4"/>
  <c r="AQ54" i="4"/>
  <c r="BP53" i="4"/>
  <c r="BL53" i="4"/>
  <c r="BH53" i="4"/>
  <c r="BO53" i="4" s="1"/>
  <c r="BG53" i="4"/>
  <c r="BF53" i="4"/>
  <c r="BQ53" i="4" s="1"/>
  <c r="BC53" i="4"/>
  <c r="BB53" i="4"/>
  <c r="BA53" i="4"/>
  <c r="AZ53" i="4"/>
  <c r="AY53" i="4"/>
  <c r="AX53" i="4"/>
  <c r="AW53" i="4"/>
  <c r="AV53" i="4"/>
  <c r="BD53" i="4" s="1"/>
  <c r="AU53" i="4"/>
  <c r="AT53" i="4"/>
  <c r="AS53" i="4"/>
  <c r="AQ53" i="4"/>
  <c r="AR53" i="4" s="1"/>
  <c r="BL52" i="4"/>
  <c r="BH52" i="4"/>
  <c r="BG52" i="4"/>
  <c r="BF52" i="4"/>
  <c r="BQ52" i="4" s="1"/>
  <c r="BC52" i="4"/>
  <c r="BB52" i="4"/>
  <c r="BA52" i="4"/>
  <c r="AZ52" i="4"/>
  <c r="AY52" i="4"/>
  <c r="AX52" i="4"/>
  <c r="AW52" i="4"/>
  <c r="AV52" i="4"/>
  <c r="AU52" i="4"/>
  <c r="AT52" i="4"/>
  <c r="AS52" i="4"/>
  <c r="AQ52" i="4"/>
  <c r="AR52" i="4" s="1"/>
  <c r="BL51" i="4"/>
  <c r="BH51" i="4"/>
  <c r="BG51" i="4"/>
  <c r="BO51" i="4" s="1"/>
  <c r="BF51" i="4"/>
  <c r="BP51" i="4" s="1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BP50" i="4"/>
  <c r="BM50" i="4"/>
  <c r="BN50" i="4" s="1"/>
  <c r="BL50" i="4"/>
  <c r="BH50" i="4"/>
  <c r="BO50" i="4" s="1"/>
  <c r="BG50" i="4"/>
  <c r="BF50" i="4"/>
  <c r="BQ50" i="4" s="1"/>
  <c r="BC50" i="4"/>
  <c r="BB50" i="4"/>
  <c r="BA50" i="4"/>
  <c r="AZ50" i="4"/>
  <c r="AY50" i="4"/>
  <c r="AX50" i="4"/>
  <c r="AW50" i="4"/>
  <c r="AV50" i="4"/>
  <c r="BD50" i="4" s="1"/>
  <c r="AU50" i="4"/>
  <c r="AT50" i="4"/>
  <c r="AS50" i="4"/>
  <c r="AR50" i="4"/>
  <c r="AQ50" i="4"/>
  <c r="BP49" i="4"/>
  <c r="BO49" i="4"/>
  <c r="BL49" i="4"/>
  <c r="BH49" i="4"/>
  <c r="BG49" i="4"/>
  <c r="BM49" i="4" s="1"/>
  <c r="BN49" i="4" s="1"/>
  <c r="BF49" i="4"/>
  <c r="BQ49" i="4" s="1"/>
  <c r="BC49" i="4"/>
  <c r="BB49" i="4"/>
  <c r="BA49" i="4"/>
  <c r="AZ49" i="4"/>
  <c r="AY49" i="4"/>
  <c r="AX49" i="4"/>
  <c r="AW49" i="4"/>
  <c r="AV49" i="4"/>
  <c r="BD49" i="4" s="1"/>
  <c r="AU49" i="4"/>
  <c r="AT49" i="4"/>
  <c r="AS49" i="4"/>
  <c r="AQ49" i="4"/>
  <c r="AR49" i="4" s="1"/>
  <c r="BL48" i="4"/>
  <c r="BH48" i="4"/>
  <c r="BG48" i="4"/>
  <c r="BM48" i="4" s="1"/>
  <c r="BN48" i="4" s="1"/>
  <c r="BF48" i="4"/>
  <c r="BQ48" i="4" s="1"/>
  <c r="BC48" i="4"/>
  <c r="BB48" i="4"/>
  <c r="BA48" i="4"/>
  <c r="AZ48" i="4"/>
  <c r="AY48" i="4"/>
  <c r="AX48" i="4"/>
  <c r="AW48" i="4"/>
  <c r="AV48" i="4"/>
  <c r="BD48" i="4" s="1"/>
  <c r="AU48" i="4"/>
  <c r="AT48" i="4"/>
  <c r="AS48" i="4"/>
  <c r="AQ48" i="4"/>
  <c r="AR48" i="4" s="1"/>
  <c r="BM47" i="4"/>
  <c r="BN47" i="4" s="1"/>
  <c r="BL47" i="4"/>
  <c r="BH47" i="4"/>
  <c r="BG47" i="4"/>
  <c r="BO47" i="4" s="1"/>
  <c r="BF47" i="4"/>
  <c r="BP47" i="4" s="1"/>
  <c r="BC47" i="4"/>
  <c r="BB47" i="4"/>
  <c r="BA47" i="4"/>
  <c r="AZ47" i="4"/>
  <c r="AY47" i="4"/>
  <c r="AX47" i="4"/>
  <c r="AW47" i="4"/>
  <c r="AV47" i="4"/>
  <c r="BD47" i="4" s="1"/>
  <c r="AU47" i="4"/>
  <c r="AT47" i="4"/>
  <c r="AS47" i="4"/>
  <c r="AR47" i="4"/>
  <c r="AQ47" i="4"/>
  <c r="BM46" i="4"/>
  <c r="BN46" i="4" s="1"/>
  <c r="BL46" i="4"/>
  <c r="BH46" i="4"/>
  <c r="BO46" i="4" s="1"/>
  <c r="BG46" i="4"/>
  <c r="BF46" i="4"/>
  <c r="BP46" i="4" s="1"/>
  <c r="BC46" i="4"/>
  <c r="BB46" i="4"/>
  <c r="BA46" i="4"/>
  <c r="AZ46" i="4"/>
  <c r="AY46" i="4"/>
  <c r="AX46" i="4"/>
  <c r="AW46" i="4"/>
  <c r="AV46" i="4"/>
  <c r="BD46" i="4" s="1"/>
  <c r="AU46" i="4"/>
  <c r="AT46" i="4"/>
  <c r="AS46" i="4"/>
  <c r="AR46" i="4"/>
  <c r="AQ46" i="4"/>
  <c r="BP45" i="4"/>
  <c r="BO45" i="4"/>
  <c r="BL45" i="4"/>
  <c r="BH45" i="4"/>
  <c r="BG45" i="4"/>
  <c r="BM45" i="4" s="1"/>
  <c r="BN45" i="4" s="1"/>
  <c r="BF45" i="4"/>
  <c r="BQ45" i="4" s="1"/>
  <c r="BC45" i="4"/>
  <c r="BB45" i="4"/>
  <c r="BA45" i="4"/>
  <c r="AZ45" i="4"/>
  <c r="AY45" i="4"/>
  <c r="AX45" i="4"/>
  <c r="AW45" i="4"/>
  <c r="AV45" i="4"/>
  <c r="BD45" i="4" s="1"/>
  <c r="AU45" i="4"/>
  <c r="AT45" i="4"/>
  <c r="AS45" i="4"/>
  <c r="AR45" i="4"/>
  <c r="AQ45" i="4"/>
  <c r="BQ44" i="4"/>
  <c r="BL44" i="4"/>
  <c r="BH44" i="4"/>
  <c r="BO44" i="4" s="1"/>
  <c r="BG44" i="4"/>
  <c r="BM44" i="4" s="1"/>
  <c r="BN44" i="4" s="1"/>
  <c r="BF44" i="4"/>
  <c r="BP44" i="4" s="1"/>
  <c r="BC44" i="4"/>
  <c r="BB44" i="4"/>
  <c r="BA44" i="4"/>
  <c r="AZ44" i="4"/>
  <c r="AY44" i="4"/>
  <c r="AX44" i="4"/>
  <c r="AW44" i="4"/>
  <c r="AV44" i="4"/>
  <c r="AU44" i="4"/>
  <c r="AT44" i="4"/>
  <c r="AS44" i="4"/>
  <c r="AQ44" i="4"/>
  <c r="AR44" i="4" s="1"/>
  <c r="BP43" i="4"/>
  <c r="BL43" i="4"/>
  <c r="BH43" i="4"/>
  <c r="BG43" i="4"/>
  <c r="BO43" i="4" s="1"/>
  <c r="BF43" i="4"/>
  <c r="BQ43" i="4" s="1"/>
  <c r="BC43" i="4"/>
  <c r="BB43" i="4"/>
  <c r="BA43" i="4"/>
  <c r="AZ43" i="4"/>
  <c r="AY43" i="4"/>
  <c r="AX43" i="4"/>
  <c r="AW43" i="4"/>
  <c r="AV43" i="4"/>
  <c r="BD43" i="4" s="1"/>
  <c r="AU43" i="4"/>
  <c r="AT43" i="4"/>
  <c r="AS43" i="4"/>
  <c r="AR43" i="4"/>
  <c r="AQ43" i="4"/>
  <c r="BM42" i="4"/>
  <c r="BN42" i="4" s="1"/>
  <c r="BL42" i="4"/>
  <c r="BH42" i="4"/>
  <c r="BO42" i="4" s="1"/>
  <c r="BG42" i="4"/>
  <c r="BF42" i="4"/>
  <c r="BQ42" i="4" s="1"/>
  <c r="BC42" i="4"/>
  <c r="BB42" i="4"/>
  <c r="BA42" i="4"/>
  <c r="AZ42" i="4"/>
  <c r="AY42" i="4"/>
  <c r="AX42" i="4"/>
  <c r="AW42" i="4"/>
  <c r="AV42" i="4"/>
  <c r="BD42" i="4" s="1"/>
  <c r="AU42" i="4"/>
  <c r="AT42" i="4"/>
  <c r="AS42" i="4"/>
  <c r="AR42" i="4"/>
  <c r="AQ42" i="4"/>
  <c r="BL41" i="4"/>
  <c r="BH41" i="4"/>
  <c r="BG41" i="4"/>
  <c r="BM41" i="4" s="1"/>
  <c r="BN41" i="4" s="1"/>
  <c r="BF41" i="4"/>
  <c r="BQ41" i="4" s="1"/>
  <c r="BC41" i="4"/>
  <c r="BB41" i="4"/>
  <c r="BA41" i="4"/>
  <c r="AZ41" i="4"/>
  <c r="AY41" i="4"/>
  <c r="AX41" i="4"/>
  <c r="AW41" i="4"/>
  <c r="AV41" i="4"/>
  <c r="BD41" i="4" s="1"/>
  <c r="AU41" i="4"/>
  <c r="AT41" i="4"/>
  <c r="AS41" i="4"/>
  <c r="AR41" i="4"/>
  <c r="AQ41" i="4"/>
  <c r="BM40" i="4"/>
  <c r="BN40" i="4" s="1"/>
  <c r="BL40" i="4"/>
  <c r="BH40" i="4"/>
  <c r="BO40" i="4" s="1"/>
  <c r="BG40" i="4"/>
  <c r="BF40" i="4"/>
  <c r="BQ40" i="4" s="1"/>
  <c r="BC40" i="4"/>
  <c r="BB40" i="4"/>
  <c r="BA40" i="4"/>
  <c r="AZ40" i="4"/>
  <c r="AY40" i="4"/>
  <c r="AX40" i="4"/>
  <c r="AW40" i="4"/>
  <c r="AV40" i="4"/>
  <c r="BD40" i="4" s="1"/>
  <c r="AU40" i="4"/>
  <c r="AT40" i="4"/>
  <c r="AS40" i="4"/>
  <c r="AR40" i="4"/>
  <c r="AQ40" i="4"/>
  <c r="BP39" i="4"/>
  <c r="BL39" i="4"/>
  <c r="BH39" i="4"/>
  <c r="BO39" i="4" s="1"/>
  <c r="BG39" i="4"/>
  <c r="BM39" i="4" s="1"/>
  <c r="BN39" i="4" s="1"/>
  <c r="BF39" i="4"/>
  <c r="BQ39" i="4" s="1"/>
  <c r="BC39" i="4"/>
  <c r="BB39" i="4"/>
  <c r="BA39" i="4"/>
  <c r="AZ39" i="4"/>
  <c r="AY39" i="4"/>
  <c r="AX39" i="4"/>
  <c r="AW39" i="4"/>
  <c r="AV39" i="4"/>
  <c r="BD39" i="4" s="1"/>
  <c r="AU39" i="4"/>
  <c r="AT39" i="4"/>
  <c r="AS39" i="4"/>
  <c r="AR39" i="4"/>
  <c r="AQ39" i="4"/>
  <c r="BL38" i="4"/>
  <c r="BH38" i="4"/>
  <c r="BO38" i="4" s="1"/>
  <c r="BG38" i="4"/>
  <c r="BM38" i="4" s="1"/>
  <c r="BN38" i="4" s="1"/>
  <c r="BF38" i="4"/>
  <c r="BP38" i="4" s="1"/>
  <c r="BC38" i="4"/>
  <c r="BB38" i="4"/>
  <c r="BA38" i="4"/>
  <c r="AZ38" i="4"/>
  <c r="AY38" i="4"/>
  <c r="AX38" i="4"/>
  <c r="AW38" i="4"/>
  <c r="AV38" i="4"/>
  <c r="BD38" i="4" s="1"/>
  <c r="AU38" i="4"/>
  <c r="AT38" i="4"/>
  <c r="AS38" i="4"/>
  <c r="AQ38" i="4"/>
  <c r="AR38" i="4" s="1"/>
  <c r="BL37" i="4"/>
  <c r="BH37" i="4"/>
  <c r="BG37" i="4"/>
  <c r="BO37" i="4" s="1"/>
  <c r="BF37" i="4"/>
  <c r="BQ37" i="4" s="1"/>
  <c r="BC37" i="4"/>
  <c r="BB37" i="4"/>
  <c r="BA37" i="4"/>
  <c r="AZ37" i="4"/>
  <c r="AY37" i="4"/>
  <c r="AX37" i="4"/>
  <c r="AW37" i="4"/>
  <c r="AV37" i="4"/>
  <c r="BD37" i="4" s="1"/>
  <c r="AU37" i="4"/>
  <c r="AT37" i="4"/>
  <c r="AS37" i="4"/>
  <c r="AR37" i="4"/>
  <c r="AQ37" i="4"/>
  <c r="BM36" i="4"/>
  <c r="BN36" i="4" s="1"/>
  <c r="BL36" i="4"/>
  <c r="BH36" i="4"/>
  <c r="BO36" i="4" s="1"/>
  <c r="BG36" i="4"/>
  <c r="BF36" i="4"/>
  <c r="BQ36" i="4" s="1"/>
  <c r="BC36" i="4"/>
  <c r="BB36" i="4"/>
  <c r="BA36" i="4"/>
  <c r="AZ36" i="4"/>
  <c r="AY36" i="4"/>
  <c r="AX36" i="4"/>
  <c r="AW36" i="4"/>
  <c r="AV36" i="4"/>
  <c r="BD36" i="4" s="1"/>
  <c r="AU36" i="4"/>
  <c r="AT36" i="4"/>
  <c r="AS36" i="4"/>
  <c r="AR36" i="4"/>
  <c r="AQ36" i="4"/>
  <c r="BP35" i="4"/>
  <c r="BL35" i="4"/>
  <c r="BH35" i="4"/>
  <c r="BO35" i="4" s="1"/>
  <c r="BG35" i="4"/>
  <c r="BM35" i="4" s="1"/>
  <c r="BN35" i="4" s="1"/>
  <c r="BF35" i="4"/>
  <c r="BQ35" i="4" s="1"/>
  <c r="BC35" i="4"/>
  <c r="BB35" i="4"/>
  <c r="BA35" i="4"/>
  <c r="AZ35" i="4"/>
  <c r="AY35" i="4"/>
  <c r="AX35" i="4"/>
  <c r="AW35" i="4"/>
  <c r="AV35" i="4"/>
  <c r="BD35" i="4" s="1"/>
  <c r="AU35" i="4"/>
  <c r="AT35" i="4"/>
  <c r="AS35" i="4"/>
  <c r="AR35" i="4"/>
  <c r="AQ35" i="4"/>
  <c r="BL34" i="4"/>
  <c r="BH34" i="4"/>
  <c r="BO34" i="4" s="1"/>
  <c r="BG34" i="4"/>
  <c r="BM34" i="4" s="1"/>
  <c r="BN34" i="4" s="1"/>
  <c r="BF34" i="4"/>
  <c r="BP34" i="4" s="1"/>
  <c r="BC34" i="4"/>
  <c r="BB34" i="4"/>
  <c r="BA34" i="4"/>
  <c r="AZ34" i="4"/>
  <c r="AY34" i="4"/>
  <c r="AX34" i="4"/>
  <c r="AW34" i="4"/>
  <c r="AV34" i="4"/>
  <c r="BD34" i="4" s="1"/>
  <c r="AU34" i="4"/>
  <c r="AT34" i="4"/>
  <c r="AS34" i="4"/>
  <c r="AQ34" i="4"/>
  <c r="AR34" i="4" s="1"/>
  <c r="BL33" i="4"/>
  <c r="BH33" i="4"/>
  <c r="BG33" i="4"/>
  <c r="BO33" i="4" s="1"/>
  <c r="BF33" i="4"/>
  <c r="BQ33" i="4" s="1"/>
  <c r="BC33" i="4"/>
  <c r="BB33" i="4"/>
  <c r="BA33" i="4"/>
  <c r="AZ33" i="4"/>
  <c r="AY33" i="4"/>
  <c r="AX33" i="4"/>
  <c r="AW33" i="4"/>
  <c r="AV33" i="4"/>
  <c r="BD33" i="4" s="1"/>
  <c r="AU33" i="4"/>
  <c r="AT33" i="4"/>
  <c r="AS33" i="4"/>
  <c r="AR33" i="4"/>
  <c r="AQ33" i="4"/>
  <c r="BM32" i="4"/>
  <c r="BN32" i="4" s="1"/>
  <c r="BL32" i="4"/>
  <c r="BH32" i="4"/>
  <c r="BO32" i="4" s="1"/>
  <c r="BG32" i="4"/>
  <c r="BF32" i="4"/>
  <c r="BQ32" i="4" s="1"/>
  <c r="BC32" i="4"/>
  <c r="BB32" i="4"/>
  <c r="BA32" i="4"/>
  <c r="AZ32" i="4"/>
  <c r="AY32" i="4"/>
  <c r="AX32" i="4"/>
  <c r="AW32" i="4"/>
  <c r="AV32" i="4"/>
  <c r="BD32" i="4" s="1"/>
  <c r="AU32" i="4"/>
  <c r="AT32" i="4"/>
  <c r="AS32" i="4"/>
  <c r="AR32" i="4"/>
  <c r="AQ32" i="4"/>
  <c r="BP31" i="4"/>
  <c r="BL31" i="4"/>
  <c r="BH31" i="4"/>
  <c r="BO31" i="4" s="1"/>
  <c r="BG31" i="4"/>
  <c r="BM31" i="4" s="1"/>
  <c r="BN31" i="4" s="1"/>
  <c r="BF31" i="4"/>
  <c r="BQ31" i="4" s="1"/>
  <c r="BC31" i="4"/>
  <c r="BB31" i="4"/>
  <c r="BA31" i="4"/>
  <c r="AZ31" i="4"/>
  <c r="AY31" i="4"/>
  <c r="AX31" i="4"/>
  <c r="AW31" i="4"/>
  <c r="AV31" i="4"/>
  <c r="BD31" i="4" s="1"/>
  <c r="AU31" i="4"/>
  <c r="AT31" i="4"/>
  <c r="AS31" i="4"/>
  <c r="AR31" i="4"/>
  <c r="AQ31" i="4"/>
  <c r="BP30" i="4"/>
  <c r="BL30" i="4"/>
  <c r="BH30" i="4"/>
  <c r="BO30" i="4" s="1"/>
  <c r="BG30" i="4"/>
  <c r="BM30" i="4" s="1"/>
  <c r="BN30" i="4" s="1"/>
  <c r="BF30" i="4"/>
  <c r="BQ30" i="4" s="1"/>
  <c r="BC30" i="4"/>
  <c r="BB30" i="4"/>
  <c r="BA30" i="4"/>
  <c r="AZ30" i="4"/>
  <c r="AY30" i="4"/>
  <c r="AX30" i="4"/>
  <c r="AW30" i="4"/>
  <c r="AV30" i="4"/>
  <c r="BD30" i="4" s="1"/>
  <c r="AU30" i="4"/>
  <c r="AT30" i="4"/>
  <c r="AS30" i="4"/>
  <c r="AQ30" i="4"/>
  <c r="AR30" i="4" s="1"/>
  <c r="BL29" i="4"/>
  <c r="BH29" i="4"/>
  <c r="BG29" i="4"/>
  <c r="BO29" i="4" s="1"/>
  <c r="BF29" i="4"/>
  <c r="BQ29" i="4" s="1"/>
  <c r="BC29" i="4"/>
  <c r="BB29" i="4"/>
  <c r="BA29" i="4"/>
  <c r="AZ29" i="4"/>
  <c r="AY29" i="4"/>
  <c r="AX29" i="4"/>
  <c r="AW29" i="4"/>
  <c r="AV29" i="4"/>
  <c r="BD29" i="4" s="1"/>
  <c r="AU29" i="4"/>
  <c r="AT29" i="4"/>
  <c r="AS29" i="4"/>
  <c r="AQ29" i="4"/>
  <c r="AR29" i="4" s="1"/>
  <c r="BM28" i="4"/>
  <c r="BN28" i="4" s="1"/>
  <c r="BL28" i="4"/>
  <c r="BH28" i="4"/>
  <c r="BG28" i="4"/>
  <c r="BO28" i="4" s="1"/>
  <c r="BF28" i="4"/>
  <c r="BQ28" i="4" s="1"/>
  <c r="BC28" i="4"/>
  <c r="BB28" i="4"/>
  <c r="BA28" i="4"/>
  <c r="AZ28" i="4"/>
  <c r="AY28" i="4"/>
  <c r="AX28" i="4"/>
  <c r="AW28" i="4"/>
  <c r="AV28" i="4"/>
  <c r="BD28" i="4" s="1"/>
  <c r="AU28" i="4"/>
  <c r="AT28" i="4"/>
  <c r="AS28" i="4"/>
  <c r="AR28" i="4"/>
  <c r="AQ28" i="4"/>
  <c r="BP27" i="4"/>
  <c r="BL27" i="4"/>
  <c r="BH27" i="4"/>
  <c r="BM27" i="4" s="1"/>
  <c r="BN27" i="4" s="1"/>
  <c r="BG27" i="4"/>
  <c r="BF27" i="4"/>
  <c r="BQ27" i="4" s="1"/>
  <c r="BC27" i="4"/>
  <c r="BB27" i="4"/>
  <c r="BA27" i="4"/>
  <c r="AZ27" i="4"/>
  <c r="AY27" i="4"/>
  <c r="AX27" i="4"/>
  <c r="AW27" i="4"/>
  <c r="AV27" i="4"/>
  <c r="BD27" i="4" s="1"/>
  <c r="AU27" i="4"/>
  <c r="AT27" i="4"/>
  <c r="AS27" i="4"/>
  <c r="AR27" i="4"/>
  <c r="AQ27" i="4"/>
  <c r="BP26" i="4"/>
  <c r="BL26" i="4"/>
  <c r="BH26" i="4"/>
  <c r="BO26" i="4" s="1"/>
  <c r="BG26" i="4"/>
  <c r="BM26" i="4" s="1"/>
  <c r="BN26" i="4" s="1"/>
  <c r="BF26" i="4"/>
  <c r="BQ26" i="4" s="1"/>
  <c r="BC26" i="4"/>
  <c r="BB26" i="4"/>
  <c r="BA26" i="4"/>
  <c r="AZ26" i="4"/>
  <c r="AY26" i="4"/>
  <c r="AX26" i="4"/>
  <c r="AW26" i="4"/>
  <c r="AV26" i="4"/>
  <c r="BD26" i="4" s="1"/>
  <c r="AU26" i="4"/>
  <c r="AT26" i="4"/>
  <c r="AS26" i="4"/>
  <c r="AQ26" i="4"/>
  <c r="AR26" i="4" s="1"/>
  <c r="BL25" i="4"/>
  <c r="BH25" i="4"/>
  <c r="BG25" i="4"/>
  <c r="BO25" i="4" s="1"/>
  <c r="BF25" i="4"/>
  <c r="BQ25" i="4" s="1"/>
  <c r="BC25" i="4"/>
  <c r="BB25" i="4"/>
  <c r="BA25" i="4"/>
  <c r="AZ25" i="4"/>
  <c r="AY25" i="4"/>
  <c r="AX25" i="4"/>
  <c r="AW25" i="4"/>
  <c r="AV25" i="4"/>
  <c r="BD25" i="4" s="1"/>
  <c r="AU25" i="4"/>
  <c r="AT25" i="4"/>
  <c r="AS25" i="4"/>
  <c r="AQ25" i="4"/>
  <c r="AR25" i="4" s="1"/>
  <c r="BM24" i="4"/>
  <c r="BN24" i="4" s="1"/>
  <c r="BL24" i="4"/>
  <c r="BH24" i="4"/>
  <c r="BG24" i="4"/>
  <c r="BO24" i="4" s="1"/>
  <c r="BF24" i="4"/>
  <c r="BQ24" i="4" s="1"/>
  <c r="BC24" i="4"/>
  <c r="BB24" i="4"/>
  <c r="BA24" i="4"/>
  <c r="AZ24" i="4"/>
  <c r="AY24" i="4"/>
  <c r="AX24" i="4"/>
  <c r="AW24" i="4"/>
  <c r="AV24" i="4"/>
  <c r="BD24" i="4" s="1"/>
  <c r="AU24" i="4"/>
  <c r="AT24" i="4"/>
  <c r="AS24" i="4"/>
  <c r="AR24" i="4"/>
  <c r="AQ24" i="4"/>
  <c r="BP23" i="4"/>
  <c r="BL23" i="4"/>
  <c r="BH23" i="4"/>
  <c r="BM23" i="4" s="1"/>
  <c r="BN23" i="4" s="1"/>
  <c r="BG23" i="4"/>
  <c r="BF23" i="4"/>
  <c r="BQ23" i="4" s="1"/>
  <c r="BC23" i="4"/>
  <c r="BB23" i="4"/>
  <c r="BA23" i="4"/>
  <c r="AZ23" i="4"/>
  <c r="AY23" i="4"/>
  <c r="AX23" i="4"/>
  <c r="AW23" i="4"/>
  <c r="AV23" i="4"/>
  <c r="BD23" i="4" s="1"/>
  <c r="AU23" i="4"/>
  <c r="AT23" i="4"/>
  <c r="AS23" i="4"/>
  <c r="AR23" i="4"/>
  <c r="AQ23" i="4"/>
  <c r="BL22" i="4"/>
  <c r="BH22" i="4"/>
  <c r="BO22" i="4" s="1"/>
  <c r="BG22" i="4"/>
  <c r="BM22" i="4" s="1"/>
  <c r="BN22" i="4" s="1"/>
  <c r="BF22" i="4"/>
  <c r="BP22" i="4" s="1"/>
  <c r="BC22" i="4"/>
  <c r="BB22" i="4"/>
  <c r="BA22" i="4"/>
  <c r="AZ22" i="4"/>
  <c r="AY22" i="4"/>
  <c r="AX22" i="4"/>
  <c r="AW22" i="4"/>
  <c r="AV22" i="4"/>
  <c r="BD22" i="4" s="1"/>
  <c r="AU22" i="4"/>
  <c r="AT22" i="4"/>
  <c r="AS22" i="4"/>
  <c r="AQ22" i="4"/>
  <c r="AR22" i="4" s="1"/>
  <c r="BL21" i="4"/>
  <c r="BH21" i="4"/>
  <c r="BG21" i="4"/>
  <c r="BO21" i="4" s="1"/>
  <c r="BF21" i="4"/>
  <c r="BQ21" i="4" s="1"/>
  <c r="BC21" i="4"/>
  <c r="BB21" i="4"/>
  <c r="BA21" i="4"/>
  <c r="AZ21" i="4"/>
  <c r="AY21" i="4"/>
  <c r="AX21" i="4"/>
  <c r="AW21" i="4"/>
  <c r="AV21" i="4"/>
  <c r="BD21" i="4" s="1"/>
  <c r="AU21" i="4"/>
  <c r="AT21" i="4"/>
  <c r="AS21" i="4"/>
  <c r="AQ21" i="4"/>
  <c r="AR21" i="4" s="1"/>
  <c r="BM20" i="4"/>
  <c r="BN20" i="4" s="1"/>
  <c r="BL20" i="4"/>
  <c r="BH20" i="4"/>
  <c r="BG20" i="4"/>
  <c r="BO20" i="4" s="1"/>
  <c r="BF20" i="4"/>
  <c r="BQ20" i="4" s="1"/>
  <c r="BC20" i="4"/>
  <c r="BB20" i="4"/>
  <c r="BA20" i="4"/>
  <c r="BA13" i="4" s="1"/>
  <c r="AZ20" i="4"/>
  <c r="AY20" i="4"/>
  <c r="AX20" i="4"/>
  <c r="AW20" i="4"/>
  <c r="AW13" i="4" s="1"/>
  <c r="AV20" i="4"/>
  <c r="BD20" i="4" s="1"/>
  <c r="AU20" i="4"/>
  <c r="AT20" i="4"/>
  <c r="AS20" i="4"/>
  <c r="AS13" i="4" s="1"/>
  <c r="AR20" i="4"/>
  <c r="AQ20" i="4"/>
  <c r="BP19" i="4"/>
  <c r="BL19" i="4"/>
  <c r="BL13" i="4" s="1"/>
  <c r="BH19" i="4"/>
  <c r="BM19" i="4" s="1"/>
  <c r="BN19" i="4" s="1"/>
  <c r="BG19" i="4"/>
  <c r="BF19" i="4"/>
  <c r="BQ19" i="4" s="1"/>
  <c r="BC19" i="4"/>
  <c r="BB19" i="4"/>
  <c r="BA19" i="4"/>
  <c r="AZ19" i="4"/>
  <c r="AZ13" i="4" s="1"/>
  <c r="AY19" i="4"/>
  <c r="AX19" i="4"/>
  <c r="AW19" i="4"/>
  <c r="AV19" i="4"/>
  <c r="BD19" i="4" s="1"/>
  <c r="AU19" i="4"/>
  <c r="AT19" i="4"/>
  <c r="AS19" i="4"/>
  <c r="AR19" i="4"/>
  <c r="AQ19" i="4"/>
  <c r="BL18" i="4"/>
  <c r="BH18" i="4"/>
  <c r="BO18" i="4" s="1"/>
  <c r="BG18" i="4"/>
  <c r="BM18" i="4" s="1"/>
  <c r="BN18" i="4" s="1"/>
  <c r="BF18" i="4"/>
  <c r="BP18" i="4" s="1"/>
  <c r="BC18" i="4"/>
  <c r="BC13" i="4" s="1"/>
  <c r="BB18" i="4"/>
  <c r="BA18" i="4"/>
  <c r="AZ18" i="4"/>
  <c r="AY18" i="4"/>
  <c r="AY13" i="4" s="1"/>
  <c r="AX18" i="4"/>
  <c r="AW18" i="4"/>
  <c r="AV18" i="4"/>
  <c r="BD18" i="4" s="1"/>
  <c r="AU18" i="4"/>
  <c r="AU13" i="4" s="1"/>
  <c r="AT18" i="4"/>
  <c r="AS18" i="4"/>
  <c r="AQ18" i="4"/>
  <c r="AR18" i="4" s="1"/>
  <c r="BL17" i="4"/>
  <c r="BH17" i="4"/>
  <c r="BG17" i="4"/>
  <c r="BO17" i="4" s="1"/>
  <c r="BF17" i="4"/>
  <c r="BQ17" i="4" s="1"/>
  <c r="BC17" i="4"/>
  <c r="BB17" i="4"/>
  <c r="BA17" i="4"/>
  <c r="AZ17" i="4"/>
  <c r="AY17" i="4"/>
  <c r="AX17" i="4"/>
  <c r="AW17" i="4"/>
  <c r="AV17" i="4"/>
  <c r="BD17" i="4" s="1"/>
  <c r="AU17" i="4"/>
  <c r="AT17" i="4"/>
  <c r="AS17" i="4"/>
  <c r="AQ17" i="4"/>
  <c r="AR17" i="4" s="1"/>
  <c r="AR13" i="4" s="1"/>
  <c r="BB13" i="4"/>
  <c r="AX13" i="4"/>
  <c r="AT13" i="4"/>
  <c r="AP13" i="4"/>
  <c r="Z13" i="4"/>
  <c r="Y13" i="4"/>
  <c r="X13" i="4"/>
  <c r="W13" i="4"/>
  <c r="V13" i="4"/>
  <c r="U13" i="4"/>
  <c r="T13" i="4"/>
  <c r="R13" i="4"/>
  <c r="P13" i="4"/>
  <c r="N13" i="4"/>
  <c r="K13" i="4"/>
  <c r="A13" i="4"/>
  <c r="L9" i="4"/>
  <c r="K9" i="4"/>
  <c r="J9" i="4"/>
  <c r="I9" i="4"/>
  <c r="H9" i="4"/>
  <c r="G9" i="4"/>
  <c r="F9" i="4"/>
  <c r="E9" i="4"/>
  <c r="M9" i="4" s="1"/>
  <c r="N9" i="4" s="1"/>
  <c r="L7" i="4"/>
  <c r="K7" i="4"/>
  <c r="J7" i="4"/>
  <c r="I7" i="4"/>
  <c r="H7" i="4"/>
  <c r="G7" i="4"/>
  <c r="F7" i="4"/>
  <c r="E7" i="4"/>
  <c r="X6" i="4"/>
  <c r="S6" i="4"/>
  <c r="X5" i="4"/>
  <c r="X7" i="4" s="1"/>
  <c r="S5" i="4"/>
  <c r="S7" i="4" s="1"/>
  <c r="T7" i="4" s="1"/>
  <c r="L5" i="4"/>
  <c r="K5" i="4"/>
  <c r="J5" i="4"/>
  <c r="I5" i="4"/>
  <c r="H5" i="4"/>
  <c r="G5" i="4"/>
  <c r="F5" i="4"/>
  <c r="E5" i="4"/>
  <c r="M5" i="4" s="1"/>
  <c r="N5" i="4" s="1"/>
  <c r="X3" i="4"/>
  <c r="S3" i="4"/>
  <c r="L3" i="4"/>
  <c r="K3" i="4"/>
  <c r="J3" i="4"/>
  <c r="I3" i="4"/>
  <c r="H3" i="4"/>
  <c r="G3" i="4"/>
  <c r="F3" i="4"/>
  <c r="E3" i="4"/>
  <c r="X2" i="4"/>
  <c r="X4" i="4" s="1"/>
  <c r="S2" i="4"/>
  <c r="S4" i="4" s="1"/>
  <c r="T4" i="4" s="1"/>
  <c r="M2" i="4"/>
  <c r="A24" i="3"/>
  <c r="H23" i="3"/>
  <c r="G23" i="3"/>
  <c r="H22" i="3"/>
  <c r="I23" i="3" s="1"/>
  <c r="C13" i="3"/>
  <c r="O22" i="3" s="1"/>
  <c r="F11" i="3"/>
  <c r="P9" i="3"/>
  <c r="P8" i="3"/>
  <c r="P7" i="3"/>
  <c r="C7" i="3"/>
  <c r="P6" i="3"/>
  <c r="B6" i="3"/>
  <c r="C6" i="3" s="1"/>
  <c r="P5" i="3"/>
  <c r="M5" i="3"/>
  <c r="M6" i="3" s="1"/>
  <c r="M7" i="3" s="1"/>
  <c r="M8" i="3" s="1"/>
  <c r="M9" i="3" s="1"/>
  <c r="T4" i="3"/>
  <c r="C4" i="3" s="1"/>
  <c r="C22" i="3" s="1"/>
  <c r="E22" i="3" s="1"/>
  <c r="P4" i="3"/>
  <c r="M4" i="3"/>
  <c r="H4" i="3"/>
  <c r="G4" i="3" s="1"/>
  <c r="P3" i="3"/>
  <c r="C3" i="3"/>
  <c r="D18" i="2"/>
  <c r="E4" i="2"/>
  <c r="E5" i="1" s="1"/>
  <c r="D3" i="2"/>
  <c r="H43" i="1"/>
  <c r="D37" i="1"/>
  <c r="F32" i="1"/>
  <c r="D32" i="1"/>
  <c r="B32" i="1"/>
  <c r="F31" i="1"/>
  <c r="D31" i="1"/>
  <c r="B31" i="1"/>
  <c r="F30" i="1"/>
  <c r="D30" i="1"/>
  <c r="B30" i="1"/>
  <c r="D20" i="1" s="1"/>
  <c r="F29" i="1"/>
  <c r="D29" i="1"/>
  <c r="I23" i="1"/>
  <c r="F23" i="1"/>
  <c r="F22" i="1"/>
  <c r="D22" i="1"/>
  <c r="F21" i="1"/>
  <c r="D21" i="1"/>
  <c r="F20" i="1"/>
  <c r="E19" i="1"/>
  <c r="E17" i="1"/>
  <c r="D15" i="1"/>
  <c r="D13" i="1"/>
  <c r="D11" i="1"/>
  <c r="C7" i="1"/>
  <c r="D5" i="1"/>
  <c r="D3" i="1"/>
  <c r="F24" i="3" l="1"/>
  <c r="F22" i="3"/>
  <c r="F23" i="3"/>
  <c r="I24" i="3"/>
  <c r="B23" i="3"/>
  <c r="D23" i="3" s="1"/>
  <c r="C24" i="3"/>
  <c r="E24" i="3" s="1"/>
  <c r="G24" i="3"/>
  <c r="O24" i="3"/>
  <c r="B22" i="3"/>
  <c r="D22" i="3" s="1"/>
  <c r="C23" i="3"/>
  <c r="E23" i="3" s="1"/>
  <c r="O23" i="3"/>
  <c r="H24" i="3"/>
  <c r="A25" i="3"/>
  <c r="B24" i="3"/>
  <c r="D24" i="3" s="1"/>
  <c r="M3" i="4"/>
  <c r="N3" i="4" s="1"/>
  <c r="M7" i="4"/>
  <c r="N7" i="4" s="1"/>
  <c r="AV13" i="4"/>
  <c r="BP17" i="4"/>
  <c r="BQ18" i="4"/>
  <c r="BQ13" i="4" s="1"/>
  <c r="BP21" i="4"/>
  <c r="BQ22" i="4"/>
  <c r="BP25" i="4"/>
  <c r="BP29" i="4"/>
  <c r="BP33" i="4"/>
  <c r="BQ34" i="4"/>
  <c r="BP37" i="4"/>
  <c r="BQ38" i="4"/>
  <c r="BP42" i="4"/>
  <c r="BM43" i="4"/>
  <c r="BN43" i="4" s="1"/>
  <c r="BD44" i="4"/>
  <c r="BD13" i="4" s="1"/>
  <c r="BQ46" i="4"/>
  <c r="BQ47" i="4"/>
  <c r="BD52" i="4"/>
  <c r="BD55" i="4"/>
  <c r="BM55" i="4"/>
  <c r="BN55" i="4" s="1"/>
  <c r="BM56" i="4"/>
  <c r="BN56" i="4" s="1"/>
  <c r="BO56" i="4"/>
  <c r="BM57" i="4"/>
  <c r="BN57" i="4" s="1"/>
  <c r="BQ62" i="4"/>
  <c r="BQ63" i="4"/>
  <c r="R12" i="7"/>
  <c r="AH12" i="7"/>
  <c r="BM17" i="4"/>
  <c r="BO19" i="4"/>
  <c r="BO13" i="4" s="1"/>
  <c r="BP20" i="4"/>
  <c r="BM21" i="4"/>
  <c r="BN21" i="4" s="1"/>
  <c r="BO23" i="4"/>
  <c r="BP24" i="4"/>
  <c r="BM25" i="4"/>
  <c r="BN25" i="4" s="1"/>
  <c r="BO27" i="4"/>
  <c r="BP28" i="4"/>
  <c r="BM29" i="4"/>
  <c r="BN29" i="4" s="1"/>
  <c r="BP32" i="4"/>
  <c r="BM33" i="4"/>
  <c r="BN33" i="4" s="1"/>
  <c r="BP36" i="4"/>
  <c r="BM37" i="4"/>
  <c r="BN37" i="4" s="1"/>
  <c r="BP40" i="4"/>
  <c r="BD51" i="4"/>
  <c r="BM51" i="4"/>
  <c r="BN51" i="4" s="1"/>
  <c r="BM52" i="4"/>
  <c r="BN52" i="4" s="1"/>
  <c r="BO52" i="4"/>
  <c r="BM53" i="4"/>
  <c r="BN53" i="4" s="1"/>
  <c r="AL12" i="6"/>
  <c r="D6" i="7"/>
  <c r="F12" i="6"/>
  <c r="AT12" i="6"/>
  <c r="N12" i="6"/>
  <c r="V12" i="6"/>
  <c r="BO41" i="4"/>
  <c r="BO48" i="4"/>
  <c r="Z12" i="7"/>
  <c r="AP12" i="7"/>
  <c r="AQ13" i="4"/>
  <c r="BP41" i="4"/>
  <c r="BQ51" i="4"/>
  <c r="BD56" i="4"/>
  <c r="BD59" i="4"/>
  <c r="BM59" i="4"/>
  <c r="BN59" i="4" s="1"/>
  <c r="BM60" i="4"/>
  <c r="BN60" i="4" s="1"/>
  <c r="BO60" i="4"/>
  <c r="B12" i="7"/>
  <c r="BP48" i="4"/>
  <c r="BP52" i="4"/>
  <c r="BP56" i="4"/>
  <c r="BP60" i="4"/>
  <c r="X12" i="6"/>
  <c r="AH12" i="6"/>
  <c r="AP12" i="6"/>
  <c r="D5" i="7"/>
  <c r="D9" i="7"/>
  <c r="AN12" i="7"/>
  <c r="AJ12" i="6"/>
  <c r="AR12" i="6"/>
  <c r="X12" i="7"/>
  <c r="AJ12" i="7" l="1"/>
  <c r="D12" i="7"/>
  <c r="T12" i="7"/>
  <c r="AR12" i="7"/>
  <c r="L12" i="7"/>
  <c r="AB12" i="7"/>
  <c r="BP13" i="4"/>
  <c r="O25" i="3"/>
  <c r="G25" i="3"/>
  <c r="C25" i="3"/>
  <c r="E25" i="3" s="1"/>
  <c r="B25" i="3"/>
  <c r="D25" i="3" s="1"/>
  <c r="A26" i="3"/>
  <c r="H25" i="3"/>
  <c r="I25" i="3"/>
  <c r="F25" i="3"/>
  <c r="F12" i="7"/>
  <c r="V12" i="7"/>
  <c r="AL12" i="7"/>
  <c r="BN17" i="4"/>
  <c r="BN13" i="4" s="1"/>
  <c r="BM13" i="4"/>
  <c r="A27" i="3" l="1"/>
  <c r="H26" i="3"/>
  <c r="O26" i="3"/>
  <c r="G26" i="3"/>
  <c r="C26" i="3"/>
  <c r="E26" i="3" s="1"/>
  <c r="B26" i="3"/>
  <c r="D26" i="3" s="1"/>
  <c r="F26" i="3"/>
  <c r="I26" i="3"/>
  <c r="I27" i="3" l="1"/>
  <c r="A28" i="3"/>
  <c r="H27" i="3"/>
  <c r="O27" i="3"/>
  <c r="G27" i="3"/>
  <c r="C27" i="3"/>
  <c r="E27" i="3" s="1"/>
  <c r="B27" i="3"/>
  <c r="D27" i="3" s="1"/>
  <c r="F27" i="3"/>
  <c r="I28" i="3" l="1"/>
  <c r="B28" i="3"/>
  <c r="D28" i="3" s="1"/>
  <c r="A29" i="3"/>
  <c r="H28" i="3"/>
  <c r="O28" i="3"/>
  <c r="G28" i="3"/>
  <c r="C28" i="3"/>
  <c r="E28" i="3" s="1"/>
  <c r="F28" i="3"/>
  <c r="O29" i="3" l="1"/>
  <c r="G29" i="3"/>
  <c r="C29" i="3"/>
  <c r="E29" i="3" s="1"/>
  <c r="B29" i="3"/>
  <c r="D29" i="3" s="1"/>
  <c r="A30" i="3"/>
  <c r="H29" i="3"/>
  <c r="F29" i="3"/>
  <c r="I29" i="3"/>
  <c r="I30" i="3" s="1"/>
  <c r="A31" i="3" l="1"/>
  <c r="H30" i="3"/>
  <c r="I31" i="3" s="1"/>
  <c r="O30" i="3"/>
  <c r="G30" i="3"/>
  <c r="C30" i="3"/>
  <c r="E30" i="3" s="1"/>
  <c r="B30" i="3"/>
  <c r="D30" i="3" s="1"/>
  <c r="F30" i="3"/>
  <c r="A32" i="3" l="1"/>
  <c r="H31" i="3"/>
  <c r="I32" i="3" s="1"/>
  <c r="O31" i="3"/>
  <c r="G31" i="3"/>
  <c r="C31" i="3"/>
  <c r="E31" i="3" s="1"/>
  <c r="B31" i="3"/>
  <c r="D31" i="3" s="1"/>
  <c r="F31" i="3"/>
  <c r="B32" i="3" l="1"/>
  <c r="D32" i="3" s="1"/>
  <c r="A33" i="3"/>
  <c r="H32" i="3"/>
  <c r="I33" i="3" s="1"/>
  <c r="O32" i="3"/>
  <c r="G32" i="3"/>
  <c r="C32" i="3"/>
  <c r="E32" i="3" s="1"/>
  <c r="F32" i="3"/>
  <c r="O33" i="3" l="1"/>
  <c r="G33" i="3"/>
  <c r="C33" i="3"/>
  <c r="E33" i="3" s="1"/>
  <c r="B33" i="3"/>
  <c r="D33" i="3" s="1"/>
  <c r="A34" i="3"/>
  <c r="H33" i="3"/>
  <c r="I34" i="3" s="1"/>
  <c r="F33" i="3"/>
  <c r="A35" i="3" l="1"/>
  <c r="H34" i="3"/>
  <c r="I35" i="3" s="1"/>
  <c r="O34" i="3"/>
  <c r="G34" i="3"/>
  <c r="C34" i="3"/>
  <c r="E34" i="3" s="1"/>
  <c r="B34" i="3"/>
  <c r="D34" i="3" s="1"/>
  <c r="F34" i="3"/>
  <c r="A36" i="3" l="1"/>
  <c r="H35" i="3"/>
  <c r="I36" i="3" s="1"/>
  <c r="O35" i="3"/>
  <c r="G35" i="3"/>
  <c r="C35" i="3"/>
  <c r="E35" i="3" s="1"/>
  <c r="B35" i="3"/>
  <c r="D35" i="3" s="1"/>
  <c r="F35" i="3"/>
  <c r="B36" i="3" l="1"/>
  <c r="D36" i="3" s="1"/>
  <c r="A37" i="3"/>
  <c r="H36" i="3"/>
  <c r="I37" i="3" s="1"/>
  <c r="O36" i="3"/>
  <c r="G36" i="3"/>
  <c r="C36" i="3"/>
  <c r="E36" i="3" s="1"/>
  <c r="F36" i="3"/>
  <c r="O37" i="3" l="1"/>
  <c r="G37" i="3"/>
  <c r="C37" i="3"/>
  <c r="E37" i="3" s="1"/>
  <c r="B37" i="3"/>
  <c r="D37" i="3" s="1"/>
  <c r="A38" i="3"/>
  <c r="H37" i="3"/>
  <c r="I38" i="3" s="1"/>
  <c r="F37" i="3"/>
  <c r="A39" i="3" l="1"/>
  <c r="H38" i="3"/>
  <c r="I39" i="3" s="1"/>
  <c r="O38" i="3"/>
  <c r="G38" i="3"/>
  <c r="C38" i="3"/>
  <c r="E38" i="3" s="1"/>
  <c r="B38" i="3"/>
  <c r="D38" i="3" s="1"/>
  <c r="F38" i="3"/>
  <c r="A40" i="3" l="1"/>
  <c r="H39" i="3"/>
  <c r="I40" i="3" s="1"/>
  <c r="O39" i="3"/>
  <c r="G39" i="3"/>
  <c r="C39" i="3"/>
  <c r="E39" i="3" s="1"/>
  <c r="B39" i="3"/>
  <c r="D39" i="3" s="1"/>
  <c r="F39" i="3"/>
  <c r="B40" i="3" l="1"/>
  <c r="D40" i="3" s="1"/>
  <c r="A41" i="3"/>
  <c r="H40" i="3"/>
  <c r="I41" i="3" s="1"/>
  <c r="O40" i="3"/>
  <c r="G40" i="3"/>
  <c r="C40" i="3"/>
  <c r="E40" i="3" s="1"/>
  <c r="F40" i="3"/>
  <c r="O41" i="3" l="1"/>
  <c r="G41" i="3"/>
  <c r="C41" i="3"/>
  <c r="E41" i="3" s="1"/>
  <c r="B41" i="3"/>
  <c r="D41" i="3" s="1"/>
  <c r="A42" i="3"/>
  <c r="H41" i="3"/>
  <c r="I42" i="3" s="1"/>
  <c r="F41" i="3"/>
  <c r="A43" i="3" l="1"/>
  <c r="H42" i="3"/>
  <c r="I43" i="3" s="1"/>
  <c r="O42" i="3"/>
  <c r="G42" i="3"/>
  <c r="C42" i="3"/>
  <c r="E42" i="3" s="1"/>
  <c r="B42" i="3"/>
  <c r="D42" i="3" s="1"/>
  <c r="F42" i="3"/>
  <c r="A44" i="3" l="1"/>
  <c r="H43" i="3"/>
  <c r="I44" i="3" s="1"/>
  <c r="O43" i="3"/>
  <c r="G43" i="3"/>
  <c r="C43" i="3"/>
  <c r="E43" i="3" s="1"/>
  <c r="B43" i="3"/>
  <c r="D43" i="3" s="1"/>
  <c r="F43" i="3"/>
  <c r="B44" i="3" l="1"/>
  <c r="D44" i="3" s="1"/>
  <c r="A45" i="3"/>
  <c r="H44" i="3"/>
  <c r="I45" i="3" s="1"/>
  <c r="O44" i="3"/>
  <c r="G44" i="3"/>
  <c r="C44" i="3"/>
  <c r="E44" i="3" s="1"/>
  <c r="F44" i="3"/>
  <c r="O45" i="3" l="1"/>
  <c r="G45" i="3"/>
  <c r="C45" i="3"/>
  <c r="E45" i="3" s="1"/>
  <c r="B45" i="3"/>
  <c r="D45" i="3" s="1"/>
  <c r="A46" i="3"/>
  <c r="H45" i="3"/>
  <c r="I46" i="3" s="1"/>
  <c r="F45" i="3"/>
  <c r="A47" i="3" l="1"/>
  <c r="H46" i="3"/>
  <c r="I47" i="3" s="1"/>
  <c r="O46" i="3"/>
  <c r="G46" i="3"/>
  <c r="C46" i="3"/>
  <c r="E46" i="3" s="1"/>
  <c r="B46" i="3"/>
  <c r="D46" i="3" s="1"/>
  <c r="F46" i="3"/>
  <c r="A48" i="3" l="1"/>
  <c r="H47" i="3"/>
  <c r="I48" i="3" s="1"/>
  <c r="O47" i="3"/>
  <c r="G47" i="3"/>
  <c r="C47" i="3"/>
  <c r="E47" i="3" s="1"/>
  <c r="B47" i="3"/>
  <c r="D47" i="3" s="1"/>
  <c r="F47" i="3"/>
  <c r="B48" i="3" l="1"/>
  <c r="D48" i="3" s="1"/>
  <c r="A49" i="3"/>
  <c r="H48" i="3"/>
  <c r="I49" i="3" s="1"/>
  <c r="O48" i="3"/>
  <c r="G48" i="3"/>
  <c r="C48" i="3"/>
  <c r="F48" i="3"/>
  <c r="E48" i="3" l="1"/>
  <c r="J8" i="3"/>
  <c r="J7" i="3"/>
  <c r="O49" i="3"/>
  <c r="G49" i="3"/>
  <c r="C49" i="3"/>
  <c r="E49" i="3" s="1"/>
  <c r="B49" i="3"/>
  <c r="D49" i="3" s="1"/>
  <c r="A50" i="3"/>
  <c r="H49" i="3"/>
  <c r="I50" i="3" s="1"/>
  <c r="F49" i="3"/>
  <c r="A51" i="3" l="1"/>
  <c r="H50" i="3"/>
  <c r="I51" i="3" s="1"/>
  <c r="O50" i="3"/>
  <c r="G50" i="3"/>
  <c r="C50" i="3"/>
  <c r="E50" i="3" s="1"/>
  <c r="B50" i="3"/>
  <c r="D50" i="3" s="1"/>
  <c r="F50" i="3"/>
  <c r="A52" i="3" l="1"/>
  <c r="H51" i="3"/>
  <c r="I52" i="3" s="1"/>
  <c r="O51" i="3"/>
  <c r="G51" i="3"/>
  <c r="C51" i="3"/>
  <c r="E51" i="3" s="1"/>
  <c r="B51" i="3"/>
  <c r="D51" i="3" s="1"/>
  <c r="F51" i="3"/>
  <c r="B52" i="3" l="1"/>
  <c r="D52" i="3" s="1"/>
  <c r="A53" i="3"/>
  <c r="H52" i="3"/>
  <c r="I53" i="3" s="1"/>
  <c r="O52" i="3"/>
  <c r="G52" i="3"/>
  <c r="C52" i="3"/>
  <c r="E52" i="3" s="1"/>
  <c r="F52" i="3"/>
  <c r="O53" i="3" l="1"/>
  <c r="G53" i="3"/>
  <c r="C53" i="3"/>
  <c r="E53" i="3" s="1"/>
  <c r="B53" i="3"/>
  <c r="D53" i="3" s="1"/>
  <c r="A54" i="3"/>
  <c r="H53" i="3"/>
  <c r="I54" i="3" s="1"/>
  <c r="F53" i="3"/>
  <c r="A55" i="3" l="1"/>
  <c r="H54" i="3"/>
  <c r="I55" i="3" s="1"/>
  <c r="O54" i="3"/>
  <c r="G54" i="3"/>
  <c r="C54" i="3"/>
  <c r="E54" i="3" s="1"/>
  <c r="B54" i="3"/>
  <c r="D54" i="3" s="1"/>
  <c r="F54" i="3"/>
  <c r="A56" i="3" l="1"/>
  <c r="H55" i="3"/>
  <c r="I56" i="3" s="1"/>
  <c r="O55" i="3"/>
  <c r="G55" i="3"/>
  <c r="C55" i="3"/>
  <c r="E55" i="3" s="1"/>
  <c r="B55" i="3"/>
  <c r="D55" i="3" s="1"/>
  <c r="F55" i="3"/>
  <c r="A57" i="3" l="1"/>
  <c r="H56" i="3"/>
  <c r="I57" i="3" s="1"/>
  <c r="O56" i="3"/>
  <c r="G56" i="3"/>
  <c r="C56" i="3"/>
  <c r="E56" i="3" s="1"/>
  <c r="B56" i="3"/>
  <c r="D56" i="3" s="1"/>
  <c r="F56" i="3"/>
  <c r="A58" i="3" l="1"/>
  <c r="H57" i="3"/>
  <c r="I58" i="3" s="1"/>
  <c r="O57" i="3"/>
  <c r="G57" i="3"/>
  <c r="B57" i="3"/>
  <c r="D57" i="3" s="1"/>
  <c r="C57" i="3"/>
  <c r="E57" i="3" s="1"/>
  <c r="F57" i="3"/>
  <c r="B58" i="3" l="1"/>
  <c r="D58" i="3" s="1"/>
  <c r="O58" i="3"/>
  <c r="G58" i="3"/>
  <c r="A59" i="3"/>
  <c r="H58" i="3"/>
  <c r="I59" i="3" s="1"/>
  <c r="C58" i="3"/>
  <c r="E58" i="3" s="1"/>
  <c r="F58" i="3"/>
  <c r="O59" i="3" l="1"/>
  <c r="G59" i="3"/>
  <c r="C59" i="3"/>
  <c r="E59" i="3" s="1"/>
  <c r="B59" i="3"/>
  <c r="D59" i="3" s="1"/>
  <c r="A60" i="3"/>
  <c r="H59" i="3"/>
  <c r="I60" i="3" s="1"/>
  <c r="F59" i="3"/>
  <c r="A61" i="3" l="1"/>
  <c r="H60" i="3"/>
  <c r="I61" i="3" s="1"/>
  <c r="O60" i="3"/>
  <c r="G60" i="3"/>
  <c r="C60" i="3"/>
  <c r="E60" i="3" s="1"/>
  <c r="B60" i="3"/>
  <c r="D60" i="3" s="1"/>
  <c r="F60" i="3"/>
  <c r="A62" i="3" l="1"/>
  <c r="H61" i="3"/>
  <c r="I62" i="3" s="1"/>
  <c r="B61" i="3"/>
  <c r="D61" i="3" s="1"/>
  <c r="C61" i="3"/>
  <c r="E61" i="3" s="1"/>
  <c r="O61" i="3"/>
  <c r="G61" i="3"/>
  <c r="F61" i="3"/>
  <c r="B62" i="3" l="1"/>
  <c r="D62" i="3" s="1"/>
  <c r="C62" i="3"/>
  <c r="E62" i="3" s="1"/>
  <c r="G62" i="3"/>
  <c r="A63" i="3"/>
  <c r="O62" i="3"/>
  <c r="H62" i="3"/>
  <c r="I63" i="3" s="1"/>
  <c r="F62" i="3"/>
  <c r="O63" i="3" l="1"/>
  <c r="G63" i="3"/>
  <c r="C63" i="3"/>
  <c r="E63" i="3" s="1"/>
  <c r="B63" i="3"/>
  <c r="D63" i="3" s="1"/>
  <c r="H63" i="3"/>
  <c r="I64" i="3" s="1"/>
  <c r="A64" i="3"/>
  <c r="F63" i="3"/>
  <c r="A65" i="3" l="1"/>
  <c r="H64" i="3"/>
  <c r="I65" i="3" s="1"/>
  <c r="O64" i="3"/>
  <c r="G64" i="3"/>
  <c r="C64" i="3"/>
  <c r="E64" i="3" s="1"/>
  <c r="B64" i="3"/>
  <c r="D64" i="3" s="1"/>
  <c r="F64" i="3"/>
  <c r="A66" i="3" l="1"/>
  <c r="H65" i="3"/>
  <c r="I66" i="3" s="1"/>
  <c r="O65" i="3"/>
  <c r="G65" i="3"/>
  <c r="C65" i="3"/>
  <c r="E65" i="3" s="1"/>
  <c r="B65" i="3"/>
  <c r="D65" i="3" s="1"/>
  <c r="F65" i="3"/>
  <c r="B66" i="3" l="1"/>
  <c r="D66" i="3" s="1"/>
  <c r="O66" i="3"/>
  <c r="G66" i="3"/>
  <c r="A67" i="3"/>
  <c r="H66" i="3"/>
  <c r="I67" i="3" s="1"/>
  <c r="C66" i="3"/>
  <c r="E66" i="3" s="1"/>
  <c r="F66" i="3"/>
  <c r="O67" i="3" l="1"/>
  <c r="G67" i="3"/>
  <c r="C67" i="3"/>
  <c r="E67" i="3" s="1"/>
  <c r="B67" i="3"/>
  <c r="D67" i="3" s="1"/>
  <c r="A68" i="3"/>
  <c r="H67" i="3"/>
  <c r="I68" i="3" s="1"/>
  <c r="F67" i="3"/>
  <c r="A69" i="3" l="1"/>
  <c r="H68" i="3"/>
  <c r="I69" i="3" s="1"/>
  <c r="O68" i="3"/>
  <c r="G68" i="3"/>
  <c r="C68" i="3"/>
  <c r="E68" i="3" s="1"/>
  <c r="B68" i="3"/>
  <c r="D68" i="3" s="1"/>
  <c r="F68" i="3"/>
  <c r="A70" i="3" l="1"/>
  <c r="H69" i="3"/>
  <c r="I70" i="3" s="1"/>
  <c r="B69" i="3"/>
  <c r="D69" i="3" s="1"/>
  <c r="O69" i="3"/>
  <c r="G69" i="3"/>
  <c r="C69" i="3"/>
  <c r="E69" i="3" s="1"/>
  <c r="F69" i="3"/>
  <c r="B70" i="3" l="1"/>
  <c r="D70" i="3" s="1"/>
  <c r="C70" i="3"/>
  <c r="E70" i="3" s="1"/>
  <c r="A71" i="3"/>
  <c r="H70" i="3"/>
  <c r="I71" i="3" s="1"/>
  <c r="O70" i="3"/>
  <c r="G70" i="3"/>
  <c r="F70" i="3"/>
  <c r="O71" i="3" l="1"/>
  <c r="G71" i="3"/>
  <c r="C71" i="3"/>
  <c r="E71" i="3" s="1"/>
  <c r="B71" i="3"/>
  <c r="D71" i="3" s="1"/>
  <c r="A72" i="3"/>
  <c r="H71" i="3"/>
  <c r="I72" i="3" s="1"/>
  <c r="F71" i="3"/>
  <c r="A73" i="3" l="1"/>
  <c r="H72" i="3"/>
  <c r="I73" i="3" s="1"/>
  <c r="O72" i="3"/>
  <c r="G72" i="3"/>
  <c r="C72" i="3"/>
  <c r="E72" i="3" s="1"/>
  <c r="B72" i="3"/>
  <c r="D72" i="3" s="1"/>
  <c r="F72" i="3"/>
  <c r="A74" i="3" l="1"/>
  <c r="H73" i="3"/>
  <c r="I74" i="3" s="1"/>
  <c r="C73" i="3"/>
  <c r="E73" i="3" s="1"/>
  <c r="O73" i="3"/>
  <c r="G73" i="3"/>
  <c r="B73" i="3"/>
  <c r="D73" i="3" s="1"/>
  <c r="F73" i="3"/>
  <c r="B74" i="3" l="1"/>
  <c r="D74" i="3" s="1"/>
  <c r="O74" i="3"/>
  <c r="G74" i="3"/>
  <c r="A75" i="3"/>
  <c r="H74" i="3"/>
  <c r="I75" i="3" s="1"/>
  <c r="C74" i="3"/>
  <c r="E74" i="3" s="1"/>
  <c r="F74" i="3"/>
  <c r="O75" i="3" l="1"/>
  <c r="G75" i="3"/>
  <c r="C75" i="3"/>
  <c r="E75" i="3" s="1"/>
  <c r="B75" i="3"/>
  <c r="D75" i="3" s="1"/>
  <c r="A76" i="3"/>
  <c r="H75" i="3"/>
  <c r="I76" i="3" s="1"/>
  <c r="F75" i="3"/>
  <c r="A77" i="3" l="1"/>
  <c r="H76" i="3"/>
  <c r="I77" i="3" s="1"/>
  <c r="O76" i="3"/>
  <c r="G76" i="3"/>
  <c r="C76" i="3"/>
  <c r="E76" i="3" s="1"/>
  <c r="B76" i="3"/>
  <c r="D76" i="3" s="1"/>
  <c r="F76" i="3"/>
  <c r="A78" i="3" l="1"/>
  <c r="H77" i="3"/>
  <c r="I78" i="3" s="1"/>
  <c r="B77" i="3"/>
  <c r="D77" i="3" s="1"/>
  <c r="O77" i="3"/>
  <c r="G77" i="3"/>
  <c r="C77" i="3"/>
  <c r="E77" i="3" s="1"/>
  <c r="F77" i="3"/>
  <c r="J23" i="3"/>
  <c r="K23" i="3" s="1"/>
  <c r="J24" i="3"/>
  <c r="K24" i="3" s="1"/>
  <c r="J22" i="3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K7" i="3" l="1"/>
  <c r="K8" i="3"/>
  <c r="K22" i="3"/>
  <c r="L23" i="3" s="1"/>
  <c r="M22" i="3"/>
  <c r="B78" i="3"/>
  <c r="D78" i="3" s="1"/>
  <c r="C78" i="3"/>
  <c r="E78" i="3" s="1"/>
  <c r="A79" i="3"/>
  <c r="H78" i="3"/>
  <c r="I79" i="3" s="1"/>
  <c r="G78" i="3"/>
  <c r="O78" i="3"/>
  <c r="F78" i="3"/>
  <c r="L24" i="3" l="1"/>
  <c r="M23" i="3"/>
  <c r="N23" i="3" s="1"/>
  <c r="O79" i="3"/>
  <c r="G79" i="3"/>
  <c r="C79" i="3"/>
  <c r="E79" i="3" s="1"/>
  <c r="A80" i="3"/>
  <c r="B79" i="3"/>
  <c r="D79" i="3" s="1"/>
  <c r="H79" i="3"/>
  <c r="I80" i="3" s="1"/>
  <c r="F79" i="3"/>
  <c r="N22" i="3"/>
  <c r="A81" i="3" l="1"/>
  <c r="H80" i="3"/>
  <c r="I81" i="3" s="1"/>
  <c r="G80" i="3"/>
  <c r="B80" i="3"/>
  <c r="D80" i="3" s="1"/>
  <c r="O80" i="3"/>
  <c r="C80" i="3"/>
  <c r="E80" i="3" s="1"/>
  <c r="F80" i="3"/>
  <c r="L25" i="3"/>
  <c r="M24" i="3"/>
  <c r="N24" i="3" l="1"/>
  <c r="L26" i="3"/>
  <c r="M25" i="3"/>
  <c r="H81" i="3"/>
  <c r="I82" i="3" s="1"/>
  <c r="C81" i="3"/>
  <c r="E81" i="3" s="1"/>
  <c r="G81" i="3"/>
  <c r="B81" i="3"/>
  <c r="D81" i="3" s="1"/>
  <c r="O81" i="3"/>
  <c r="A82" i="3"/>
  <c r="F81" i="3"/>
  <c r="N25" i="3" l="1"/>
  <c r="L27" i="3"/>
  <c r="M26" i="3"/>
  <c r="B82" i="3"/>
  <c r="D82" i="3" s="1"/>
  <c r="O82" i="3"/>
  <c r="H82" i="3"/>
  <c r="I83" i="3" s="1"/>
  <c r="C82" i="3"/>
  <c r="E82" i="3" s="1"/>
  <c r="G82" i="3"/>
  <c r="A83" i="3"/>
  <c r="F82" i="3"/>
  <c r="N26" i="3" l="1"/>
  <c r="O83" i="3"/>
  <c r="G83" i="3"/>
  <c r="C83" i="3"/>
  <c r="E83" i="3" s="1"/>
  <c r="A84" i="3"/>
  <c r="B83" i="3"/>
  <c r="D83" i="3" s="1"/>
  <c r="H83" i="3"/>
  <c r="I84" i="3" s="1"/>
  <c r="F83" i="3"/>
  <c r="L28" i="3"/>
  <c r="M27" i="3"/>
  <c r="L29" i="3" l="1"/>
  <c r="M28" i="3"/>
  <c r="N28" i="3" s="1"/>
  <c r="N27" i="3"/>
  <c r="A85" i="3"/>
  <c r="H84" i="3"/>
  <c r="I85" i="3" s="1"/>
  <c r="O84" i="3"/>
  <c r="B84" i="3"/>
  <c r="D84" i="3" s="1"/>
  <c r="C84" i="3"/>
  <c r="E84" i="3" s="1"/>
  <c r="G84" i="3"/>
  <c r="F84" i="3"/>
  <c r="L30" i="3" l="1"/>
  <c r="M29" i="3"/>
  <c r="G85" i="3"/>
  <c r="B85" i="3"/>
  <c r="D85" i="3" s="1"/>
  <c r="A86" i="3"/>
  <c r="H85" i="3"/>
  <c r="I86" i="3" s="1"/>
  <c r="O85" i="3"/>
  <c r="C85" i="3"/>
  <c r="E85" i="3" s="1"/>
  <c r="F85" i="3"/>
  <c r="N29" i="3" l="1"/>
  <c r="L31" i="3"/>
  <c r="M30" i="3"/>
  <c r="B86" i="3"/>
  <c r="D86" i="3" s="1"/>
  <c r="H86" i="3"/>
  <c r="I87" i="3" s="1"/>
  <c r="C86" i="3"/>
  <c r="E86" i="3" s="1"/>
  <c r="G86" i="3"/>
  <c r="O86" i="3"/>
  <c r="A87" i="3"/>
  <c r="F86" i="3"/>
  <c r="N30" i="3" l="1"/>
  <c r="L32" i="3"/>
  <c r="M31" i="3"/>
  <c r="O87" i="3"/>
  <c r="G87" i="3"/>
  <c r="C87" i="3"/>
  <c r="E87" i="3" s="1"/>
  <c r="H87" i="3"/>
  <c r="I88" i="3" s="1"/>
  <c r="B87" i="3"/>
  <c r="D87" i="3" s="1"/>
  <c r="A88" i="3"/>
  <c r="F87" i="3"/>
  <c r="N31" i="3" l="1"/>
  <c r="A89" i="3"/>
  <c r="H88" i="3"/>
  <c r="I89" i="3" s="1"/>
  <c r="O88" i="3"/>
  <c r="C88" i="3"/>
  <c r="E88" i="3" s="1"/>
  <c r="B88" i="3"/>
  <c r="D88" i="3" s="1"/>
  <c r="G88" i="3"/>
  <c r="F88" i="3"/>
  <c r="L33" i="3"/>
  <c r="M32" i="3"/>
  <c r="A90" i="3" l="1"/>
  <c r="O89" i="3"/>
  <c r="B89" i="3"/>
  <c r="D89" i="3" s="1"/>
  <c r="H89" i="3"/>
  <c r="I90" i="3" s="1"/>
  <c r="C89" i="3"/>
  <c r="E89" i="3" s="1"/>
  <c r="G89" i="3"/>
  <c r="F89" i="3"/>
  <c r="N32" i="3"/>
  <c r="L34" i="3"/>
  <c r="M33" i="3"/>
  <c r="N33" i="3" l="1"/>
  <c r="B90" i="3"/>
  <c r="D90" i="3" s="1"/>
  <c r="G90" i="3"/>
  <c r="A91" i="3"/>
  <c r="H90" i="3"/>
  <c r="I91" i="3" s="1"/>
  <c r="O90" i="3"/>
  <c r="C90" i="3"/>
  <c r="E90" i="3" s="1"/>
  <c r="F90" i="3"/>
  <c r="L35" i="3"/>
  <c r="M34" i="3"/>
  <c r="N34" i="3" l="1"/>
  <c r="L36" i="3"/>
  <c r="M35" i="3"/>
  <c r="N35" i="3" s="1"/>
  <c r="O91" i="3"/>
  <c r="G91" i="3"/>
  <c r="C91" i="3"/>
  <c r="E91" i="3" s="1"/>
  <c r="H91" i="3"/>
  <c r="I92" i="3" s="1"/>
  <c r="B91" i="3"/>
  <c r="D91" i="3" s="1"/>
  <c r="A92" i="3"/>
  <c r="F91" i="3"/>
  <c r="A93" i="3" l="1"/>
  <c r="H92" i="3"/>
  <c r="I93" i="3" s="1"/>
  <c r="C92" i="3"/>
  <c r="E92" i="3" s="1"/>
  <c r="G92" i="3"/>
  <c r="B92" i="3"/>
  <c r="D92" i="3" s="1"/>
  <c r="O92" i="3"/>
  <c r="F92" i="3"/>
  <c r="L37" i="3"/>
  <c r="M36" i="3"/>
  <c r="L38" i="3" l="1"/>
  <c r="M37" i="3"/>
  <c r="N37" i="3" s="1"/>
  <c r="O93" i="3"/>
  <c r="H93" i="3"/>
  <c r="I94" i="3" s="1"/>
  <c r="C93" i="3"/>
  <c r="E93" i="3" s="1"/>
  <c r="A94" i="3"/>
  <c r="B93" i="3"/>
  <c r="D93" i="3" s="1"/>
  <c r="G93" i="3"/>
  <c r="F93" i="3"/>
  <c r="N36" i="3"/>
  <c r="L39" i="3" l="1"/>
  <c r="M38" i="3"/>
  <c r="N38" i="3" s="1"/>
  <c r="B94" i="3"/>
  <c r="D94" i="3" s="1"/>
  <c r="O94" i="3"/>
  <c r="H94" i="3"/>
  <c r="I95" i="3" s="1"/>
  <c r="C94" i="3"/>
  <c r="E94" i="3" s="1"/>
  <c r="G94" i="3"/>
  <c r="A95" i="3"/>
  <c r="F94" i="3"/>
  <c r="L40" i="3" l="1"/>
  <c r="M39" i="3"/>
  <c r="N39" i="3" s="1"/>
  <c r="O95" i="3"/>
  <c r="G95" i="3"/>
  <c r="C95" i="3"/>
  <c r="E95" i="3" s="1"/>
  <c r="A96" i="3"/>
  <c r="B95" i="3"/>
  <c r="D95" i="3" s="1"/>
  <c r="H95" i="3"/>
  <c r="I96" i="3" s="1"/>
  <c r="F95" i="3"/>
  <c r="L41" i="3" l="1"/>
  <c r="M40" i="3"/>
  <c r="N40" i="3" s="1"/>
  <c r="A97" i="3"/>
  <c r="H96" i="3"/>
  <c r="I97" i="3" s="1"/>
  <c r="O96" i="3"/>
  <c r="B96" i="3"/>
  <c r="D96" i="3" s="1"/>
  <c r="G96" i="3"/>
  <c r="C96" i="3"/>
  <c r="E96" i="3" s="1"/>
  <c r="F96" i="3"/>
  <c r="L42" i="3" l="1"/>
  <c r="M41" i="3"/>
  <c r="N41" i="3" s="1"/>
  <c r="G97" i="3"/>
  <c r="B97" i="3"/>
  <c r="D97" i="3" s="1"/>
  <c r="A98" i="3"/>
  <c r="H97" i="3"/>
  <c r="I98" i="3" s="1"/>
  <c r="O97" i="3"/>
  <c r="C97" i="3"/>
  <c r="E97" i="3" s="1"/>
  <c r="F97" i="3"/>
  <c r="B98" i="3" l="1"/>
  <c r="D98" i="3" s="1"/>
  <c r="H98" i="3"/>
  <c r="I99" i="3" s="1"/>
  <c r="C98" i="3"/>
  <c r="E98" i="3" s="1"/>
  <c r="G98" i="3"/>
  <c r="O98" i="3"/>
  <c r="A99" i="3"/>
  <c r="F98" i="3"/>
  <c r="L43" i="3"/>
  <c r="M42" i="3"/>
  <c r="N42" i="3" s="1"/>
  <c r="L44" i="3" l="1"/>
  <c r="M43" i="3"/>
  <c r="N43" i="3" s="1"/>
  <c r="O99" i="3"/>
  <c r="G99" i="3"/>
  <c r="C99" i="3"/>
  <c r="E99" i="3" s="1"/>
  <c r="H99" i="3"/>
  <c r="I100" i="3" s="1"/>
  <c r="B99" i="3"/>
  <c r="D99" i="3" s="1"/>
  <c r="A100" i="3"/>
  <c r="F99" i="3"/>
  <c r="A101" i="3" l="1"/>
  <c r="H100" i="3"/>
  <c r="I101" i="3" s="1"/>
  <c r="O100" i="3"/>
  <c r="C100" i="3"/>
  <c r="E100" i="3" s="1"/>
  <c r="B100" i="3"/>
  <c r="D100" i="3" s="1"/>
  <c r="G100" i="3"/>
  <c r="F100" i="3"/>
  <c r="L45" i="3"/>
  <c r="M44" i="3"/>
  <c r="A102" i="3" l="1"/>
  <c r="O101" i="3"/>
  <c r="B101" i="3"/>
  <c r="D101" i="3" s="1"/>
  <c r="H101" i="3"/>
  <c r="I102" i="3" s="1"/>
  <c r="C101" i="3"/>
  <c r="E101" i="3" s="1"/>
  <c r="G101" i="3"/>
  <c r="F101" i="3"/>
  <c r="L46" i="3"/>
  <c r="M45" i="3"/>
  <c r="N44" i="3"/>
  <c r="N45" i="3" l="1"/>
  <c r="B102" i="3"/>
  <c r="D102" i="3" s="1"/>
  <c r="G102" i="3"/>
  <c r="A103" i="3"/>
  <c r="H102" i="3"/>
  <c r="I103" i="3" s="1"/>
  <c r="O102" i="3"/>
  <c r="C102" i="3"/>
  <c r="E102" i="3" s="1"/>
  <c r="F102" i="3"/>
  <c r="L47" i="3"/>
  <c r="M46" i="3"/>
  <c r="N46" i="3" s="1"/>
  <c r="O103" i="3" l="1"/>
  <c r="G103" i="3"/>
  <c r="C103" i="3"/>
  <c r="E103" i="3" s="1"/>
  <c r="H103" i="3"/>
  <c r="I104" i="3" s="1"/>
  <c r="B103" i="3"/>
  <c r="D103" i="3" s="1"/>
  <c r="A104" i="3"/>
  <c r="F103" i="3"/>
  <c r="L48" i="3"/>
  <c r="M47" i="3"/>
  <c r="N47" i="3" s="1"/>
  <c r="A105" i="3" l="1"/>
  <c r="H104" i="3"/>
  <c r="I105" i="3" s="1"/>
  <c r="C104" i="3"/>
  <c r="E104" i="3" s="1"/>
  <c r="G104" i="3"/>
  <c r="B104" i="3"/>
  <c r="D104" i="3" s="1"/>
  <c r="O104" i="3"/>
  <c r="F104" i="3"/>
  <c r="L49" i="3"/>
  <c r="M48" i="3"/>
  <c r="N48" i="3" s="1"/>
  <c r="L50" i="3" l="1"/>
  <c r="M49" i="3"/>
  <c r="N49" i="3" s="1"/>
  <c r="O105" i="3"/>
  <c r="H105" i="3"/>
  <c r="I106" i="3" s="1"/>
  <c r="C105" i="3"/>
  <c r="E105" i="3" s="1"/>
  <c r="A106" i="3"/>
  <c r="B105" i="3"/>
  <c r="D105" i="3" s="1"/>
  <c r="G105" i="3"/>
  <c r="F105" i="3"/>
  <c r="J53" i="3"/>
  <c r="K53" i="3" s="1"/>
  <c r="J57" i="3"/>
  <c r="K57" i="3" s="1"/>
  <c r="J61" i="3"/>
  <c r="K61" i="3" s="1"/>
  <c r="J65" i="3"/>
  <c r="K65" i="3" s="1"/>
  <c r="J69" i="3"/>
  <c r="K69" i="3" s="1"/>
  <c r="J73" i="3"/>
  <c r="K73" i="3" s="1"/>
  <c r="J74" i="3"/>
  <c r="K74" i="3" s="1"/>
  <c r="J55" i="3"/>
  <c r="K55" i="3" s="1"/>
  <c r="J67" i="3"/>
  <c r="K67" i="3" s="1"/>
  <c r="J71" i="3"/>
  <c r="K71" i="3" s="1"/>
  <c r="J72" i="3"/>
  <c r="K72" i="3" s="1"/>
  <c r="J75" i="3"/>
  <c r="K75" i="3" s="1"/>
  <c r="J54" i="3"/>
  <c r="K54" i="3" s="1"/>
  <c r="J58" i="3"/>
  <c r="K58" i="3" s="1"/>
  <c r="J62" i="3"/>
  <c r="K62" i="3" s="1"/>
  <c r="J66" i="3"/>
  <c r="K66" i="3" s="1"/>
  <c r="J70" i="3"/>
  <c r="K70" i="3" s="1"/>
  <c r="J63" i="3"/>
  <c r="K63" i="3" s="1"/>
  <c r="J60" i="3"/>
  <c r="K60" i="3" s="1"/>
  <c r="J76" i="3"/>
  <c r="K76" i="3" s="1"/>
  <c r="J59" i="3"/>
  <c r="K59" i="3" s="1"/>
  <c r="J64" i="3"/>
  <c r="K64" i="3" s="1"/>
  <c r="J52" i="3"/>
  <c r="K52" i="3" s="1"/>
  <c r="J56" i="3"/>
  <c r="K56" i="3" s="1"/>
  <c r="J68" i="3"/>
  <c r="K68" i="3" s="1"/>
  <c r="J77" i="3"/>
  <c r="K77" i="3" s="1"/>
  <c r="J78" i="3"/>
  <c r="K78" i="3" s="1"/>
  <c r="J79" i="3"/>
  <c r="K79" i="3" s="1"/>
  <c r="L51" i="3" l="1"/>
  <c r="M50" i="3"/>
  <c r="N50" i="3" s="1"/>
  <c r="B106" i="3"/>
  <c r="D106" i="3" s="1"/>
  <c r="A107" i="3"/>
  <c r="O106" i="3"/>
  <c r="H106" i="3"/>
  <c r="I107" i="3" s="1"/>
  <c r="G106" i="3"/>
  <c r="C106" i="3"/>
  <c r="E106" i="3" s="1"/>
  <c r="F106" i="3"/>
  <c r="O107" i="3" l="1"/>
  <c r="G107" i="3"/>
  <c r="C107" i="3"/>
  <c r="E107" i="3" s="1"/>
  <c r="A108" i="3"/>
  <c r="H107" i="3"/>
  <c r="I108" i="3" s="1"/>
  <c r="B107" i="3"/>
  <c r="D107" i="3" s="1"/>
  <c r="F107" i="3"/>
  <c r="L52" i="3"/>
  <c r="M51" i="3"/>
  <c r="N51" i="3" l="1"/>
  <c r="A109" i="3"/>
  <c r="H108" i="3"/>
  <c r="I109" i="3" s="1"/>
  <c r="G108" i="3"/>
  <c r="B108" i="3"/>
  <c r="D108" i="3" s="1"/>
  <c r="C108" i="3"/>
  <c r="E108" i="3" s="1"/>
  <c r="O108" i="3"/>
  <c r="F108" i="3"/>
  <c r="L53" i="3"/>
  <c r="M52" i="3"/>
  <c r="N52" i="3" s="1"/>
  <c r="L54" i="3" l="1"/>
  <c r="M53" i="3"/>
  <c r="H109" i="3"/>
  <c r="I110" i="3" s="1"/>
  <c r="C109" i="3"/>
  <c r="E109" i="3" s="1"/>
  <c r="G109" i="3"/>
  <c r="B109" i="3"/>
  <c r="D109" i="3" s="1"/>
  <c r="A110" i="3"/>
  <c r="O109" i="3"/>
  <c r="F109" i="3"/>
  <c r="N53" i="3" l="1"/>
  <c r="L55" i="3"/>
  <c r="M54" i="3"/>
  <c r="B110" i="3"/>
  <c r="D110" i="3" s="1"/>
  <c r="O110" i="3"/>
  <c r="H110" i="3"/>
  <c r="I111" i="3" s="1"/>
  <c r="C110" i="3"/>
  <c r="E110" i="3" s="1"/>
  <c r="A111" i="3"/>
  <c r="G110" i="3"/>
  <c r="F110" i="3"/>
  <c r="N54" i="3" l="1"/>
  <c r="O111" i="3"/>
  <c r="G111" i="3"/>
  <c r="C111" i="3"/>
  <c r="E111" i="3" s="1"/>
  <c r="A112" i="3"/>
  <c r="H111" i="3"/>
  <c r="I112" i="3" s="1"/>
  <c r="B111" i="3"/>
  <c r="D111" i="3" s="1"/>
  <c r="F111" i="3"/>
  <c r="L56" i="3"/>
  <c r="M55" i="3"/>
  <c r="N55" i="3" l="1"/>
  <c r="L57" i="3"/>
  <c r="M56" i="3"/>
  <c r="A113" i="3"/>
  <c r="H112" i="3"/>
  <c r="I113" i="3" s="1"/>
  <c r="O112" i="3"/>
  <c r="G112" i="3"/>
  <c r="C112" i="3"/>
  <c r="E112" i="3" s="1"/>
  <c r="B112" i="3"/>
  <c r="D112" i="3" s="1"/>
  <c r="F112" i="3"/>
  <c r="N56" i="3" l="1"/>
  <c r="G113" i="3"/>
  <c r="B113" i="3"/>
  <c r="D113" i="3" s="1"/>
  <c r="A114" i="3"/>
  <c r="C113" i="3"/>
  <c r="E113" i="3" s="1"/>
  <c r="O113" i="3"/>
  <c r="H113" i="3"/>
  <c r="I114" i="3" s="1"/>
  <c r="F113" i="3"/>
  <c r="L58" i="3"/>
  <c r="M57" i="3"/>
  <c r="N57" i="3" l="1"/>
  <c r="L59" i="3"/>
  <c r="M58" i="3"/>
  <c r="B114" i="3"/>
  <c r="D114" i="3" s="1"/>
  <c r="H114" i="3"/>
  <c r="I115" i="3" s="1"/>
  <c r="C114" i="3"/>
  <c r="E114" i="3" s="1"/>
  <c r="G114" i="3"/>
  <c r="A115" i="3"/>
  <c r="O114" i="3"/>
  <c r="F114" i="3"/>
  <c r="N58" i="3" l="1"/>
  <c r="L60" i="3"/>
  <c r="M59" i="3"/>
  <c r="O115" i="3"/>
  <c r="G115" i="3"/>
  <c r="C115" i="3"/>
  <c r="E115" i="3" s="1"/>
  <c r="H115" i="3"/>
  <c r="I116" i="3" s="1"/>
  <c r="B115" i="3"/>
  <c r="D115" i="3" s="1"/>
  <c r="A116" i="3"/>
  <c r="F115" i="3"/>
  <c r="N59" i="3" l="1"/>
  <c r="A117" i="3"/>
  <c r="H116" i="3"/>
  <c r="I117" i="3" s="1"/>
  <c r="O116" i="3"/>
  <c r="C116" i="3"/>
  <c r="E116" i="3" s="1"/>
  <c r="G116" i="3"/>
  <c r="B116" i="3"/>
  <c r="D116" i="3" s="1"/>
  <c r="F116" i="3"/>
  <c r="L61" i="3"/>
  <c r="M60" i="3"/>
  <c r="N60" i="3" l="1"/>
  <c r="L62" i="3"/>
  <c r="M61" i="3"/>
  <c r="A118" i="3"/>
  <c r="O117" i="3"/>
  <c r="G117" i="3"/>
  <c r="C117" i="3"/>
  <c r="E117" i="3" s="1"/>
  <c r="B117" i="3"/>
  <c r="D117" i="3" s="1"/>
  <c r="H117" i="3"/>
  <c r="I118" i="3" s="1"/>
  <c r="F117" i="3"/>
  <c r="N61" i="3" l="1"/>
  <c r="L63" i="3"/>
  <c r="M62" i="3"/>
  <c r="B118" i="3"/>
  <c r="D118" i="3" s="1"/>
  <c r="G118" i="3"/>
  <c r="A119" i="3"/>
  <c r="C118" i="3"/>
  <c r="E118" i="3" s="1"/>
  <c r="H118" i="3"/>
  <c r="I119" i="3" s="1"/>
  <c r="O118" i="3"/>
  <c r="F118" i="3"/>
  <c r="N62" i="3" l="1"/>
  <c r="O119" i="3"/>
  <c r="G119" i="3"/>
  <c r="C119" i="3"/>
  <c r="E119" i="3" s="1"/>
  <c r="J93" i="3" s="1"/>
  <c r="K93" i="3" s="1"/>
  <c r="H119" i="3"/>
  <c r="I120" i="3" s="1"/>
  <c r="B119" i="3"/>
  <c r="D119" i="3" s="1"/>
  <c r="A120" i="3"/>
  <c r="F119" i="3"/>
  <c r="J80" i="3"/>
  <c r="K80" i="3" s="1"/>
  <c r="J84" i="3"/>
  <c r="K84" i="3" s="1"/>
  <c r="J88" i="3"/>
  <c r="K88" i="3" s="1"/>
  <c r="J92" i="3"/>
  <c r="K92" i="3" s="1"/>
  <c r="J85" i="3"/>
  <c r="K85" i="3" s="1"/>
  <c r="J81" i="3"/>
  <c r="K81" i="3" s="1"/>
  <c r="J89" i="3"/>
  <c r="K89" i="3" s="1"/>
  <c r="J82" i="3"/>
  <c r="K82" i="3" s="1"/>
  <c r="J86" i="3"/>
  <c r="K86" i="3" s="1"/>
  <c r="J90" i="3"/>
  <c r="K90" i="3" s="1"/>
  <c r="J83" i="3"/>
  <c r="K83" i="3" s="1"/>
  <c r="J87" i="3"/>
  <c r="K87" i="3" s="1"/>
  <c r="J91" i="3"/>
  <c r="K91" i="3" s="1"/>
  <c r="L64" i="3"/>
  <c r="M63" i="3"/>
  <c r="N63" i="3" l="1"/>
  <c r="A121" i="3"/>
  <c r="H120" i="3"/>
  <c r="I121" i="3" s="1"/>
  <c r="C120" i="3"/>
  <c r="E120" i="3" s="1"/>
  <c r="G120" i="3"/>
  <c r="B120" i="3"/>
  <c r="D120" i="3" s="1"/>
  <c r="O120" i="3"/>
  <c r="F120" i="3"/>
  <c r="L65" i="3"/>
  <c r="M64" i="3"/>
  <c r="L66" i="3" l="1"/>
  <c r="M65" i="3"/>
  <c r="N65" i="3" s="1"/>
  <c r="O121" i="3"/>
  <c r="H121" i="3"/>
  <c r="I122" i="3" s="1"/>
  <c r="C121" i="3"/>
  <c r="E121" i="3" s="1"/>
  <c r="G121" i="3"/>
  <c r="B121" i="3"/>
  <c r="D121" i="3" s="1"/>
  <c r="A122" i="3"/>
  <c r="F121" i="3"/>
  <c r="N64" i="3"/>
  <c r="J121" i="3" l="1"/>
  <c r="K121" i="3" s="1"/>
  <c r="B122" i="3"/>
  <c r="D122" i="3" s="1"/>
  <c r="A123" i="3"/>
  <c r="O122" i="3"/>
  <c r="G122" i="3"/>
  <c r="C122" i="3"/>
  <c r="E122" i="3" s="1"/>
  <c r="J96" i="3" s="1"/>
  <c r="K96" i="3" s="1"/>
  <c r="H122" i="3"/>
  <c r="I123" i="3" s="1"/>
  <c r="F122" i="3"/>
  <c r="J122" i="3" s="1"/>
  <c r="K122" i="3" s="1"/>
  <c r="J117" i="3"/>
  <c r="K117" i="3" s="1"/>
  <c r="J102" i="3"/>
  <c r="K102" i="3" s="1"/>
  <c r="J95" i="3"/>
  <c r="K95" i="3" s="1"/>
  <c r="J107" i="3"/>
  <c r="K107" i="3" s="1"/>
  <c r="J111" i="3"/>
  <c r="K111" i="3" s="1"/>
  <c r="J115" i="3"/>
  <c r="K115" i="3" s="1"/>
  <c r="J99" i="3"/>
  <c r="K99" i="3" s="1"/>
  <c r="J108" i="3"/>
  <c r="K108" i="3" s="1"/>
  <c r="J116" i="3"/>
  <c r="K116" i="3" s="1"/>
  <c r="J103" i="3"/>
  <c r="K103" i="3" s="1"/>
  <c r="J97" i="3"/>
  <c r="K97" i="3" s="1"/>
  <c r="J112" i="3"/>
  <c r="K112" i="3" s="1"/>
  <c r="J101" i="3"/>
  <c r="K101" i="3" s="1"/>
  <c r="J104" i="3"/>
  <c r="K104" i="3" s="1"/>
  <c r="J94" i="3"/>
  <c r="K94" i="3" s="1"/>
  <c r="J105" i="3"/>
  <c r="K105" i="3" s="1"/>
  <c r="J109" i="3"/>
  <c r="K109" i="3" s="1"/>
  <c r="J113" i="3"/>
  <c r="K113" i="3" s="1"/>
  <c r="J118" i="3"/>
  <c r="K118" i="3" s="1"/>
  <c r="J100" i="3"/>
  <c r="K100" i="3" s="1"/>
  <c r="J98" i="3"/>
  <c r="K98" i="3" s="1"/>
  <c r="J106" i="3"/>
  <c r="K106" i="3" s="1"/>
  <c r="J110" i="3"/>
  <c r="K110" i="3" s="1"/>
  <c r="J114" i="3"/>
  <c r="K114" i="3" s="1"/>
  <c r="J119" i="3"/>
  <c r="K119" i="3" s="1"/>
  <c r="L67" i="3"/>
  <c r="M66" i="3"/>
  <c r="J120" i="3"/>
  <c r="K120" i="3" s="1"/>
  <c r="N66" i="3" l="1"/>
  <c r="L68" i="3"/>
  <c r="M67" i="3"/>
  <c r="O123" i="3"/>
  <c r="O20" i="3" s="1"/>
  <c r="G123" i="3"/>
  <c r="H123" i="3"/>
  <c r="F123" i="3"/>
  <c r="J123" i="3" s="1"/>
  <c r="K123" i="3" s="1"/>
  <c r="N67" i="3" l="1"/>
  <c r="L69" i="3"/>
  <c r="M68" i="3"/>
  <c r="N68" i="3" s="1"/>
  <c r="L70" i="3" l="1"/>
  <c r="M69" i="3"/>
  <c r="N69" i="3" s="1"/>
  <c r="L71" i="3" l="1"/>
  <c r="M70" i="3"/>
  <c r="N70" i="3" l="1"/>
  <c r="L72" i="3"/>
  <c r="M71" i="3"/>
  <c r="N71" i="3" s="1"/>
  <c r="L73" i="3" l="1"/>
  <c r="M72" i="3"/>
  <c r="N72" i="3" s="1"/>
  <c r="L74" i="3" l="1"/>
  <c r="M73" i="3"/>
  <c r="N73" i="3" s="1"/>
  <c r="L75" i="3" l="1"/>
  <c r="M74" i="3"/>
  <c r="N74" i="3" s="1"/>
  <c r="L76" i="3" l="1"/>
  <c r="M75" i="3"/>
  <c r="N75" i="3" l="1"/>
  <c r="L77" i="3"/>
  <c r="M76" i="3"/>
  <c r="N76" i="3" s="1"/>
  <c r="L78" i="3" l="1"/>
  <c r="M77" i="3"/>
  <c r="N77" i="3" s="1"/>
  <c r="L79" i="3" l="1"/>
  <c r="M78" i="3"/>
  <c r="N78" i="3" l="1"/>
  <c r="L80" i="3"/>
  <c r="M79" i="3"/>
  <c r="N79" i="3" s="1"/>
  <c r="L81" i="3" l="1"/>
  <c r="M80" i="3"/>
  <c r="N80" i="3" s="1"/>
  <c r="L82" i="3" l="1"/>
  <c r="M81" i="3"/>
  <c r="N81" i="3" s="1"/>
  <c r="L83" i="3" l="1"/>
  <c r="M82" i="3"/>
  <c r="N82" i="3" s="1"/>
  <c r="L84" i="3" l="1"/>
  <c r="M83" i="3"/>
  <c r="N83" i="3" s="1"/>
  <c r="L85" i="3" l="1"/>
  <c r="M84" i="3"/>
  <c r="N84" i="3" s="1"/>
  <c r="L86" i="3" l="1"/>
  <c r="M85" i="3"/>
  <c r="N85" i="3" s="1"/>
  <c r="L87" i="3" l="1"/>
  <c r="M86" i="3"/>
  <c r="N86" i="3" s="1"/>
  <c r="L88" i="3" l="1"/>
  <c r="M87" i="3"/>
  <c r="N87" i="3" s="1"/>
  <c r="L89" i="3" l="1"/>
  <c r="M88" i="3"/>
  <c r="N88" i="3" s="1"/>
  <c r="L90" i="3" l="1"/>
  <c r="M89" i="3"/>
  <c r="N89" i="3" s="1"/>
  <c r="L91" i="3" l="1"/>
  <c r="M90" i="3"/>
  <c r="N90" i="3" s="1"/>
  <c r="L92" i="3" l="1"/>
  <c r="M91" i="3"/>
  <c r="N91" i="3" s="1"/>
  <c r="L93" i="3" l="1"/>
  <c r="M92" i="3"/>
  <c r="N92" i="3" s="1"/>
  <c r="L94" i="3" l="1"/>
  <c r="M93" i="3"/>
  <c r="N93" i="3" s="1"/>
  <c r="L95" i="3" l="1"/>
  <c r="M94" i="3"/>
  <c r="N94" i="3" s="1"/>
  <c r="L96" i="3" l="1"/>
  <c r="M95" i="3"/>
  <c r="N95" i="3" s="1"/>
  <c r="L97" i="3" l="1"/>
  <c r="M96" i="3"/>
  <c r="N96" i="3" s="1"/>
  <c r="L98" i="3" l="1"/>
  <c r="M97" i="3"/>
  <c r="N97" i="3" s="1"/>
  <c r="L99" i="3" l="1"/>
  <c r="M98" i="3"/>
  <c r="N98" i="3" s="1"/>
  <c r="L100" i="3" l="1"/>
  <c r="M99" i="3"/>
  <c r="N99" i="3" s="1"/>
  <c r="L101" i="3" l="1"/>
  <c r="M100" i="3"/>
  <c r="N100" i="3" s="1"/>
  <c r="L102" i="3" l="1"/>
  <c r="M101" i="3"/>
  <c r="N101" i="3" s="1"/>
  <c r="L103" i="3" l="1"/>
  <c r="M102" i="3"/>
  <c r="N102" i="3" s="1"/>
  <c r="L104" i="3" l="1"/>
  <c r="M103" i="3"/>
  <c r="N103" i="3" s="1"/>
  <c r="L105" i="3" l="1"/>
  <c r="M104" i="3"/>
  <c r="N104" i="3" s="1"/>
  <c r="L106" i="3" l="1"/>
  <c r="M105" i="3"/>
  <c r="N105" i="3" l="1"/>
  <c r="L107" i="3"/>
  <c r="M106" i="3"/>
  <c r="N106" i="3" s="1"/>
  <c r="L108" i="3" l="1"/>
  <c r="M107" i="3"/>
  <c r="N107" i="3" s="1"/>
  <c r="L109" i="3" l="1"/>
  <c r="M108" i="3"/>
  <c r="N108" i="3" s="1"/>
  <c r="L110" i="3" l="1"/>
  <c r="M109" i="3"/>
  <c r="N109" i="3" s="1"/>
  <c r="L111" i="3" l="1"/>
  <c r="M110" i="3"/>
  <c r="N110" i="3" s="1"/>
  <c r="L112" i="3" l="1"/>
  <c r="M111" i="3"/>
  <c r="N111" i="3" s="1"/>
  <c r="L113" i="3" l="1"/>
  <c r="M112" i="3"/>
  <c r="N112" i="3" s="1"/>
  <c r="L114" i="3" l="1"/>
  <c r="M113" i="3"/>
  <c r="N113" i="3" s="1"/>
  <c r="L115" i="3" l="1"/>
  <c r="M114" i="3"/>
  <c r="N114" i="3" l="1"/>
  <c r="L116" i="3"/>
  <c r="M115" i="3"/>
  <c r="N115" i="3" s="1"/>
  <c r="L117" i="3" l="1"/>
  <c r="M116" i="3"/>
  <c r="N116" i="3" s="1"/>
  <c r="L118" i="3" l="1"/>
  <c r="M117" i="3"/>
  <c r="N117" i="3" l="1"/>
  <c r="L119" i="3"/>
  <c r="M118" i="3"/>
  <c r="N118" i="3" s="1"/>
  <c r="L120" i="3" l="1"/>
  <c r="M119" i="3"/>
  <c r="N119" i="3" s="1"/>
  <c r="L121" i="3" l="1"/>
  <c r="M120" i="3"/>
  <c r="N120" i="3" s="1"/>
  <c r="L122" i="3" l="1"/>
  <c r="M121" i="3"/>
  <c r="N121" i="3" s="1"/>
  <c r="L123" i="3" l="1"/>
  <c r="M123" i="3" s="1"/>
  <c r="M122" i="3"/>
  <c r="N122" i="3" l="1"/>
  <c r="M20" i="3"/>
  <c r="N123" i="3"/>
  <c r="N20" i="3" s="1"/>
  <c r="M19" i="3" l="1"/>
  <c r="F15" i="3"/>
  <c r="F14" i="3"/>
  <c r="I8" i="3"/>
  <c r="I7" i="3"/>
  <c r="F7" i="3"/>
  <c r="F8" i="3"/>
  <c r="G8" i="3" s="1"/>
  <c r="F16" i="3" l="1"/>
  <c r="R11" i="3"/>
  <c r="G7" i="3"/>
  <c r="R12" i="3" s="1"/>
</calcChain>
</file>

<file path=xl/comments1.xml><?xml version="1.0" encoding="utf-8"?>
<comments xmlns="http://schemas.openxmlformats.org/spreadsheetml/2006/main">
  <authors>
    <author>Askar</author>
  </authors>
  <commentList>
    <comment ref="D3" authorId="0" shapeId="0">
      <text>
        <r>
          <rPr>
            <sz val="11"/>
            <color rgb="FF000000"/>
            <rFont val="Calibri"/>
          </rPr>
          <t>_x0012__x0004_2_x0004_5_x0004_4_x0004_8_x0004_B_x0004_5_x0004_ _x0000_D_x0004_0_x0004_&lt;_x0004_8_x0004_;_x0004_8_x0004_N_x0004_,_x0000_ _x0000_8_x0004_&lt;_x0004_O_x0004_,_x0000_ _x0000_&gt;_x0004_B</t>
        </r>
      </text>
    </comment>
    <comment ref="D5" authorId="0" shapeId="0">
      <text>
        <r>
          <rPr>
            <sz val="11"/>
            <color rgb="FF000000"/>
            <rFont val="Calibri"/>
          </rPr>
          <t>_x0012__x0004_2_x0004_5_x0004_4_x0004_8_x0004_B_x0004_5_x0004_ _x0000_4_x0004_0_x0004_B_x0004_C_x0004_ _x0000_@_x0004_&gt;_x0004_6_x0004_4_x0004_5_x0004_=_x0004_</t>
        </r>
      </text>
    </comment>
  </commentList>
</comments>
</file>

<file path=xl/comments2.xml><?xml version="1.0" encoding="utf-8"?>
<comments xmlns="http://schemas.openxmlformats.org/spreadsheetml/2006/main">
  <authors>
    <author>Askar</author>
  </authors>
  <commentList>
    <comment ref="C1" authorId="0" shapeId="0">
      <text>
        <r>
          <rPr>
            <sz val="11"/>
            <color rgb="FF000000"/>
            <rFont val="Calibri"/>
          </rPr>
          <t>_x0012__x0004_2_x0004_5_x0004_4_x0004_8_x0004_B_x0004_5_x0004_ _x0000_D_x0004_0_x0004_&lt;_x0004_8_x0004_;_x0004_8_x0004_N_x0004_,_x0000_ _x0000_8_x0004_&lt;_x0004_O_x0004_,_x0000_ _x0000_&gt;_x0004_B</t>
        </r>
      </text>
    </comment>
    <comment ref="C3" authorId="0" shapeId="0">
      <text>
        <r>
          <rPr>
            <sz val="11"/>
            <color rgb="FF000000"/>
            <rFont val="Calibri"/>
          </rPr>
          <t>_x0012__x0004_2_x0004_5_x0004_4_x0004_8_x0004_B_x0004_5_x0004_ _x0000_4_x0004_0_x0004_B_x0004_C_x0004_ _x0000_@_x0004_&gt;_x0004_6_x0004_4_x0004_5_x0004_=_x0004_</t>
        </r>
      </text>
    </comment>
  </commentList>
</comments>
</file>

<file path=xl/sharedStrings.xml><?xml version="1.0" encoding="utf-8"?>
<sst xmlns="http://schemas.openxmlformats.org/spreadsheetml/2006/main" count="1374" uniqueCount="445">
  <si>
    <t>Заключение по срочному страхованию жизни</t>
  </si>
  <si>
    <t>Ф.И.О.</t>
  </si>
  <si>
    <t xml:space="preserve">Дата рождения/ Возраст: </t>
  </si>
  <si>
    <t>Пол :</t>
  </si>
  <si>
    <t>Вид страхования:</t>
  </si>
  <si>
    <t>Срочное страхование жизни</t>
  </si>
  <si>
    <t>Срок страхования:</t>
  </si>
  <si>
    <t>лет</t>
  </si>
  <si>
    <t>Страховая сумма</t>
  </si>
  <si>
    <t>Сумма страховых премий</t>
  </si>
  <si>
    <t>Ежемесячная премия по дополнительному покрытию</t>
  </si>
  <si>
    <t>периодичность оплаты страховой премии</t>
  </si>
  <si>
    <t>Размер страховой премии:</t>
  </si>
  <si>
    <t>тг.</t>
  </si>
  <si>
    <t xml:space="preserve">По доп. покрытию </t>
  </si>
  <si>
    <t>Из них:</t>
  </si>
  <si>
    <t>премия по основному покрытию :</t>
  </si>
  <si>
    <t>Тариф</t>
  </si>
  <si>
    <t>Нагрузка</t>
  </si>
  <si>
    <t>Коментарий</t>
  </si>
  <si>
    <t>P * (1+t1) , t1 =</t>
  </si>
  <si>
    <t>По основному покрытию</t>
  </si>
  <si>
    <t>Страховая сумма: =</t>
  </si>
  <si>
    <t>Андеррайтер</t>
  </si>
  <si>
    <t>Дата:</t>
  </si>
  <si>
    <t xml:space="preserve">Калькулятор по добровольному страховани жизни </t>
  </si>
  <si>
    <t>дата</t>
  </si>
  <si>
    <t>страхование</t>
  </si>
  <si>
    <t>1 - Индивидуальный</t>
  </si>
  <si>
    <t>Дата рождения/возраст</t>
  </si>
  <si>
    <t>2 - Коллективный</t>
  </si>
  <si>
    <t>Пол</t>
  </si>
  <si>
    <t>Мужской</t>
  </si>
  <si>
    <t>3 - Заемщики</t>
  </si>
  <si>
    <t>периодичность уплаты взносов</t>
  </si>
  <si>
    <t>Ежегодно</t>
  </si>
  <si>
    <t>срок действия защиты (в годах)</t>
  </si>
  <si>
    <t>Агент. Ком</t>
  </si>
  <si>
    <t>фамилия имя отчество</t>
  </si>
  <si>
    <t xml:space="preserve"> тариф</t>
  </si>
  <si>
    <t xml:space="preserve"> нагрузка ((1+r)*тариф)</t>
  </si>
  <si>
    <t>Страховая премия/взнос</t>
  </si>
  <si>
    <t>страховая сумма</t>
  </si>
  <si>
    <t>страховая премия</t>
  </si>
  <si>
    <t>дата расчета</t>
  </si>
  <si>
    <t>№ покрытия</t>
  </si>
  <si>
    <t>хранитель:</t>
  </si>
  <si>
    <t>Получение застрахованным травмы в результате несчастного случая</t>
  </si>
  <si>
    <t>бизнес ("1 - Индивидуальный/2 - Коллективный/3 - Заемщики")</t>
  </si>
  <si>
    <t>общая</t>
  </si>
  <si>
    <t>перестраховщика</t>
  </si>
  <si>
    <t>собст.удерж.</t>
  </si>
  <si>
    <t>Перестрахование</t>
  </si>
  <si>
    <t>смерть по любой причине</t>
  </si>
  <si>
    <t>Cмерть Застрахованного в результате несчастного случая</t>
  </si>
  <si>
    <t>номер покрытия (1-7)</t>
  </si>
  <si>
    <t>страх. сумма</t>
  </si>
  <si>
    <t>доля перестрахования</t>
  </si>
  <si>
    <t>смерть от НС</t>
  </si>
  <si>
    <t>Инвалидность Застрахованного 1 группы в результате несчастного случая</t>
  </si>
  <si>
    <t>дата рождения</t>
  </si>
  <si>
    <t>андер.нагрузка перестраховщика</t>
  </si>
  <si>
    <t>инв 1 гр. НС</t>
  </si>
  <si>
    <t>Инвалидность Застрахованного 2 группы в результате несчастного случая</t>
  </si>
  <si>
    <t>возраст (в  годах)</t>
  </si>
  <si>
    <t>Брутто тариф</t>
  </si>
  <si>
    <t>Брутто премия</t>
  </si>
  <si>
    <t>Нетто тариф (без расходов)</t>
  </si>
  <si>
    <t>Нетто премия(без расходов)</t>
  </si>
  <si>
    <t>тариф перестраховщика</t>
  </si>
  <si>
    <t>премия перестраховщика</t>
  </si>
  <si>
    <t>инв 2 гр. НС</t>
  </si>
  <si>
    <t>Женский</t>
  </si>
  <si>
    <t>Инвалидность Застрахованного 3 группы в результате несчастного случая</t>
  </si>
  <si>
    <t>Пол застрахованного ("Мужской/Женский")</t>
  </si>
  <si>
    <t xml:space="preserve">без нагрузки </t>
  </si>
  <si>
    <t>инв 3 гр. НС</t>
  </si>
  <si>
    <t>периодичность оплаты (1- год,4 - кварт, 2- полугод, 12 - ежем)</t>
  </si>
  <si>
    <t>с нагузкой анд</t>
  </si>
  <si>
    <t>травматизм</t>
  </si>
  <si>
    <t>срок действия защиты</t>
  </si>
  <si>
    <t>дата нач./окон. перестрахования</t>
  </si>
  <si>
    <t>агентские комиссии (не более 90%)</t>
  </si>
  <si>
    <t>расчет резерва:</t>
  </si>
  <si>
    <t>Данные для договора</t>
  </si>
  <si>
    <t>рисковое -0;На дожитие-1,  в конце-2</t>
  </si>
  <si>
    <t>S</t>
  </si>
  <si>
    <t>андер.нагрузка</t>
  </si>
  <si>
    <r>
      <t>BP</t>
    </r>
    <r>
      <rPr>
        <sz val="10"/>
        <color rgb="FFFF0000"/>
        <rFont val="Arial Cyr"/>
      </rPr>
      <t xml:space="preserve"> (годовая)</t>
    </r>
  </si>
  <si>
    <t>срок оплаты взносов (в годах) (0 - единовр)</t>
  </si>
  <si>
    <r>
      <t>NP</t>
    </r>
    <r>
      <rPr>
        <sz val="10"/>
        <color rgb="FFFF0000"/>
        <rFont val="Arial Cyr"/>
      </rPr>
      <t>(годовая, смерть)</t>
    </r>
  </si>
  <si>
    <t>Ежегодный рост S</t>
  </si>
  <si>
    <t>NV (нетто резервҚ</t>
  </si>
  <si>
    <t>дисконт годовая (1-7 лет)</t>
  </si>
  <si>
    <t>BV (брутто резерв)</t>
  </si>
  <si>
    <t>дисконт годовая (8 и более)</t>
  </si>
  <si>
    <t>V  (резерв)</t>
  </si>
  <si>
    <t>Расходы от премии</t>
  </si>
  <si>
    <t>Расходы от выплат</t>
  </si>
  <si>
    <t>коллективное/заемщ</t>
  </si>
  <si>
    <t>рисковая нагрузка "*"</t>
  </si>
  <si>
    <t>инвалидность 80%</t>
  </si>
  <si>
    <t>PV выплат с расх</t>
  </si>
  <si>
    <t>рисковая нагрузка "+"</t>
  </si>
  <si>
    <t>детская инвалидность</t>
  </si>
  <si>
    <t>итого:</t>
  </si>
  <si>
    <t>Год t</t>
  </si>
  <si>
    <t>Мужчины qx</t>
  </si>
  <si>
    <t>Женщины qy</t>
  </si>
  <si>
    <t xml:space="preserve">вероятность наступления сс Мужчины </t>
  </si>
  <si>
    <t>вероятность наступления сс Женщины</t>
  </si>
  <si>
    <t>Возраст</t>
  </si>
  <si>
    <t>Выплата по риску</t>
  </si>
  <si>
    <t>фактор</t>
  </si>
  <si>
    <r>
      <t>v</t>
    </r>
    <r>
      <rPr>
        <vertAlign val="superscript"/>
        <sz val="10"/>
        <color rgb="FF000000"/>
        <rFont val="Arial"/>
      </rPr>
      <t>m</t>
    </r>
  </si>
  <si>
    <t>Вероятность наступления с.с. qx+t</t>
  </si>
  <si>
    <r>
      <t>p</t>
    </r>
    <r>
      <rPr>
        <vertAlign val="subscript"/>
        <sz val="10"/>
        <color rgb="FF000000"/>
        <rFont val="Arial"/>
      </rPr>
      <t>x</t>
    </r>
  </si>
  <si>
    <r>
      <t>m</t>
    </r>
    <r>
      <rPr>
        <sz val="10"/>
        <color rgb="FF000000"/>
        <rFont val="Arial"/>
      </rPr>
      <t>p</t>
    </r>
    <r>
      <rPr>
        <vertAlign val="subscript"/>
        <sz val="10"/>
        <color rgb="FF000000"/>
        <rFont val="Arial"/>
      </rPr>
      <t>x</t>
    </r>
  </si>
  <si>
    <t>Текущая стоимость  выплаты  по наступлению сс</t>
  </si>
  <si>
    <t>Текущая стоимость  выплаты по наступлению сс +  дожитие</t>
  </si>
  <si>
    <r>
      <t>текущия стоимость взносов m</t>
    </r>
    <r>
      <rPr>
        <sz val="10"/>
        <color rgb="FF000000"/>
        <rFont val="Arial"/>
      </rPr>
      <t>p</t>
    </r>
    <r>
      <rPr>
        <vertAlign val="subscript"/>
        <sz val="10"/>
        <color rgb="FF000000"/>
        <rFont val="Arial"/>
      </rPr>
      <t>x</t>
    </r>
    <r>
      <rPr>
        <sz val="10"/>
        <color rgb="FF000000"/>
        <rFont val="Arial"/>
      </rPr>
      <t>*v</t>
    </r>
    <r>
      <rPr>
        <vertAlign val="superscript"/>
        <sz val="10"/>
        <color rgb="FF000000"/>
        <rFont val="Arial"/>
      </rPr>
      <t>m</t>
    </r>
  </si>
  <si>
    <t xml:space="preserve">До 30 дней </t>
  </si>
  <si>
    <t xml:space="preserve">от 30 дней до 3 месяцев </t>
  </si>
  <si>
    <t xml:space="preserve">от 3 до 6 месяцев </t>
  </si>
  <si>
    <t xml:space="preserve">от 6 месяцев до 1 года </t>
  </si>
  <si>
    <t>от 1 до 3 лет</t>
  </si>
  <si>
    <t>от 3 до 5 лет</t>
  </si>
  <si>
    <t>от 5 до 10 лет</t>
  </si>
  <si>
    <t>свыше 10 лет</t>
  </si>
  <si>
    <t>Итого</t>
  </si>
  <si>
    <t>РНУ</t>
  </si>
  <si>
    <t>Активы перестрахования</t>
  </si>
  <si>
    <t>Физическое лицо</t>
  </si>
  <si>
    <t>СС по СЖ физ</t>
  </si>
  <si>
    <t>СС по НС физ</t>
  </si>
  <si>
    <t>Обязательства</t>
  </si>
  <si>
    <t>Юридическое лицо</t>
  </si>
  <si>
    <t>СС по СЖ юрики</t>
  </si>
  <si>
    <t>СС по НС  юр</t>
  </si>
  <si>
    <t>РНП</t>
  </si>
  <si>
    <t>итого</t>
  </si>
  <si>
    <t>СП по СЖ физ</t>
  </si>
  <si>
    <t>СП по НС физ</t>
  </si>
  <si>
    <t>РПНУ по нс</t>
  </si>
  <si>
    <t>СП по СЖ юр</t>
  </si>
  <si>
    <t>СП по НС юр</t>
  </si>
  <si>
    <t>РПНУ по сж</t>
  </si>
  <si>
    <t>расчетные общие</t>
  </si>
  <si>
    <t>расчетные перестрахование</t>
  </si>
  <si>
    <t>покрытие 1</t>
  </si>
  <si>
    <t>смерть по л.п.</t>
  </si>
  <si>
    <t>тот же столбец что и 36</t>
  </si>
  <si>
    <t>тот же столбец что и 37</t>
  </si>
  <si>
    <t>покрытие 2</t>
  </si>
  <si>
    <t>покрытие 3</t>
  </si>
  <si>
    <t>инв-ть по л.п.</t>
  </si>
  <si>
    <t>покрытие 4</t>
  </si>
  <si>
    <t>инв  1 гр. НС</t>
  </si>
  <si>
    <t>покрытие 5</t>
  </si>
  <si>
    <t>инв  1-2 гр. НС</t>
  </si>
  <si>
    <t>покрытие 6</t>
  </si>
  <si>
    <t>без нагрузки</t>
  </si>
  <si>
    <t>с нагрузкой</t>
  </si>
  <si>
    <t>№</t>
  </si>
  <si>
    <t>№ полиса</t>
  </si>
  <si>
    <t>Дата подписания договора/ полиса</t>
  </si>
  <si>
    <t>Дата начала страховой защиты</t>
  </si>
  <si>
    <t>Дата окончания страховой защиты</t>
  </si>
  <si>
    <t>Тариф (минимальный, базовый, максимальный)</t>
  </si>
  <si>
    <t>страхование (индивидуальное, коллективное, заемщик)</t>
  </si>
  <si>
    <t>ФИО</t>
  </si>
  <si>
    <t>ПОЛ (0- муж, 1 - жен)</t>
  </si>
  <si>
    <t xml:space="preserve">Страховая сумма </t>
  </si>
  <si>
    <t>Срок страхования в годах</t>
  </si>
  <si>
    <t>Периодичность оплаты взносов (единовременно,ежегодно,ежеквартально,раз в полгода,ежемесячно)</t>
  </si>
  <si>
    <t>премия/взнос общий</t>
  </si>
  <si>
    <t>нагрузка (1)</t>
  </si>
  <si>
    <t>премия/взнос смерть по л.п. (1)</t>
  </si>
  <si>
    <t>нагрузка (2)</t>
  </si>
  <si>
    <t>премия/взнос смерть по НС (2)</t>
  </si>
  <si>
    <t>нагрузка (3)</t>
  </si>
  <si>
    <t>премия/взнос смерть по ИНВ НС 1-2 гр. (3)</t>
  </si>
  <si>
    <t>РНУ сж</t>
  </si>
  <si>
    <t>заработанная премия по НС</t>
  </si>
  <si>
    <t>РНП по нс</t>
  </si>
  <si>
    <t>заработанная премия по СЖ</t>
  </si>
  <si>
    <t>РПНУ по жизни</t>
  </si>
  <si>
    <t>нагрузка (4)</t>
  </si>
  <si>
    <t>премия по (4)</t>
  </si>
  <si>
    <t>нагрузка (5)</t>
  </si>
  <si>
    <t>премия по (5)</t>
  </si>
  <si>
    <t>нагрузка на травматизм (6)</t>
  </si>
  <si>
    <t>Травматизм (6)</t>
  </si>
  <si>
    <t>нагрузка (7)</t>
  </si>
  <si>
    <t>премия по (7)</t>
  </si>
  <si>
    <t>тариф (должен быть выгружен)</t>
  </si>
  <si>
    <t>раcчет брутто премии по страхованию жизни</t>
  </si>
  <si>
    <t>раcчет нетто премии  по страхованию жизни</t>
  </si>
  <si>
    <t xml:space="preserve">Форма </t>
  </si>
  <si>
    <t>Перестрахователь</t>
  </si>
  <si>
    <t>Вид перестрахования</t>
  </si>
  <si>
    <t>Доля перестраховщика  (в %)</t>
  </si>
  <si>
    <t>Перестраховочная премия/взнос смерть по л.п. (1)</t>
  </si>
  <si>
    <t>Перестраховочная премия/взнос смерть по НС (2)</t>
  </si>
  <si>
    <t>Перестраховочная премия/взнос смерть по ИНВ НС 1-2 гр. (3)</t>
  </si>
  <si>
    <t>Перестраховочная премия/взнос  (4)</t>
  </si>
  <si>
    <t>Перестраховочная премия/взнос  (5)</t>
  </si>
  <si>
    <t>РНУ перестраховщика сж</t>
  </si>
  <si>
    <t>заработанная премия перестраховщика по НС</t>
  </si>
  <si>
    <t>РНП перестраховщика по нс</t>
  </si>
  <si>
    <t>РПНУ перестраховщика по нс</t>
  </si>
  <si>
    <t>заработанная премия перестраховщика по СЖ</t>
  </si>
  <si>
    <t>РПНУ перестраховщика по жизни</t>
  </si>
  <si>
    <t>дата начала действия перестраховчной защиты</t>
  </si>
  <si>
    <t>дата окончания действия перестраховчной защиты</t>
  </si>
  <si>
    <t xml:space="preserve">Брутто тариф без нагрузки </t>
  </si>
  <si>
    <t xml:space="preserve">Брутто премия без нагрузки </t>
  </si>
  <si>
    <t xml:space="preserve">Нетто тариф без нагрузки </t>
  </si>
  <si>
    <t xml:space="preserve">Нетто премиябез нагрузки </t>
  </si>
  <si>
    <t>Брутто тариф с нагузкой</t>
  </si>
  <si>
    <t>Брутто премия с нагузкой</t>
  </si>
  <si>
    <t>Нетто тариф с нагузкой</t>
  </si>
  <si>
    <t>Нетто премия с нагузкой</t>
  </si>
  <si>
    <t xml:space="preserve">тариф перестраховщика без нагрузки </t>
  </si>
  <si>
    <t xml:space="preserve">премия перестраховщика без нагрузки </t>
  </si>
  <si>
    <t>тариф перестраховщика с нагрузкой</t>
  </si>
  <si>
    <t>премия перестраховщика с нагрузкой</t>
  </si>
  <si>
    <t>ALM3131220160025</t>
  </si>
  <si>
    <t>.0043278</t>
  </si>
  <si>
    <t>ДОСМУХАМЕТОВА НАЗЫМ МУХАМЕТАЛИМОВНА</t>
  </si>
  <si>
    <t>Единовременно</t>
  </si>
  <si>
    <t>минимальные</t>
  </si>
  <si>
    <t>ALM3190120170027</t>
  </si>
  <si>
    <t>.0106604</t>
  </si>
  <si>
    <t>ЮСУПОВ МАХСАТ ШАЙХУЛЫ</t>
  </si>
  <si>
    <t>ALM3231220160001</t>
  </si>
  <si>
    <t>.001818</t>
  </si>
  <si>
    <t>ХАВУЛЛАЕВА ДИЛЬФУЗА АМРУЛЛАМОВНА</t>
  </si>
  <si>
    <t>ALM3231220160008</t>
  </si>
  <si>
    <t>.0020907</t>
  </si>
  <si>
    <t>КУРАЛБАЕВА ИНКАР ДАУРЕНОВНА</t>
  </si>
  <si>
    <t>ALM3260120170017</t>
  </si>
  <si>
    <t>МУДРАКОВА ЕЛЕНА ВИКТОРОВНА</t>
  </si>
  <si>
    <t>AST3300120170011</t>
  </si>
  <si>
    <t>.0072342</t>
  </si>
  <si>
    <t>КУБЕНОВ БАТЫРБЕК ИСЛАМБЕКОВИЧ</t>
  </si>
  <si>
    <t>базовые</t>
  </si>
  <si>
    <t>Hannover Ruckversicherung AG</t>
  </si>
  <si>
    <t>Пропорциональный</t>
  </si>
  <si>
    <t>ATR3211020160047</t>
  </si>
  <si>
    <t>.0158304</t>
  </si>
  <si>
    <t>АМАНЖОЛОВ АРМАН МАЙЛЕКЕШОВИЧ</t>
  </si>
  <si>
    <t>TRZ3251120160056</t>
  </si>
  <si>
    <t>.002936</t>
  </si>
  <si>
    <t>АБДРАСИЛОВА АЙНУР АУГАНБАЕВНА</t>
  </si>
  <si>
    <t>максимальные</t>
  </si>
  <si>
    <t>.0024725</t>
  </si>
  <si>
    <t>АГИБАЕВА АЛИЯ МАЖИТОВНА</t>
  </si>
  <si>
    <t>.0049707</t>
  </si>
  <si>
    <t>АЙВАЗ-ОГЛЫ ЗЕЛИФЕ СЕЙМЕНОВНА</t>
  </si>
  <si>
    <t>.0058463</t>
  </si>
  <si>
    <t>АСКАРОВА ГУЛЬМИРА АСКАРОВНА</t>
  </si>
  <si>
    <t>.0086278</t>
  </si>
  <si>
    <t>АХМЕТОВА АЛИМА ШАБАНОВНА</t>
  </si>
  <si>
    <t>.0042753</t>
  </si>
  <si>
    <t>АШИРОВА АЙГУЛЬ ОРАЛБАЕВНА</t>
  </si>
  <si>
    <t>.0367777</t>
  </si>
  <si>
    <t>БАЙСЕРКЕЕВ ТУРАР МАКАШОВИЧ</t>
  </si>
  <si>
    <t>.0017256</t>
  </si>
  <si>
    <t>БАЙЧАКОВА АЙНУР ӨМІРӘЛІҚЫЗЫ</t>
  </si>
  <si>
    <t>БАСЫКАРАЕВА ГАФУРА БАЙДУАНОВНА</t>
  </si>
  <si>
    <t>БЕГАЛИЕВА ГУЛЬВИРА РЫСБЕКОВНА</t>
  </si>
  <si>
    <t>.003992</t>
  </si>
  <si>
    <t>БЕКТУРЫСОВА БАЛХИЯ АБУБАКИРОВНА</t>
  </si>
  <si>
    <t>.0143454</t>
  </si>
  <si>
    <t>БОЗГУЛОВА ГУЛМАРИЯ КЕРИМБАЕВНА</t>
  </si>
  <si>
    <t>.0046101</t>
  </si>
  <si>
    <t>ДУИШЕКОВА МИРИГУЛ ЕРТАЕВНА</t>
  </si>
  <si>
    <t>.0027815</t>
  </si>
  <si>
    <t>ЖАРКЕНОВА ДИДАР АМАНГЕЛДЫОВНА</t>
  </si>
  <si>
    <t>.0099671</t>
  </si>
  <si>
    <t>ЖАРТЫБАЕВА АЗИЗА ЮСУПОВНА</t>
  </si>
  <si>
    <t>.0053827</t>
  </si>
  <si>
    <t>ИБРАЙМОВА АСИМА КЕНЕСОВНА</t>
  </si>
  <si>
    <t>.0042238</t>
  </si>
  <si>
    <t>ИЗБАСАРОВ РАХАТ ТОРЕБЕКОВИЧ</t>
  </si>
  <si>
    <t>.0017771</t>
  </si>
  <si>
    <t>КОКИЕВА АЛЬБИНА ЖОЛТАЕВНА</t>
  </si>
  <si>
    <t>.0018028</t>
  </si>
  <si>
    <t>КУАНТАЕВА АЙНУР КУАТОВНА</t>
  </si>
  <si>
    <t>.0092717</t>
  </si>
  <si>
    <t>КУЗДЕУБАЕВА РАУШАН МЕЙРАМБЕКОВНА</t>
  </si>
  <si>
    <t>.0118214</t>
  </si>
  <si>
    <t>КУРЕНКЕЕВА ГАЛИЯ СУЛТАНОВНА</t>
  </si>
  <si>
    <t>.002627</t>
  </si>
  <si>
    <t>МАНКЕЕВА ГАЛИЯ ТУРСУНАЛИЕВНА</t>
  </si>
  <si>
    <t>МУРАЛИЕВА ЖАНАР ИСЕНАЛЫЕВНА</t>
  </si>
  <si>
    <t>.0107655</t>
  </si>
  <si>
    <t>МУСАЕВА ЖАМАЛ ТУЛЕМБАЕВНА</t>
  </si>
  <si>
    <t>НАУРЫЗБАЕВА ЖАНСАЯ БЕКБОЛАТҚЫЗЫ</t>
  </si>
  <si>
    <t>НУРПЕИСОВА ПЕРИЗАТ МАРХАБАТОВНА</t>
  </si>
  <si>
    <t>САГЫНДЫКОВА МЕЙРАМКУЛ АМАНТУРОВНА</t>
  </si>
  <si>
    <t>.0018543</t>
  </si>
  <si>
    <t>САДУОВА ГУЛЬЗАТ КАЙРАТОВНА</t>
  </si>
  <si>
    <t>.0068765</t>
  </si>
  <si>
    <t>САПАРАЛИЕВА НУРЖАМАЛ АЙТАЛИЕВНА</t>
  </si>
  <si>
    <t>САПАРАЛИЕВА ГУЛЬНАР АЙТАЛИЕВНА</t>
  </si>
  <si>
    <t>САРШАЕВА АКМАРАЛ БАКЫТОВНА</t>
  </si>
  <si>
    <t>САРЫПБЕКОВА АНАР АКЫЛБЕКОВНА</t>
  </si>
  <si>
    <t>САТЕНОВА МАХБАЛ АКЫЛБЕКОВНА</t>
  </si>
  <si>
    <t>СЕЙДУАЛИЕВА САЖИДА ТУНТЕГЕРОВНА</t>
  </si>
  <si>
    <t>.0021119</t>
  </si>
  <si>
    <t>СОВЕТОВА ГУЛЬНУРА МУРАТОВНА</t>
  </si>
  <si>
    <t>.0032708</t>
  </si>
  <si>
    <t>ТАТЫБЕКОВА АКТОЛКЫН КЫСТАУБАЕВНА</t>
  </si>
  <si>
    <t>.004095</t>
  </si>
  <si>
    <t>ТЕЛГАРАЕВ ДИДАР ЕСБЕРГЕНОВИЧ</t>
  </si>
  <si>
    <t>ТУРЛИБАЕВА ГУЛЗАГИРА ОРМАНОВНА</t>
  </si>
  <si>
    <t>УМИРБЕКОВА САЛТАНАТ ЖАКСЫНБЕКОВНА</t>
  </si>
  <si>
    <t>ЧИНГИСПАЕВА РОЗА ТОРЕКУЛОВНА</t>
  </si>
  <si>
    <t xml:space="preserve">расчет страховых премий для группы </t>
  </si>
  <si>
    <t>андеррайтинговая нагрузка покрытия 1 (в %)</t>
  </si>
  <si>
    <t>андеррайтинговая нагрузка покрытия 2 (в %)</t>
  </si>
  <si>
    <t>андеррайтинговая нагрузка покрытия 3 (в %)</t>
  </si>
  <si>
    <t>андеррайтинговая  нагрузка покрытия 4 (в %)</t>
  </si>
  <si>
    <t>андеррайтинговая  нагрузка покрытия 5 (в %)</t>
  </si>
  <si>
    <t>андеррайтинговая нагрузка покрытия 6 (в %)</t>
  </si>
  <si>
    <t>агентская комиссия (в %)</t>
  </si>
  <si>
    <t>андер.нагрузка перестраховщика (в %)</t>
  </si>
  <si>
    <t>Приложение A</t>
  </si>
  <si>
    <t>Ставки перестраховочной премии, применяемые для индивидуального бизнеса</t>
  </si>
  <si>
    <t>Ставки перестраховочной премии, применяемые для коллективного бизнеса</t>
  </si>
  <si>
    <t>Ставки перестраховочной премии, применяемые для коллективного бизнеса - ЗАЕЩИКОВ БАНКОВ</t>
  </si>
  <si>
    <t>Ставки перестраховочной премии по рискам , в ‰</t>
  </si>
  <si>
    <t>Ставки перестраховочной премии по рискам, в ‰</t>
  </si>
  <si>
    <t>покрытия</t>
  </si>
  <si>
    <t xml:space="preserve">I Gr.      </t>
  </si>
  <si>
    <t xml:space="preserve">II Gr.     </t>
  </si>
  <si>
    <t xml:space="preserve">III Gr.    </t>
  </si>
  <si>
    <t>ВАР-2</t>
  </si>
  <si>
    <t>возраст</t>
  </si>
  <si>
    <t>мужчины</t>
  </si>
  <si>
    <t>женщины</t>
  </si>
  <si>
    <t>Мужчины</t>
  </si>
  <si>
    <t>Женщины</t>
  </si>
  <si>
    <t>Ставка перестраховочной премии, применяемая для дополнительного покрытия риска смерти в результате несчастного случая — 1,00‰</t>
  </si>
  <si>
    <t xml:space="preserve">Ставки перестраховочной премии, применяемые для дополнительного покрытия </t>
  </si>
  <si>
    <t>инвалидности по любой причине, в ‰ (негарантированные)</t>
  </si>
  <si>
    <t>Выплаты:</t>
  </si>
  <si>
    <t>1-ая группа инвалидности — 100% страховой суммы</t>
  </si>
  <si>
    <t>2-ая группа инвалидности — 100% страховой суммы</t>
  </si>
  <si>
    <r>
      <t xml:space="preserve">Ставка перестраховочной премии, применяемая для дополнительного покрытия инвалидности в результате несчастного случая  — 0,12‰ </t>
    </r>
    <r>
      <rPr>
        <sz val="10"/>
        <color rgb="FFFF0000"/>
        <rFont val="Arial"/>
      </rPr>
      <t>(негарантированная)</t>
    </r>
  </si>
  <si>
    <t>Ставка перестраховочной премии, применяемая для дополнительного покрытия инвалидности в результате несчастного случая  — 0,47‰ (негарантированная)</t>
  </si>
  <si>
    <t xml:space="preserve">Ставка перестраховочной премии, применяемая для дополнительного покрытия </t>
  </si>
  <si>
    <t>риска смерти в результате несчастного случая — 0,87 ‰</t>
  </si>
  <si>
    <t xml:space="preserve">Ставка перестраховочной премии, применяемая для дополнительного </t>
  </si>
  <si>
    <t>покрытия инвалидности в результате несчастного случая, в ‰</t>
  </si>
  <si>
    <t>1-ая группа инвалидности в результате несчастного случая — 100% страховой суммы</t>
  </si>
  <si>
    <t>2-ая группа инвалидности в результате несчастного случая — 100% страховой суммы</t>
  </si>
  <si>
    <t>Возрасные</t>
  </si>
  <si>
    <t>группы</t>
  </si>
  <si>
    <t>Ставка</t>
  </si>
  <si>
    <t>18 — 29</t>
  </si>
  <si>
    <t>30 — 39</t>
  </si>
  <si>
    <t>40 — 49</t>
  </si>
  <si>
    <t>50 — 54</t>
  </si>
  <si>
    <t>55 — 63</t>
  </si>
  <si>
    <t>Ставки премии, применяемые для индивидуального бизнеса</t>
  </si>
  <si>
    <t>Ставки премии, применяемые для коллективного бизнеса</t>
  </si>
  <si>
    <t>Ставки  премии, применяемые для коллективного бизнеса - ЗАЕЩИКОВ БАНКОВ</t>
  </si>
  <si>
    <t>Приложение 4. Страховые тарифы по срочному страхованию жизни</t>
  </si>
  <si>
    <t>Приложение 5. Страховые тарифы по срочному страхованию жизни и трудоспособности заемщиков кредитов</t>
  </si>
  <si>
    <t>Приложение 6. Страховые тарифы по срочному страхованию от несчастных случаев</t>
  </si>
  <si>
    <t>Приложение 8. Страховые тарифы по долгосрочному накопительному страхованию жизни и трудоспособности</t>
  </si>
  <si>
    <t>Приложение 9. Страховые тарифы по накопительному страхованию жизни в пользу ребенка</t>
  </si>
  <si>
    <t>ежегодные минимальные базовые страховые тарифы по срочному страхованию жизни</t>
  </si>
  <si>
    <t>Приложение №4-1</t>
  </si>
  <si>
    <t>Приложение №4-2</t>
  </si>
  <si>
    <t>ежегодные минимальные страховые тарифы по договорам долгосрочного накопительного страхования жизни и трудоспособности</t>
  </si>
  <si>
    <t>Приложение №8-1</t>
  </si>
  <si>
    <t>Приложение №8-2</t>
  </si>
  <si>
    <t>ежегодные минимальные страховые тарифы по договорам накопительного страхования жизни в пользу ребенка</t>
  </si>
  <si>
    <t>Приложение №9-1</t>
  </si>
  <si>
    <t>Приложение №9-2</t>
  </si>
  <si>
    <t>ежегодные базовые страховые тарифы по срочному страхованию жизни</t>
  </si>
  <si>
    <t>Приложение №4-5</t>
  </si>
  <si>
    <t>Приложение №4-6</t>
  </si>
  <si>
    <t>ежегодные  базовые страховые тарифы по договорам долгосрочного накопительного страхования жизни и трудоспособности</t>
  </si>
  <si>
    <t>Приложение №8-3</t>
  </si>
  <si>
    <t>Приложение №8-4</t>
  </si>
  <si>
    <t>ежегодные базовые страховые тарифы по договорам накопительного страхования жизни в пользу ребенка</t>
  </si>
  <si>
    <t>Приложение №9-3</t>
  </si>
  <si>
    <t>Приложение №9-4</t>
  </si>
  <si>
    <t>ежегодные максимальные базовые страховые тарифы по срочному страхованию жизни</t>
  </si>
  <si>
    <t>Приложение №4-9</t>
  </si>
  <si>
    <t>Приложение №4-10</t>
  </si>
  <si>
    <t>Минимальные, базовые и максимальные страховые тарифы по договорам срочного страхования жизни и трудоспособности заемщиков кредита</t>
  </si>
  <si>
    <t>ежегодные максимальные страховые тарифы по договорам долгосрочного накопительного страхования жизни и трудоспособности</t>
  </si>
  <si>
    <t>Приложение №8-5</t>
  </si>
  <si>
    <t>Приложение №8-6</t>
  </si>
  <si>
    <t>ежегодные максимальные страховые тарифы по договорам накопительного страхования жизни в пользу ребенка</t>
  </si>
  <si>
    <t>Приложение №9-5</t>
  </si>
  <si>
    <t>Приложение №9-6</t>
  </si>
  <si>
    <t>Приложение 6-1</t>
  </si>
  <si>
    <t>Приложение №5-1</t>
  </si>
  <si>
    <t>расчетный</t>
  </si>
  <si>
    <t>мин</t>
  </si>
  <si>
    <t>баз</t>
  </si>
  <si>
    <t>макс</t>
  </si>
  <si>
    <t>расчетные</t>
  </si>
  <si>
    <t xml:space="preserve">базовые </t>
  </si>
  <si>
    <t>страховые тарифы по договорам срочного страхования от несчастных случаев равен</t>
  </si>
  <si>
    <t>страховые тарифы для дополнительного покрытия «Получение Застрахованным травмы в результате несчастного случая</t>
  </si>
  <si>
    <t xml:space="preserve">Приложение 7. срочное страхование заемщиков кредита от несчастных случаев </t>
  </si>
  <si>
    <t xml:space="preserve">страховой тариф по договорам срочного страхования заемщиков кредита от несчастных случаев в размере  </t>
  </si>
  <si>
    <t>страховые тарифы для дополнительного покрытия «Инвалидность Застрахованного 1 или 2 группы в результате несчастного случая»</t>
  </si>
  <si>
    <t>Приложении №7-1</t>
  </si>
  <si>
    <t>страховой тариф для дополнительного покрытия «Смерть застрахованного в результате несчастного случая»</t>
  </si>
  <si>
    <t>Приложение №4-3</t>
  </si>
  <si>
    <t>единовременные минимальные базовые страховые тарифы по срочному страхованию жизни</t>
  </si>
  <si>
    <t>Приложение №4-4</t>
  </si>
  <si>
    <t>страховой тариф для дополнительного покрытия «Инвалидность застрахованного 1 или 2 группы в результате несчастного случая»</t>
  </si>
  <si>
    <t>Приложение №4-7</t>
  </si>
  <si>
    <t>единовременные базовые страховые тарифы по срочному страхованию жизни</t>
  </si>
  <si>
    <t>Приложение №4-8</t>
  </si>
  <si>
    <t>страховые тарифы для дополнительного покрытия «Утрата трудоспособности застрахованного в результате несчастного случая»</t>
  </si>
  <si>
    <t>Приложение №4-11</t>
  </si>
  <si>
    <t>Приложение №4-12</t>
  </si>
  <si>
    <r>
      <t xml:space="preserve">Ставка перестраховочной премии, применяемая для дополнительного покрытия инвалидности в результате несчастного случая  — 0,12‰ </t>
    </r>
    <r>
      <rPr>
        <sz val="10"/>
        <color rgb="FF000000"/>
        <rFont val="Arial"/>
      </rPr>
      <t>(негарантированная)</t>
    </r>
  </si>
  <si>
    <t>Клещенко Татьяна Олеговна</t>
  </si>
  <si>
    <t xml:space="preserve">Долгосрочное накопительное страхование жизни и трудоспособности </t>
  </si>
  <si>
    <t>Основное покрытие:         смерть по любой причине</t>
  </si>
  <si>
    <t>Дополнительное покрытие: двойная выплата в случае смерти в результате несчастного случая</t>
  </si>
  <si>
    <t xml:space="preserve">Ежегодная страховая премия: </t>
  </si>
  <si>
    <t>Ежегодная премия по дополнительному покрытию</t>
  </si>
  <si>
    <t xml:space="preserve">Ежегодная премия по основному покрытию: </t>
  </si>
  <si>
    <t xml:space="preserve">Ежегодная премия по дополнительному покрытию №1: </t>
  </si>
  <si>
    <t xml:space="preserve">P + t2, t2 = </t>
  </si>
  <si>
    <t>По доп. покрытию №1</t>
  </si>
  <si>
    <t>Год 
страхования</t>
  </si>
  <si>
    <t>Выкупная сумма</t>
  </si>
  <si>
    <t>Уменьшенная страховая сумма</t>
  </si>
  <si>
    <t>Директор</t>
  </si>
  <si>
    <t>филиала</t>
  </si>
  <si>
    <t>исп.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</si>
</sst>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164" formatCode="#,##0.00000"/>
    <numFmt numFmtId="165" formatCode="_-* #,##0.000000_-;\-* #,##0.000000_-;_-* &quot;-&quot;??_-;_-@_-"/>
    <numFmt numFmtId="166" formatCode="_-* #,##0.00000_-;\-* #,##0.00000_-;_-* &quot;-&quot;??_-;_-@_-"/>
    <numFmt numFmtId="167" formatCode="_-* #,##0_-;\-* #,##0_-;_-* &quot;-&quot;??_-;_-@_-"/>
    <numFmt numFmtId="168" formatCode="0.000000"/>
    <numFmt numFmtId="169" formatCode="0.0%"/>
    <numFmt numFmtId="170" formatCode="#,##0.000000"/>
    <numFmt numFmtId="171" formatCode="_-* #,##0.00_-;\-* #,##0.00_-;_-* &quot;-&quot;??_-;_-@_-"/>
    <numFmt numFmtId="172" formatCode="#,##0_ ;\-#,##0\ "/>
    <numFmt numFmtId="173" formatCode="0.00000%"/>
    <numFmt numFmtId="174" formatCode="_-* #,##0_р_._-;\-* #,##0_р_._-;_-* &quot;-&quot;??_р_._-;_-@_-"/>
    <numFmt numFmtId="175" formatCode="_-* #,##0_р_._-;\-* #,##0_р_._-;_-* &quot;-&quot;??????_р_._-;_-@_-"/>
    <numFmt numFmtId="176" formatCode="_-* #,##0.000000_р_._-;\-* #,##0.000000_р_._-;_-* &quot;-&quot;??_р_._-;_-@_-"/>
    <numFmt numFmtId="177" formatCode="_-* #,##0.000_р_._-;\-* #,##0.000_р_._-;_-* &quot;-&quot;??_р_._-;_-@_-"/>
    <numFmt numFmtId="178" formatCode="_-* #,##0.000000_р_._-;\-* #,##0.000000_р_._-;_-* &quot;-&quot;??????_р_._-;_-@_-"/>
    <numFmt numFmtId="179" formatCode="_-* #,##0.00_р_._-;\-* #,##0.00_р_._-;_-* &quot;-&quot;??_р_._-;_-@_-"/>
    <numFmt numFmtId="180" formatCode="_-* #,##0\ _₽_-;\-* #,##0\ _₽_-;_-* &quot;-&quot;??\ _₽_-;_-@_-"/>
    <numFmt numFmtId="181" formatCode="#,##0_р_."/>
    <numFmt numFmtId="182" formatCode="_(* #,##0_);_(* \(#,##0\);_(* &quot;-&quot;??_);_(@_)"/>
    <numFmt numFmtId="183" formatCode="_-* #,##0.00000000_-;\-* #,##0.00000000_-;_-* &quot;-&quot;??_-;_-@_-"/>
    <numFmt numFmtId="184" formatCode="dd\.mm\.yyyy;@"/>
    <numFmt numFmtId="185" formatCode="_-* #,##0.000000000_-;\-* #,##0.000000000_-;_-* &quot;-&quot;??_-;_-@_-"/>
    <numFmt numFmtId="186" formatCode="_-* #,##0.000000\ _₽_-;\-* #,##0.000000\ _₽_-;_-* &quot;-&quot;??????\ _₽_-;_-@_-"/>
    <numFmt numFmtId="187" formatCode="0.000%"/>
  </numFmts>
  <fonts count="48" x14ac:knownFonts="1">
    <font>
      <sz val="11"/>
      <color rgb="FF000000"/>
      <name val="Calibri"/>
    </font>
    <font>
      <sz val="10"/>
      <color rgb="FF000000"/>
      <name val="Arial Cyr"/>
    </font>
    <font>
      <sz val="10"/>
      <color rgb="FF0000FF"/>
      <name val="Arial"/>
    </font>
    <font>
      <sz val="10"/>
      <color rgb="FF000000"/>
      <name val="Arial"/>
    </font>
    <font>
      <sz val="10"/>
      <color rgb="FF000000"/>
      <name val="Times New Roman"/>
    </font>
    <font>
      <i/>
      <sz val="10"/>
      <color rgb="FF000000"/>
      <name val="Times New Roman"/>
    </font>
    <font>
      <sz val="8"/>
      <color rgb="FF000000"/>
      <name val="Times New Roman"/>
    </font>
    <font>
      <b/>
      <sz val="10"/>
      <color rgb="FF000000"/>
      <name val="Times New Roman"/>
    </font>
    <font>
      <b/>
      <sz val="10"/>
      <color rgb="FF000000"/>
      <name val="Arial Cyr"/>
    </font>
    <font>
      <b/>
      <sz val="10"/>
      <color rgb="FF000000"/>
      <name val="Arial"/>
    </font>
    <font>
      <sz val="10"/>
      <color rgb="FFFF0000"/>
      <name val="Arial Cyr"/>
    </font>
    <font>
      <b/>
      <sz val="10"/>
      <color rgb="FF0000FF"/>
      <name val="Arial"/>
    </font>
    <font>
      <sz val="11"/>
      <color rgb="FFFF0000"/>
      <name val="Calibri"/>
    </font>
    <font>
      <sz val="11"/>
      <color rgb="FF969696"/>
      <name val="Calibri"/>
    </font>
    <font>
      <sz val="11"/>
      <color rgb="FF000000"/>
      <name val="Times New Roman"/>
    </font>
    <font>
      <b/>
      <sz val="11"/>
      <color rgb="FF000000"/>
      <name val="Calibri"/>
    </font>
    <font>
      <b/>
      <sz val="14"/>
      <color rgb="FF000000"/>
      <name val="Times New Roman"/>
    </font>
    <font>
      <b/>
      <sz val="14"/>
      <color rgb="FFFFFFFF"/>
      <name val="Times New Roman"/>
    </font>
    <font>
      <b/>
      <u/>
      <sz val="14"/>
      <color rgb="FF000000"/>
      <name val="Times New Roman"/>
    </font>
    <font>
      <sz val="14"/>
      <color rgb="FF000000"/>
      <name val="Times New Roman"/>
    </font>
    <font>
      <sz val="10"/>
      <color rgb="FFFFFFFF"/>
      <name val="Arial Cyr"/>
    </font>
    <font>
      <sz val="11"/>
      <color rgb="FFFFFFFF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rgb="FFFF0000"/>
      <name val="Times New Roman"/>
    </font>
    <font>
      <sz val="10"/>
      <color rgb="FFFF0000"/>
      <name val="Times New Roman"/>
    </font>
    <font>
      <sz val="9"/>
      <color rgb="FF000000"/>
      <name val="Arial"/>
    </font>
    <font>
      <sz val="9"/>
      <color rgb="FF000000"/>
      <name val="Times New Roman"/>
    </font>
    <font>
      <sz val="9"/>
      <color rgb="FFFF0000"/>
      <name val="Arial"/>
    </font>
    <font>
      <i/>
      <sz val="10"/>
      <color rgb="FFFF0000"/>
      <name val="Times New Roman"/>
    </font>
    <font>
      <b/>
      <sz val="10"/>
      <color rgb="FF000000"/>
      <name val="Arial CYR"/>
    </font>
    <font>
      <b/>
      <sz val="14"/>
      <color rgb="FFFF0000"/>
      <name val="Arial Cyr"/>
    </font>
    <font>
      <b/>
      <sz val="12"/>
      <color rgb="FFFF0000"/>
      <name val="Arial Cyr"/>
    </font>
    <font>
      <b/>
      <sz val="10"/>
      <color rgb="FFFF0000"/>
      <name val="Arial Cyr"/>
    </font>
    <font>
      <b/>
      <sz val="11"/>
      <color rgb="FFFF0000"/>
      <name val="Arial Cyr"/>
    </font>
    <font>
      <sz val="14"/>
      <color rgb="FFFF0000"/>
      <name val="Arial Cyr"/>
    </font>
    <font>
      <b/>
      <u/>
      <sz val="14"/>
      <color rgb="FFFF0000"/>
      <name val="Arial Cyr"/>
    </font>
    <font>
      <u/>
      <sz val="10"/>
      <color rgb="FFFF0000"/>
      <name val="Arial Cyr"/>
    </font>
    <font>
      <b/>
      <sz val="13"/>
      <color rgb="FFFF0000"/>
      <name val="Arial Cyr"/>
    </font>
    <font>
      <sz val="12"/>
      <color rgb="FFFF0000"/>
      <name val="Arial Cyr"/>
    </font>
    <font>
      <sz val="10"/>
      <color rgb="FF000000"/>
      <name val="Arial CYR"/>
    </font>
    <font>
      <sz val="8"/>
      <color rgb="FF000000"/>
      <name val="Arial"/>
    </font>
    <font>
      <vertAlign val="subscript"/>
      <sz val="10"/>
      <color rgb="FF000000"/>
      <name val="Arial"/>
    </font>
    <font>
      <sz val="11"/>
      <color rgb="FFFF0000"/>
      <name val="Times New Roman"/>
    </font>
    <font>
      <vertAlign val="superscript"/>
      <sz val="10"/>
      <color rgb="FF000000"/>
      <name val="Arial"/>
    </font>
    <font>
      <sz val="10"/>
      <color rgb="FFFF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6600"/>
        <bgColor rgb="FF000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2">
    <xf numFmtId="0" fontId="0" fillId="2" borderId="0" xfId="0" applyFill="1" applyProtection="1"/>
    <xf numFmtId="0" fontId="1" fillId="2" borderId="0" xfId="0" applyFont="1" applyFill="1" applyProtection="1"/>
    <xf numFmtId="0" fontId="1" fillId="2" borderId="0" xfId="0" applyFont="1" applyFill="1" applyProtection="1"/>
    <xf numFmtId="164" fontId="1" fillId="2" borderId="0" xfId="0" applyNumberFormat="1" applyFont="1" applyFill="1" applyAlignment="1" applyProtection="1">
      <alignment horizontal="right"/>
    </xf>
    <xf numFmtId="0" fontId="1" fillId="2" borderId="0" xfId="0" applyFont="1" applyFill="1" applyAlignment="1" applyProtection="1">
      <alignment horizontal="left"/>
    </xf>
    <xf numFmtId="0" fontId="1" fillId="2" borderId="0" xfId="0" applyFont="1" applyFill="1" applyProtection="1"/>
    <xf numFmtId="10" fontId="1" fillId="2" borderId="0" xfId="0" applyNumberFormat="1" applyFont="1" applyFill="1" applyAlignment="1" applyProtection="1">
      <alignment horizontal="center"/>
    </xf>
    <xf numFmtId="9" fontId="1" fillId="2" borderId="0" xfId="0" applyNumberFormat="1" applyFont="1" applyFill="1" applyProtection="1"/>
    <xf numFmtId="0" fontId="1" fillId="2" borderId="0" xfId="0" applyFont="1" applyFill="1" applyProtection="1"/>
    <xf numFmtId="4" fontId="1" fillId="2" borderId="0" xfId="0" applyNumberFormat="1" applyFont="1" applyFill="1" applyProtection="1"/>
    <xf numFmtId="10" fontId="1" fillId="2" borderId="0" xfId="0" applyNumberFormat="1" applyFont="1" applyFill="1" applyProtection="1"/>
    <xf numFmtId="0" fontId="2" fillId="2" borderId="0" xfId="0" applyFont="1" applyFill="1" applyAlignment="1" applyProtection="1">
      <alignment horizontal="center"/>
    </xf>
    <xf numFmtId="165" fontId="3" fillId="2" borderId="0" xfId="0" applyNumberFormat="1" applyFont="1" applyFill="1" applyProtection="1"/>
    <xf numFmtId="166" fontId="1" fillId="2" borderId="0" xfId="0" applyNumberFormat="1" applyFont="1" applyFill="1" applyProtection="1"/>
    <xf numFmtId="167" fontId="1" fillId="2" borderId="0" xfId="0" applyNumberFormat="1" applyFont="1" applyFill="1" applyProtection="1"/>
    <xf numFmtId="165" fontId="1" fillId="2" borderId="0" xfId="0" applyNumberFormat="1" applyFont="1" applyFill="1" applyProtection="1"/>
    <xf numFmtId="0" fontId="4" fillId="2" borderId="0" xfId="0" applyFont="1" applyFill="1" applyProtection="1"/>
    <xf numFmtId="0" fontId="5" fillId="2" borderId="0" xfId="0" applyFont="1" applyFill="1" applyProtection="1"/>
    <xf numFmtId="0" fontId="6" fillId="2" borderId="0" xfId="0" applyFont="1" applyFill="1" applyProtection="1"/>
    <xf numFmtId="167" fontId="5" fillId="2" borderId="0" xfId="0" applyNumberFormat="1" applyFont="1" applyFill="1" applyProtection="1"/>
    <xf numFmtId="0" fontId="7" fillId="2" borderId="0" xfId="0" applyFont="1" applyFill="1" applyProtection="1"/>
    <xf numFmtId="0" fontId="4" fillId="2" borderId="0" xfId="0" applyFont="1" applyFill="1" applyProtection="1"/>
    <xf numFmtId="0" fontId="8" fillId="2" borderId="0" xfId="0" applyFont="1" applyFill="1" applyProtection="1"/>
    <xf numFmtId="0" fontId="4" fillId="2" borderId="0" xfId="0" applyFont="1" applyFill="1" applyAlignment="1" applyProtection="1">
      <alignment horizontal="left"/>
    </xf>
    <xf numFmtId="1" fontId="4" fillId="2" borderId="0" xfId="0" applyNumberFormat="1" applyFont="1" applyFill="1" applyProtection="1"/>
    <xf numFmtId="0" fontId="9" fillId="3" borderId="0" xfId="0" applyFont="1" applyFill="1" applyProtection="1"/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0" fontId="3" fillId="3" borderId="0" xfId="0" applyFont="1" applyFill="1" applyProtection="1"/>
    <xf numFmtId="0" fontId="1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left" wrapText="1"/>
    </xf>
    <xf numFmtId="0" fontId="3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4" fontId="3" fillId="3" borderId="0" xfId="0" applyNumberFormat="1" applyFont="1" applyFill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3" borderId="1" xfId="0" applyFill="1" applyBorder="1" applyProtection="1"/>
    <xf numFmtId="2" fontId="0" fillId="3" borderId="1" xfId="0" applyNumberFormat="1" applyFill="1" applyBorder="1" applyAlignment="1" applyProtection="1">
      <alignment horizontal="center"/>
    </xf>
    <xf numFmtId="0" fontId="0" fillId="4" borderId="0" xfId="0" applyFill="1" applyProtection="1"/>
    <xf numFmtId="166" fontId="3" fillId="2" borderId="0" xfId="0" applyNumberFormat="1" applyFont="1" applyFill="1" applyProtection="1"/>
    <xf numFmtId="168" fontId="8" fillId="2" borderId="0" xfId="0" applyNumberFormat="1" applyFont="1" applyFill="1" applyProtection="1"/>
    <xf numFmtId="0" fontId="10" fillId="2" borderId="0" xfId="0" applyFont="1" applyFill="1" applyProtection="1"/>
    <xf numFmtId="169" fontId="1" fillId="2" borderId="1" xfId="0" applyNumberFormat="1" applyFont="1" applyFill="1" applyBorder="1" applyAlignment="1" applyProtection="1">
      <alignment horizontal="right"/>
    </xf>
    <xf numFmtId="0" fontId="11" fillId="2" borderId="0" xfId="0" applyFont="1" applyFill="1" applyAlignment="1" applyProtection="1">
      <alignment horizontal="center"/>
    </xf>
    <xf numFmtId="9" fontId="1" fillId="2" borderId="2" xfId="0" applyNumberFormat="1" applyFont="1" applyFill="1" applyBorder="1" applyProtection="1"/>
    <xf numFmtId="0" fontId="1" fillId="2" borderId="1" xfId="0" applyFont="1" applyFill="1" applyBorder="1" applyProtection="1"/>
    <xf numFmtId="0" fontId="1" fillId="4" borderId="1" xfId="0" applyFont="1" applyFill="1" applyBorder="1" applyProtection="1"/>
    <xf numFmtId="0" fontId="0" fillId="2" borderId="1" xfId="0" applyFill="1" applyBorder="1" applyProtection="1"/>
    <xf numFmtId="0" fontId="0" fillId="2" borderId="0" xfId="0" applyFill="1" applyProtection="1"/>
    <xf numFmtId="0" fontId="0" fillId="2" borderId="1" xfId="0" applyFill="1" applyBorder="1" applyAlignment="1" applyProtection="1">
      <alignment horizontal="center"/>
    </xf>
    <xf numFmtId="2" fontId="12" fillId="3" borderId="1" xfId="0" applyNumberFormat="1" applyFont="1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right"/>
    </xf>
    <xf numFmtId="14" fontId="0" fillId="5" borderId="1" xfId="0" applyNumberFormat="1" applyFill="1" applyBorder="1" applyProtection="1"/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</xf>
    <xf numFmtId="0" fontId="1" fillId="2" borderId="1" xfId="0" applyFont="1" applyFill="1" applyBorder="1" applyProtection="1"/>
    <xf numFmtId="0" fontId="1" fillId="2" borderId="1" xfId="0" applyFont="1" applyFill="1" applyBorder="1" applyProtection="1">
      <protection locked="0"/>
    </xf>
    <xf numFmtId="170" fontId="1" fillId="2" borderId="0" xfId="0" applyNumberFormat="1" applyFont="1" applyFill="1" applyProtection="1"/>
    <xf numFmtId="0" fontId="13" fillId="2" borderId="0" xfId="0" applyFont="1" applyFill="1" applyProtection="1"/>
    <xf numFmtId="171" fontId="0" fillId="2" borderId="0" xfId="0" applyNumberFormat="1" applyFill="1" applyProtection="1"/>
    <xf numFmtId="172" fontId="0" fillId="5" borderId="1" xfId="0" applyNumberFormat="1" applyFill="1" applyBorder="1" applyAlignment="1" applyProtection="1">
      <alignment horizontal="center"/>
    </xf>
    <xf numFmtId="2" fontId="0" fillId="2" borderId="1" xfId="0" applyNumberForma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 wrapText="1"/>
    </xf>
    <xf numFmtId="2" fontId="12" fillId="2" borderId="1" xfId="0" applyNumberFormat="1" applyFont="1" applyFill="1" applyBorder="1" applyAlignment="1" applyProtection="1">
      <alignment horizontal="center"/>
    </xf>
    <xf numFmtId="2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Protection="1"/>
    <xf numFmtId="2" fontId="0" fillId="3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left" vertical="center"/>
    </xf>
    <xf numFmtId="0" fontId="0" fillId="2" borderId="3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2" fontId="0" fillId="2" borderId="1" xfId="0" applyNumberFormat="1" applyFill="1" applyBorder="1" applyProtection="1"/>
    <xf numFmtId="0" fontId="0" fillId="2" borderId="0" xfId="0" applyFill="1" applyProtection="1"/>
    <xf numFmtId="173" fontId="0" fillId="4" borderId="1" xfId="0" applyNumberFormat="1" applyFill="1" applyBorder="1" applyAlignment="1" applyProtection="1">
      <alignment horizontal="center"/>
    </xf>
    <xf numFmtId="173" fontId="0" fillId="2" borderId="1" xfId="0" applyNumberFormat="1" applyFill="1" applyBorder="1" applyProtection="1"/>
    <xf numFmtId="173" fontId="0" fillId="2" borderId="1" xfId="0" applyNumberFormat="1" applyFill="1" applyBorder="1" applyAlignment="1" applyProtection="1">
      <alignment horizontal="center"/>
    </xf>
    <xf numFmtId="173" fontId="0" fillId="4" borderId="1" xfId="0" applyNumberFormat="1" applyFill="1" applyBorder="1" applyProtection="1"/>
    <xf numFmtId="173" fontId="0" fillId="2" borderId="1" xfId="0" applyNumberFormat="1" applyFill="1" applyBorder="1" applyProtection="1"/>
    <xf numFmtId="0" fontId="7" fillId="2" borderId="0" xfId="0" applyFont="1" applyFill="1" applyProtection="1"/>
    <xf numFmtId="0" fontId="14" fillId="2" borderId="1" xfId="0" applyFont="1" applyFill="1" applyBorder="1" applyAlignment="1" applyProtection="1">
      <alignment horizontal="center"/>
    </xf>
    <xf numFmtId="173" fontId="14" fillId="2" borderId="0" xfId="0" applyNumberFormat="1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/>
    </xf>
    <xf numFmtId="168" fontId="1" fillId="2" borderId="0" xfId="0" applyNumberFormat="1" applyFont="1" applyFill="1" applyProtection="1"/>
    <xf numFmtId="173" fontId="0" fillId="2" borderId="0" xfId="0" applyNumberFormat="1" applyFill="1" applyAlignment="1" applyProtection="1">
      <alignment horizontal="center"/>
    </xf>
    <xf numFmtId="173" fontId="15" fillId="2" borderId="0" xfId="0" applyNumberFormat="1" applyFont="1" applyFill="1" applyAlignment="1" applyProtection="1">
      <alignment horizontal="center"/>
    </xf>
    <xf numFmtId="0" fontId="14" fillId="2" borderId="0" xfId="0" applyFont="1" applyFill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14" fillId="2" borderId="6" xfId="0" applyFont="1" applyFill="1" applyBorder="1" applyProtection="1"/>
    <xf numFmtId="0" fontId="0" fillId="4" borderId="0" xfId="0" applyFill="1" applyProtection="1"/>
    <xf numFmtId="0" fontId="0" fillId="2" borderId="0" xfId="0" applyFill="1" applyProtection="1"/>
    <xf numFmtId="0" fontId="0" fillId="2" borderId="8" xfId="0" applyFill="1" applyBorder="1" applyProtection="1"/>
    <xf numFmtId="0" fontId="0" fillId="2" borderId="0" xfId="0" applyFill="1" applyProtection="1"/>
    <xf numFmtId="0" fontId="0" fillId="2" borderId="9" xfId="0" applyFill="1" applyBorder="1" applyProtection="1"/>
    <xf numFmtId="0" fontId="14" fillId="2" borderId="0" xfId="0" applyFont="1" applyFill="1" applyProtection="1"/>
    <xf numFmtId="0" fontId="0" fillId="2" borderId="0" xfId="0" applyFill="1" applyAlignment="1" applyProtection="1">
      <alignment horizontal="right"/>
    </xf>
    <xf numFmtId="0" fontId="0" fillId="2" borderId="1" xfId="0" applyFill="1" applyBorder="1" applyAlignment="1" applyProtection="1">
      <alignment horizontal="left" vertical="center"/>
    </xf>
    <xf numFmtId="0" fontId="0" fillId="2" borderId="3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2" borderId="8" xfId="0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173" fontId="0" fillId="2" borderId="1" xfId="0" applyNumberFormat="1" applyFill="1" applyBorder="1" applyProtection="1"/>
    <xf numFmtId="0" fontId="0" fillId="3" borderId="1" xfId="0" applyFill="1" applyBorder="1" applyAlignment="1" applyProtection="1">
      <alignment horizontal="center"/>
    </xf>
    <xf numFmtId="173" fontId="0" fillId="3" borderId="1" xfId="0" applyNumberFormat="1" applyFill="1" applyBorder="1" applyAlignment="1" applyProtection="1">
      <alignment horizontal="center"/>
    </xf>
    <xf numFmtId="173" fontId="14" fillId="2" borderId="1" xfId="0" applyNumberFormat="1" applyFont="1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173" fontId="0" fillId="2" borderId="0" xfId="0" applyNumberFormat="1" applyFill="1" applyProtection="1"/>
    <xf numFmtId="173" fontId="0" fillId="2" borderId="1" xfId="0" applyNumberFormat="1" applyFill="1" applyBorder="1" applyProtection="1"/>
    <xf numFmtId="173" fontId="0" fillId="3" borderId="1" xfId="0" applyNumberFormat="1" applyFill="1" applyBorder="1" applyProtection="1"/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horizontal="center" vertical="center"/>
    </xf>
    <xf numFmtId="0" fontId="15" fillId="2" borderId="0" xfId="0" applyFont="1" applyFill="1" applyAlignment="1" applyProtection="1">
      <alignment horizontal="center"/>
    </xf>
    <xf numFmtId="0" fontId="15" fillId="2" borderId="0" xfId="0" applyFont="1" applyFill="1" applyProtection="1"/>
    <xf numFmtId="0" fontId="0" fillId="3" borderId="0" xfId="0" applyFill="1" applyProtection="1"/>
    <xf numFmtId="173" fontId="0" fillId="6" borderId="1" xfId="0" applyNumberFormat="1" applyFill="1" applyBorder="1" applyProtection="1"/>
    <xf numFmtId="173" fontId="14" fillId="6" borderId="1" xfId="0" applyNumberFormat="1" applyFont="1" applyFill="1" applyBorder="1" applyProtection="1"/>
    <xf numFmtId="173" fontId="12" fillId="2" borderId="1" xfId="0" applyNumberFormat="1" applyFont="1" applyFill="1" applyBorder="1" applyAlignment="1" applyProtection="1">
      <alignment horizontal="center"/>
    </xf>
    <xf numFmtId="0" fontId="16" fillId="2" borderId="13" xfId="0" applyFont="1" applyFill="1" applyBorder="1" applyProtection="1"/>
    <xf numFmtId="0" fontId="16" fillId="2" borderId="14" xfId="0" applyFont="1" applyFill="1" applyBorder="1" applyProtection="1"/>
    <xf numFmtId="0" fontId="16" fillId="2" borderId="14" xfId="0" applyFont="1" applyFill="1" applyBorder="1" applyProtection="1">
      <protection locked="0"/>
    </xf>
    <xf numFmtId="0" fontId="16" fillId="2" borderId="15" xfId="0" applyFont="1" applyFill="1" applyBorder="1" applyProtection="1"/>
    <xf numFmtId="0" fontId="1" fillId="2" borderId="0" xfId="0" applyFont="1" applyFill="1" applyProtection="1"/>
    <xf numFmtId="0" fontId="16" fillId="2" borderId="16" xfId="0" applyFont="1" applyFill="1" applyBorder="1" applyProtection="1"/>
    <xf numFmtId="0" fontId="16" fillId="2" borderId="0" xfId="0" applyFont="1" applyFill="1" applyProtection="1"/>
    <xf numFmtId="0" fontId="16" fillId="2" borderId="17" xfId="0" applyFont="1" applyFill="1" applyBorder="1" applyProtection="1"/>
    <xf numFmtId="14" fontId="16" fillId="2" borderId="0" xfId="0" applyNumberFormat="1" applyFont="1" applyFill="1" applyProtection="1">
      <protection locked="0"/>
    </xf>
    <xf numFmtId="1" fontId="16" fillId="2" borderId="0" xfId="0" applyNumberFormat="1" applyFont="1" applyFill="1" applyProtection="1">
      <protection hidden="1"/>
    </xf>
    <xf numFmtId="0" fontId="16" fillId="2" borderId="0" xfId="0" applyFont="1" applyFill="1" applyAlignment="1" applyProtection="1">
      <alignment horizontal="right"/>
    </xf>
    <xf numFmtId="0" fontId="16" fillId="2" borderId="16" xfId="0" applyFont="1" applyFill="1" applyBorder="1" applyProtection="1"/>
    <xf numFmtId="0" fontId="16" fillId="2" borderId="0" xfId="0" applyFont="1" applyFill="1" applyProtection="1"/>
    <xf numFmtId="3" fontId="16" fillId="2" borderId="0" xfId="0" applyNumberFormat="1" applyFont="1" applyFill="1" applyProtection="1"/>
    <xf numFmtId="0" fontId="17" fillId="2" borderId="0" xfId="0" applyFont="1" applyFill="1" applyProtection="1"/>
    <xf numFmtId="174" fontId="16" fillId="2" borderId="0" xfId="0" applyNumberFormat="1" applyFont="1" applyFill="1" applyAlignment="1" applyProtection="1">
      <alignment horizontal="left"/>
    </xf>
    <xf numFmtId="0" fontId="16" fillId="2" borderId="16" xfId="0" applyFont="1" applyFill="1" applyBorder="1" applyProtection="1"/>
    <xf numFmtId="0" fontId="16" fillId="2" borderId="0" xfId="0" applyFont="1" applyFill="1" applyProtection="1"/>
    <xf numFmtId="174" fontId="16" fillId="2" borderId="0" xfId="0" applyNumberFormat="1" applyFont="1" applyFill="1" applyProtection="1"/>
    <xf numFmtId="175" fontId="16" fillId="2" borderId="17" xfId="0" applyNumberFormat="1" applyFont="1" applyFill="1" applyBorder="1" applyProtection="1"/>
    <xf numFmtId="0" fontId="1" fillId="2" borderId="0" xfId="0" applyFont="1" applyFill="1" applyProtection="1"/>
    <xf numFmtId="0" fontId="16" fillId="2" borderId="17" xfId="0" applyFont="1" applyFill="1" applyBorder="1" applyProtection="1"/>
    <xf numFmtId="174" fontId="16" fillId="2" borderId="17" xfId="0" applyNumberFormat="1" applyFont="1" applyFill="1" applyBorder="1" applyProtection="1"/>
    <xf numFmtId="0" fontId="16" fillId="2" borderId="5" xfId="0" applyFont="1" applyFill="1" applyBorder="1" applyProtection="1"/>
    <xf numFmtId="0" fontId="16" fillId="2" borderId="6" xfId="0" applyFont="1" applyFill="1" applyBorder="1" applyProtection="1"/>
    <xf numFmtId="0" fontId="16" fillId="2" borderId="10" xfId="0" applyFont="1" applyFill="1" applyBorder="1" applyProtection="1"/>
    <xf numFmtId="0" fontId="16" fillId="2" borderId="11" xfId="0" applyFont="1" applyFill="1" applyBorder="1" applyProtection="1"/>
    <xf numFmtId="176" fontId="16" fillId="2" borderId="16" xfId="0" applyNumberFormat="1" applyFont="1" applyFill="1" applyBorder="1" applyAlignment="1" applyProtection="1">
      <alignment horizontal="center"/>
    </xf>
    <xf numFmtId="177" fontId="16" fillId="2" borderId="16" xfId="0" applyNumberFormat="1" applyFont="1" applyFill="1" applyBorder="1" applyProtection="1"/>
    <xf numFmtId="0" fontId="16" fillId="2" borderId="16" xfId="0" applyFont="1" applyFill="1" applyBorder="1" applyAlignment="1" applyProtection="1">
      <alignment horizontal="left"/>
    </xf>
    <xf numFmtId="176" fontId="16" fillId="2" borderId="16" xfId="0" applyNumberFormat="1" applyFont="1" applyFill="1" applyBorder="1" applyProtection="1"/>
    <xf numFmtId="9" fontId="16" fillId="2" borderId="17" xfId="0" applyNumberFormat="1" applyFont="1" applyFill="1" applyBorder="1" applyAlignment="1" applyProtection="1">
      <alignment horizontal="left"/>
    </xf>
    <xf numFmtId="10" fontId="16" fillId="2" borderId="17" xfId="0" applyNumberFormat="1" applyFont="1" applyFill="1" applyBorder="1" applyAlignment="1" applyProtection="1">
      <alignment horizontal="left"/>
    </xf>
    <xf numFmtId="0" fontId="16" fillId="2" borderId="18" xfId="0" applyFont="1" applyFill="1" applyBorder="1" applyProtection="1"/>
    <xf numFmtId="0" fontId="16" fillId="2" borderId="19" xfId="0" applyFont="1" applyFill="1" applyBorder="1" applyProtection="1"/>
    <xf numFmtId="176" fontId="16" fillId="2" borderId="18" xfId="0" applyNumberFormat="1" applyFont="1" applyFill="1" applyBorder="1" applyProtection="1"/>
    <xf numFmtId="10" fontId="16" fillId="2" borderId="19" xfId="0" applyNumberFormat="1" applyFont="1" applyFill="1" applyBorder="1" applyAlignment="1" applyProtection="1">
      <alignment horizontal="left"/>
    </xf>
    <xf numFmtId="10" fontId="16" fillId="2" borderId="14" xfId="0" applyNumberFormat="1" applyFont="1" applyFill="1" applyBorder="1" applyAlignment="1" applyProtection="1">
      <alignment horizontal="left"/>
    </xf>
    <xf numFmtId="0" fontId="16" fillId="2" borderId="0" xfId="0" applyFont="1" applyFill="1" applyProtection="1"/>
    <xf numFmtId="0" fontId="18" fillId="2" borderId="0" xfId="0" applyFont="1" applyFill="1" applyProtection="1"/>
    <xf numFmtId="3" fontId="18" fillId="2" borderId="0" xfId="0" applyNumberFormat="1" applyFont="1" applyFill="1" applyProtection="1"/>
    <xf numFmtId="178" fontId="16" fillId="2" borderId="0" xfId="0" applyNumberFormat="1" applyFont="1" applyFill="1" applyProtection="1"/>
    <xf numFmtId="179" fontId="16" fillId="2" borderId="0" xfId="0" applyNumberFormat="1" applyFont="1" applyFill="1" applyProtection="1"/>
    <xf numFmtId="0" fontId="16" fillId="2" borderId="20" xfId="0" applyFont="1" applyFill="1" applyBorder="1" applyAlignment="1" applyProtection="1">
      <alignment wrapText="1"/>
    </xf>
    <xf numFmtId="14" fontId="16" fillId="2" borderId="21" xfId="0" applyNumberFormat="1" applyFont="1" applyFill="1" applyBorder="1" applyAlignment="1" applyProtection="1">
      <alignment horizontal="center"/>
    </xf>
    <xf numFmtId="14" fontId="16" fillId="2" borderId="22" xfId="0" applyNumberFormat="1" applyFont="1" applyFill="1" applyBorder="1" applyAlignment="1" applyProtection="1">
      <alignment horizontal="center"/>
    </xf>
    <xf numFmtId="14" fontId="16" fillId="2" borderId="0" xfId="0" applyNumberFormat="1" applyFont="1" applyFill="1" applyProtection="1"/>
    <xf numFmtId="14" fontId="16" fillId="2" borderId="23" xfId="0" applyNumberFormat="1" applyFont="1" applyFill="1" applyBorder="1" applyAlignment="1" applyProtection="1">
      <alignment horizontal="center"/>
    </xf>
    <xf numFmtId="14" fontId="16" fillId="2" borderId="1" xfId="0" applyNumberFormat="1" applyFont="1" applyFill="1" applyBorder="1" applyAlignment="1" applyProtection="1">
      <alignment horizontal="center"/>
    </xf>
    <xf numFmtId="14" fontId="16" fillId="2" borderId="0" xfId="0" applyNumberFormat="1" applyFont="1" applyFill="1" applyProtection="1"/>
    <xf numFmtId="174" fontId="16" fillId="2" borderId="0" xfId="0" applyNumberFormat="1" applyFont="1" applyFill="1" applyProtection="1"/>
    <xf numFmtId="174" fontId="16" fillId="2" borderId="0" xfId="0" applyNumberFormat="1" applyFont="1" applyFill="1" applyAlignment="1" applyProtection="1">
      <alignment horizontal="center"/>
    </xf>
    <xf numFmtId="0" fontId="19" fillId="2" borderId="0" xfId="0" applyFont="1" applyFill="1" applyProtection="1"/>
    <xf numFmtId="167" fontId="0" fillId="2" borderId="0" xfId="0" applyNumberFormat="1" applyFill="1" applyProtection="1"/>
    <xf numFmtId="0" fontId="0" fillId="2" borderId="0" xfId="0" applyFill="1" applyAlignment="1" applyProtection="1">
      <alignment horizontal="left"/>
    </xf>
    <xf numFmtId="172" fontId="0" fillId="6" borderId="1" xfId="0" applyNumberFormat="1" applyFill="1" applyBorder="1" applyAlignment="1" applyProtection="1">
      <alignment horizontal="center"/>
    </xf>
    <xf numFmtId="167" fontId="0" fillId="2" borderId="0" xfId="0" applyNumberFormat="1" applyFill="1" applyProtection="1"/>
    <xf numFmtId="167" fontId="0" fillId="2" borderId="0" xfId="0" applyNumberFormat="1" applyFill="1" applyProtection="1"/>
    <xf numFmtId="49" fontId="0" fillId="2" borderId="1" xfId="0" applyNumberForma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</xf>
    <xf numFmtId="10" fontId="0" fillId="5" borderId="1" xfId="0" applyNumberFormat="1" applyFill="1" applyBorder="1" applyAlignment="1" applyProtection="1">
      <alignment horizontal="right"/>
    </xf>
    <xf numFmtId="0" fontId="20" fillId="2" borderId="0" xfId="0" applyFont="1" applyFill="1" applyProtection="1"/>
    <xf numFmtId="0" fontId="21" fillId="2" borderId="0" xfId="0" applyFont="1" applyFill="1" applyProtection="1"/>
    <xf numFmtId="172" fontId="0" fillId="2" borderId="1" xfId="0" applyNumberFormat="1" applyFill="1" applyBorder="1" applyAlignment="1" applyProtection="1">
      <alignment horizontal="center"/>
    </xf>
    <xf numFmtId="167" fontId="0" fillId="2" borderId="0" xfId="0" applyNumberFormat="1" applyFill="1" applyProtection="1"/>
    <xf numFmtId="173" fontId="0" fillId="2" borderId="0" xfId="0" applyNumberFormat="1" applyFill="1" applyProtection="1"/>
    <xf numFmtId="165" fontId="1" fillId="2" borderId="0" xfId="0" applyNumberFormat="1" applyFont="1" applyFill="1" applyProtection="1"/>
    <xf numFmtId="14" fontId="0" fillId="5" borderId="1" xfId="0" applyNumberFormat="1" applyFill="1" applyBorder="1" applyAlignment="1" applyProtection="1">
      <alignment horizontal="left"/>
      <protection locked="0"/>
    </xf>
    <xf numFmtId="167" fontId="5" fillId="2" borderId="0" xfId="0" applyNumberFormat="1" applyFont="1" applyFill="1" applyProtection="1"/>
    <xf numFmtId="10" fontId="0" fillId="2" borderId="0" xfId="0" applyNumberFormat="1" applyFill="1" applyProtection="1"/>
    <xf numFmtId="0" fontId="22" fillId="3" borderId="24" xfId="0" applyFont="1" applyFill="1" applyBorder="1" applyAlignment="1" applyProtection="1">
      <alignment horizontal="center" vertical="center" wrapText="1"/>
    </xf>
    <xf numFmtId="0" fontId="23" fillId="3" borderId="24" xfId="0" applyFont="1" applyFill="1" applyBorder="1" applyAlignment="1" applyProtection="1">
      <alignment wrapText="1"/>
    </xf>
    <xf numFmtId="14" fontId="23" fillId="3" borderId="24" xfId="0" applyNumberFormat="1" applyFont="1" applyFill="1" applyBorder="1" applyAlignment="1" applyProtection="1">
      <alignment wrapText="1"/>
    </xf>
    <xf numFmtId="49" fontId="23" fillId="3" borderId="24" xfId="0" applyNumberFormat="1" applyFont="1" applyFill="1" applyBorder="1" applyAlignment="1" applyProtection="1">
      <alignment horizontal="left" vertical="center"/>
    </xf>
    <xf numFmtId="0" fontId="23" fillId="4" borderId="24" xfId="0" applyFont="1" applyFill="1" applyBorder="1" applyAlignment="1" applyProtection="1">
      <alignment wrapText="1"/>
    </xf>
    <xf numFmtId="167" fontId="23" fillId="4" borderId="24" xfId="0" applyNumberFormat="1" applyFont="1" applyFill="1" applyBorder="1" applyAlignment="1" applyProtection="1">
      <alignment wrapText="1"/>
    </xf>
    <xf numFmtId="180" fontId="22" fillId="4" borderId="24" xfId="0" applyNumberFormat="1" applyFont="1" applyFill="1" applyBorder="1" applyAlignment="1" applyProtection="1">
      <alignment horizontal="center" vertical="center" wrapText="1"/>
    </xf>
    <xf numFmtId="0" fontId="22" fillId="7" borderId="24" xfId="0" applyFont="1" applyFill="1" applyBorder="1" applyAlignment="1" applyProtection="1">
      <alignment horizontal="center" vertical="center" wrapText="1"/>
    </xf>
    <xf numFmtId="0" fontId="23" fillId="7" borderId="24" xfId="0" applyFont="1" applyFill="1" applyBorder="1" applyAlignment="1" applyProtection="1">
      <alignment wrapText="1"/>
    </xf>
    <xf numFmtId="0" fontId="24" fillId="3" borderId="24" xfId="0" applyFont="1" applyFill="1" applyBorder="1" applyAlignment="1" applyProtection="1">
      <alignment horizontal="center" wrapText="1"/>
    </xf>
    <xf numFmtId="0" fontId="24" fillId="4" borderId="24" xfId="0" applyFont="1" applyFill="1" applyBorder="1" applyAlignment="1" applyProtection="1">
      <alignment horizontal="center" wrapText="1"/>
    </xf>
    <xf numFmtId="0" fontId="24" fillId="7" borderId="24" xfId="0" applyFont="1" applyFill="1" applyBorder="1" applyAlignment="1" applyProtection="1">
      <alignment horizontal="center" wrapText="1"/>
    </xf>
    <xf numFmtId="0" fontId="25" fillId="2" borderId="0" xfId="0" applyFont="1" applyFill="1" applyProtection="1"/>
    <xf numFmtId="180" fontId="26" fillId="4" borderId="24" xfId="0" applyNumberFormat="1" applyFont="1" applyFill="1" applyBorder="1" applyAlignment="1" applyProtection="1">
      <alignment horizontal="center" vertical="center" wrapText="1"/>
    </xf>
    <xf numFmtId="0" fontId="23" fillId="2" borderId="0" xfId="0" applyFont="1" applyFill="1" applyProtection="1"/>
    <xf numFmtId="167" fontId="23" fillId="3" borderId="24" xfId="0" applyNumberFormat="1" applyFont="1" applyFill="1" applyBorder="1" applyAlignment="1" applyProtection="1">
      <alignment wrapText="1"/>
    </xf>
    <xf numFmtId="0" fontId="27" fillId="8" borderId="1" xfId="0" applyFont="1" applyFill="1" applyBorder="1" applyAlignment="1" applyProtection="1">
      <alignment horizontal="left"/>
    </xf>
    <xf numFmtId="181" fontId="27" fillId="8" borderId="1" xfId="0" applyNumberFormat="1" applyFont="1" applyFill="1" applyBorder="1" applyAlignment="1" applyProtection="1">
      <alignment horizontal="left"/>
    </xf>
    <xf numFmtId="0" fontId="27" fillId="8" borderId="1" xfId="0" applyFont="1" applyFill="1" applyBorder="1" applyProtection="1"/>
    <xf numFmtId="0" fontId="27" fillId="9" borderId="1" xfId="0" applyFont="1" applyFill="1" applyBorder="1" applyAlignment="1" applyProtection="1">
      <alignment horizontal="left"/>
    </xf>
    <xf numFmtId="0" fontId="27" fillId="9" borderId="1" xfId="0" applyFont="1" applyFill="1" applyBorder="1" applyProtection="1"/>
    <xf numFmtId="0" fontId="28" fillId="4" borderId="1" xfId="0" applyFont="1" applyFill="1" applyBorder="1" applyProtection="1"/>
    <xf numFmtId="0" fontId="29" fillId="2" borderId="1" xfId="0" applyFont="1" applyFill="1" applyBorder="1" applyAlignment="1" applyProtection="1">
      <alignment horizontal="center" wrapText="1"/>
    </xf>
    <xf numFmtId="182" fontId="28" fillId="2" borderId="1" xfId="0" applyNumberFormat="1" applyFont="1" applyFill="1" applyBorder="1" applyProtection="1"/>
    <xf numFmtId="0" fontId="3" fillId="2" borderId="0" xfId="0" applyFont="1" applyFill="1" applyProtection="1"/>
    <xf numFmtId="167" fontId="4" fillId="2" borderId="0" xfId="0" applyNumberFormat="1" applyFont="1" applyFill="1" applyProtection="1"/>
    <xf numFmtId="180" fontId="22" fillId="10" borderId="24" xfId="0" applyNumberFormat="1" applyFont="1" applyFill="1" applyBorder="1" applyAlignment="1" applyProtection="1">
      <alignment horizontal="center" vertical="center" wrapText="1"/>
    </xf>
    <xf numFmtId="182" fontId="5" fillId="2" borderId="0" xfId="0" applyNumberFormat="1" applyFont="1" applyFill="1" applyProtection="1"/>
    <xf numFmtId="182" fontId="30" fillId="2" borderId="1" xfId="0" applyNumberFormat="1" applyFont="1" applyFill="1" applyBorder="1" applyProtection="1"/>
    <xf numFmtId="182" fontId="31" fillId="2" borderId="0" xfId="0" applyNumberFormat="1" applyFont="1" applyFill="1" applyProtection="1"/>
    <xf numFmtId="14" fontId="22" fillId="4" borderId="25" xfId="0" applyNumberFormat="1" applyFont="1" applyFill="1" applyBorder="1" applyAlignment="1" applyProtection="1">
      <alignment horizontal="left"/>
    </xf>
    <xf numFmtId="0" fontId="5" fillId="2" borderId="1" xfId="0" applyFont="1" applyFill="1" applyBorder="1" applyProtection="1"/>
    <xf numFmtId="0" fontId="31" fillId="2" borderId="1" xfId="0" applyFont="1" applyFill="1" applyBorder="1" applyProtection="1"/>
    <xf numFmtId="181" fontId="31" fillId="2" borderId="1" xfId="0" applyNumberFormat="1" applyFont="1" applyFill="1" applyBorder="1" applyProtection="1"/>
    <xf numFmtId="167" fontId="5" fillId="2" borderId="1" xfId="0" applyNumberFormat="1" applyFont="1" applyFill="1" applyBorder="1" applyProtection="1"/>
    <xf numFmtId="167" fontId="31" fillId="2" borderId="1" xfId="0" applyNumberFormat="1" applyFont="1" applyFill="1" applyBorder="1" applyProtection="1"/>
    <xf numFmtId="49" fontId="23" fillId="4" borderId="24" xfId="0" applyNumberFormat="1" applyFont="1" applyFill="1" applyBorder="1" applyProtection="1"/>
    <xf numFmtId="167" fontId="0" fillId="2" borderId="0" xfId="0" applyNumberFormat="1" applyFill="1" applyProtection="1"/>
    <xf numFmtId="9" fontId="1" fillId="4" borderId="26" xfId="0" applyNumberFormat="1" applyFont="1" applyFill="1" applyBorder="1" applyProtection="1"/>
    <xf numFmtId="0" fontId="1" fillId="2" borderId="1" xfId="0" applyFont="1" applyFill="1" applyBorder="1" applyAlignment="1" applyProtection="1">
      <alignment horizontal="right"/>
    </xf>
    <xf numFmtId="173" fontId="32" fillId="6" borderId="1" xfId="0" applyNumberFormat="1" applyFont="1" applyFill="1" applyBorder="1" applyAlignment="1" applyProtection="1">
      <alignment horizontal="left"/>
    </xf>
    <xf numFmtId="167" fontId="1" fillId="5" borderId="1" xfId="0" applyNumberFormat="1" applyFont="1" applyFill="1" applyBorder="1" applyProtection="1"/>
    <xf numFmtId="0" fontId="1" fillId="2" borderId="1" xfId="0" applyFont="1" applyFill="1" applyBorder="1" applyAlignment="1" applyProtection="1">
      <alignment horizontal="left"/>
    </xf>
    <xf numFmtId="183" fontId="10" fillId="2" borderId="0" xfId="0" applyNumberFormat="1" applyFont="1" applyFill="1" applyProtection="1"/>
    <xf numFmtId="180" fontId="22" fillId="10" borderId="27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Protection="1"/>
    <xf numFmtId="0" fontId="4" fillId="2" borderId="28" xfId="0" applyFont="1" applyFill="1" applyBorder="1" applyProtection="1"/>
    <xf numFmtId="0" fontId="4" fillId="2" borderId="4" xfId="0" applyFont="1" applyFill="1" applyBorder="1" applyProtection="1"/>
    <xf numFmtId="180" fontId="26" fillId="10" borderId="27" xfId="0" applyNumberFormat="1" applyFont="1" applyFill="1" applyBorder="1" applyAlignment="1" applyProtection="1">
      <alignment horizontal="center" vertical="center" wrapText="1"/>
    </xf>
    <xf numFmtId="173" fontId="5" fillId="2" borderId="0" xfId="0" applyNumberFormat="1" applyFont="1" applyFill="1" applyProtection="1"/>
    <xf numFmtId="184" fontId="5" fillId="2" borderId="0" xfId="0" applyNumberFormat="1" applyFont="1" applyFill="1" applyProtection="1"/>
    <xf numFmtId="167" fontId="5" fillId="2" borderId="0" xfId="0" applyNumberFormat="1" applyFont="1" applyFill="1" applyAlignment="1" applyProtection="1">
      <alignment horizontal="right"/>
    </xf>
    <xf numFmtId="9" fontId="5" fillId="2" borderId="0" xfId="0" applyNumberFormat="1" applyFont="1" applyFill="1" applyProtection="1"/>
    <xf numFmtId="1" fontId="5" fillId="2" borderId="0" xfId="0" applyNumberFormat="1" applyFont="1" applyFill="1" applyProtection="1"/>
    <xf numFmtId="184" fontId="1" fillId="4" borderId="1" xfId="0" applyNumberFormat="1" applyFont="1" applyFill="1" applyBorder="1" applyProtection="1"/>
    <xf numFmtId="9" fontId="1" fillId="2" borderId="1" xfId="0" applyNumberFormat="1" applyFont="1" applyFill="1" applyBorder="1" applyAlignment="1" applyProtection="1">
      <alignment horizontal="left"/>
    </xf>
    <xf numFmtId="169" fontId="1" fillId="3" borderId="1" xfId="0" applyNumberFormat="1" applyFont="1" applyFill="1" applyBorder="1" applyAlignment="1" applyProtection="1">
      <alignment horizontal="right"/>
    </xf>
    <xf numFmtId="169" fontId="0" fillId="5" borderId="1" xfId="0" applyNumberFormat="1" applyFill="1" applyBorder="1" applyAlignment="1" applyProtection="1">
      <alignment horizontal="center"/>
    </xf>
    <xf numFmtId="0" fontId="1" fillId="4" borderId="26" xfId="0" applyFont="1" applyFill="1" applyBorder="1" applyProtection="1"/>
    <xf numFmtId="14" fontId="1" fillId="4" borderId="1" xfId="0" applyNumberFormat="1" applyFont="1" applyFill="1" applyBorder="1" applyProtection="1"/>
    <xf numFmtId="185" fontId="1" fillId="2" borderId="0" xfId="0" applyNumberFormat="1" applyFont="1" applyFill="1" applyProtection="1"/>
    <xf numFmtId="170" fontId="1" fillId="2" borderId="0" xfId="0" applyNumberFormat="1" applyFont="1" applyFill="1" applyProtection="1"/>
    <xf numFmtId="164" fontId="1" fillId="2" borderId="0" xfId="0" applyNumberFormat="1" applyFont="1" applyFill="1" applyProtection="1"/>
    <xf numFmtId="0" fontId="33" fillId="2" borderId="0" xfId="0" applyFont="1" applyFill="1" applyProtection="1"/>
    <xf numFmtId="0" fontId="10" fillId="2" borderId="0" xfId="0" applyFont="1" applyFill="1" applyProtection="1"/>
    <xf numFmtId="0" fontId="34" fillId="2" borderId="13" xfId="0" applyFont="1" applyFill="1" applyBorder="1" applyProtection="1"/>
    <xf numFmtId="0" fontId="10" fillId="2" borderId="14" xfId="0" applyFont="1" applyFill="1" applyBorder="1" applyProtection="1"/>
    <xf numFmtId="0" fontId="34" fillId="2" borderId="14" xfId="0" applyFont="1" applyFill="1" applyBorder="1" applyProtection="1">
      <protection locked="0"/>
    </xf>
    <xf numFmtId="0" fontId="10" fillId="2" borderId="15" xfId="0" applyFont="1" applyFill="1" applyBorder="1" applyProtection="1"/>
    <xf numFmtId="0" fontId="10" fillId="2" borderId="0" xfId="0" applyFont="1" applyFill="1" applyProtection="1"/>
    <xf numFmtId="0" fontId="10" fillId="2" borderId="16" xfId="0" applyFont="1" applyFill="1" applyBorder="1" applyProtection="1"/>
    <xf numFmtId="0" fontId="10" fillId="2" borderId="17" xfId="0" applyFont="1" applyFill="1" applyBorder="1" applyProtection="1"/>
    <xf numFmtId="0" fontId="34" fillId="2" borderId="16" xfId="0" applyFont="1" applyFill="1" applyBorder="1" applyProtection="1"/>
    <xf numFmtId="14" fontId="34" fillId="2" borderId="0" xfId="0" applyNumberFormat="1" applyFont="1" applyFill="1" applyProtection="1">
      <protection locked="0"/>
    </xf>
    <xf numFmtId="1" fontId="34" fillId="2" borderId="0" xfId="0" applyNumberFormat="1" applyFont="1" applyFill="1" applyProtection="1"/>
    <xf numFmtId="0" fontId="35" fillId="2" borderId="0" xfId="0" applyFont="1" applyFill="1" applyProtection="1"/>
    <xf numFmtId="0" fontId="36" fillId="2" borderId="0" xfId="0" applyFont="1" applyFill="1" applyProtection="1"/>
    <xf numFmtId="0" fontId="36" fillId="2" borderId="0" xfId="0" applyFont="1" applyFill="1" applyAlignment="1" applyProtection="1">
      <alignment horizontal="right"/>
    </xf>
    <xf numFmtId="0" fontId="33" fillId="2" borderId="0" xfId="0" applyFont="1" applyFill="1" applyAlignment="1" applyProtection="1">
      <alignment horizontal="right"/>
    </xf>
    <xf numFmtId="0" fontId="33" fillId="2" borderId="0" xfId="0" applyFont="1" applyFill="1" applyProtection="1"/>
    <xf numFmtId="167" fontId="33" fillId="2" borderId="0" xfId="0" applyNumberFormat="1" applyFont="1" applyFill="1" applyAlignment="1" applyProtection="1">
      <alignment horizontal="right"/>
    </xf>
    <xf numFmtId="0" fontId="34" fillId="2" borderId="0" xfId="0" applyFont="1" applyFill="1" applyProtection="1"/>
    <xf numFmtId="0" fontId="34" fillId="2" borderId="0" xfId="0" applyFont="1" applyFill="1" applyProtection="1"/>
    <xf numFmtId="175" fontId="10" fillId="2" borderId="17" xfId="0" applyNumberFormat="1" applyFont="1" applyFill="1" applyBorder="1" applyProtection="1"/>
    <xf numFmtId="0" fontId="10" fillId="2" borderId="0" xfId="0" applyFont="1" applyFill="1" applyProtection="1"/>
    <xf numFmtId="0" fontId="10" fillId="2" borderId="0" xfId="0" applyFont="1" applyFill="1" applyProtection="1"/>
    <xf numFmtId="0" fontId="10" fillId="2" borderId="17" xfId="0" applyFont="1" applyFill="1" applyBorder="1" applyProtection="1"/>
    <xf numFmtId="0" fontId="10" fillId="2" borderId="16" xfId="0" applyFont="1" applyFill="1" applyBorder="1" applyProtection="1"/>
    <xf numFmtId="174" fontId="33" fillId="2" borderId="0" xfId="0" applyNumberFormat="1" applyFont="1" applyFill="1" applyProtection="1"/>
    <xf numFmtId="174" fontId="12" fillId="2" borderId="17" xfId="0" applyNumberFormat="1" applyFont="1" applyFill="1" applyBorder="1" applyProtection="1"/>
    <xf numFmtId="0" fontId="36" fillId="2" borderId="0" xfId="0" applyFont="1" applyFill="1" applyProtection="1"/>
    <xf numFmtId="0" fontId="10" fillId="2" borderId="5" xfId="0" applyFont="1" applyFill="1" applyBorder="1" applyProtection="1"/>
    <xf numFmtId="0" fontId="36" fillId="2" borderId="6" xfId="0" applyFont="1" applyFill="1" applyBorder="1" applyProtection="1"/>
    <xf numFmtId="0" fontId="10" fillId="2" borderId="10" xfId="0" applyFont="1" applyFill="1" applyBorder="1" applyProtection="1"/>
    <xf numFmtId="0" fontId="10" fillId="2" borderId="11" xfId="0" applyFont="1" applyFill="1" applyBorder="1" applyProtection="1"/>
    <xf numFmtId="0" fontId="36" fillId="2" borderId="16" xfId="0" applyFont="1" applyFill="1" applyBorder="1" applyProtection="1"/>
    <xf numFmtId="173" fontId="33" fillId="2" borderId="16" xfId="0" applyNumberFormat="1" applyFont="1" applyFill="1" applyBorder="1" applyAlignment="1" applyProtection="1">
      <alignment horizontal="center"/>
    </xf>
    <xf numFmtId="9" fontId="33" fillId="2" borderId="17" xfId="0" applyNumberFormat="1" applyFont="1" applyFill="1" applyBorder="1" applyAlignment="1" applyProtection="1">
      <alignment horizontal="left"/>
    </xf>
    <xf numFmtId="176" fontId="33" fillId="2" borderId="16" xfId="0" applyNumberFormat="1" applyFont="1" applyFill="1" applyBorder="1" applyProtection="1"/>
    <xf numFmtId="10" fontId="33" fillId="2" borderId="17" xfId="0" applyNumberFormat="1" applyFont="1" applyFill="1" applyBorder="1" applyAlignment="1" applyProtection="1">
      <alignment horizontal="left"/>
    </xf>
    <xf numFmtId="177" fontId="37" fillId="2" borderId="16" xfId="0" applyNumberFormat="1" applyFont="1" applyFill="1" applyBorder="1" applyProtection="1"/>
    <xf numFmtId="0" fontId="36" fillId="2" borderId="18" xfId="0" applyFont="1" applyFill="1" applyBorder="1" applyProtection="1"/>
    <xf numFmtId="0" fontId="10" fillId="2" borderId="19" xfId="0" applyFont="1" applyFill="1" applyBorder="1" applyProtection="1"/>
    <xf numFmtId="176" fontId="33" fillId="2" borderId="18" xfId="0" applyNumberFormat="1" applyFont="1" applyFill="1" applyBorder="1" applyProtection="1"/>
    <xf numFmtId="10" fontId="33" fillId="2" borderId="19" xfId="0" applyNumberFormat="1" applyFont="1" applyFill="1" applyBorder="1" applyAlignment="1" applyProtection="1">
      <alignment horizontal="left"/>
    </xf>
    <xf numFmtId="0" fontId="36" fillId="2" borderId="14" xfId="0" applyFont="1" applyFill="1" applyBorder="1" applyProtection="1"/>
    <xf numFmtId="10" fontId="33" fillId="2" borderId="14" xfId="0" applyNumberFormat="1" applyFont="1" applyFill="1" applyBorder="1" applyAlignment="1" applyProtection="1">
      <alignment horizontal="left"/>
    </xf>
    <xf numFmtId="0" fontId="38" fillId="2" borderId="0" xfId="0" applyFont="1" applyFill="1" applyProtection="1"/>
    <xf numFmtId="0" fontId="39" fillId="2" borderId="0" xfId="0" applyFont="1" applyFill="1" applyProtection="1"/>
    <xf numFmtId="3" fontId="38" fillId="2" borderId="0" xfId="0" applyNumberFormat="1" applyFont="1" applyFill="1" applyProtection="1"/>
    <xf numFmtId="178" fontId="10" fillId="2" borderId="0" xfId="0" applyNumberFormat="1" applyFont="1" applyFill="1" applyProtection="1"/>
    <xf numFmtId="179" fontId="12" fillId="2" borderId="0" xfId="0" applyNumberFormat="1" applyFont="1" applyFill="1" applyProtection="1"/>
    <xf numFmtId="0" fontId="34" fillId="2" borderId="0" xfId="0" applyFont="1" applyFill="1" applyAlignment="1" applyProtection="1">
      <alignment wrapText="1"/>
    </xf>
    <xf numFmtId="0" fontId="40" fillId="2" borderId="0" xfId="0" applyFont="1" applyFill="1" applyProtection="1"/>
    <xf numFmtId="0" fontId="40" fillId="2" borderId="0" xfId="0" applyFont="1" applyFill="1" applyProtection="1">
      <protection locked="0"/>
    </xf>
    <xf numFmtId="0" fontId="41" fillId="2" borderId="11" xfId="0" applyFont="1" applyFill="1" applyBorder="1" applyProtection="1"/>
    <xf numFmtId="14" fontId="33" fillId="2" borderId="0" xfId="0" applyNumberFormat="1" applyFont="1" applyFill="1" applyProtection="1">
      <protection locked="0"/>
    </xf>
    <xf numFmtId="14" fontId="33" fillId="2" borderId="0" xfId="0" applyNumberFormat="1" applyFont="1" applyFill="1" applyProtection="1"/>
    <xf numFmtId="169" fontId="1" fillId="4" borderId="1" xfId="0" applyNumberFormat="1" applyFont="1" applyFill="1" applyBorder="1" applyAlignment="1" applyProtection="1">
      <alignment horizontal="right"/>
    </xf>
    <xf numFmtId="164" fontId="1" fillId="2" borderId="0" xfId="0" applyNumberFormat="1" applyFont="1" applyFill="1" applyAlignment="1" applyProtection="1">
      <alignment horizontal="left"/>
    </xf>
    <xf numFmtId="167" fontId="1" fillId="4" borderId="1" xfId="0" applyNumberFormat="1" applyFont="1" applyFill="1" applyBorder="1" applyProtection="1"/>
    <xf numFmtId="167" fontId="42" fillId="5" borderId="1" xfId="0" applyNumberFormat="1" applyFont="1" applyFill="1" applyBorder="1" applyProtection="1"/>
    <xf numFmtId="171" fontId="42" fillId="5" borderId="1" xfId="0" applyNumberFormat="1" applyFont="1" applyFill="1" applyBorder="1" applyProtection="1"/>
    <xf numFmtId="168" fontId="1" fillId="2" borderId="0" xfId="0" applyNumberFormat="1" applyFont="1" applyFill="1" applyProtection="1"/>
    <xf numFmtId="186" fontId="1" fillId="2" borderId="0" xfId="0" applyNumberFormat="1" applyFont="1" applyFill="1" applyProtection="1"/>
    <xf numFmtId="0" fontId="1" fillId="3" borderId="1" xfId="0" applyFont="1" applyFill="1" applyBorder="1" applyProtection="1"/>
    <xf numFmtId="0" fontId="4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44" fillId="2" borderId="1" xfId="0" applyFont="1" applyFill="1" applyBorder="1" applyAlignment="1" applyProtection="1">
      <alignment horizontal="center" vertical="center"/>
    </xf>
    <xf numFmtId="2" fontId="0" fillId="4" borderId="1" xfId="0" applyNumberFormat="1" applyFill="1" applyBorder="1" applyAlignment="1" applyProtection="1">
      <alignment horizontal="center"/>
    </xf>
    <xf numFmtId="2" fontId="12" fillId="4" borderId="1" xfId="0" applyNumberFormat="1" applyFont="1" applyFill="1" applyBorder="1" applyAlignment="1" applyProtection="1">
      <alignment horizontal="center"/>
    </xf>
    <xf numFmtId="2" fontId="0" fillId="5" borderId="1" xfId="0" applyNumberFormat="1" applyFill="1" applyBorder="1" applyAlignment="1" applyProtection="1">
      <alignment horizontal="center"/>
    </xf>
    <xf numFmtId="2" fontId="12" fillId="5" borderId="1" xfId="0" applyNumberFormat="1" applyFont="1" applyFill="1" applyBorder="1" applyAlignment="1" applyProtection="1">
      <alignment horizontal="center"/>
    </xf>
    <xf numFmtId="49" fontId="23" fillId="2" borderId="24" xfId="0" applyNumberFormat="1" applyFont="1" applyFill="1" applyBorder="1" applyProtection="1"/>
    <xf numFmtId="0" fontId="23" fillId="2" borderId="24" xfId="0" applyFont="1" applyFill="1" applyBorder="1" applyAlignment="1" applyProtection="1">
      <alignment wrapText="1"/>
    </xf>
    <xf numFmtId="167" fontId="23" fillId="2" borderId="24" xfId="0" applyNumberFormat="1" applyFont="1" applyFill="1" applyBorder="1" applyAlignment="1" applyProtection="1">
      <alignment wrapText="1"/>
    </xf>
    <xf numFmtId="180" fontId="22" fillId="6" borderId="27" xfId="0" applyNumberFormat="1" applyFont="1" applyFill="1" applyBorder="1" applyAlignment="1" applyProtection="1">
      <alignment horizontal="center" vertical="center" wrapText="1"/>
    </xf>
    <xf numFmtId="180" fontId="26" fillId="6" borderId="27" xfId="0" applyNumberFormat="1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Protection="1"/>
    <xf numFmtId="0" fontId="23" fillId="2" borderId="24" xfId="0" applyFont="1" applyFill="1" applyBorder="1" applyProtection="1"/>
    <xf numFmtId="0" fontId="4" fillId="4" borderId="0" xfId="0" applyFont="1" applyFill="1" applyProtection="1"/>
    <xf numFmtId="0" fontId="24" fillId="2" borderId="24" xfId="0" applyFont="1" applyFill="1" applyBorder="1" applyAlignment="1" applyProtection="1">
      <alignment horizontal="center" wrapText="1"/>
    </xf>
    <xf numFmtId="167" fontId="10" fillId="2" borderId="1" xfId="0" applyNumberFormat="1" applyFont="1" applyFill="1" applyBorder="1" applyProtection="1"/>
    <xf numFmtId="167" fontId="1" fillId="2" borderId="1" xfId="0" applyNumberFormat="1" applyFont="1" applyFill="1" applyBorder="1" applyProtection="1"/>
    <xf numFmtId="167" fontId="1" fillId="2" borderId="1" xfId="0" applyNumberFormat="1" applyFont="1" applyFill="1" applyBorder="1" applyProtection="1"/>
    <xf numFmtId="0" fontId="45" fillId="2" borderId="1" xfId="0" applyFont="1" applyFill="1" applyBorder="1" applyAlignment="1" applyProtection="1">
      <alignment horizontal="center"/>
    </xf>
    <xf numFmtId="173" fontId="45" fillId="2" borderId="1" xfId="0" applyNumberFormat="1" applyFont="1" applyFill="1" applyBorder="1" applyProtection="1"/>
    <xf numFmtId="0" fontId="3" fillId="2" borderId="0" xfId="0" applyFont="1" applyFill="1" applyAlignment="1" applyProtection="1">
      <alignment horizontal="right"/>
    </xf>
    <xf numFmtId="173" fontId="1" fillId="11" borderId="20" xfId="0" applyNumberFormat="1" applyFont="1" applyFill="1" applyBorder="1" applyProtection="1"/>
    <xf numFmtId="167" fontId="1" fillId="11" borderId="20" xfId="0" applyNumberFormat="1" applyFont="1" applyFill="1" applyBorder="1" applyProtection="1"/>
    <xf numFmtId="0" fontId="1" fillId="2" borderId="3" xfId="0" applyFont="1" applyFill="1" applyBorder="1" applyProtection="1"/>
    <xf numFmtId="0" fontId="1" fillId="4" borderId="20" xfId="0" applyFont="1" applyFill="1" applyBorder="1" applyProtection="1"/>
    <xf numFmtId="0" fontId="1" fillId="2" borderId="3" xfId="0" applyFont="1" applyFill="1" applyBorder="1" applyProtection="1">
      <protection locked="0"/>
    </xf>
    <xf numFmtId="0" fontId="1" fillId="2" borderId="0" xfId="0" applyFont="1" applyFill="1" applyProtection="1"/>
    <xf numFmtId="10" fontId="33" fillId="2" borderId="16" xfId="0" applyNumberFormat="1" applyFont="1" applyFill="1" applyBorder="1" applyAlignment="1" applyProtection="1">
      <alignment horizontal="center"/>
    </xf>
    <xf numFmtId="10" fontId="33" fillId="2" borderId="0" xfId="0" applyNumberFormat="1" applyFont="1" applyFill="1" applyAlignment="1" applyProtection="1">
      <alignment horizontal="center"/>
    </xf>
    <xf numFmtId="10" fontId="33" fillId="2" borderId="17" xfId="0" applyNumberFormat="1" applyFont="1" applyFill="1" applyBorder="1" applyAlignment="1" applyProtection="1">
      <alignment horizontal="center"/>
    </xf>
    <xf numFmtId="10" fontId="33" fillId="2" borderId="18" xfId="0" applyNumberFormat="1" applyFont="1" applyFill="1" applyBorder="1" applyAlignment="1" applyProtection="1">
      <alignment horizontal="center"/>
    </xf>
    <xf numFmtId="10" fontId="33" fillId="2" borderId="34" xfId="0" applyNumberFormat="1" applyFont="1" applyFill="1" applyBorder="1" applyAlignment="1" applyProtection="1">
      <alignment horizontal="center"/>
    </xf>
    <xf numFmtId="10" fontId="33" fillId="2" borderId="19" xfId="0" applyNumberFormat="1" applyFont="1" applyFill="1" applyBorder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 applyProtection="1">
      <alignment horizontal="center"/>
      <protection locked="0"/>
    </xf>
    <xf numFmtId="0" fontId="34" fillId="2" borderId="0" xfId="0" applyFont="1" applyFill="1" applyAlignment="1" applyProtection="1">
      <alignment horizontal="center" vertical="center"/>
    </xf>
    <xf numFmtId="0" fontId="34" fillId="2" borderId="0" xfId="0" applyFont="1" applyFill="1" applyAlignment="1" applyProtection="1">
      <alignment horizontal="center" vertical="center" wrapText="1"/>
    </xf>
    <xf numFmtId="0" fontId="10" fillId="2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 applyProtection="1">
      <alignment horizontal="center"/>
      <protection locked="0"/>
    </xf>
    <xf numFmtId="0" fontId="33" fillId="2" borderId="5" xfId="0" applyFont="1" applyFill="1" applyBorder="1" applyAlignment="1" applyProtection="1">
      <alignment horizontal="center" vertical="center"/>
    </xf>
    <xf numFmtId="0" fontId="33" fillId="2" borderId="7" xfId="0" applyFont="1" applyFill="1" applyBorder="1" applyAlignment="1" applyProtection="1">
      <alignment horizontal="center" vertical="center"/>
    </xf>
    <xf numFmtId="0" fontId="33" fillId="2" borderId="10" xfId="0" applyFont="1" applyFill="1" applyBorder="1" applyAlignment="1" applyProtection="1">
      <alignment horizontal="center" vertical="center"/>
    </xf>
    <xf numFmtId="0" fontId="33" fillId="2" borderId="12" xfId="0" applyFont="1" applyFill="1" applyBorder="1" applyAlignment="1" applyProtection="1">
      <alignment horizontal="center" vertical="center"/>
    </xf>
    <xf numFmtId="0" fontId="33" fillId="2" borderId="29" xfId="0" applyFont="1" applyFill="1" applyBorder="1" applyAlignment="1" applyProtection="1">
      <alignment horizontal="center"/>
    </xf>
    <xf numFmtId="0" fontId="33" fillId="2" borderId="30" xfId="0" applyFont="1" applyFill="1" applyBorder="1" applyAlignment="1" applyProtection="1">
      <alignment horizontal="center"/>
    </xf>
    <xf numFmtId="0" fontId="33" fillId="2" borderId="31" xfId="0" applyFont="1" applyFill="1" applyBorder="1" applyAlignment="1" applyProtection="1">
      <alignment horizontal="center"/>
    </xf>
    <xf numFmtId="174" fontId="33" fillId="2" borderId="5" xfId="0" applyNumberFormat="1" applyFont="1" applyFill="1" applyBorder="1" applyAlignment="1" applyProtection="1">
      <alignment horizontal="center" vertical="center"/>
    </xf>
    <xf numFmtId="174" fontId="33" fillId="2" borderId="7" xfId="0" applyNumberFormat="1" applyFont="1" applyFill="1" applyBorder="1" applyAlignment="1" applyProtection="1">
      <alignment horizontal="center" vertical="center"/>
    </xf>
    <xf numFmtId="174" fontId="33" fillId="2" borderId="10" xfId="0" applyNumberFormat="1" applyFont="1" applyFill="1" applyBorder="1" applyAlignment="1" applyProtection="1">
      <alignment horizontal="center" vertical="center"/>
    </xf>
    <xf numFmtId="174" fontId="33" fillId="2" borderId="12" xfId="0" applyNumberFormat="1" applyFont="1" applyFill="1" applyBorder="1" applyAlignment="1" applyProtection="1">
      <alignment horizontal="center" vertical="center"/>
    </xf>
    <xf numFmtId="0" fontId="34" fillId="2" borderId="29" xfId="0" applyFont="1" applyFill="1" applyBorder="1" applyAlignment="1" applyProtection="1">
      <alignment horizontal="center"/>
    </xf>
    <xf numFmtId="0" fontId="34" fillId="2" borderId="30" xfId="0" applyFont="1" applyFill="1" applyBorder="1" applyAlignment="1" applyProtection="1">
      <alignment horizontal="center"/>
    </xf>
    <xf numFmtId="0" fontId="34" fillId="2" borderId="31" xfId="0" applyFont="1" applyFill="1" applyBorder="1" applyAlignment="1" applyProtection="1">
      <alignment horizontal="center"/>
    </xf>
    <xf numFmtId="0" fontId="10" fillId="2" borderId="32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/>
    </xf>
    <xf numFmtId="0" fontId="10" fillId="2" borderId="33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left" wrapText="1"/>
    </xf>
    <xf numFmtId="0" fontId="0" fillId="3" borderId="0" xfId="0" applyFill="1" applyAlignment="1" applyProtection="1">
      <alignment horizontal="left" wrapText="1"/>
    </xf>
    <xf numFmtId="0" fontId="0" fillId="3" borderId="0" xfId="0" applyFill="1" applyAlignment="1" applyProtection="1">
      <alignment horizontal="center" vertical="center" wrapText="1"/>
    </xf>
    <xf numFmtId="0" fontId="14" fillId="2" borderId="0" xfId="0" applyFont="1" applyFill="1" applyAlignment="1" applyProtection="1">
      <alignment horizontal="center" vertical="center" wrapText="1"/>
    </xf>
    <xf numFmtId="174" fontId="16" fillId="2" borderId="1" xfId="0" applyNumberFormat="1" applyFont="1" applyFill="1" applyBorder="1" applyProtection="1"/>
    <xf numFmtId="174" fontId="16" fillId="2" borderId="1" xfId="0" applyNumberFormat="1" applyFont="1" applyFill="1" applyBorder="1" applyAlignment="1" applyProtection="1">
      <alignment horizontal="center"/>
    </xf>
    <xf numFmtId="174" fontId="16" fillId="2" borderId="0" xfId="0" applyNumberFormat="1" applyFont="1" applyFill="1" applyProtection="1"/>
    <xf numFmtId="174" fontId="16" fillId="2" borderId="13" xfId="0" applyNumberFormat="1" applyFont="1" applyFill="1" applyBorder="1" applyAlignment="1" applyProtection="1">
      <alignment horizontal="center"/>
    </xf>
    <xf numFmtId="174" fontId="16" fillId="2" borderId="15" xfId="0" applyNumberFormat="1" applyFont="1" applyFill="1" applyBorder="1" applyAlignment="1" applyProtection="1">
      <alignment horizontal="center"/>
    </xf>
    <xf numFmtId="174" fontId="16" fillId="2" borderId="41" xfId="0" applyNumberFormat="1" applyFont="1" applyFill="1" applyBorder="1" applyAlignment="1" applyProtection="1">
      <alignment horizontal="center"/>
    </xf>
    <xf numFmtId="174" fontId="16" fillId="2" borderId="3" xfId="0" applyNumberFormat="1" applyFont="1" applyFill="1" applyBorder="1" applyAlignment="1" applyProtection="1">
      <alignment horizontal="center"/>
    </xf>
    <xf numFmtId="174" fontId="16" fillId="2" borderId="4" xfId="0" applyNumberFormat="1" applyFont="1" applyFill="1" applyBorder="1" applyAlignment="1" applyProtection="1">
      <alignment horizontal="center"/>
    </xf>
    <xf numFmtId="174" fontId="16" fillId="2" borderId="40" xfId="0" applyNumberFormat="1" applyFont="1" applyFill="1" applyBorder="1" applyAlignment="1" applyProtection="1">
      <alignment horizontal="center"/>
    </xf>
    <xf numFmtId="10" fontId="16" fillId="2" borderId="18" xfId="0" applyNumberFormat="1" applyFont="1" applyFill="1" applyBorder="1" applyAlignment="1" applyProtection="1">
      <alignment horizontal="center"/>
    </xf>
    <xf numFmtId="10" fontId="16" fillId="2" borderId="19" xfId="0" applyNumberFormat="1" applyFont="1" applyFill="1" applyBorder="1" applyAlignment="1" applyProtection="1">
      <alignment horizontal="center"/>
    </xf>
    <xf numFmtId="0" fontId="16" fillId="2" borderId="18" xfId="0" applyFont="1" applyFill="1" applyBorder="1" applyAlignment="1" applyProtection="1">
      <alignment horizontal="center"/>
    </xf>
    <xf numFmtId="0" fontId="16" fillId="2" borderId="19" xfId="0" applyFont="1" applyFill="1" applyBorder="1" applyAlignment="1" applyProtection="1">
      <alignment horizontal="center"/>
    </xf>
    <xf numFmtId="0" fontId="16" fillId="2" borderId="20" xfId="0" applyFont="1" applyFill="1" applyBorder="1" applyAlignment="1" applyProtection="1">
      <alignment horizontal="center" vertical="center"/>
    </xf>
    <xf numFmtId="0" fontId="16" fillId="2" borderId="20" xfId="0" applyFont="1" applyFill="1" applyBorder="1" applyAlignment="1" applyProtection="1">
      <alignment horizontal="center" vertical="center" wrapText="1"/>
    </xf>
    <xf numFmtId="174" fontId="16" fillId="2" borderId="37" xfId="0" applyNumberFormat="1" applyFont="1" applyFill="1" applyBorder="1" applyAlignment="1" applyProtection="1">
      <alignment horizontal="center"/>
    </xf>
    <xf numFmtId="174" fontId="16" fillId="2" borderId="38" xfId="0" applyNumberFormat="1" applyFont="1" applyFill="1" applyBorder="1" applyAlignment="1" applyProtection="1">
      <alignment horizontal="center"/>
    </xf>
    <xf numFmtId="174" fontId="16" fillId="2" borderId="39" xfId="0" applyNumberFormat="1" applyFont="1" applyFill="1" applyBorder="1" applyAlignment="1" applyProtection="1">
      <alignment horizontal="center"/>
    </xf>
    <xf numFmtId="10" fontId="16" fillId="2" borderId="16" xfId="0" applyNumberFormat="1" applyFont="1" applyFill="1" applyBorder="1" applyAlignment="1" applyProtection="1">
      <alignment horizontal="center"/>
    </xf>
    <xf numFmtId="10" fontId="16" fillId="2" borderId="17" xfId="0" applyNumberFormat="1" applyFont="1" applyFill="1" applyBorder="1" applyAlignment="1" applyProtection="1">
      <alignment horizontal="center"/>
    </xf>
    <xf numFmtId="187" fontId="16" fillId="2" borderId="16" xfId="0" applyNumberFormat="1" applyFont="1" applyFill="1" applyBorder="1" applyAlignment="1" applyProtection="1">
      <alignment horizontal="center"/>
    </xf>
    <xf numFmtId="187" fontId="16" fillId="2" borderId="17" xfId="0" applyNumberFormat="1" applyFont="1" applyFill="1" applyBorder="1" applyAlignment="1" applyProtection="1">
      <alignment horizontal="center"/>
    </xf>
    <xf numFmtId="0" fontId="16" fillId="2" borderId="16" xfId="0" applyFont="1" applyFill="1" applyBorder="1" applyAlignment="1" applyProtection="1">
      <alignment horizontal="center"/>
    </xf>
    <xf numFmtId="0" fontId="16" fillId="2" borderId="17" xfId="0" applyFont="1" applyFill="1" applyBorder="1" applyAlignment="1" applyProtection="1">
      <alignment horizontal="center"/>
    </xf>
    <xf numFmtId="0" fontId="16" fillId="2" borderId="5" xfId="0" applyFont="1" applyFill="1" applyBorder="1" applyAlignment="1" applyProtection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</xf>
    <xf numFmtId="0" fontId="16" fillId="2" borderId="10" xfId="0" applyFont="1" applyFill="1" applyBorder="1" applyAlignment="1" applyProtection="1">
      <alignment horizontal="center" vertical="center"/>
    </xf>
    <xf numFmtId="0" fontId="16" fillId="2" borderId="12" xfId="0" applyFont="1" applyFill="1" applyBorder="1" applyAlignment="1" applyProtection="1">
      <alignment horizontal="center" vertical="center"/>
    </xf>
    <xf numFmtId="0" fontId="16" fillId="2" borderId="29" xfId="0" applyFont="1" applyFill="1" applyBorder="1" applyAlignment="1" applyProtection="1">
      <alignment horizontal="center"/>
    </xf>
    <xf numFmtId="0" fontId="16" fillId="2" borderId="30" xfId="0" applyFont="1" applyFill="1" applyBorder="1" applyAlignment="1" applyProtection="1">
      <alignment horizontal="center"/>
    </xf>
    <xf numFmtId="0" fontId="16" fillId="2" borderId="31" xfId="0" applyFont="1" applyFill="1" applyBorder="1" applyAlignment="1" applyProtection="1">
      <alignment horizontal="center"/>
    </xf>
    <xf numFmtId="174" fontId="16" fillId="2" borderId="5" xfId="0" applyNumberFormat="1" applyFont="1" applyFill="1" applyBorder="1" applyAlignment="1" applyProtection="1">
      <alignment horizontal="center"/>
    </xf>
    <xf numFmtId="174" fontId="16" fillId="2" borderId="7" xfId="0" applyNumberFormat="1" applyFont="1" applyFill="1" applyBorder="1" applyAlignment="1" applyProtection="1">
      <alignment horizontal="center"/>
    </xf>
    <xf numFmtId="174" fontId="16" fillId="2" borderId="10" xfId="0" applyNumberFormat="1" applyFont="1" applyFill="1" applyBorder="1" applyAlignment="1" applyProtection="1">
      <alignment horizontal="center"/>
    </xf>
    <xf numFmtId="174" fontId="16" fillId="2" borderId="12" xfId="0" applyNumberFormat="1" applyFont="1" applyFill="1" applyBorder="1" applyAlignment="1" applyProtection="1">
      <alignment horizontal="center"/>
    </xf>
    <xf numFmtId="0" fontId="16" fillId="2" borderId="35" xfId="0" applyFont="1" applyFill="1" applyBorder="1" applyAlignment="1" applyProtection="1">
      <alignment horizontal="center"/>
    </xf>
    <xf numFmtId="0" fontId="16" fillId="2" borderId="36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4"/>
  <sheetViews>
    <sheetView view="pageBreakPreview" zoomScale="75" workbookViewId="0">
      <selection activeCell="I5" sqref="I5"/>
    </sheetView>
  </sheetViews>
  <sheetFormatPr defaultColWidth="9.140625" defaultRowHeight="12.75" customHeight="1" x14ac:dyDescent="0.25"/>
  <cols>
    <col min="1" max="1" width="4" style="261" customWidth="1"/>
    <col min="2" max="2" width="17.140625" style="261" customWidth="1"/>
    <col min="3" max="3" width="16" style="261" customWidth="1"/>
    <col min="4" max="4" width="18.7109375" style="261" customWidth="1"/>
    <col min="5" max="5" width="17.140625" style="261" customWidth="1"/>
    <col min="6" max="6" width="15" style="261" customWidth="1"/>
    <col min="7" max="7" width="9.7109375" style="261" customWidth="1"/>
    <col min="8" max="8" width="18.7109375" style="261" customWidth="1"/>
    <col min="9" max="9" width="13.5703125" style="261" customWidth="1"/>
    <col min="10" max="10" width="9.42578125" style="261" customWidth="1"/>
    <col min="11" max="11" width="35.5703125" style="261" customWidth="1"/>
    <col min="12" max="12" width="14.42578125" style="261" customWidth="1"/>
    <col min="13" max="13" width="14.7109375" style="261" customWidth="1"/>
  </cols>
  <sheetData>
    <row r="2" spans="2:13" ht="18" customHeight="1" x14ac:dyDescent="0.25">
      <c r="B2" s="260" t="s">
        <v>0</v>
      </c>
    </row>
    <row r="3" spans="2:13" ht="24" customHeight="1" x14ac:dyDescent="0.25">
      <c r="B3" s="262" t="s">
        <v>1</v>
      </c>
      <c r="C3" s="263"/>
      <c r="D3" s="264">
        <f>calc!D9</f>
        <v>0</v>
      </c>
      <c r="E3" s="263"/>
      <c r="F3" s="263"/>
      <c r="G3" s="263"/>
      <c r="H3" s="263"/>
      <c r="I3" s="263"/>
      <c r="J3" s="263"/>
      <c r="K3" s="265"/>
      <c r="L3" s="266"/>
      <c r="M3" s="266"/>
    </row>
    <row r="4" spans="2:13" ht="12.75" customHeight="1" x14ac:dyDescent="0.25">
      <c r="B4" s="267"/>
      <c r="C4" s="266"/>
      <c r="D4" s="266"/>
      <c r="E4" s="266"/>
      <c r="F4" s="266"/>
      <c r="G4" s="266"/>
      <c r="H4" s="266"/>
      <c r="I4" s="266"/>
      <c r="J4" s="266"/>
      <c r="K4" s="268"/>
      <c r="L4" s="266"/>
      <c r="M4" s="266"/>
    </row>
    <row r="5" spans="2:13" ht="15.75" customHeight="1" x14ac:dyDescent="0.25">
      <c r="B5" s="269" t="s">
        <v>2</v>
      </c>
      <c r="C5" s="266"/>
      <c r="D5" s="270">
        <f>calc!D4</f>
        <v>33608</v>
      </c>
      <c r="E5" s="271">
        <f>calc!E4</f>
        <v>25</v>
      </c>
      <c r="F5" s="266"/>
      <c r="G5" s="266"/>
      <c r="H5" s="266"/>
      <c r="I5" s="266"/>
      <c r="J5" s="266"/>
      <c r="K5" s="268"/>
      <c r="L5" s="266"/>
      <c r="M5" s="266"/>
    </row>
    <row r="6" spans="2:13" ht="12.75" customHeight="1" x14ac:dyDescent="0.25">
      <c r="B6" s="267"/>
      <c r="C6" s="266"/>
      <c r="D6" s="266"/>
      <c r="E6" s="266"/>
      <c r="F6" s="266"/>
      <c r="G6" s="266"/>
      <c r="H6" s="266"/>
      <c r="I6" s="266"/>
      <c r="J6" s="266"/>
      <c r="K6" s="268"/>
      <c r="L6" s="266"/>
      <c r="M6" s="266"/>
    </row>
    <row r="7" spans="2:13" ht="15.75" customHeight="1" x14ac:dyDescent="0.25">
      <c r="B7" s="269" t="s">
        <v>3</v>
      </c>
      <c r="C7" s="272" t="str">
        <f>calc!D5</f>
        <v>Мужской</v>
      </c>
      <c r="D7" s="266"/>
      <c r="E7" s="266"/>
      <c r="F7" s="266"/>
      <c r="G7" s="266"/>
      <c r="H7" s="266"/>
      <c r="I7" s="266"/>
      <c r="J7" s="266"/>
      <c r="K7" s="268"/>
      <c r="L7" s="266"/>
      <c r="M7" s="266"/>
    </row>
    <row r="8" spans="2:13" ht="15.75" customHeight="1" x14ac:dyDescent="0.25">
      <c r="B8" s="269"/>
      <c r="C8" s="266"/>
      <c r="D8" s="266"/>
      <c r="E8" s="266"/>
      <c r="F8" s="266"/>
      <c r="G8" s="266"/>
      <c r="H8" s="266"/>
      <c r="I8" s="266"/>
      <c r="J8" s="266"/>
      <c r="K8" s="268"/>
      <c r="L8" s="266"/>
      <c r="M8" s="266"/>
    </row>
    <row r="9" spans="2:13" ht="15.75" customHeight="1" x14ac:dyDescent="0.25">
      <c r="B9" s="269" t="s">
        <v>4</v>
      </c>
      <c r="C9" s="266"/>
      <c r="D9" s="273" t="s">
        <v>5</v>
      </c>
      <c r="E9" s="266"/>
      <c r="F9" s="266"/>
      <c r="G9" s="266"/>
      <c r="H9" s="272"/>
      <c r="I9" s="266"/>
      <c r="J9" s="266"/>
      <c r="K9" s="268"/>
      <c r="L9" s="266"/>
      <c r="M9" s="266"/>
    </row>
    <row r="10" spans="2:13" ht="15" customHeight="1" x14ac:dyDescent="0.25">
      <c r="B10" s="267"/>
      <c r="C10" s="274"/>
      <c r="D10" s="272"/>
      <c r="E10" s="266"/>
      <c r="F10" s="266"/>
      <c r="G10" s="266"/>
      <c r="H10" s="266"/>
      <c r="I10" s="266"/>
      <c r="J10" s="266"/>
      <c r="K10" s="268"/>
      <c r="L10" s="266"/>
      <c r="M10" s="266"/>
    </row>
    <row r="11" spans="2:13" ht="18" customHeight="1" x14ac:dyDescent="0.25">
      <c r="B11" s="269" t="s">
        <v>6</v>
      </c>
      <c r="C11" s="266"/>
      <c r="D11" s="275">
        <f>calc!D7</f>
        <v>1</v>
      </c>
      <c r="E11" s="276" t="s">
        <v>7</v>
      </c>
      <c r="F11" s="266"/>
      <c r="G11" s="266"/>
      <c r="H11" s="266"/>
      <c r="I11" s="266"/>
      <c r="J11" s="266"/>
      <c r="K11" s="268"/>
      <c r="L11" s="266"/>
      <c r="M11" s="266"/>
    </row>
    <row r="12" spans="2:13" ht="15" customHeight="1" x14ac:dyDescent="0.25">
      <c r="B12" s="267"/>
      <c r="C12" s="274"/>
      <c r="D12" s="272"/>
      <c r="E12" s="266"/>
      <c r="F12" s="266"/>
      <c r="G12" s="266"/>
      <c r="H12" s="266"/>
      <c r="I12" s="266"/>
      <c r="J12" s="266"/>
      <c r="K12" s="268"/>
      <c r="L12" s="266"/>
      <c r="M12" s="266"/>
    </row>
    <row r="13" spans="2:13" ht="18" customHeight="1" x14ac:dyDescent="0.25">
      <c r="B13" s="269" t="s">
        <v>8</v>
      </c>
      <c r="D13" s="277">
        <f>calc!D21</f>
        <v>10000000</v>
      </c>
      <c r="F13" s="266"/>
      <c r="G13" s="266"/>
      <c r="H13" s="266"/>
      <c r="I13" s="266"/>
      <c r="J13" s="266"/>
      <c r="K13" s="268"/>
      <c r="L13" s="266"/>
      <c r="M13" s="266"/>
    </row>
    <row r="14" spans="2:13" ht="16.5" customHeight="1" x14ac:dyDescent="0.25">
      <c r="B14" s="269"/>
      <c r="C14" s="266"/>
      <c r="D14" s="266"/>
      <c r="E14" s="266"/>
      <c r="F14" s="266"/>
      <c r="G14" s="266"/>
      <c r="H14" s="266"/>
      <c r="I14" s="266"/>
      <c r="J14" s="266"/>
      <c r="K14" s="268"/>
      <c r="L14" s="266"/>
      <c r="M14" s="266"/>
    </row>
    <row r="15" spans="2:13" ht="18" customHeight="1" x14ac:dyDescent="0.25">
      <c r="B15" s="269" t="s">
        <v>9</v>
      </c>
      <c r="D15" s="277">
        <f>calc!D22*calc!D7*IF(calc!D6="единовременно",1,IF(calc!D6="ежегодно",1,IF(calc!D6="ежеквартально",4,IF(calc!D6="раз в полгода",2,IF(calc!D6="ежемесячно",12,0)))))</f>
        <v>77676</v>
      </c>
      <c r="G15" s="266"/>
      <c r="H15" s="266"/>
      <c r="I15" s="266" t="s">
        <v>10</v>
      </c>
      <c r="J15" s="266"/>
      <c r="K15" s="268"/>
      <c r="L15" s="266"/>
      <c r="M15" s="266"/>
    </row>
    <row r="16" spans="2:13" ht="19.5" customHeight="1" x14ac:dyDescent="0.25">
      <c r="B16" s="269"/>
      <c r="J16" s="266"/>
      <c r="K16" s="268"/>
      <c r="L16" s="266"/>
      <c r="M16" s="266"/>
    </row>
    <row r="17" spans="2:13" ht="15.75" customHeight="1" x14ac:dyDescent="0.25">
      <c r="B17" s="269" t="s">
        <v>11</v>
      </c>
      <c r="E17" s="273" t="str">
        <f>calc!D6</f>
        <v>Ежегодно</v>
      </c>
      <c r="J17" s="266"/>
      <c r="K17" s="268"/>
      <c r="L17" s="266"/>
      <c r="M17" s="266"/>
    </row>
    <row r="18" spans="2:13" ht="15.75" customHeight="1" x14ac:dyDescent="0.25">
      <c r="B18" s="269"/>
      <c r="J18" s="266"/>
      <c r="K18" s="268"/>
      <c r="L18" s="266"/>
      <c r="M18" s="266"/>
    </row>
    <row r="19" spans="2:13" ht="18" customHeight="1" x14ac:dyDescent="0.25">
      <c r="B19" s="269" t="s">
        <v>12</v>
      </c>
      <c r="C19" s="266"/>
      <c r="D19" s="266"/>
      <c r="E19" s="277">
        <f>calc!D22</f>
        <v>77676</v>
      </c>
      <c r="F19" s="278" t="s">
        <v>13</v>
      </c>
      <c r="G19" s="266"/>
      <c r="H19" s="266"/>
      <c r="I19" s="266" t="s">
        <v>14</v>
      </c>
      <c r="J19" s="266"/>
      <c r="K19" s="268"/>
      <c r="L19" s="266"/>
      <c r="M19" s="266"/>
    </row>
    <row r="20" spans="2:13" ht="13.5" customHeight="1" x14ac:dyDescent="0.25">
      <c r="B20" s="267"/>
      <c r="C20" s="273" t="s">
        <v>15</v>
      </c>
      <c r="D20" s="273" t="str">
        <f>B30</f>
        <v>смерть от НС</v>
      </c>
      <c r="E20" s="266"/>
      <c r="F20" s="277">
        <f>calc!F13</f>
        <v>14824</v>
      </c>
      <c r="G20" s="266"/>
      <c r="H20" s="266"/>
      <c r="I20" s="266"/>
      <c r="J20" s="266"/>
      <c r="K20" s="268"/>
      <c r="L20" s="266"/>
      <c r="M20" s="266"/>
    </row>
    <row r="21" spans="2:13" s="282" customFormat="1" ht="18" customHeight="1" x14ac:dyDescent="0.25">
      <c r="B21" s="267"/>
      <c r="C21" s="273"/>
      <c r="D21" s="273" t="str">
        <f>B31</f>
        <v/>
      </c>
      <c r="E21" s="266"/>
      <c r="F21" s="277">
        <f>calc!F16</f>
        <v>0</v>
      </c>
      <c r="G21" s="266"/>
      <c r="H21" s="266"/>
      <c r="I21" s="266"/>
      <c r="J21" s="279"/>
      <c r="K21" s="280"/>
      <c r="L21" s="281"/>
      <c r="M21" s="281"/>
    </row>
    <row r="22" spans="2:13" s="282" customFormat="1" ht="18" customHeight="1" x14ac:dyDescent="0.25">
      <c r="B22" s="267"/>
      <c r="D22" s="273" t="str">
        <f>B32</f>
        <v/>
      </c>
      <c r="E22" s="266"/>
      <c r="F22" s="277">
        <f>calc!F17</f>
        <v>0</v>
      </c>
      <c r="G22" s="266"/>
      <c r="J22" s="279"/>
      <c r="K22" s="283"/>
      <c r="L22" s="281"/>
      <c r="M22" s="281"/>
    </row>
    <row r="23" spans="2:13" s="282" customFormat="1" ht="19.5" customHeight="1" x14ac:dyDescent="0.25">
      <c r="B23" s="284"/>
      <c r="D23" s="273" t="s">
        <v>16</v>
      </c>
      <c r="E23" s="281"/>
      <c r="F23" s="277">
        <f>calc!F12</f>
        <v>62852</v>
      </c>
      <c r="G23" s="278" t="s">
        <v>13</v>
      </c>
      <c r="H23" s="285"/>
      <c r="I23" s="279" t="str">
        <f>IF(H23&lt;&gt;"","тг.","")</f>
        <v/>
      </c>
      <c r="J23" s="279"/>
      <c r="K23" s="286"/>
      <c r="L23" s="281"/>
      <c r="M23" s="281"/>
    </row>
    <row r="24" spans="2:13" s="282" customFormat="1" ht="16.5" hidden="1" customHeight="1" x14ac:dyDescent="0.25">
      <c r="B24" s="284"/>
      <c r="C24" s="287"/>
      <c r="D24" s="281"/>
      <c r="E24" s="281"/>
      <c r="F24" s="281"/>
      <c r="G24" s="281"/>
      <c r="H24" s="285"/>
      <c r="I24" s="279"/>
      <c r="J24" s="279"/>
      <c r="K24" s="283"/>
      <c r="L24" s="281"/>
      <c r="M24" s="281"/>
    </row>
    <row r="25" spans="2:13" s="282" customFormat="1" ht="19.5" customHeight="1" x14ac:dyDescent="0.25">
      <c r="B25" s="284"/>
      <c r="C25" s="287"/>
      <c r="D25" s="281"/>
      <c r="E25" s="281"/>
      <c r="F25" s="281"/>
      <c r="G25" s="281"/>
      <c r="H25" s="285"/>
      <c r="I25" s="279"/>
      <c r="J25" s="279"/>
      <c r="K25" s="283"/>
      <c r="L25" s="281"/>
      <c r="M25" s="281"/>
    </row>
    <row r="26" spans="2:13" s="282" customFormat="1" ht="19.5" customHeight="1" x14ac:dyDescent="0.25">
      <c r="B26" s="288"/>
      <c r="C26" s="289"/>
      <c r="D26" s="364" t="s">
        <v>17</v>
      </c>
      <c r="E26" s="365"/>
      <c r="F26" s="368" t="s">
        <v>18</v>
      </c>
      <c r="G26" s="369"/>
      <c r="H26" s="369"/>
      <c r="I26" s="370"/>
      <c r="J26" s="371" t="s">
        <v>19</v>
      </c>
      <c r="K26" s="372"/>
      <c r="L26" s="281"/>
      <c r="M26" s="281"/>
    </row>
    <row r="27" spans="2:13" ht="15.75" customHeight="1" x14ac:dyDescent="0.25">
      <c r="B27" s="290"/>
      <c r="C27" s="291"/>
      <c r="D27" s="366"/>
      <c r="E27" s="367"/>
      <c r="F27" s="375" t="s">
        <v>20</v>
      </c>
      <c r="G27" s="376"/>
      <c r="H27" s="376"/>
      <c r="I27" s="377"/>
      <c r="J27" s="373"/>
      <c r="K27" s="374"/>
      <c r="L27" s="266"/>
      <c r="M27" s="266"/>
    </row>
    <row r="28" spans="2:13" ht="15.75" customHeight="1" x14ac:dyDescent="0.25">
      <c r="B28" s="267"/>
      <c r="C28" s="268"/>
      <c r="D28" s="267"/>
      <c r="E28" s="268"/>
      <c r="F28" s="378"/>
      <c r="G28" s="379"/>
      <c r="H28" s="379"/>
      <c r="I28" s="380"/>
      <c r="J28" s="362"/>
      <c r="K28" s="363"/>
      <c r="L28" s="266"/>
      <c r="M28" s="266"/>
    </row>
    <row r="29" spans="2:13" ht="18" customHeight="1" x14ac:dyDescent="0.25">
      <c r="B29" s="292" t="s">
        <v>21</v>
      </c>
      <c r="C29" s="268"/>
      <c r="D29" s="293">
        <f>calc!D12</f>
        <v>3.1426000000000002E-3</v>
      </c>
      <c r="E29" s="268"/>
      <c r="F29" s="352">
        <f>calc!E12</f>
        <v>1</v>
      </c>
      <c r="G29" s="353"/>
      <c r="H29" s="353"/>
      <c r="I29" s="354"/>
      <c r="J29" s="362"/>
      <c r="K29" s="363"/>
      <c r="L29" s="266"/>
      <c r="M29" s="266"/>
    </row>
    <row r="30" spans="2:13" ht="15" customHeight="1" x14ac:dyDescent="0.25">
      <c r="B30" s="292" t="str">
        <f>IF(calc!F13=0,"","смерть от НС")</f>
        <v>смерть от НС</v>
      </c>
      <c r="C30" s="268"/>
      <c r="D30" s="293">
        <f>calc!D13</f>
        <v>1.4824E-3</v>
      </c>
      <c r="E30" s="268"/>
      <c r="F30" s="352">
        <f>calc!E13</f>
        <v>0</v>
      </c>
      <c r="G30" s="353"/>
      <c r="H30" s="353"/>
      <c r="I30" s="354"/>
      <c r="J30" s="362"/>
      <c r="K30" s="363"/>
      <c r="L30" s="266"/>
      <c r="M30" s="266"/>
    </row>
    <row r="31" spans="2:13" ht="18" customHeight="1" x14ac:dyDescent="0.25">
      <c r="B31" s="292" t="str">
        <f>IF(calc!F16=0,"","инвалидность 1-2 гр. от НС")</f>
        <v/>
      </c>
      <c r="C31" s="268"/>
      <c r="D31" s="293">
        <f>calc!D16</f>
        <v>0</v>
      </c>
      <c r="E31" s="294"/>
      <c r="F31" s="352">
        <f>calc!E16</f>
        <v>0</v>
      </c>
      <c r="G31" s="353"/>
      <c r="H31" s="353"/>
      <c r="I31" s="354"/>
      <c r="J31" s="362"/>
      <c r="K31" s="363"/>
      <c r="L31" s="266"/>
      <c r="M31" s="266"/>
    </row>
    <row r="32" spans="2:13" ht="15.75" customHeight="1" x14ac:dyDescent="0.25">
      <c r="B32" s="292" t="str">
        <f>IF(calc!F17=0,"","травма")</f>
        <v/>
      </c>
      <c r="C32" s="268"/>
      <c r="D32" s="293">
        <f>calc!D17</f>
        <v>0</v>
      </c>
      <c r="E32" s="268"/>
      <c r="F32" s="352">
        <f>calc!E17</f>
        <v>0</v>
      </c>
      <c r="G32" s="353"/>
      <c r="H32" s="353"/>
      <c r="I32" s="354"/>
      <c r="J32" s="362"/>
      <c r="K32" s="363"/>
      <c r="L32" s="266"/>
      <c r="M32" s="266"/>
    </row>
    <row r="33" spans="2:13" ht="18" customHeight="1" x14ac:dyDescent="0.25">
      <c r="B33" s="292"/>
      <c r="C33" s="268"/>
      <c r="D33" s="295"/>
      <c r="E33" s="296"/>
      <c r="F33" s="352"/>
      <c r="G33" s="353"/>
      <c r="H33" s="353"/>
      <c r="I33" s="354"/>
      <c r="J33" s="362"/>
      <c r="K33" s="363"/>
      <c r="L33" s="266"/>
      <c r="M33" s="266"/>
    </row>
    <row r="34" spans="2:13" ht="15.75" customHeight="1" x14ac:dyDescent="0.25">
      <c r="B34" s="292"/>
      <c r="C34" s="268"/>
      <c r="D34" s="297"/>
      <c r="E34" s="296"/>
      <c r="F34" s="352"/>
      <c r="G34" s="353"/>
      <c r="H34" s="353"/>
      <c r="I34" s="354"/>
      <c r="J34" s="362"/>
      <c r="K34" s="363"/>
      <c r="L34" s="266"/>
      <c r="M34" s="266"/>
    </row>
    <row r="35" spans="2:13" ht="18" customHeight="1" x14ac:dyDescent="0.25">
      <c r="B35" s="298"/>
      <c r="C35" s="299"/>
      <c r="D35" s="300"/>
      <c r="E35" s="301"/>
      <c r="F35" s="355"/>
      <c r="G35" s="356"/>
      <c r="H35" s="356"/>
      <c r="I35" s="357"/>
      <c r="J35" s="358"/>
      <c r="K35" s="359"/>
      <c r="L35" s="266"/>
      <c r="M35" s="266"/>
    </row>
    <row r="36" spans="2:13" ht="18" customHeight="1" x14ac:dyDescent="0.25">
      <c r="B36" s="302"/>
      <c r="C36" s="263"/>
      <c r="D36" s="302"/>
      <c r="E36" s="303"/>
      <c r="F36" s="263"/>
      <c r="G36" s="263"/>
      <c r="H36" s="263"/>
      <c r="I36" s="263"/>
      <c r="J36" s="263"/>
      <c r="K36" s="263"/>
      <c r="L36" s="266"/>
      <c r="M36" s="266"/>
    </row>
    <row r="37" spans="2:13" ht="18" customHeight="1" x14ac:dyDescent="0.25">
      <c r="B37" s="304" t="s">
        <v>22</v>
      </c>
      <c r="C37" s="305"/>
      <c r="D37" s="306">
        <f>calc!D21</f>
        <v>10000000</v>
      </c>
      <c r="E37" s="304" t="s">
        <v>13</v>
      </c>
      <c r="H37" s="307"/>
      <c r="I37" s="308"/>
    </row>
    <row r="38" spans="2:13" ht="15.75" customHeight="1" x14ac:dyDescent="0.25">
      <c r="C38" s="309"/>
      <c r="D38" s="360"/>
      <c r="E38" s="360"/>
      <c r="F38" s="361"/>
      <c r="G38" s="361"/>
    </row>
    <row r="40" spans="2:13" ht="17.25" customHeight="1" x14ac:dyDescent="0.25">
      <c r="C40" s="310" t="s">
        <v>23</v>
      </c>
      <c r="D40" s="291"/>
      <c r="E40" s="291"/>
    </row>
    <row r="41" spans="2:13" ht="18.75" customHeight="1" x14ac:dyDescent="0.25"/>
    <row r="42" spans="2:13" ht="16.5" customHeight="1" x14ac:dyDescent="0.25">
      <c r="C42" s="310"/>
    </row>
    <row r="43" spans="2:13" ht="18" customHeight="1" x14ac:dyDescent="0.25">
      <c r="C43" s="311"/>
      <c r="D43" s="312"/>
      <c r="E43" s="312"/>
      <c r="G43" s="260" t="s">
        <v>24</v>
      </c>
      <c r="H43" s="313">
        <f ca="1">TODAY()</f>
        <v>43181</v>
      </c>
    </row>
    <row r="44" spans="2:13" ht="18" customHeight="1" x14ac:dyDescent="0.25">
      <c r="H44" s="260"/>
      <c r="I44" s="314"/>
    </row>
  </sheetData>
  <sheetProtection formatCells="0" formatColumns="0" formatRows="0" insertColumns="0" insertRows="0" insertHyperlinks="0" deleteColumns="0" deleteRows="0" sort="0" autoFilter="0" pivotTables="0"/>
  <mergeCells count="22">
    <mergeCell ref="F29:I29"/>
    <mergeCell ref="D26:E27"/>
    <mergeCell ref="F26:I26"/>
    <mergeCell ref="J26:K27"/>
    <mergeCell ref="J28:K28"/>
    <mergeCell ref="F27:I27"/>
    <mergeCell ref="F28:I28"/>
    <mergeCell ref="J29:K29"/>
    <mergeCell ref="J30:K30"/>
    <mergeCell ref="J34:K34"/>
    <mergeCell ref="J31:K31"/>
    <mergeCell ref="J32:K32"/>
    <mergeCell ref="F35:I35"/>
    <mergeCell ref="J35:K35"/>
    <mergeCell ref="D38:E38"/>
    <mergeCell ref="F38:G38"/>
    <mergeCell ref="J33:K33"/>
    <mergeCell ref="F30:I30"/>
    <mergeCell ref="F31:I31"/>
    <mergeCell ref="F32:I32"/>
    <mergeCell ref="F33:I33"/>
    <mergeCell ref="F34:I34"/>
  </mergeCells>
  <pageMargins left="0.32" right="0.27" top="1" bottom="1" header="0.5" footer="0.5"/>
  <pageSetup paperSize="9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4"/>
  <sheetViews>
    <sheetView workbookViewId="0">
      <selection activeCell="D12" sqref="D12"/>
    </sheetView>
  </sheetViews>
  <sheetFormatPr defaultRowHeight="15" customHeight="1" x14ac:dyDescent="0.25"/>
  <cols>
    <col min="2" max="2" width="35.5703125" customWidth="1"/>
    <col min="3" max="3" width="5.85546875" customWidth="1"/>
    <col min="4" max="4" width="18.85546875" customWidth="1"/>
    <col min="5" max="5" width="16.140625" customWidth="1"/>
    <col min="6" max="6" width="15.5703125" customWidth="1"/>
    <col min="7" max="7" width="22.140625" customWidth="1"/>
    <col min="8" max="8" width="13.5703125" customWidth="1"/>
    <col min="10" max="10" width="19.140625" customWidth="1"/>
    <col min="12" max="12" width="13.7109375" customWidth="1"/>
  </cols>
  <sheetData>
    <row r="1" spans="2:12" ht="15" customHeight="1" x14ac:dyDescent="0.25">
      <c r="B1" t="s">
        <v>25</v>
      </c>
    </row>
    <row r="2" spans="2:12" ht="15" customHeight="1" x14ac:dyDescent="0.25">
      <c r="B2" t="s">
        <v>26</v>
      </c>
      <c r="D2" s="194">
        <v>42766</v>
      </c>
      <c r="L2" s="74"/>
    </row>
    <row r="3" spans="2:12" ht="15" customHeight="1" x14ac:dyDescent="0.25">
      <c r="B3" t="s">
        <v>27</v>
      </c>
      <c r="D3" s="53" t="str">
        <f>IF(E3=1,F3,IF(E3=2,F4,F5))</f>
        <v>1 - Индивидуальный</v>
      </c>
      <c r="E3">
        <v>1</v>
      </c>
      <c r="F3" t="s">
        <v>28</v>
      </c>
      <c r="K3" s="58"/>
    </row>
    <row r="4" spans="2:12" ht="15" customHeight="1" x14ac:dyDescent="0.25">
      <c r="B4" s="48" t="s">
        <v>29</v>
      </c>
      <c r="D4" s="52">
        <v>33608</v>
      </c>
      <c r="E4" s="181">
        <f>DATEDIF(D4,D2,"y")</f>
        <v>25</v>
      </c>
      <c r="F4" t="s">
        <v>30</v>
      </c>
    </row>
    <row r="5" spans="2:12" ht="15" customHeight="1" x14ac:dyDescent="0.25">
      <c r="B5" s="48" t="s">
        <v>31</v>
      </c>
      <c r="D5" s="51" t="s">
        <v>32</v>
      </c>
      <c r="F5" t="s">
        <v>33</v>
      </c>
    </row>
    <row r="6" spans="2:12" ht="15" customHeight="1" x14ac:dyDescent="0.25">
      <c r="B6" s="48" t="s">
        <v>34</v>
      </c>
      <c r="D6" s="54" t="s">
        <v>35</v>
      </c>
    </row>
    <row r="7" spans="2:12" ht="15" customHeight="1" x14ac:dyDescent="0.25">
      <c r="B7" t="s">
        <v>36</v>
      </c>
      <c r="D7" s="51">
        <v>1</v>
      </c>
    </row>
    <row r="8" spans="2:12" ht="15" customHeight="1" x14ac:dyDescent="0.25">
      <c r="B8" t="s">
        <v>37</v>
      </c>
      <c r="D8" s="254">
        <v>0</v>
      </c>
    </row>
    <row r="9" spans="2:12" ht="15" customHeight="1" x14ac:dyDescent="0.25">
      <c r="B9" t="s">
        <v>38</v>
      </c>
      <c r="D9" s="54"/>
    </row>
    <row r="11" spans="2:12" ht="30" customHeight="1" x14ac:dyDescent="0.25">
      <c r="D11" s="185" t="s">
        <v>39</v>
      </c>
      <c r="E11" s="185" t="s">
        <v>40</v>
      </c>
      <c r="F11" s="186" t="s">
        <v>41</v>
      </c>
    </row>
    <row r="12" spans="2:12" ht="15" customHeight="1" x14ac:dyDescent="0.25">
      <c r="B12" s="2"/>
      <c r="D12" s="76">
        <v>3.1426000000000002E-3</v>
      </c>
      <c r="E12" s="187">
        <v>1</v>
      </c>
      <c r="F12" s="190">
        <v>62852</v>
      </c>
      <c r="G12" s="183"/>
      <c r="H12" s="183"/>
      <c r="I12" s="184"/>
    </row>
    <row r="13" spans="2:12" ht="15" customHeight="1" x14ac:dyDescent="0.25">
      <c r="B13" s="1"/>
      <c r="D13" s="76">
        <v>1.4824E-3</v>
      </c>
      <c r="E13" s="187">
        <v>0</v>
      </c>
      <c r="F13" s="190">
        <v>14824</v>
      </c>
      <c r="G13" s="183"/>
      <c r="H13" s="183"/>
      <c r="I13" s="184"/>
    </row>
    <row r="14" spans="2:12" ht="15" customHeight="1" x14ac:dyDescent="0.25">
      <c r="B14" s="188"/>
      <c r="D14" s="76">
        <v>0</v>
      </c>
      <c r="E14" s="187">
        <v>0</v>
      </c>
      <c r="F14" s="190">
        <v>0</v>
      </c>
      <c r="G14" s="183"/>
      <c r="H14" s="183"/>
      <c r="I14" s="184"/>
    </row>
    <row r="15" spans="2:12" ht="15" customHeight="1" x14ac:dyDescent="0.25">
      <c r="B15" s="189"/>
      <c r="D15" s="76">
        <v>0</v>
      </c>
      <c r="E15" s="187">
        <v>0</v>
      </c>
      <c r="F15" s="190">
        <v>0</v>
      </c>
      <c r="G15" s="183"/>
      <c r="H15" s="183"/>
      <c r="I15" s="184"/>
    </row>
    <row r="16" spans="2:12" ht="15" customHeight="1" x14ac:dyDescent="0.25">
      <c r="D16" s="76">
        <v>0</v>
      </c>
      <c r="E16" s="187">
        <v>0</v>
      </c>
      <c r="F16" s="190">
        <v>0</v>
      </c>
      <c r="G16" s="183"/>
      <c r="H16" s="183"/>
      <c r="I16" s="184"/>
    </row>
    <row r="17" spans="2:9" ht="15" customHeight="1" x14ac:dyDescent="0.25">
      <c r="D17" s="76">
        <v>0</v>
      </c>
      <c r="E17" s="187">
        <v>0</v>
      </c>
      <c r="F17" s="190">
        <v>0</v>
      </c>
      <c r="G17" s="183"/>
      <c r="H17" s="183"/>
      <c r="I17" s="184"/>
    </row>
    <row r="18" spans="2:9" ht="15" customHeight="1" x14ac:dyDescent="0.25">
      <c r="D18" s="192">
        <f>SUM(D12:D17)</f>
        <v>4.6250000000000006E-3</v>
      </c>
      <c r="E18" s="180"/>
      <c r="F18" s="180"/>
    </row>
    <row r="19" spans="2:9" ht="15" customHeight="1" x14ac:dyDescent="0.25">
      <c r="E19" s="48"/>
      <c r="F19" s="48"/>
    </row>
    <row r="20" spans="2:9" ht="15" customHeight="1" x14ac:dyDescent="0.25">
      <c r="D20" s="191"/>
      <c r="G20" s="234"/>
      <c r="H20" s="234"/>
    </row>
    <row r="21" spans="2:9" ht="15" customHeight="1" x14ac:dyDescent="0.25">
      <c r="B21" s="48" t="s">
        <v>42</v>
      </c>
      <c r="D21" s="60">
        <v>10000000</v>
      </c>
      <c r="G21" s="234"/>
      <c r="H21" s="234"/>
    </row>
    <row r="22" spans="2:9" ht="15" customHeight="1" x14ac:dyDescent="0.25">
      <c r="B22" t="s">
        <v>43</v>
      </c>
      <c r="D22" s="182">
        <v>77676</v>
      </c>
      <c r="G22" s="234"/>
      <c r="H22" s="234"/>
    </row>
    <row r="23" spans="2:9" ht="15" customHeight="1" x14ac:dyDescent="0.25">
      <c r="D23" s="183"/>
      <c r="G23" s="234"/>
      <c r="H23" s="234"/>
    </row>
    <row r="24" spans="2:9" ht="15" customHeight="1" x14ac:dyDescent="0.25">
      <c r="G24" s="234"/>
      <c r="H24" s="234"/>
    </row>
    <row r="25" spans="2:9" ht="15" customHeight="1" x14ac:dyDescent="0.25">
      <c r="D25" s="180"/>
      <c r="G25" s="234"/>
      <c r="H25" s="234"/>
    </row>
    <row r="26" spans="2:9" ht="15" customHeight="1" x14ac:dyDescent="0.25">
      <c r="D26" s="180"/>
      <c r="G26" s="234"/>
      <c r="H26" s="234"/>
    </row>
    <row r="27" spans="2:9" ht="15" customHeight="1" x14ac:dyDescent="0.25">
      <c r="D27" s="59"/>
      <c r="G27" s="234"/>
      <c r="H27" s="234"/>
    </row>
    <row r="28" spans="2:9" ht="15" customHeight="1" x14ac:dyDescent="0.25">
      <c r="D28" s="59"/>
      <c r="G28" s="234"/>
      <c r="H28" s="234"/>
    </row>
    <row r="29" spans="2:9" ht="15" customHeight="1" x14ac:dyDescent="0.25">
      <c r="D29" s="196"/>
      <c r="G29" s="234"/>
      <c r="H29" s="234"/>
    </row>
    <row r="30" spans="2:9" ht="15" customHeight="1" x14ac:dyDescent="0.25">
      <c r="D30" s="59"/>
      <c r="G30" s="234"/>
      <c r="H30" s="234"/>
    </row>
    <row r="31" spans="2:9" ht="15" customHeight="1" x14ac:dyDescent="0.25">
      <c r="G31" s="234"/>
      <c r="H31" s="234"/>
    </row>
    <row r="33" spans="7:7" ht="15" customHeight="1" x14ac:dyDescent="0.25">
      <c r="G33" s="184"/>
    </row>
    <row r="34" spans="7:7" ht="15" customHeight="1" x14ac:dyDescent="0.25">
      <c r="G34" s="184"/>
    </row>
  </sheetData>
  <dataValidations count="6">
    <dataValidation type="list" allowBlank="1" showInputMessage="1" showErrorMessage="1" sqref="D5">
      <formula1>"Мужской,Женский"</formula1>
    </dataValidation>
    <dataValidation type="list" allowBlank="1" showInputMessage="1" showErrorMessage="1" sqref="D3">
      <formula1>"1 - Индивидуальный,2 - Коллективный,3 - Заемщики"</formula1>
    </dataValidation>
    <dataValidation type="list" allowBlank="1" showInputMessage="1" showErrorMessage="1" sqref="D6">
      <formula1>"Единовременно,Ежегодно,Ежеквартально,Раз в полгода,Ежемесячно"</formula1>
    </dataValidation>
    <dataValidation type="list" allowBlank="1" showInputMessage="1" showErrorMessage="1" sqref="D7">
      <formula1>"1,2,3,4,5,6,7,8,9,10,11,12,13,14,15,16,17,18,19,20"</formula1>
    </dataValidation>
    <dataValidation type="whole" errorStyle="information" allowBlank="1" showInputMessage="1" showErrorMessage="1" errorTitle="ошибка" error="должно быть положительное число_x000a_" sqref="D21">
      <formula1>0</formula1>
      <formula2>100000000</formula2>
    </dataValidation>
    <dataValidation type="date" allowBlank="1" showInputMessage="1" showErrorMessage="1" sqref="D4">
      <formula1>14611</formula1>
      <formula2>42005</formula2>
    </dataValidation>
  </dataValidations>
  <pageMargins left="0.70866141732282995" right="0.70866141732282995" top="0.74803149606299002" bottom="0.74803149606299002" header="0.31496062992126" footer="0.31496062992126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1"/>
  <sheetViews>
    <sheetView showGridLines="0" tabSelected="1" workbookViewId="0">
      <selection activeCell="H7" sqref="H7"/>
    </sheetView>
  </sheetViews>
  <sheetFormatPr defaultColWidth="9.140625" defaultRowHeight="12.75" customHeight="1" x14ac:dyDescent="0.25"/>
  <cols>
    <col min="1" max="1" width="21.5703125" style="1" customWidth="1"/>
    <col min="2" max="2" width="12.140625" style="1" customWidth="1"/>
    <col min="3" max="3" width="12.7109375" style="1" customWidth="1"/>
    <col min="4" max="4" width="11.85546875" style="1" customWidth="1"/>
    <col min="5" max="12" width="12.7109375" style="1" customWidth="1"/>
    <col min="13" max="13" width="12.7109375" style="2" customWidth="1"/>
    <col min="14" max="14" width="13.42578125" style="1" customWidth="1"/>
    <col min="15" max="15" width="12.28515625" style="1" customWidth="1"/>
    <col min="16" max="16" width="9.42578125" style="1" customWidth="1"/>
    <col min="17" max="17" width="8.7109375" style="1" customWidth="1"/>
    <col min="18" max="19" width="9.7109375" style="1" customWidth="1"/>
    <col min="20" max="21" width="10" style="1" customWidth="1"/>
    <col min="22" max="22" width="3" style="1" customWidth="1"/>
    <col min="23" max="23" width="11.28515625" style="1" customWidth="1"/>
  </cols>
  <sheetData>
    <row r="1" spans="1:23" ht="13.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</row>
    <row r="2" spans="1:23" ht="15.75" customHeight="1" x14ac:dyDescent="0.25">
      <c r="A2" s="1" t="s">
        <v>44</v>
      </c>
      <c r="B2" s="257"/>
      <c r="C2" s="256">
        <v>43180</v>
      </c>
      <c r="D2" s="14"/>
      <c r="F2" s="41"/>
      <c r="I2" s="2"/>
      <c r="L2" s="3"/>
      <c r="M2" s="55" t="s">
        <v>45</v>
      </c>
      <c r="N2" s="45" t="s">
        <v>46</v>
      </c>
      <c r="O2" s="55"/>
      <c r="P2" s="348"/>
      <c r="Q2" s="349">
        <v>1</v>
      </c>
      <c r="R2" t="s">
        <v>28</v>
      </c>
      <c r="U2" s="1">
        <v>1</v>
      </c>
      <c r="V2" s="1">
        <v>6</v>
      </c>
      <c r="W2" s="1" t="s">
        <v>47</v>
      </c>
    </row>
    <row r="3" spans="1:23" ht="15.75" customHeight="1" x14ac:dyDescent="0.25">
      <c r="A3" s="1" t="s">
        <v>48</v>
      </c>
      <c r="B3" s="257"/>
      <c r="C3" s="46" t="str">
        <f>IF(Q2=1,R2,IF(Q2=2,R3,R4))</f>
        <v>1 - Индивидуальный</v>
      </c>
      <c r="F3" s="55" t="s">
        <v>49</v>
      </c>
      <c r="G3" s="55" t="s">
        <v>50</v>
      </c>
      <c r="H3" s="55" t="s">
        <v>51</v>
      </c>
      <c r="I3" s="2"/>
      <c r="J3" s="316" t="s">
        <v>52</v>
      </c>
      <c r="K3" s="3"/>
      <c r="L3" s="3"/>
      <c r="M3" s="45">
        <v>1</v>
      </c>
      <c r="N3" s="45" t="s">
        <v>53</v>
      </c>
      <c r="O3" s="55" t="b">
        <v>1</v>
      </c>
      <c r="P3" s="55">
        <f t="shared" ref="P3:P9" si="0">IF(O3=TRUE(),1,0)</f>
        <v>1</v>
      </c>
      <c r="R3" t="s">
        <v>30</v>
      </c>
      <c r="T3" s="349">
        <v>0</v>
      </c>
      <c r="U3" s="1">
        <v>2</v>
      </c>
      <c r="V3" s="351">
        <v>2</v>
      </c>
      <c r="W3" s="1" t="s">
        <v>54</v>
      </c>
    </row>
    <row r="4" spans="1:23" ht="15" customHeight="1" x14ac:dyDescent="0.25">
      <c r="A4" s="2" t="s">
        <v>55</v>
      </c>
      <c r="B4" s="257"/>
      <c r="C4" s="46">
        <f>T4</f>
        <v>1</v>
      </c>
      <c r="D4" s="14"/>
      <c r="E4" s="1" t="s">
        <v>56</v>
      </c>
      <c r="F4" s="317">
        <v>10000000</v>
      </c>
      <c r="G4" s="238">
        <f>IF(H4&gt;F4,0,F4-H4)</f>
        <v>8000000</v>
      </c>
      <c r="H4" s="238">
        <f>F4*(1-K4)</f>
        <v>1999999.9999999995</v>
      </c>
      <c r="I4" s="6"/>
      <c r="J4" s="55" t="s">
        <v>57</v>
      </c>
      <c r="K4" s="336">
        <v>0.8</v>
      </c>
      <c r="L4" s="7"/>
      <c r="M4" s="45">
        <f t="shared" ref="M4:M9" si="1">M3+1</f>
        <v>2</v>
      </c>
      <c r="N4" s="55" t="s">
        <v>58</v>
      </c>
      <c r="O4" s="56" t="b">
        <v>1</v>
      </c>
      <c r="P4" s="56">
        <f t="shared" si="0"/>
        <v>1</v>
      </c>
      <c r="R4" t="s">
        <v>33</v>
      </c>
      <c r="T4" s="1">
        <f>IF(T3&lt;1,1,IF(T3&gt;6,1,VLOOKUP(T3,U2:V7,2,FALSE)))</f>
        <v>1</v>
      </c>
      <c r="U4" s="1">
        <v>5</v>
      </c>
      <c r="V4" s="1">
        <v>3</v>
      </c>
      <c r="W4" s="1" t="s">
        <v>59</v>
      </c>
    </row>
    <row r="5" spans="1:23" ht="13.5" customHeight="1" x14ac:dyDescent="0.25">
      <c r="A5" s="1" t="s">
        <v>60</v>
      </c>
      <c r="B5" s="257"/>
      <c r="C5" s="256">
        <v>33608</v>
      </c>
      <c r="D5" s="14"/>
      <c r="G5" s="8"/>
      <c r="H5" s="8"/>
      <c r="I5" s="6"/>
      <c r="J5" s="55" t="s">
        <v>61</v>
      </c>
      <c r="K5" s="336">
        <v>0</v>
      </c>
      <c r="L5" s="7"/>
      <c r="M5" s="45">
        <f t="shared" si="1"/>
        <v>3</v>
      </c>
      <c r="N5" s="55" t="s">
        <v>62</v>
      </c>
      <c r="O5" s="56" t="b">
        <v>0</v>
      </c>
      <c r="P5" s="56">
        <f t="shared" si="0"/>
        <v>0</v>
      </c>
      <c r="U5" s="345">
        <v>6</v>
      </c>
      <c r="V5" s="1">
        <v>4</v>
      </c>
      <c r="W5" s="1" t="s">
        <v>63</v>
      </c>
    </row>
    <row r="6" spans="1:23" ht="13.5" customHeight="1" x14ac:dyDescent="0.25">
      <c r="A6" s="1" t="s">
        <v>64</v>
      </c>
      <c r="B6" s="45">
        <f>DATEDIF(C5,C2,"y")</f>
        <v>26</v>
      </c>
      <c r="C6" s="46">
        <f>B6</f>
        <v>26</v>
      </c>
      <c r="D6" s="14"/>
      <c r="E6" s="55"/>
      <c r="F6" s="55" t="s">
        <v>65</v>
      </c>
      <c r="G6" s="55" t="s">
        <v>66</v>
      </c>
      <c r="H6" s="252" t="s">
        <v>67</v>
      </c>
      <c r="I6" s="252" t="s">
        <v>68</v>
      </c>
      <c r="J6" s="55" t="s">
        <v>69</v>
      </c>
      <c r="K6" s="55" t="s">
        <v>70</v>
      </c>
      <c r="L6" s="7"/>
      <c r="M6" s="45">
        <f t="shared" si="1"/>
        <v>4</v>
      </c>
      <c r="N6" s="55" t="s">
        <v>71</v>
      </c>
      <c r="O6" s="56" t="b">
        <v>0</v>
      </c>
      <c r="P6" s="350">
        <f t="shared" si="0"/>
        <v>0</v>
      </c>
      <c r="Q6" s="349">
        <v>0</v>
      </c>
      <c r="R6" s="1" t="s">
        <v>72</v>
      </c>
      <c r="U6" s="345">
        <v>7</v>
      </c>
      <c r="V6" s="1">
        <v>5</v>
      </c>
      <c r="W6" s="1" t="s">
        <v>73</v>
      </c>
    </row>
    <row r="7" spans="1:23" ht="12.75" customHeight="1" x14ac:dyDescent="0.25">
      <c r="A7" s="4" t="s">
        <v>74</v>
      </c>
      <c r="B7" s="14"/>
      <c r="C7" s="255" t="str">
        <f>IF(Q6=0,R6,R7)</f>
        <v>Женский</v>
      </c>
      <c r="D7" s="14"/>
      <c r="E7" s="236" t="s">
        <v>75</v>
      </c>
      <c r="F7" s="237">
        <f>ROUND((IF(C11=0,M20,N20)*(1+C18)/((O20*(1-IF(C11=0,C17,0))-IF(C11=0,0,C17))*(1-C10)))*(IF(C8=12,1.05,IF(C8=4,1.03,IF(C8=2,1.02,1)))/(IF(C8&gt;0,C8,1))),7)</f>
        <v>2.1798999999999998E-3</v>
      </c>
      <c r="G7" s="318">
        <f>ROUND($F$4*F7,0)</f>
        <v>21799</v>
      </c>
      <c r="H7" s="237">
        <f>ROUND((IF(C11=0,M20,N20)*(1+0)*(1+0)/((O20*(1-IF(C11=0,0,0))-IF(C11=0,0,0))*(1-0)))*(IF(C8=12,1.05,IF(C8=4,1.03,IF(C8=2,1.02,1)))/(IF(C8&gt;0,C8,1))),7)</f>
        <v>1.5E-3</v>
      </c>
      <c r="I7" s="318">
        <f>ROUND($F$4*H7,0)</f>
        <v>15000</v>
      </c>
      <c r="J7" s="237">
        <f>IF(K4=0,0,ROUND(IF(C8=12,1.05,IF(C8=4,1.03,IF(C8=2,1.02,1)))*VLOOKUP(C6,$A$22:$E$133,2+IF($C$7="Мужской",0,1))*YEARFRAC(J9,K9,1)/IF(C8=0,1,C8),17))</f>
        <v>1.12476047084588E-2</v>
      </c>
      <c r="K7" s="319">
        <f>ROUND($G$4*J7,2)</f>
        <v>89980.84</v>
      </c>
      <c r="M7" s="45">
        <f t="shared" si="1"/>
        <v>5</v>
      </c>
      <c r="N7" s="55" t="s">
        <v>76</v>
      </c>
      <c r="O7" s="56" t="b">
        <v>0</v>
      </c>
      <c r="P7" s="56">
        <f t="shared" si="0"/>
        <v>0</v>
      </c>
      <c r="R7" s="1" t="s">
        <v>32</v>
      </c>
      <c r="U7" s="1">
        <v>0</v>
      </c>
      <c r="V7" s="1">
        <v>1</v>
      </c>
    </row>
    <row r="8" spans="1:23" ht="12.75" customHeight="1" x14ac:dyDescent="0.25">
      <c r="A8" s="1" t="s">
        <v>77</v>
      </c>
      <c r="C8" s="46">
        <v>1</v>
      </c>
      <c r="D8" s="14"/>
      <c r="E8" s="236" t="s">
        <v>78</v>
      </c>
      <c r="F8" s="237">
        <f>ROUND((IF(C11=0,M20,N20)*(1+C18)*(1+C12)/((O20*(1-IF(C11=0,C17,0))-IF(C11=0,0,C17))*(1-C10)))*(IF(C8=12,1.05,IF(C8=4,1.03,IF(C8=2,1.02,1)))/(IF(C8&gt;0,C8,1))),7)</f>
        <v>2.1798999999999998E-3</v>
      </c>
      <c r="G8" s="318">
        <f>ROUND($F$4*F8,0)</f>
        <v>21799</v>
      </c>
      <c r="H8" s="237">
        <f>ROUND((IF(C11=0,M20,N20)*(1+0)*(1+C12)/((O20*(1-IF(C11=0,0,0))-IF(C11=0,0,0))*(1-0)))*(IF(C8=12,1.05,IF(C8=4,1.03,IF(C8=2,1.02,1)))/(IF(C8&gt;0,C8,1))),7)</f>
        <v>1.5E-3</v>
      </c>
      <c r="I8" s="318">
        <f>ROUND($F$4*H8,0)</f>
        <v>15000</v>
      </c>
      <c r="J8" s="237">
        <f>IF(K4=0,0,ROUND(IF(C8=12,1.05,IF(C8=4,1.03,IF(C8=2,1.02,1)))*VLOOKUP(C6,$A$22:$E$133,2+IF($C$7="Мужской",0,1))*YEARFRAC(J9,K9,1)*(1+K5)/IF(C8=0,1,C8),17))</f>
        <v>1.12476047084588E-2</v>
      </c>
      <c r="K8" s="319">
        <f>ROUND($G$4*J8,2)</f>
        <v>89980.84</v>
      </c>
      <c r="M8" s="45">
        <f t="shared" si="1"/>
        <v>6</v>
      </c>
      <c r="N8" s="55" t="s">
        <v>79</v>
      </c>
      <c r="O8" s="56" t="b">
        <v>0</v>
      </c>
      <c r="P8" s="56">
        <f t="shared" si="0"/>
        <v>0</v>
      </c>
    </row>
    <row r="9" spans="1:23" ht="12.75" customHeight="1" x14ac:dyDescent="0.25">
      <c r="A9" s="4" t="s">
        <v>80</v>
      </c>
      <c r="B9" s="14"/>
      <c r="C9" s="46">
        <v>1</v>
      </c>
      <c r="D9" s="14"/>
      <c r="F9" s="2"/>
      <c r="I9" s="239" t="s">
        <v>81</v>
      </c>
      <c r="J9" s="251">
        <v>42450</v>
      </c>
      <c r="K9" s="251">
        <v>45737</v>
      </c>
      <c r="M9" s="45">
        <f t="shared" si="1"/>
        <v>7</v>
      </c>
      <c r="N9" s="55"/>
      <c r="O9" s="56"/>
      <c r="P9" s="56">
        <f t="shared" si="0"/>
        <v>0</v>
      </c>
      <c r="U9" s="1">
        <v>1</v>
      </c>
      <c r="V9" s="1">
        <v>6</v>
      </c>
    </row>
    <row r="10" spans="1:23" ht="13.5" customHeight="1" x14ac:dyDescent="0.25">
      <c r="A10" s="4" t="s">
        <v>82</v>
      </c>
      <c r="B10" s="14"/>
      <c r="C10" s="315">
        <v>0.15</v>
      </c>
      <c r="D10" s="14"/>
      <c r="E10" s="45" t="s">
        <v>83</v>
      </c>
      <c r="F10" s="340"/>
      <c r="H10" s="240"/>
      <c r="R10" s="1" t="s">
        <v>84</v>
      </c>
      <c r="U10" s="1">
        <v>2</v>
      </c>
      <c r="V10" s="351">
        <v>2</v>
      </c>
    </row>
    <row r="11" spans="1:23" ht="13.5" customHeight="1" x14ac:dyDescent="0.25">
      <c r="A11" s="5" t="s">
        <v>85</v>
      </c>
      <c r="B11" s="257"/>
      <c r="C11" s="46">
        <v>0</v>
      </c>
      <c r="D11" s="14"/>
      <c r="E11" s="45" t="s">
        <v>86</v>
      </c>
      <c r="F11" s="317">
        <f>F4</f>
        <v>10000000</v>
      </c>
      <c r="G11" s="14"/>
      <c r="M11" s="1"/>
      <c r="R11" s="346">
        <f>IF(C12=0,F7,F8)</f>
        <v>2.1798999999999998E-3</v>
      </c>
      <c r="U11" s="1">
        <v>5</v>
      </c>
      <c r="V11" s="1">
        <v>3</v>
      </c>
    </row>
    <row r="12" spans="1:23" ht="13.5" customHeight="1" x14ac:dyDescent="0.25">
      <c r="A12" s="1" t="s">
        <v>87</v>
      </c>
      <c r="B12" s="257"/>
      <c r="C12" s="235">
        <v>0</v>
      </c>
      <c r="D12" s="14"/>
      <c r="E12" s="45" t="s">
        <v>88</v>
      </c>
      <c r="F12" s="317">
        <v>158304</v>
      </c>
      <c r="G12" s="14"/>
      <c r="M12" s="1"/>
      <c r="R12" s="347">
        <f>IF(C12=0,G7,G8)</f>
        <v>21799</v>
      </c>
      <c r="U12" s="345">
        <v>6</v>
      </c>
      <c r="V12" s="1">
        <v>4</v>
      </c>
    </row>
    <row r="13" spans="1:23" ht="12.75" customHeight="1" x14ac:dyDescent="0.25">
      <c r="A13" s="1" t="s">
        <v>89</v>
      </c>
      <c r="B13" s="257"/>
      <c r="C13" s="322">
        <f>IF(C8&gt;0,C9,1)</f>
        <v>1</v>
      </c>
      <c r="D13" s="14"/>
      <c r="E13" s="45" t="s">
        <v>90</v>
      </c>
      <c r="F13" s="317">
        <v>113074</v>
      </c>
      <c r="G13" s="14"/>
      <c r="M13" s="1"/>
      <c r="U13" s="345">
        <v>7</v>
      </c>
      <c r="V13" s="1">
        <v>5</v>
      </c>
    </row>
    <row r="14" spans="1:23" ht="12.75" customHeight="1" x14ac:dyDescent="0.25">
      <c r="A14" s="4" t="s">
        <v>91</v>
      </c>
      <c r="B14" s="14"/>
      <c r="C14" s="44">
        <v>0</v>
      </c>
      <c r="D14" s="14"/>
      <c r="E14" s="45" t="s">
        <v>92</v>
      </c>
      <c r="F14" s="341">
        <f>ROUND(F11*M20*(1+C12)-F13*(O20-1),0)</f>
        <v>15000</v>
      </c>
      <c r="G14" s="257"/>
      <c r="M14" s="1"/>
      <c r="U14" s="1">
        <v>0</v>
      </c>
      <c r="V14" s="1">
        <v>1</v>
      </c>
    </row>
    <row r="15" spans="1:23" ht="12.75" customHeight="1" x14ac:dyDescent="0.25">
      <c r="A15" s="4" t="s">
        <v>93</v>
      </c>
      <c r="B15" s="14"/>
      <c r="C15" s="253">
        <v>0</v>
      </c>
      <c r="D15" s="14"/>
      <c r="E15" s="45" t="s">
        <v>94</v>
      </c>
      <c r="F15" s="341">
        <f>ROUND(F11*M20*(1+C12)*(1+C18)-F12*(O20-1),0)</f>
        <v>15750</v>
      </c>
      <c r="G15" s="257"/>
      <c r="M15" s="1"/>
      <c r="O15" s="14"/>
    </row>
    <row r="16" spans="1:23" ht="12.75" customHeight="1" x14ac:dyDescent="0.25">
      <c r="A16" s="4" t="s">
        <v>95</v>
      </c>
      <c r="B16" s="14"/>
      <c r="C16" s="253">
        <v>0</v>
      </c>
      <c r="D16" s="14"/>
      <c r="E16" s="55" t="s">
        <v>96</v>
      </c>
      <c r="F16" s="342">
        <f>MAX(F14,F15,0)</f>
        <v>15750</v>
      </c>
      <c r="M16" s="1"/>
    </row>
    <row r="17" spans="1:18" ht="12.75" customHeight="1" x14ac:dyDescent="0.25">
      <c r="A17" s="4" t="s">
        <v>97</v>
      </c>
      <c r="B17" s="14"/>
      <c r="C17" s="42">
        <v>0.15</v>
      </c>
      <c r="D17" s="14"/>
      <c r="E17" s="41"/>
      <c r="M17" s="320"/>
      <c r="N17" s="320"/>
      <c r="O17" s="320"/>
    </row>
    <row r="18" spans="1:18" ht="12.75" customHeight="1" x14ac:dyDescent="0.25">
      <c r="A18" s="4" t="s">
        <v>98</v>
      </c>
      <c r="B18" s="14"/>
      <c r="C18" s="42">
        <v>0.05</v>
      </c>
      <c r="D18" s="14"/>
      <c r="E18" s="41" t="s">
        <v>99</v>
      </c>
      <c r="G18" s="15"/>
      <c r="M18" s="40"/>
      <c r="N18" s="40"/>
      <c r="O18" s="40"/>
    </row>
    <row r="19" spans="1:18" ht="12.75" customHeight="1" x14ac:dyDescent="0.25">
      <c r="A19" s="4" t="s">
        <v>100</v>
      </c>
      <c r="B19" s="14"/>
      <c r="C19" s="253">
        <v>0.2</v>
      </c>
      <c r="D19" s="14"/>
      <c r="E19" s="41" t="s">
        <v>101</v>
      </c>
      <c r="G19" s="15"/>
      <c r="J19" s="84"/>
      <c r="L19" s="1" t="s">
        <v>102</v>
      </c>
      <c r="M19" s="193">
        <f>ROUND(ROUND(IF(C11=0,M20,N20)*(1+C18)*(1+C12),7)*IF(C8=12,1.05,IF(C8=4,1.03,IF(C8=2,1.02,1)))/IF(C8&gt;0,C8,1),7)</f>
        <v>1.575E-3</v>
      </c>
    </row>
    <row r="20" spans="1:18" ht="12.75" customHeight="1" x14ac:dyDescent="0.25">
      <c r="A20" s="4" t="s">
        <v>103</v>
      </c>
      <c r="B20" s="14"/>
      <c r="C20" s="42">
        <v>0</v>
      </c>
      <c r="D20" s="14"/>
      <c r="E20" s="41" t="s">
        <v>104</v>
      </c>
      <c r="G20" s="15"/>
      <c r="L20" s="22" t="s">
        <v>105</v>
      </c>
      <c r="M20" s="40">
        <f>SUM(M22:M123)</f>
        <v>1.5E-3</v>
      </c>
      <c r="N20" s="40">
        <f>SUM(N22:N123)</f>
        <v>1</v>
      </c>
      <c r="O20" s="40">
        <f>SUM(O22:O123)</f>
        <v>1</v>
      </c>
    </row>
    <row r="21" spans="1:18" ht="56.25" customHeight="1" x14ac:dyDescent="0.25">
      <c r="A21" s="323" t="s">
        <v>106</v>
      </c>
      <c r="B21" s="323" t="s">
        <v>107</v>
      </c>
      <c r="C21" s="323" t="s">
        <v>108</v>
      </c>
      <c r="D21" s="323" t="s">
        <v>109</v>
      </c>
      <c r="E21" s="323" t="s">
        <v>110</v>
      </c>
      <c r="F21" s="323" t="s">
        <v>111</v>
      </c>
      <c r="G21" s="323" t="s">
        <v>112</v>
      </c>
      <c r="H21" s="324" t="s">
        <v>113</v>
      </c>
      <c r="I21" s="324" t="s">
        <v>114</v>
      </c>
      <c r="J21" s="323" t="s">
        <v>115</v>
      </c>
      <c r="K21" s="325" t="s">
        <v>116</v>
      </c>
      <c r="L21" s="326" t="s">
        <v>117</v>
      </c>
      <c r="M21" s="323" t="s">
        <v>118</v>
      </c>
      <c r="N21" s="323" t="s">
        <v>119</v>
      </c>
      <c r="O21" s="323" t="s">
        <v>120</v>
      </c>
    </row>
    <row r="22" spans="1:18" ht="12.75" customHeight="1" x14ac:dyDescent="0.25">
      <c r="A22" s="1">
        <v>0</v>
      </c>
      <c r="B22" s="39">
        <f>VLOOKUP($A22,ReInsure!$A$14:$AU$114,2*$C$4+(IF($C$3="1 - Индивидуальный",1,IF($C$3="2 - Коллективный",2,IF($C$3="3 - Заемщики",3,0)))-1)*16,FALSE)/1000</f>
        <v>0</v>
      </c>
      <c r="C22" s="39">
        <f>VLOOKUP($A22,ReInsure!$A$14:$AU$114,2*$C$4+(IF($C$3="1 - Индивидуальный",1,IF($C$3="2 - Коллективный",2,IF($C$3="3 - Заемщики",3,0)))-1)*16+1,FALSE)/1000</f>
        <v>0</v>
      </c>
      <c r="D22" s="12">
        <f t="shared" ref="D22:D53" si="2">B22*(1+IF($C$11=0,1,-1)*$C$19)+$C$20</f>
        <v>0</v>
      </c>
      <c r="E22" s="12">
        <f t="shared" ref="E22:E53" si="3">C22*(1+IF($C$11=0,1,-1)*$C$19)+$C$20</f>
        <v>0</v>
      </c>
      <c r="F22" s="2">
        <f t="shared" ref="F22:F53" si="4">$C$6+A22</f>
        <v>26</v>
      </c>
      <c r="G22" s="9">
        <v>1</v>
      </c>
      <c r="H22" s="10">
        <f t="shared" ref="H22:H53" si="5">IF(A22&lt;7,$C$15,$C$16)</f>
        <v>0</v>
      </c>
      <c r="I22" s="1">
        <v>1</v>
      </c>
      <c r="J22" s="258">
        <f t="shared" ref="J22:J53" si="6">VLOOKUP(F22,$A$22:$E$133,4+IF($C$7="Мужской",0,1))</f>
        <v>1.5E-3</v>
      </c>
      <c r="K22" s="259">
        <f t="shared" ref="K22:K53" si="7">1-J22</f>
        <v>0.99850000000000005</v>
      </c>
      <c r="L22" s="1">
        <v>1</v>
      </c>
      <c r="M22" s="321">
        <f t="shared" ref="M22:M53" si="8">G22 * I23 * L22 * J22</f>
        <v>1.5E-3</v>
      </c>
      <c r="N22" s="321">
        <f t="shared" ref="N22:N53" si="9">IF(OR($C$11=0,$C$11=1),M22,0) + IF(A22=$C$9-1, 1, 0) *G22* I23 * IF(OR($C$11=0,$C$11=1),L23,1)</f>
        <v>1</v>
      </c>
      <c r="O22" s="321">
        <f t="shared" ref="O22:O53" si="10">IF(A22&lt;$C$13,L22*I22,0)</f>
        <v>1</v>
      </c>
      <c r="P22" s="84"/>
    </row>
    <row r="23" spans="1:18" ht="12.75" customHeight="1" x14ac:dyDescent="0.25">
      <c r="A23" s="2">
        <v>1</v>
      </c>
      <c r="B23" s="39">
        <f>VLOOKUP($A23,ReInsure!$A$14:$AU$114,2*$C$4+(IF($C$3="1 - Индивидуальный",1,IF($C$3="2 - Коллективный",2,IF($C$3="3 - Заемщики",3,0)))-1)*16,FALSE)/1000</f>
        <v>1.2199999999999999E-3</v>
      </c>
      <c r="C23" s="39">
        <f>VLOOKUP($A23,ReInsure!$A$14:$AU$114,2*$C$4+(IF($C$3="1 - Индивидуальный",1,IF($C$3="2 - Коллективный",2,IF($C$3="3 - Заемщики",3,0)))-1)*16+1,FALSE)/1000</f>
        <v>1.1200000000000001E-3</v>
      </c>
      <c r="D23" s="12">
        <f t="shared" si="2"/>
        <v>1.4639999999999998E-3</v>
      </c>
      <c r="E23" s="12">
        <f t="shared" si="3"/>
        <v>1.3440000000000001E-3</v>
      </c>
      <c r="F23" s="2">
        <f t="shared" si="4"/>
        <v>27</v>
      </c>
      <c r="G23" s="9">
        <f t="shared" ref="G23:G54" si="11">IF(A23&lt;$C$9, G22 * (1 + $C$14), 0)</f>
        <v>0</v>
      </c>
      <c r="H23" s="10">
        <f t="shared" si="5"/>
        <v>0</v>
      </c>
      <c r="I23" s="57">
        <f t="shared" ref="I23:I54" si="12">I22 / (H22+1)</f>
        <v>1</v>
      </c>
      <c r="J23" s="258">
        <f t="shared" si="6"/>
        <v>1.536E-3</v>
      </c>
      <c r="K23" s="259">
        <f t="shared" si="7"/>
        <v>0.99846400000000002</v>
      </c>
      <c r="L23" s="13">
        <f t="shared" ref="L23:L54" si="13">L22 * K22</f>
        <v>0.99850000000000005</v>
      </c>
      <c r="M23" s="321">
        <f t="shared" si="8"/>
        <v>0</v>
      </c>
      <c r="N23" s="321">
        <f t="shared" si="9"/>
        <v>0</v>
      </c>
      <c r="O23" s="321">
        <f t="shared" si="10"/>
        <v>0</v>
      </c>
    </row>
    <row r="24" spans="1:18" ht="12.75" customHeight="1" x14ac:dyDescent="0.25">
      <c r="A24" s="2">
        <f t="shared" ref="A24:A55" si="14">A23+1</f>
        <v>2</v>
      </c>
      <c r="B24" s="39">
        <f>VLOOKUP($A24,ReInsure!$A$14:$AU$114,2*$C$4+(IF($C$3="1 - Индивидуальный",1,IF($C$3="2 - Коллективный",2,IF($C$3="3 - Заемщики",3,0)))-1)*16,FALSE)/1000</f>
        <v>1.2199999999999999E-3</v>
      </c>
      <c r="C24" s="39">
        <f>VLOOKUP($A24,ReInsure!$A$14:$AU$114,2*$C$4+(IF($C$3="1 - Индивидуальный",1,IF($C$3="2 - Коллективный",2,IF($C$3="3 - Заемщики",3,0)))-1)*16+1,FALSE)/1000</f>
        <v>1.1200000000000001E-3</v>
      </c>
      <c r="D24" s="12">
        <f t="shared" si="2"/>
        <v>1.4639999999999998E-3</v>
      </c>
      <c r="E24" s="12">
        <f t="shared" si="3"/>
        <v>1.3440000000000001E-3</v>
      </c>
      <c r="F24" s="2">
        <f t="shared" si="4"/>
        <v>28</v>
      </c>
      <c r="G24" s="9">
        <f t="shared" si="11"/>
        <v>0</v>
      </c>
      <c r="H24" s="10">
        <f t="shared" si="5"/>
        <v>0</v>
      </c>
      <c r="I24" s="57">
        <f t="shared" si="12"/>
        <v>1</v>
      </c>
      <c r="J24" s="258">
        <f t="shared" si="6"/>
        <v>1.56E-3</v>
      </c>
      <c r="K24" s="259">
        <f t="shared" si="7"/>
        <v>0.99843999999999999</v>
      </c>
      <c r="L24" s="13">
        <f t="shared" si="13"/>
        <v>0.99696630400000008</v>
      </c>
      <c r="M24" s="321">
        <f t="shared" si="8"/>
        <v>0</v>
      </c>
      <c r="N24" s="321">
        <f t="shared" si="9"/>
        <v>0</v>
      </c>
      <c r="O24" s="321">
        <f t="shared" si="10"/>
        <v>0</v>
      </c>
      <c r="R24" s="11"/>
    </row>
    <row r="25" spans="1:18" ht="12.75" customHeight="1" x14ac:dyDescent="0.25">
      <c r="A25" s="2">
        <f t="shared" si="14"/>
        <v>3</v>
      </c>
      <c r="B25" s="39">
        <f>VLOOKUP($A25,ReInsure!$A$14:$AU$114,2*$C$4+(IF($C$3="1 - Индивидуальный",1,IF($C$3="2 - Коллективный",2,IF($C$3="3 - Заемщики",3,0)))-1)*16,FALSE)/1000</f>
        <v>1.2199999999999999E-3</v>
      </c>
      <c r="C25" s="39">
        <f>VLOOKUP($A25,ReInsure!$A$14:$AU$114,2*$C$4+(IF($C$3="1 - Индивидуальный",1,IF($C$3="2 - Коллективный",2,IF($C$3="3 - Заемщики",3,0)))-1)*16+1,FALSE)/1000</f>
        <v>1.1200000000000001E-3</v>
      </c>
      <c r="D25" s="12">
        <f t="shared" si="2"/>
        <v>1.4639999999999998E-3</v>
      </c>
      <c r="E25" s="12">
        <f t="shared" si="3"/>
        <v>1.3440000000000001E-3</v>
      </c>
      <c r="F25" s="2">
        <f t="shared" si="4"/>
        <v>29</v>
      </c>
      <c r="G25" s="9">
        <f t="shared" si="11"/>
        <v>0</v>
      </c>
      <c r="H25" s="10">
        <f t="shared" si="5"/>
        <v>0</v>
      </c>
      <c r="I25" s="57">
        <f t="shared" si="12"/>
        <v>1</v>
      </c>
      <c r="J25" s="258">
        <f t="shared" si="6"/>
        <v>1.596E-3</v>
      </c>
      <c r="K25" s="259">
        <f t="shared" si="7"/>
        <v>0.99840399999999996</v>
      </c>
      <c r="L25" s="13">
        <f t="shared" si="13"/>
        <v>0.99541103656576002</v>
      </c>
      <c r="M25" s="321">
        <f t="shared" si="8"/>
        <v>0</v>
      </c>
      <c r="N25" s="321">
        <f t="shared" si="9"/>
        <v>0</v>
      </c>
      <c r="O25" s="321">
        <f t="shared" si="10"/>
        <v>0</v>
      </c>
      <c r="R25" s="11"/>
    </row>
    <row r="26" spans="1:18" ht="12.75" customHeight="1" x14ac:dyDescent="0.25">
      <c r="A26" s="2">
        <f t="shared" si="14"/>
        <v>4</v>
      </c>
      <c r="B26" s="39">
        <f>VLOOKUP($A26,ReInsure!$A$14:$AU$114,2*$C$4+(IF($C$3="1 - Индивидуальный",1,IF($C$3="2 - Коллективный",2,IF($C$3="3 - Заемщики",3,0)))-1)*16,FALSE)/1000</f>
        <v>1.2199999999999999E-3</v>
      </c>
      <c r="C26" s="39">
        <f>VLOOKUP($A26,ReInsure!$A$14:$AU$114,2*$C$4+(IF($C$3="1 - Индивидуальный",1,IF($C$3="2 - Коллективный",2,IF($C$3="3 - Заемщики",3,0)))-1)*16+1,FALSE)/1000</f>
        <v>1.1200000000000001E-3</v>
      </c>
      <c r="D26" s="12">
        <f t="shared" si="2"/>
        <v>1.4639999999999998E-3</v>
      </c>
      <c r="E26" s="12">
        <f t="shared" si="3"/>
        <v>1.3440000000000001E-3</v>
      </c>
      <c r="F26" s="2">
        <f t="shared" si="4"/>
        <v>30</v>
      </c>
      <c r="G26" s="9">
        <f t="shared" si="11"/>
        <v>0</v>
      </c>
      <c r="H26" s="10">
        <f t="shared" si="5"/>
        <v>0</v>
      </c>
      <c r="I26" s="57">
        <f t="shared" si="12"/>
        <v>1</v>
      </c>
      <c r="J26" s="258">
        <f t="shared" si="6"/>
        <v>1.6559999999999999E-3</v>
      </c>
      <c r="K26" s="259">
        <f t="shared" si="7"/>
        <v>0.99834400000000001</v>
      </c>
      <c r="L26" s="13">
        <f t="shared" si="13"/>
        <v>0.99382236055140105</v>
      </c>
      <c r="M26" s="321">
        <f t="shared" si="8"/>
        <v>0</v>
      </c>
      <c r="N26" s="321">
        <f t="shared" si="9"/>
        <v>0</v>
      </c>
      <c r="O26" s="321">
        <f t="shared" si="10"/>
        <v>0</v>
      </c>
      <c r="R26" s="11"/>
    </row>
    <row r="27" spans="1:18" ht="12.75" customHeight="1" x14ac:dyDescent="0.25">
      <c r="A27" s="2">
        <f t="shared" si="14"/>
        <v>5</v>
      </c>
      <c r="B27" s="39">
        <f>VLOOKUP($A27,ReInsure!$A$14:$AU$114,2*$C$4+(IF($C$3="1 - Индивидуальный",1,IF($C$3="2 - Коллективный",2,IF($C$3="3 - Заемщики",3,0)))-1)*16,FALSE)/1000</f>
        <v>1.2199999999999999E-3</v>
      </c>
      <c r="C27" s="39">
        <f>VLOOKUP($A27,ReInsure!$A$14:$AU$114,2*$C$4+(IF($C$3="1 - Индивидуальный",1,IF($C$3="2 - Коллективный",2,IF($C$3="3 - Заемщики",3,0)))-1)*16+1,FALSE)/1000</f>
        <v>1.1200000000000001E-3</v>
      </c>
      <c r="D27" s="12">
        <f t="shared" si="2"/>
        <v>1.4639999999999998E-3</v>
      </c>
      <c r="E27" s="12">
        <f t="shared" si="3"/>
        <v>1.3440000000000001E-3</v>
      </c>
      <c r="F27" s="2">
        <f t="shared" si="4"/>
        <v>31</v>
      </c>
      <c r="G27" s="9">
        <f t="shared" si="11"/>
        <v>0</v>
      </c>
      <c r="H27" s="10">
        <f t="shared" si="5"/>
        <v>0</v>
      </c>
      <c r="I27" s="57">
        <f t="shared" si="12"/>
        <v>1</v>
      </c>
      <c r="J27" s="258">
        <f t="shared" si="6"/>
        <v>1.6919999999999999E-3</v>
      </c>
      <c r="K27" s="259">
        <f t="shared" si="7"/>
        <v>0.99830799999999997</v>
      </c>
      <c r="L27" s="13">
        <f t="shared" si="13"/>
        <v>0.99217659072232789</v>
      </c>
      <c r="M27" s="321">
        <f t="shared" si="8"/>
        <v>0</v>
      </c>
      <c r="N27" s="321">
        <f t="shared" si="9"/>
        <v>0</v>
      </c>
      <c r="O27" s="321">
        <f t="shared" si="10"/>
        <v>0</v>
      </c>
      <c r="R27" s="11"/>
    </row>
    <row r="28" spans="1:18" ht="12.75" customHeight="1" x14ac:dyDescent="0.25">
      <c r="A28" s="2">
        <f t="shared" si="14"/>
        <v>6</v>
      </c>
      <c r="B28" s="39">
        <f>VLOOKUP($A28,ReInsure!$A$14:$AU$114,2*$C$4+(IF($C$3="1 - Индивидуальный",1,IF($C$3="2 - Коллективный",2,IF($C$3="3 - Заемщики",3,0)))-1)*16,FALSE)/1000</f>
        <v>1.2199999999999999E-3</v>
      </c>
      <c r="C28" s="39">
        <f>VLOOKUP($A28,ReInsure!$A$14:$AU$114,2*$C$4+(IF($C$3="1 - Индивидуальный",1,IF($C$3="2 - Коллективный",2,IF($C$3="3 - Заемщики",3,0)))-1)*16+1,FALSE)/1000</f>
        <v>1.1200000000000001E-3</v>
      </c>
      <c r="D28" s="12">
        <f t="shared" si="2"/>
        <v>1.4639999999999998E-3</v>
      </c>
      <c r="E28" s="12">
        <f t="shared" si="3"/>
        <v>1.3440000000000001E-3</v>
      </c>
      <c r="F28" s="2">
        <f t="shared" si="4"/>
        <v>32</v>
      </c>
      <c r="G28" s="9">
        <f t="shared" si="11"/>
        <v>0</v>
      </c>
      <c r="H28" s="10">
        <f t="shared" si="5"/>
        <v>0</v>
      </c>
      <c r="I28" s="57">
        <f t="shared" si="12"/>
        <v>1</v>
      </c>
      <c r="J28" s="258">
        <f t="shared" si="6"/>
        <v>1.7759999999999998E-3</v>
      </c>
      <c r="K28" s="259">
        <f t="shared" si="7"/>
        <v>0.998224</v>
      </c>
      <c r="L28" s="13">
        <f t="shared" si="13"/>
        <v>0.99049782793082564</v>
      </c>
      <c r="M28" s="321">
        <f t="shared" si="8"/>
        <v>0</v>
      </c>
      <c r="N28" s="321">
        <f t="shared" si="9"/>
        <v>0</v>
      </c>
      <c r="O28" s="321">
        <f t="shared" si="10"/>
        <v>0</v>
      </c>
      <c r="R28" s="11"/>
    </row>
    <row r="29" spans="1:18" ht="12.75" customHeight="1" x14ac:dyDescent="0.25">
      <c r="A29" s="2">
        <f t="shared" si="14"/>
        <v>7</v>
      </c>
      <c r="B29" s="39">
        <f>VLOOKUP($A29,ReInsure!$A$14:$AU$114,2*$C$4+(IF($C$3="1 - Индивидуальный",1,IF($C$3="2 - Коллективный",2,IF($C$3="3 - Заемщики",3,0)))-1)*16,FALSE)/1000</f>
        <v>1.2199999999999999E-3</v>
      </c>
      <c r="C29" s="39">
        <f>VLOOKUP($A29,ReInsure!$A$14:$AU$114,2*$C$4+(IF($C$3="1 - Индивидуальный",1,IF($C$3="2 - Коллективный",2,IF($C$3="3 - Заемщики",3,0)))-1)*16+1,FALSE)/1000</f>
        <v>1.1200000000000001E-3</v>
      </c>
      <c r="D29" s="12">
        <f t="shared" si="2"/>
        <v>1.4639999999999998E-3</v>
      </c>
      <c r="E29" s="12">
        <f t="shared" si="3"/>
        <v>1.3440000000000001E-3</v>
      </c>
      <c r="F29" s="2">
        <f t="shared" si="4"/>
        <v>33</v>
      </c>
      <c r="G29" s="9">
        <f t="shared" si="11"/>
        <v>0</v>
      </c>
      <c r="H29" s="10">
        <f t="shared" si="5"/>
        <v>0</v>
      </c>
      <c r="I29" s="57">
        <f t="shared" si="12"/>
        <v>1</v>
      </c>
      <c r="J29" s="258">
        <f t="shared" si="6"/>
        <v>1.872E-3</v>
      </c>
      <c r="K29" s="259">
        <f t="shared" si="7"/>
        <v>0.99812800000000002</v>
      </c>
      <c r="L29" s="13">
        <f t="shared" si="13"/>
        <v>0.98873870378842044</v>
      </c>
      <c r="M29" s="321">
        <f t="shared" si="8"/>
        <v>0</v>
      </c>
      <c r="N29" s="321">
        <f t="shared" si="9"/>
        <v>0</v>
      </c>
      <c r="O29" s="321">
        <f t="shared" si="10"/>
        <v>0</v>
      </c>
      <c r="R29" s="11"/>
    </row>
    <row r="30" spans="1:18" ht="12.75" customHeight="1" x14ac:dyDescent="0.25">
      <c r="A30" s="2">
        <f t="shared" si="14"/>
        <v>8</v>
      </c>
      <c r="B30" s="39">
        <f>VLOOKUP($A30,ReInsure!$A$14:$AU$114,2*$C$4+(IF($C$3="1 - Индивидуальный",1,IF($C$3="2 - Коллективный",2,IF($C$3="3 - Заемщики",3,0)))-1)*16,FALSE)/1000</f>
        <v>1.2199999999999999E-3</v>
      </c>
      <c r="C30" s="39">
        <f>VLOOKUP($A30,ReInsure!$A$14:$AU$114,2*$C$4+(IF($C$3="1 - Индивидуальный",1,IF($C$3="2 - Коллективный",2,IF($C$3="3 - Заемщики",3,0)))-1)*16+1,FALSE)/1000</f>
        <v>1.1200000000000001E-3</v>
      </c>
      <c r="D30" s="12">
        <f t="shared" si="2"/>
        <v>1.4639999999999998E-3</v>
      </c>
      <c r="E30" s="12">
        <f t="shared" si="3"/>
        <v>1.3440000000000001E-3</v>
      </c>
      <c r="F30" s="2">
        <f t="shared" si="4"/>
        <v>34</v>
      </c>
      <c r="G30" s="9">
        <f t="shared" si="11"/>
        <v>0</v>
      </c>
      <c r="H30" s="10">
        <f t="shared" si="5"/>
        <v>0</v>
      </c>
      <c r="I30" s="57">
        <f t="shared" si="12"/>
        <v>1</v>
      </c>
      <c r="J30" s="258">
        <f t="shared" si="6"/>
        <v>1.9679999999999997E-3</v>
      </c>
      <c r="K30" s="259">
        <f t="shared" si="7"/>
        <v>0.99803200000000003</v>
      </c>
      <c r="L30" s="13">
        <f t="shared" si="13"/>
        <v>0.98688778493492857</v>
      </c>
      <c r="M30" s="321">
        <f t="shared" si="8"/>
        <v>0</v>
      </c>
      <c r="N30" s="321">
        <f t="shared" si="9"/>
        <v>0</v>
      </c>
      <c r="O30" s="321">
        <f t="shared" si="10"/>
        <v>0</v>
      </c>
      <c r="R30" s="11"/>
    </row>
    <row r="31" spans="1:18" ht="12.75" customHeight="1" x14ac:dyDescent="0.25">
      <c r="A31" s="2">
        <f t="shared" si="14"/>
        <v>9</v>
      </c>
      <c r="B31" s="39">
        <f>VLOOKUP($A31,ReInsure!$A$14:$AU$114,2*$C$4+(IF($C$3="1 - Индивидуальный",1,IF($C$3="2 - Коллективный",2,IF($C$3="3 - Заемщики",3,0)))-1)*16,FALSE)/1000</f>
        <v>1.2199999999999999E-3</v>
      </c>
      <c r="C31" s="39">
        <f>VLOOKUP($A31,ReInsure!$A$14:$AU$114,2*$C$4+(IF($C$3="1 - Индивидуальный",1,IF($C$3="2 - Коллективный",2,IF($C$3="3 - Заемщики",3,0)))-1)*16+1,FALSE)/1000</f>
        <v>1.1200000000000001E-3</v>
      </c>
      <c r="D31" s="12">
        <f t="shared" si="2"/>
        <v>1.4639999999999998E-3</v>
      </c>
      <c r="E31" s="12">
        <f t="shared" si="3"/>
        <v>1.3440000000000001E-3</v>
      </c>
      <c r="F31" s="2">
        <f t="shared" si="4"/>
        <v>35</v>
      </c>
      <c r="G31" s="9">
        <f t="shared" si="11"/>
        <v>0</v>
      </c>
      <c r="H31" s="10">
        <f t="shared" si="5"/>
        <v>0</v>
      </c>
      <c r="I31" s="57">
        <f t="shared" si="12"/>
        <v>1</v>
      </c>
      <c r="J31" s="258">
        <f t="shared" si="6"/>
        <v>2.0639999999999999E-3</v>
      </c>
      <c r="K31" s="259">
        <f t="shared" si="7"/>
        <v>0.99793600000000005</v>
      </c>
      <c r="L31" s="13">
        <f t="shared" si="13"/>
        <v>0.98494558977417668</v>
      </c>
      <c r="M31" s="321">
        <f t="shared" si="8"/>
        <v>0</v>
      </c>
      <c r="N31" s="321">
        <f t="shared" si="9"/>
        <v>0</v>
      </c>
      <c r="O31" s="321">
        <f t="shared" si="10"/>
        <v>0</v>
      </c>
      <c r="R31" s="11"/>
    </row>
    <row r="32" spans="1:18" ht="12.75" customHeight="1" x14ac:dyDescent="0.25">
      <c r="A32" s="2">
        <f t="shared" si="14"/>
        <v>10</v>
      </c>
      <c r="B32" s="39">
        <f>VLOOKUP($A32,ReInsure!$A$14:$AU$114,2*$C$4+(IF($C$3="1 - Индивидуальный",1,IF($C$3="2 - Коллективный",2,IF($C$3="3 - Заемщики",3,0)))-1)*16,FALSE)/1000</f>
        <v>1.2199999999999999E-3</v>
      </c>
      <c r="C32" s="39">
        <f>VLOOKUP($A32,ReInsure!$A$14:$AU$114,2*$C$4+(IF($C$3="1 - Индивидуальный",1,IF($C$3="2 - Коллективный",2,IF($C$3="3 - Заемщики",3,0)))-1)*16+1,FALSE)/1000</f>
        <v>1.1200000000000001E-3</v>
      </c>
      <c r="D32" s="12">
        <f t="shared" si="2"/>
        <v>1.4639999999999998E-3</v>
      </c>
      <c r="E32" s="12">
        <f t="shared" si="3"/>
        <v>1.3440000000000001E-3</v>
      </c>
      <c r="F32" s="2">
        <f t="shared" si="4"/>
        <v>36</v>
      </c>
      <c r="G32" s="9">
        <f t="shared" si="11"/>
        <v>0</v>
      </c>
      <c r="H32" s="10">
        <f t="shared" si="5"/>
        <v>0</v>
      </c>
      <c r="I32" s="57">
        <f t="shared" si="12"/>
        <v>1</v>
      </c>
      <c r="J32" s="258">
        <f t="shared" si="6"/>
        <v>2.2079999999999999E-3</v>
      </c>
      <c r="K32" s="259">
        <f t="shared" si="7"/>
        <v>0.99779200000000001</v>
      </c>
      <c r="L32" s="13">
        <f t="shared" si="13"/>
        <v>0.98291266207688277</v>
      </c>
      <c r="M32" s="321">
        <f t="shared" si="8"/>
        <v>0</v>
      </c>
      <c r="N32" s="321">
        <f t="shared" si="9"/>
        <v>0</v>
      </c>
      <c r="O32" s="321">
        <f t="shared" si="10"/>
        <v>0</v>
      </c>
      <c r="R32" s="11"/>
    </row>
    <row r="33" spans="1:18" ht="12.75" customHeight="1" x14ac:dyDescent="0.25">
      <c r="A33" s="2">
        <f t="shared" si="14"/>
        <v>11</v>
      </c>
      <c r="B33" s="39">
        <f>VLOOKUP($A33,ReInsure!$A$14:$AU$114,2*$C$4+(IF($C$3="1 - Индивидуальный",1,IF($C$3="2 - Коллективный",2,IF($C$3="3 - Заемщики",3,0)))-1)*16,FALSE)/1000</f>
        <v>1.2199999999999999E-3</v>
      </c>
      <c r="C33" s="39">
        <f>VLOOKUP($A33,ReInsure!$A$14:$AU$114,2*$C$4+(IF($C$3="1 - Индивидуальный",1,IF($C$3="2 - Коллективный",2,IF($C$3="3 - Заемщики",3,0)))-1)*16+1,FALSE)/1000</f>
        <v>1.1200000000000001E-3</v>
      </c>
      <c r="D33" s="12">
        <f t="shared" si="2"/>
        <v>1.4639999999999998E-3</v>
      </c>
      <c r="E33" s="12">
        <f t="shared" si="3"/>
        <v>1.3440000000000001E-3</v>
      </c>
      <c r="F33" s="2">
        <f t="shared" si="4"/>
        <v>37</v>
      </c>
      <c r="G33" s="9">
        <f t="shared" si="11"/>
        <v>0</v>
      </c>
      <c r="H33" s="10">
        <f t="shared" si="5"/>
        <v>0</v>
      </c>
      <c r="I33" s="57">
        <f t="shared" si="12"/>
        <v>1</v>
      </c>
      <c r="J33" s="258">
        <f t="shared" si="6"/>
        <v>2.3279999999999998E-3</v>
      </c>
      <c r="K33" s="259">
        <f t="shared" si="7"/>
        <v>0.997672</v>
      </c>
      <c r="L33" s="13">
        <f t="shared" si="13"/>
        <v>0.98074239091901705</v>
      </c>
      <c r="M33" s="321">
        <f t="shared" si="8"/>
        <v>0</v>
      </c>
      <c r="N33" s="321">
        <f t="shared" si="9"/>
        <v>0</v>
      </c>
      <c r="O33" s="321">
        <f t="shared" si="10"/>
        <v>0</v>
      </c>
      <c r="R33" s="11"/>
    </row>
    <row r="34" spans="1:18" ht="12.75" customHeight="1" x14ac:dyDescent="0.25">
      <c r="A34" s="2">
        <f t="shared" si="14"/>
        <v>12</v>
      </c>
      <c r="B34" s="39">
        <f>VLOOKUP($A34,ReInsure!$A$14:$AU$114,2*$C$4+(IF($C$3="1 - Индивидуальный",1,IF($C$3="2 - Коллективный",2,IF($C$3="3 - Заемщики",3,0)))-1)*16,FALSE)/1000</f>
        <v>1.2199999999999999E-3</v>
      </c>
      <c r="C34" s="39">
        <f>VLOOKUP($A34,ReInsure!$A$14:$AU$114,2*$C$4+(IF($C$3="1 - Индивидуальный",1,IF($C$3="2 - Коллективный",2,IF($C$3="3 - Заемщики",3,0)))-1)*16+1,FALSE)/1000</f>
        <v>1.1200000000000001E-3</v>
      </c>
      <c r="D34" s="12">
        <f t="shared" si="2"/>
        <v>1.4639999999999998E-3</v>
      </c>
      <c r="E34" s="12">
        <f t="shared" si="3"/>
        <v>1.3440000000000001E-3</v>
      </c>
      <c r="F34" s="2">
        <f t="shared" si="4"/>
        <v>38</v>
      </c>
      <c r="G34" s="9">
        <f t="shared" si="11"/>
        <v>0</v>
      </c>
      <c r="H34" s="10">
        <f t="shared" si="5"/>
        <v>0</v>
      </c>
      <c r="I34" s="57">
        <f t="shared" si="12"/>
        <v>1</v>
      </c>
      <c r="J34" s="258">
        <f t="shared" si="6"/>
        <v>2.4599999999999995E-3</v>
      </c>
      <c r="K34" s="259">
        <f t="shared" si="7"/>
        <v>0.99753999999999998</v>
      </c>
      <c r="L34" s="13">
        <f t="shared" si="13"/>
        <v>0.97845922263295759</v>
      </c>
      <c r="M34" s="321">
        <f t="shared" si="8"/>
        <v>0</v>
      </c>
      <c r="N34" s="321">
        <f t="shared" si="9"/>
        <v>0</v>
      </c>
      <c r="O34" s="321">
        <f t="shared" si="10"/>
        <v>0</v>
      </c>
      <c r="R34" s="11"/>
    </row>
    <row r="35" spans="1:18" ht="12.75" customHeight="1" x14ac:dyDescent="0.25">
      <c r="A35" s="2">
        <f t="shared" si="14"/>
        <v>13</v>
      </c>
      <c r="B35" s="39">
        <f>VLOOKUP($A35,ReInsure!$A$14:$AU$114,2*$C$4+(IF($C$3="1 - Индивидуальный",1,IF($C$3="2 - Коллективный",2,IF($C$3="3 - Заемщики",3,0)))-1)*16,FALSE)/1000</f>
        <v>1.2199999999999999E-3</v>
      </c>
      <c r="C35" s="39">
        <f>VLOOKUP($A35,ReInsure!$A$14:$AU$114,2*$C$4+(IF($C$3="1 - Индивидуальный",1,IF($C$3="2 - Коллективный",2,IF($C$3="3 - Заемщики",3,0)))-1)*16+1,FALSE)/1000</f>
        <v>1.1200000000000001E-3</v>
      </c>
      <c r="D35" s="12">
        <f t="shared" si="2"/>
        <v>1.4639999999999998E-3</v>
      </c>
      <c r="E35" s="12">
        <f t="shared" si="3"/>
        <v>1.3440000000000001E-3</v>
      </c>
      <c r="F35" s="2">
        <f t="shared" si="4"/>
        <v>39</v>
      </c>
      <c r="G35" s="9">
        <f t="shared" si="11"/>
        <v>0</v>
      </c>
      <c r="H35" s="10">
        <f t="shared" si="5"/>
        <v>0</v>
      </c>
      <c r="I35" s="57">
        <f t="shared" si="12"/>
        <v>1</v>
      </c>
      <c r="J35" s="258">
        <f t="shared" si="6"/>
        <v>2.604E-3</v>
      </c>
      <c r="K35" s="259">
        <f t="shared" si="7"/>
        <v>0.99739599999999995</v>
      </c>
      <c r="L35" s="13">
        <f t="shared" si="13"/>
        <v>0.97605221294528055</v>
      </c>
      <c r="M35" s="321">
        <f t="shared" si="8"/>
        <v>0</v>
      </c>
      <c r="N35" s="321">
        <f t="shared" si="9"/>
        <v>0</v>
      </c>
      <c r="O35" s="321">
        <f t="shared" si="10"/>
        <v>0</v>
      </c>
      <c r="R35" s="11"/>
    </row>
    <row r="36" spans="1:18" ht="12.75" customHeight="1" x14ac:dyDescent="0.25">
      <c r="A36" s="2">
        <f t="shared" si="14"/>
        <v>14</v>
      </c>
      <c r="B36" s="39">
        <f>VLOOKUP($A36,ReInsure!$A$14:$AU$114,2*$C$4+(IF($C$3="1 - Индивидуальный",1,IF($C$3="2 - Коллективный",2,IF($C$3="3 - Заемщики",3,0)))-1)*16,FALSE)/1000</f>
        <v>1.2199999999999999E-3</v>
      </c>
      <c r="C36" s="39">
        <f>VLOOKUP($A36,ReInsure!$A$14:$AU$114,2*$C$4+(IF($C$3="1 - Индивидуальный",1,IF($C$3="2 - Коллективный",2,IF($C$3="3 - Заемщики",3,0)))-1)*16+1,FALSE)/1000</f>
        <v>1.1200000000000001E-3</v>
      </c>
      <c r="D36" s="12">
        <f t="shared" si="2"/>
        <v>1.4639999999999998E-3</v>
      </c>
      <c r="E36" s="12">
        <f t="shared" si="3"/>
        <v>1.3440000000000001E-3</v>
      </c>
      <c r="F36" s="2">
        <f t="shared" si="4"/>
        <v>40</v>
      </c>
      <c r="G36" s="9">
        <f t="shared" si="11"/>
        <v>0</v>
      </c>
      <c r="H36" s="10">
        <f t="shared" si="5"/>
        <v>0</v>
      </c>
      <c r="I36" s="57">
        <f t="shared" si="12"/>
        <v>1</v>
      </c>
      <c r="J36" s="258">
        <f t="shared" si="6"/>
        <v>2.748E-3</v>
      </c>
      <c r="K36" s="259">
        <f t="shared" si="7"/>
        <v>0.99725200000000003</v>
      </c>
      <c r="L36" s="13">
        <f t="shared" si="13"/>
        <v>0.97351057298277099</v>
      </c>
      <c r="M36" s="321">
        <f t="shared" si="8"/>
        <v>0</v>
      </c>
      <c r="N36" s="321">
        <f t="shared" si="9"/>
        <v>0</v>
      </c>
      <c r="O36" s="321">
        <f t="shared" si="10"/>
        <v>0</v>
      </c>
      <c r="R36" s="11"/>
    </row>
    <row r="37" spans="1:18" ht="12.75" customHeight="1" x14ac:dyDescent="0.25">
      <c r="A37" s="2">
        <f t="shared" si="14"/>
        <v>15</v>
      </c>
      <c r="B37" s="39">
        <f>VLOOKUP($A37,ReInsure!$A$14:$AU$114,2*$C$4+(IF($C$3="1 - Индивидуальный",1,IF($C$3="2 - Коллективный",2,IF($C$3="3 - Заемщики",3,0)))-1)*16,FALSE)/1000</f>
        <v>1.24E-3</v>
      </c>
      <c r="C37" s="39">
        <f>VLOOKUP($A37,ReInsure!$A$14:$AU$114,2*$C$4+(IF($C$3="1 - Индивидуальный",1,IF($C$3="2 - Коллективный",2,IF($C$3="3 - Заемщики",3,0)))-1)*16+1,FALSE)/1000</f>
        <v>1.1200000000000001E-3</v>
      </c>
      <c r="D37" s="12">
        <f t="shared" si="2"/>
        <v>1.488E-3</v>
      </c>
      <c r="E37" s="12">
        <f t="shared" si="3"/>
        <v>1.3440000000000001E-3</v>
      </c>
      <c r="F37" s="2">
        <f t="shared" si="4"/>
        <v>41</v>
      </c>
      <c r="G37" s="9">
        <f t="shared" si="11"/>
        <v>0</v>
      </c>
      <c r="H37" s="10">
        <f t="shared" si="5"/>
        <v>0</v>
      </c>
      <c r="I37" s="57">
        <f t="shared" si="12"/>
        <v>1</v>
      </c>
      <c r="J37" s="258">
        <f t="shared" si="6"/>
        <v>2.9160000000000002E-3</v>
      </c>
      <c r="K37" s="259">
        <f t="shared" si="7"/>
        <v>0.99708399999999997</v>
      </c>
      <c r="L37" s="13">
        <f t="shared" si="13"/>
        <v>0.9708353659282144</v>
      </c>
      <c r="M37" s="321">
        <f t="shared" si="8"/>
        <v>0</v>
      </c>
      <c r="N37" s="321">
        <f t="shared" si="9"/>
        <v>0</v>
      </c>
      <c r="O37" s="321">
        <f t="shared" si="10"/>
        <v>0</v>
      </c>
      <c r="R37" s="11"/>
    </row>
    <row r="38" spans="1:18" ht="12.75" customHeight="1" x14ac:dyDescent="0.25">
      <c r="A38" s="2">
        <f t="shared" si="14"/>
        <v>16</v>
      </c>
      <c r="B38" s="39">
        <f>VLOOKUP($A38,ReInsure!$A$14:$AU$114,2*$C$4+(IF($C$3="1 - Индивидуальный",1,IF($C$3="2 - Коллективный",2,IF($C$3="3 - Заемщики",3,0)))-1)*16,FALSE)/1000</f>
        <v>1.5400000000000001E-3</v>
      </c>
      <c r="C38" s="39">
        <f>VLOOKUP($A38,ReInsure!$A$14:$AU$114,2*$C$4+(IF($C$3="1 - Индивидуальный",1,IF($C$3="2 - Коллективный",2,IF($C$3="3 - Заемщики",3,0)))-1)*16+1,FALSE)/1000</f>
        <v>1.17E-3</v>
      </c>
      <c r="D38" s="12">
        <f t="shared" si="2"/>
        <v>1.848E-3</v>
      </c>
      <c r="E38" s="12">
        <f t="shared" si="3"/>
        <v>1.4040000000000001E-3</v>
      </c>
      <c r="F38" s="2">
        <f t="shared" si="4"/>
        <v>42</v>
      </c>
      <c r="G38" s="9">
        <f t="shared" si="11"/>
        <v>0</v>
      </c>
      <c r="H38" s="10">
        <f t="shared" si="5"/>
        <v>0</v>
      </c>
      <c r="I38" s="57">
        <f t="shared" si="12"/>
        <v>1</v>
      </c>
      <c r="J38" s="258">
        <f t="shared" si="6"/>
        <v>3.1079999999999997E-3</v>
      </c>
      <c r="K38" s="259">
        <f t="shared" si="7"/>
        <v>0.996892</v>
      </c>
      <c r="L38" s="13">
        <f t="shared" si="13"/>
        <v>0.96800441000116766</v>
      </c>
      <c r="M38" s="321">
        <f t="shared" si="8"/>
        <v>0</v>
      </c>
      <c r="N38" s="321">
        <f t="shared" si="9"/>
        <v>0</v>
      </c>
      <c r="O38" s="321">
        <f t="shared" si="10"/>
        <v>0</v>
      </c>
      <c r="R38" s="11"/>
    </row>
    <row r="39" spans="1:18" ht="12.75" customHeight="1" x14ac:dyDescent="0.25">
      <c r="A39" s="2">
        <f t="shared" si="14"/>
        <v>17</v>
      </c>
      <c r="B39" s="39">
        <f>VLOOKUP($A39,ReInsure!$A$14:$AU$114,2*$C$4+(IF($C$3="1 - Индивидуальный",1,IF($C$3="2 - Коллективный",2,IF($C$3="3 - Заемщики",3,0)))-1)*16,FALSE)/1000</f>
        <v>1.9399999999999999E-3</v>
      </c>
      <c r="C39" s="39">
        <f>VLOOKUP($A39,ReInsure!$A$14:$AU$114,2*$C$4+(IF($C$3="1 - Индивидуальный",1,IF($C$3="2 - Коллективный",2,IF($C$3="3 - Заемщики",3,0)))-1)*16+1,FALSE)/1000</f>
        <v>1.1899999999999999E-3</v>
      </c>
      <c r="D39" s="12">
        <f t="shared" si="2"/>
        <v>2.3279999999999998E-3</v>
      </c>
      <c r="E39" s="12">
        <f t="shared" si="3"/>
        <v>1.4279999999999998E-3</v>
      </c>
      <c r="F39" s="2">
        <f t="shared" si="4"/>
        <v>43</v>
      </c>
      <c r="G39" s="9">
        <f t="shared" si="11"/>
        <v>0</v>
      </c>
      <c r="H39" s="10">
        <f t="shared" si="5"/>
        <v>0</v>
      </c>
      <c r="I39" s="57">
        <f t="shared" si="12"/>
        <v>1</v>
      </c>
      <c r="J39" s="258">
        <f t="shared" si="6"/>
        <v>3.336E-3</v>
      </c>
      <c r="K39" s="259">
        <f t="shared" si="7"/>
        <v>0.99666399999999999</v>
      </c>
      <c r="L39" s="13">
        <f t="shared" si="13"/>
        <v>0.96499585229488405</v>
      </c>
      <c r="M39" s="321">
        <f t="shared" si="8"/>
        <v>0</v>
      </c>
      <c r="N39" s="321">
        <f t="shared" si="9"/>
        <v>0</v>
      </c>
      <c r="O39" s="321">
        <f t="shared" si="10"/>
        <v>0</v>
      </c>
      <c r="R39" s="11"/>
    </row>
    <row r="40" spans="1:18" ht="12.75" customHeight="1" x14ac:dyDescent="0.25">
      <c r="A40" s="2">
        <f t="shared" si="14"/>
        <v>18</v>
      </c>
      <c r="B40" s="39">
        <f>VLOOKUP($A40,ReInsure!$A$14:$AU$114,2*$C$4+(IF($C$3="1 - Индивидуальный",1,IF($C$3="2 - Коллективный",2,IF($C$3="3 - Заемщики",3,0)))-1)*16,FALSE)/1000</f>
        <v>2.0299999999999997E-3</v>
      </c>
      <c r="C40" s="39">
        <f>VLOOKUP($A40,ReInsure!$A$14:$AU$114,2*$C$4+(IF($C$3="1 - Индивидуальный",1,IF($C$3="2 - Коллективный",2,IF($C$3="3 - Заемщики",3,0)))-1)*16+1,FALSE)/1000</f>
        <v>1.09E-3</v>
      </c>
      <c r="D40" s="12">
        <f t="shared" si="2"/>
        <v>2.4359999999999994E-3</v>
      </c>
      <c r="E40" s="12">
        <f t="shared" si="3"/>
        <v>1.3079999999999999E-3</v>
      </c>
      <c r="F40" s="2">
        <f t="shared" si="4"/>
        <v>44</v>
      </c>
      <c r="G40" s="9">
        <f t="shared" si="11"/>
        <v>0</v>
      </c>
      <c r="H40" s="10">
        <f t="shared" si="5"/>
        <v>0</v>
      </c>
      <c r="I40" s="57">
        <f t="shared" si="12"/>
        <v>1</v>
      </c>
      <c r="J40" s="258">
        <f t="shared" si="6"/>
        <v>3.588E-3</v>
      </c>
      <c r="K40" s="259">
        <f t="shared" si="7"/>
        <v>0.99641199999999996</v>
      </c>
      <c r="L40" s="13">
        <f t="shared" si="13"/>
        <v>0.96177662613162829</v>
      </c>
      <c r="M40" s="321">
        <f t="shared" si="8"/>
        <v>0</v>
      </c>
      <c r="N40" s="321">
        <f t="shared" si="9"/>
        <v>0</v>
      </c>
      <c r="O40" s="321">
        <f t="shared" si="10"/>
        <v>0</v>
      </c>
      <c r="R40" s="11"/>
    </row>
    <row r="41" spans="1:18" ht="12.75" customHeight="1" x14ac:dyDescent="0.25">
      <c r="A41" s="2">
        <f t="shared" si="14"/>
        <v>19</v>
      </c>
      <c r="B41" s="39">
        <f>VLOOKUP($A41,ReInsure!$A$14:$AU$114,2*$C$4+(IF($C$3="1 - Индивидуальный",1,IF($C$3="2 - Коллективный",2,IF($C$3="3 - Заемщики",3,0)))-1)*16,FALSE)/1000</f>
        <v>2.0400000000000001E-3</v>
      </c>
      <c r="C41" s="39">
        <f>VLOOKUP($A41,ReInsure!$A$14:$AU$114,2*$C$4+(IF($C$3="1 - Индивидуальный",1,IF($C$3="2 - Коллективный",2,IF($C$3="3 - Заемщики",3,0)))-1)*16+1,FALSE)/1000</f>
        <v>1.1200000000000001E-3</v>
      </c>
      <c r="D41" s="12">
        <f t="shared" si="2"/>
        <v>2.4480000000000001E-3</v>
      </c>
      <c r="E41" s="12">
        <f t="shared" si="3"/>
        <v>1.3440000000000001E-3</v>
      </c>
      <c r="F41" s="2">
        <f t="shared" si="4"/>
        <v>45</v>
      </c>
      <c r="G41" s="9">
        <f t="shared" si="11"/>
        <v>0</v>
      </c>
      <c r="H41" s="10">
        <f t="shared" si="5"/>
        <v>0</v>
      </c>
      <c r="I41" s="57">
        <f t="shared" si="12"/>
        <v>1</v>
      </c>
      <c r="J41" s="258">
        <f t="shared" si="6"/>
        <v>3.8640000000000002E-3</v>
      </c>
      <c r="K41" s="259">
        <f t="shared" si="7"/>
        <v>0.99613600000000002</v>
      </c>
      <c r="L41" s="13">
        <f t="shared" si="13"/>
        <v>0.958325771597068</v>
      </c>
      <c r="M41" s="321">
        <f t="shared" si="8"/>
        <v>0</v>
      </c>
      <c r="N41" s="321">
        <f t="shared" si="9"/>
        <v>0</v>
      </c>
      <c r="O41" s="321">
        <f t="shared" si="10"/>
        <v>0</v>
      </c>
      <c r="R41" s="11"/>
    </row>
    <row r="42" spans="1:18" ht="12.75" customHeight="1" x14ac:dyDescent="0.25">
      <c r="A42" s="2">
        <f t="shared" si="14"/>
        <v>20</v>
      </c>
      <c r="B42" s="39">
        <f>VLOOKUP($A42,ReInsure!$A$14:$AU$114,2*$C$4+(IF($C$3="1 - Индивидуальный",1,IF($C$3="2 - Коллективный",2,IF($C$3="3 - Заемщики",3,0)))-1)*16,FALSE)/1000</f>
        <v>2.0499999999999997E-3</v>
      </c>
      <c r="C42" s="39">
        <f>VLOOKUP($A42,ReInsure!$A$14:$AU$114,2*$C$4+(IF($C$3="1 - Индивидуальный",1,IF($C$3="2 - Коллективный",2,IF($C$3="3 - Заемщики",3,0)))-1)*16+1,FALSE)/1000</f>
        <v>1.1299999999999999E-3</v>
      </c>
      <c r="D42" s="12">
        <f t="shared" si="2"/>
        <v>2.4599999999999995E-3</v>
      </c>
      <c r="E42" s="12">
        <f t="shared" si="3"/>
        <v>1.3559999999999998E-3</v>
      </c>
      <c r="F42" s="2">
        <f t="shared" si="4"/>
        <v>46</v>
      </c>
      <c r="G42" s="9">
        <f t="shared" si="11"/>
        <v>0</v>
      </c>
      <c r="H42" s="10">
        <f t="shared" si="5"/>
        <v>0</v>
      </c>
      <c r="I42" s="57">
        <f t="shared" si="12"/>
        <v>1</v>
      </c>
      <c r="J42" s="258">
        <f t="shared" si="6"/>
        <v>4.176E-3</v>
      </c>
      <c r="K42" s="259">
        <f t="shared" si="7"/>
        <v>0.99582400000000004</v>
      </c>
      <c r="L42" s="13">
        <f t="shared" si="13"/>
        <v>0.9546228008156169</v>
      </c>
      <c r="M42" s="321">
        <f t="shared" si="8"/>
        <v>0</v>
      </c>
      <c r="N42" s="321">
        <f t="shared" si="9"/>
        <v>0</v>
      </c>
      <c r="O42" s="321">
        <f t="shared" si="10"/>
        <v>0</v>
      </c>
      <c r="R42" s="11"/>
    </row>
    <row r="43" spans="1:18" ht="12.75" customHeight="1" x14ac:dyDescent="0.25">
      <c r="A43" s="2">
        <f t="shared" si="14"/>
        <v>21</v>
      </c>
      <c r="B43" s="39">
        <f>VLOOKUP($A43,ReInsure!$A$14:$AU$114,2*$C$4+(IF($C$3="1 - Индивидуальный",1,IF($C$3="2 - Коллективный",2,IF($C$3="3 - Заемщики",3,0)))-1)*16,FALSE)/1000</f>
        <v>2.0699999999999998E-3</v>
      </c>
      <c r="C43" s="39">
        <f>VLOOKUP($A43,ReInsure!$A$14:$AU$114,2*$C$4+(IF($C$3="1 - Индивидуальный",1,IF($C$3="2 - Коллективный",2,IF($C$3="3 - Заемщики",3,0)))-1)*16+1,FALSE)/1000</f>
        <v>1.15E-3</v>
      </c>
      <c r="D43" s="12">
        <f t="shared" si="2"/>
        <v>2.4839999999999997E-3</v>
      </c>
      <c r="E43" s="12">
        <f t="shared" si="3"/>
        <v>1.3799999999999999E-3</v>
      </c>
      <c r="F43" s="2">
        <f t="shared" si="4"/>
        <v>47</v>
      </c>
      <c r="G43" s="9">
        <f t="shared" si="11"/>
        <v>0</v>
      </c>
      <c r="H43" s="10">
        <f t="shared" si="5"/>
        <v>0</v>
      </c>
      <c r="I43" s="57">
        <f t="shared" si="12"/>
        <v>1</v>
      </c>
      <c r="J43" s="258">
        <f t="shared" si="6"/>
        <v>4.5119999999999995E-3</v>
      </c>
      <c r="K43" s="259">
        <f t="shared" si="7"/>
        <v>0.99548800000000004</v>
      </c>
      <c r="L43" s="13">
        <f t="shared" si="13"/>
        <v>0.95063629599941091</v>
      </c>
      <c r="M43" s="321">
        <f t="shared" si="8"/>
        <v>0</v>
      </c>
      <c r="N43" s="321">
        <f t="shared" si="9"/>
        <v>0</v>
      </c>
      <c r="O43" s="321">
        <f t="shared" si="10"/>
        <v>0</v>
      </c>
      <c r="R43" s="11"/>
    </row>
    <row r="44" spans="1:18" ht="12.75" customHeight="1" x14ac:dyDescent="0.25">
      <c r="A44" s="2">
        <f t="shared" si="14"/>
        <v>22</v>
      </c>
      <c r="B44" s="39">
        <f>VLOOKUP($A44,ReInsure!$A$14:$AU$114,2*$C$4+(IF($C$3="1 - Индивидуальный",1,IF($C$3="2 - Коллективный",2,IF($C$3="3 - Заемщики",3,0)))-1)*16,FALSE)/1000</f>
        <v>2.0800000000000003E-3</v>
      </c>
      <c r="C44" s="39">
        <f>VLOOKUP($A44,ReInsure!$A$14:$AU$114,2*$C$4+(IF($C$3="1 - Индивидуальный",1,IF($C$3="2 - Коллективный",2,IF($C$3="3 - Заемщики",3,0)))-1)*16+1,FALSE)/1000</f>
        <v>1.17E-3</v>
      </c>
      <c r="D44" s="12">
        <f t="shared" si="2"/>
        <v>2.4960000000000004E-3</v>
      </c>
      <c r="E44" s="12">
        <f t="shared" si="3"/>
        <v>1.4040000000000001E-3</v>
      </c>
      <c r="F44" s="2">
        <f t="shared" si="4"/>
        <v>48</v>
      </c>
      <c r="G44" s="9">
        <f t="shared" si="11"/>
        <v>0</v>
      </c>
      <c r="H44" s="10">
        <f t="shared" si="5"/>
        <v>0</v>
      </c>
      <c r="I44" s="57">
        <f t="shared" si="12"/>
        <v>1</v>
      </c>
      <c r="J44" s="258">
        <f t="shared" si="6"/>
        <v>4.8960000000000002E-3</v>
      </c>
      <c r="K44" s="259">
        <f t="shared" si="7"/>
        <v>0.99510399999999999</v>
      </c>
      <c r="L44" s="13">
        <f t="shared" si="13"/>
        <v>0.94634702503186163</v>
      </c>
      <c r="M44" s="321">
        <f t="shared" si="8"/>
        <v>0</v>
      </c>
      <c r="N44" s="321">
        <f t="shared" si="9"/>
        <v>0</v>
      </c>
      <c r="O44" s="321">
        <f t="shared" si="10"/>
        <v>0</v>
      </c>
      <c r="R44" s="11"/>
    </row>
    <row r="45" spans="1:18" ht="12.75" customHeight="1" x14ac:dyDescent="0.25">
      <c r="A45" s="2">
        <f t="shared" si="14"/>
        <v>23</v>
      </c>
      <c r="B45" s="39">
        <f>VLOOKUP($A45,ReInsure!$A$14:$AU$114,2*$C$4+(IF($C$3="1 - Индивидуальный",1,IF($C$3="2 - Коллективный",2,IF($C$3="3 - Заемщики",3,0)))-1)*16,FALSE)/1000</f>
        <v>2.0899999999999998E-3</v>
      </c>
      <c r="C45" s="39">
        <f>VLOOKUP($A45,ReInsure!$A$14:$AU$114,2*$C$4+(IF($C$3="1 - Индивидуальный",1,IF($C$3="2 - Коллективный",2,IF($C$3="3 - Заемщики",3,0)))-1)*16+1,FALSE)/1000</f>
        <v>1.1999999999999999E-3</v>
      </c>
      <c r="D45" s="12">
        <f t="shared" si="2"/>
        <v>2.5079999999999998E-3</v>
      </c>
      <c r="E45" s="12">
        <f t="shared" si="3"/>
        <v>1.4399999999999999E-3</v>
      </c>
      <c r="F45" s="2">
        <f t="shared" si="4"/>
        <v>49</v>
      </c>
      <c r="G45" s="9">
        <f t="shared" si="11"/>
        <v>0</v>
      </c>
      <c r="H45" s="10">
        <f t="shared" si="5"/>
        <v>0</v>
      </c>
      <c r="I45" s="57">
        <f t="shared" si="12"/>
        <v>1</v>
      </c>
      <c r="J45" s="258">
        <f t="shared" si="6"/>
        <v>5.3280000000000003E-3</v>
      </c>
      <c r="K45" s="259">
        <f t="shared" si="7"/>
        <v>0.994672</v>
      </c>
      <c r="L45" s="13">
        <f t="shared" si="13"/>
        <v>0.94171370999730564</v>
      </c>
      <c r="M45" s="321">
        <f t="shared" si="8"/>
        <v>0</v>
      </c>
      <c r="N45" s="321">
        <f t="shared" si="9"/>
        <v>0</v>
      </c>
      <c r="O45" s="321">
        <f t="shared" si="10"/>
        <v>0</v>
      </c>
      <c r="R45" s="11"/>
    </row>
    <row r="46" spans="1:18" ht="12.75" customHeight="1" x14ac:dyDescent="0.25">
      <c r="A46" s="2">
        <f t="shared" si="14"/>
        <v>24</v>
      </c>
      <c r="B46" s="39">
        <f>VLOOKUP($A46,ReInsure!$A$14:$AU$114,2*$C$4+(IF($C$3="1 - Индивидуальный",1,IF($C$3="2 - Коллективный",2,IF($C$3="3 - Заемщики",3,0)))-1)*16,FALSE)/1000</f>
        <v>2.1000000000000003E-3</v>
      </c>
      <c r="C46" s="39">
        <f>VLOOKUP($A46,ReInsure!$A$14:$AU$114,2*$C$4+(IF($C$3="1 - Индивидуальный",1,IF($C$3="2 - Коллективный",2,IF($C$3="3 - Заемщики",3,0)))-1)*16+1,FALSE)/1000</f>
        <v>1.2199999999999999E-3</v>
      </c>
      <c r="D46" s="12">
        <f t="shared" si="2"/>
        <v>2.5200000000000001E-3</v>
      </c>
      <c r="E46" s="12">
        <f t="shared" si="3"/>
        <v>1.4639999999999998E-3</v>
      </c>
      <c r="F46" s="2">
        <f t="shared" si="4"/>
        <v>50</v>
      </c>
      <c r="G46" s="9">
        <f t="shared" si="11"/>
        <v>0</v>
      </c>
      <c r="H46" s="10">
        <f t="shared" si="5"/>
        <v>0</v>
      </c>
      <c r="I46" s="57">
        <f t="shared" si="12"/>
        <v>1</v>
      </c>
      <c r="J46" s="258">
        <f t="shared" si="6"/>
        <v>5.7599999999999995E-3</v>
      </c>
      <c r="K46" s="259">
        <f t="shared" si="7"/>
        <v>0.99424000000000001</v>
      </c>
      <c r="L46" s="13">
        <f t="shared" si="13"/>
        <v>0.93669625935043999</v>
      </c>
      <c r="M46" s="321">
        <f t="shared" si="8"/>
        <v>0</v>
      </c>
      <c r="N46" s="321">
        <f t="shared" si="9"/>
        <v>0</v>
      </c>
      <c r="O46" s="321">
        <f t="shared" si="10"/>
        <v>0</v>
      </c>
      <c r="R46" s="11"/>
    </row>
    <row r="47" spans="1:18" ht="12.75" customHeight="1" x14ac:dyDescent="0.25">
      <c r="A47" s="2">
        <f t="shared" si="14"/>
        <v>25</v>
      </c>
      <c r="B47" s="39">
        <f>VLOOKUP($A47,ReInsure!$A$14:$AU$114,2*$C$4+(IF($C$3="1 - Индивидуальный",1,IF($C$3="2 - Коллективный",2,IF($C$3="3 - Заемщики",3,0)))-1)*16,FALSE)/1000</f>
        <v>2.1199999999999999E-3</v>
      </c>
      <c r="C47" s="39">
        <f>VLOOKUP($A47,ReInsure!$A$14:$AU$114,2*$C$4+(IF($C$3="1 - Индивидуальный",1,IF($C$3="2 - Коллективный",2,IF($C$3="3 - Заемщики",3,0)))-1)*16+1,FALSE)/1000</f>
        <v>1.23E-3</v>
      </c>
      <c r="D47" s="12">
        <f t="shared" si="2"/>
        <v>2.5439999999999998E-3</v>
      </c>
      <c r="E47" s="12">
        <f t="shared" si="3"/>
        <v>1.4759999999999999E-3</v>
      </c>
      <c r="F47" s="2">
        <f t="shared" si="4"/>
        <v>51</v>
      </c>
      <c r="G47" s="9">
        <f t="shared" si="11"/>
        <v>0</v>
      </c>
      <c r="H47" s="10">
        <f t="shared" si="5"/>
        <v>0</v>
      </c>
      <c r="I47" s="57">
        <f t="shared" si="12"/>
        <v>1</v>
      </c>
      <c r="J47" s="258">
        <f t="shared" si="6"/>
        <v>6.2399999999999999E-3</v>
      </c>
      <c r="K47" s="259">
        <f t="shared" si="7"/>
        <v>0.99375999999999998</v>
      </c>
      <c r="L47" s="13">
        <f t="shared" si="13"/>
        <v>0.93130088889658147</v>
      </c>
      <c r="M47" s="321">
        <f t="shared" si="8"/>
        <v>0</v>
      </c>
      <c r="N47" s="321">
        <f t="shared" si="9"/>
        <v>0</v>
      </c>
      <c r="O47" s="321">
        <f t="shared" si="10"/>
        <v>0</v>
      </c>
      <c r="R47" s="11"/>
    </row>
    <row r="48" spans="1:18" ht="12.75" customHeight="1" x14ac:dyDescent="0.25">
      <c r="A48" s="2">
        <f t="shared" si="14"/>
        <v>26</v>
      </c>
      <c r="B48" s="39">
        <f>VLOOKUP($A48,ReInsure!$A$14:$AU$114,2*$C$4+(IF($C$3="1 - Индивидуальный",1,IF($C$3="2 - Коллективный",2,IF($C$3="3 - Заемщики",3,0)))-1)*16,FALSE)/1000</f>
        <v>2.1199999999999999E-3</v>
      </c>
      <c r="C48" s="39">
        <f>VLOOKUP($A48,ReInsure!$A$14:$AU$114,2*$C$4+(IF($C$3="1 - Индивидуальный",1,IF($C$3="2 - Коллективный",2,IF($C$3="3 - Заемщики",3,0)))-1)*16+1,FALSE)/1000</f>
        <v>1.25E-3</v>
      </c>
      <c r="D48" s="12">
        <f t="shared" si="2"/>
        <v>2.5439999999999998E-3</v>
      </c>
      <c r="E48" s="12">
        <f t="shared" si="3"/>
        <v>1.5E-3</v>
      </c>
      <c r="F48" s="2">
        <f t="shared" si="4"/>
        <v>52</v>
      </c>
      <c r="G48" s="9">
        <f t="shared" si="11"/>
        <v>0</v>
      </c>
      <c r="H48" s="10">
        <f t="shared" si="5"/>
        <v>0</v>
      </c>
      <c r="I48" s="57">
        <f t="shared" si="12"/>
        <v>1</v>
      </c>
      <c r="J48" s="258">
        <f t="shared" si="6"/>
        <v>6.7320000000000001E-3</v>
      </c>
      <c r="K48" s="259">
        <f t="shared" si="7"/>
        <v>0.99326800000000004</v>
      </c>
      <c r="L48" s="13">
        <f t="shared" si="13"/>
        <v>0.92548957134986676</v>
      </c>
      <c r="M48" s="321">
        <f t="shared" si="8"/>
        <v>0</v>
      </c>
      <c r="N48" s="321">
        <f t="shared" si="9"/>
        <v>0</v>
      </c>
      <c r="O48" s="321">
        <f t="shared" si="10"/>
        <v>0</v>
      </c>
      <c r="R48" s="11"/>
    </row>
    <row r="49" spans="1:18" ht="12.75" customHeight="1" x14ac:dyDescent="0.25">
      <c r="A49" s="2">
        <f t="shared" si="14"/>
        <v>27</v>
      </c>
      <c r="B49" s="39">
        <f>VLOOKUP($A49,ReInsure!$A$14:$AU$114,2*$C$4+(IF($C$3="1 - Индивидуальный",1,IF($C$3="2 - Коллективный",2,IF($C$3="3 - Заемщики",3,0)))-1)*16,FALSE)/1000</f>
        <v>2.1299999999999999E-3</v>
      </c>
      <c r="C49" s="39">
        <f>VLOOKUP($A49,ReInsure!$A$14:$AU$114,2*$C$4+(IF($C$3="1 - Индивидуальный",1,IF($C$3="2 - Коллективный",2,IF($C$3="3 - Заемщики",3,0)))-1)*16+1,FALSE)/1000</f>
        <v>1.2800000000000001E-3</v>
      </c>
      <c r="D49" s="12">
        <f t="shared" si="2"/>
        <v>2.5559999999999997E-3</v>
      </c>
      <c r="E49" s="12">
        <f t="shared" si="3"/>
        <v>1.536E-3</v>
      </c>
      <c r="F49" s="2">
        <f t="shared" si="4"/>
        <v>53</v>
      </c>
      <c r="G49" s="9">
        <f t="shared" si="11"/>
        <v>0</v>
      </c>
      <c r="H49" s="10">
        <f t="shared" si="5"/>
        <v>0</v>
      </c>
      <c r="I49" s="57">
        <f t="shared" si="12"/>
        <v>1</v>
      </c>
      <c r="J49" s="258">
        <f t="shared" si="6"/>
        <v>7.2360000000000002E-3</v>
      </c>
      <c r="K49" s="259">
        <f t="shared" si="7"/>
        <v>0.99276399999999998</v>
      </c>
      <c r="L49" s="13">
        <f t="shared" si="13"/>
        <v>0.91925917555553949</v>
      </c>
      <c r="M49" s="321">
        <f t="shared" si="8"/>
        <v>0</v>
      </c>
      <c r="N49" s="321">
        <f t="shared" si="9"/>
        <v>0</v>
      </c>
      <c r="O49" s="321">
        <f t="shared" si="10"/>
        <v>0</v>
      </c>
      <c r="R49" s="11"/>
    </row>
    <row r="50" spans="1:18" ht="12.75" customHeight="1" x14ac:dyDescent="0.25">
      <c r="A50" s="2">
        <f t="shared" si="14"/>
        <v>28</v>
      </c>
      <c r="B50" s="39">
        <f>VLOOKUP($A50,ReInsure!$A$14:$AU$114,2*$C$4+(IF($C$3="1 - Индивидуальный",1,IF($C$3="2 - Коллективный",2,IF($C$3="3 - Заемщики",3,0)))-1)*16,FALSE)/1000</f>
        <v>2.14E-3</v>
      </c>
      <c r="C50" s="39">
        <f>VLOOKUP($A50,ReInsure!$A$14:$AU$114,2*$C$4+(IF($C$3="1 - Индивидуальный",1,IF($C$3="2 - Коллективный",2,IF($C$3="3 - Заемщики",3,0)))-1)*16+1,FALSE)/1000</f>
        <v>1.2999999999999999E-3</v>
      </c>
      <c r="D50" s="12">
        <f t="shared" si="2"/>
        <v>2.568E-3</v>
      </c>
      <c r="E50" s="12">
        <f t="shared" si="3"/>
        <v>1.56E-3</v>
      </c>
      <c r="F50" s="2">
        <f t="shared" si="4"/>
        <v>54</v>
      </c>
      <c r="G50" s="9">
        <f t="shared" si="11"/>
        <v>0</v>
      </c>
      <c r="H50" s="10">
        <f t="shared" si="5"/>
        <v>0</v>
      </c>
      <c r="I50" s="57">
        <f t="shared" si="12"/>
        <v>1</v>
      </c>
      <c r="J50" s="258">
        <f t="shared" si="6"/>
        <v>7.7879999999999998E-3</v>
      </c>
      <c r="K50" s="259">
        <f t="shared" si="7"/>
        <v>0.99221199999999998</v>
      </c>
      <c r="L50" s="13">
        <f t="shared" si="13"/>
        <v>0.91260741616121954</v>
      </c>
      <c r="M50" s="321">
        <f t="shared" si="8"/>
        <v>0</v>
      </c>
      <c r="N50" s="321">
        <f t="shared" si="9"/>
        <v>0</v>
      </c>
      <c r="O50" s="321">
        <f t="shared" si="10"/>
        <v>0</v>
      </c>
      <c r="R50" s="11"/>
    </row>
    <row r="51" spans="1:18" ht="12.75" customHeight="1" x14ac:dyDescent="0.25">
      <c r="A51" s="2">
        <f t="shared" si="14"/>
        <v>29</v>
      </c>
      <c r="B51" s="39">
        <f>VLOOKUP($A51,ReInsure!$A$14:$AU$114,2*$C$4+(IF($C$3="1 - Индивидуальный",1,IF($C$3="2 - Коллективный",2,IF($C$3="3 - Заемщики",3,0)))-1)*16,FALSE)/1000</f>
        <v>2.15E-3</v>
      </c>
      <c r="C51" s="39">
        <f>VLOOKUP($A51,ReInsure!$A$14:$AU$114,2*$C$4+(IF($C$3="1 - Индивидуальный",1,IF($C$3="2 - Коллективный",2,IF($C$3="3 - Заемщики",3,0)))-1)*16+1,FALSE)/1000</f>
        <v>1.33E-3</v>
      </c>
      <c r="D51" s="12">
        <f t="shared" si="2"/>
        <v>2.5799999999999998E-3</v>
      </c>
      <c r="E51" s="12">
        <f t="shared" si="3"/>
        <v>1.596E-3</v>
      </c>
      <c r="F51" s="2">
        <f t="shared" si="4"/>
        <v>55</v>
      </c>
      <c r="G51" s="9">
        <f t="shared" si="11"/>
        <v>0</v>
      </c>
      <c r="H51" s="10">
        <f t="shared" si="5"/>
        <v>0</v>
      </c>
      <c r="I51" s="57">
        <f t="shared" si="12"/>
        <v>1</v>
      </c>
      <c r="J51" s="258">
        <f t="shared" si="6"/>
        <v>8.3759999999999998E-3</v>
      </c>
      <c r="K51" s="259">
        <f t="shared" si="7"/>
        <v>0.99162399999999995</v>
      </c>
      <c r="L51" s="13">
        <f t="shared" si="13"/>
        <v>0.90550002960415599</v>
      </c>
      <c r="M51" s="321">
        <f t="shared" si="8"/>
        <v>0</v>
      </c>
      <c r="N51" s="321">
        <f t="shared" si="9"/>
        <v>0</v>
      </c>
      <c r="O51" s="321">
        <f t="shared" si="10"/>
        <v>0</v>
      </c>
      <c r="R51" s="11"/>
    </row>
    <row r="52" spans="1:18" ht="12.75" customHeight="1" x14ac:dyDescent="0.25">
      <c r="A52" s="2">
        <f t="shared" si="14"/>
        <v>30</v>
      </c>
      <c r="B52" s="39">
        <f>VLOOKUP($A52,ReInsure!$A$14:$AU$114,2*$C$4+(IF($C$3="1 - Индивидуальный",1,IF($C$3="2 - Коллективный",2,IF($C$3="3 - Заемщики",3,0)))-1)*16,FALSE)/1000</f>
        <v>2.1700000000000001E-3</v>
      </c>
      <c r="C52" s="39">
        <f>VLOOKUP($A52,ReInsure!$A$14:$AU$114,2*$C$4+(IF($C$3="1 - Индивидуальный",1,IF($C$3="2 - Коллективный",2,IF($C$3="3 - Заемщики",3,0)))-1)*16+1,FALSE)/1000</f>
        <v>1.3799999999999999E-3</v>
      </c>
      <c r="D52" s="12">
        <f t="shared" si="2"/>
        <v>2.604E-3</v>
      </c>
      <c r="E52" s="12">
        <f t="shared" si="3"/>
        <v>1.6559999999999999E-3</v>
      </c>
      <c r="F52" s="2">
        <f t="shared" si="4"/>
        <v>56</v>
      </c>
      <c r="G52" s="9">
        <f t="shared" si="11"/>
        <v>0</v>
      </c>
      <c r="H52" s="10">
        <f t="shared" si="5"/>
        <v>0</v>
      </c>
      <c r="I52" s="57">
        <f t="shared" si="12"/>
        <v>1</v>
      </c>
      <c r="J52" s="258">
        <f t="shared" si="6"/>
        <v>9.0360000000000006E-3</v>
      </c>
      <c r="K52" s="259">
        <f t="shared" si="7"/>
        <v>0.99096399999999996</v>
      </c>
      <c r="L52" s="13">
        <f t="shared" si="13"/>
        <v>0.89791556135619155</v>
      </c>
      <c r="M52" s="321">
        <f t="shared" si="8"/>
        <v>0</v>
      </c>
      <c r="N52" s="321">
        <f t="shared" si="9"/>
        <v>0</v>
      </c>
      <c r="O52" s="321">
        <f t="shared" si="10"/>
        <v>0</v>
      </c>
      <c r="R52" s="43"/>
    </row>
    <row r="53" spans="1:18" ht="12.75" customHeight="1" x14ac:dyDescent="0.25">
      <c r="A53" s="2">
        <f t="shared" si="14"/>
        <v>31</v>
      </c>
      <c r="B53" s="39">
        <f>VLOOKUP($A53,ReInsure!$A$14:$AU$114,2*$C$4+(IF($C$3="1 - Индивидуальный",1,IF($C$3="2 - Коллективный",2,IF($C$3="3 - Заемщики",3,0)))-1)*16,FALSE)/1000</f>
        <v>2.1800000000000001E-3</v>
      </c>
      <c r="C53" s="39">
        <f>VLOOKUP($A53,ReInsure!$A$14:$AU$114,2*$C$4+(IF($C$3="1 - Индивидуальный",1,IF($C$3="2 - Коллективный",2,IF($C$3="3 - Заемщики",3,0)))-1)*16+1,FALSE)/1000</f>
        <v>1.41E-3</v>
      </c>
      <c r="D53" s="12">
        <f t="shared" si="2"/>
        <v>2.6159999999999998E-3</v>
      </c>
      <c r="E53" s="12">
        <f t="shared" si="3"/>
        <v>1.6919999999999999E-3</v>
      </c>
      <c r="F53" s="2">
        <f t="shared" si="4"/>
        <v>57</v>
      </c>
      <c r="G53" s="9">
        <f t="shared" si="11"/>
        <v>0</v>
      </c>
      <c r="H53" s="10">
        <f t="shared" si="5"/>
        <v>0</v>
      </c>
      <c r="I53" s="57">
        <f t="shared" si="12"/>
        <v>1</v>
      </c>
      <c r="J53" s="258">
        <f t="shared" si="6"/>
        <v>9.9119999999999989E-3</v>
      </c>
      <c r="K53" s="259">
        <f t="shared" si="7"/>
        <v>0.99008799999999997</v>
      </c>
      <c r="L53" s="13">
        <f t="shared" si="13"/>
        <v>0.88980199634377699</v>
      </c>
      <c r="M53" s="321">
        <f t="shared" si="8"/>
        <v>0</v>
      </c>
      <c r="N53" s="321">
        <f t="shared" si="9"/>
        <v>0</v>
      </c>
      <c r="O53" s="321">
        <f t="shared" si="10"/>
        <v>0</v>
      </c>
      <c r="R53" s="11"/>
    </row>
    <row r="54" spans="1:18" ht="12.75" customHeight="1" x14ac:dyDescent="0.25">
      <c r="A54" s="2">
        <f t="shared" si="14"/>
        <v>32</v>
      </c>
      <c r="B54" s="39">
        <f>VLOOKUP($A54,ReInsure!$A$14:$AU$114,2*$C$4+(IF($C$3="1 - Индивидуальный",1,IF($C$3="2 - Коллективный",2,IF($C$3="3 - Заемщики",3,0)))-1)*16,FALSE)/1000</f>
        <v>2.1900000000000001E-3</v>
      </c>
      <c r="C54" s="39">
        <f>VLOOKUP($A54,ReInsure!$A$14:$AU$114,2*$C$4+(IF($C$3="1 - Индивидуальный",1,IF($C$3="2 - Коллективный",2,IF($C$3="3 - Заемщики",3,0)))-1)*16+1,FALSE)/1000</f>
        <v>1.48E-3</v>
      </c>
      <c r="D54" s="12">
        <f t="shared" ref="D54:D85" si="15">B54*(1+IF($C$11=0,1,-1)*$C$19)+$C$20</f>
        <v>2.6280000000000001E-3</v>
      </c>
      <c r="E54" s="12">
        <f t="shared" ref="E54:E85" si="16">C54*(1+IF($C$11=0,1,-1)*$C$19)+$C$20</f>
        <v>1.7759999999999998E-3</v>
      </c>
      <c r="F54" s="2">
        <f t="shared" ref="F54:F85" si="17">$C$6+A54</f>
        <v>58</v>
      </c>
      <c r="G54" s="9">
        <f t="shared" si="11"/>
        <v>0</v>
      </c>
      <c r="H54" s="10">
        <f t="shared" ref="H54:H85" si="18">IF(A54&lt;7,$C$15,$C$16)</f>
        <v>0</v>
      </c>
      <c r="I54" s="57">
        <f t="shared" si="12"/>
        <v>1</v>
      </c>
      <c r="J54" s="258">
        <f t="shared" ref="J54:J85" si="19">VLOOKUP(F54,$A$22:$E$133,4+IF($C$7="Мужской",0,1))</f>
        <v>1.0920000000000001E-2</v>
      </c>
      <c r="K54" s="259">
        <f t="shared" ref="K54:K85" si="20">1-J54</f>
        <v>0.98907999999999996</v>
      </c>
      <c r="L54" s="13">
        <f t="shared" si="13"/>
        <v>0.88098227895601744</v>
      </c>
      <c r="M54" s="321">
        <f t="shared" ref="M54:M85" si="21">G54 * I55 * L54 * J54</f>
        <v>0</v>
      </c>
      <c r="N54" s="321">
        <f t="shared" ref="N54:N85" si="22">IF(OR($C$11=0,$C$11=1),M54,0) + IF(A54=$C$9-1, 1, 0) *G54* I55 * IF(OR($C$11=0,$C$11=1),L55,1)</f>
        <v>0</v>
      </c>
      <c r="O54" s="321">
        <f t="shared" ref="O54:O85" si="23">IF(A54&lt;$C$13,L54*I54,0)</f>
        <v>0</v>
      </c>
      <c r="R54" s="11"/>
    </row>
    <row r="55" spans="1:18" ht="12.75" customHeight="1" x14ac:dyDescent="0.25">
      <c r="A55" s="2">
        <f t="shared" si="14"/>
        <v>33</v>
      </c>
      <c r="B55" s="39">
        <f>VLOOKUP($A55,ReInsure!$A$14:$AU$114,2*$C$4+(IF($C$3="1 - Индивидуальный",1,IF($C$3="2 - Коллективный",2,IF($C$3="3 - Заемщики",3,0)))-1)*16,FALSE)/1000</f>
        <v>2.2000000000000001E-3</v>
      </c>
      <c r="C55" s="39">
        <f>VLOOKUP($A55,ReInsure!$A$14:$AU$114,2*$C$4+(IF($C$3="1 - Индивидуальный",1,IF($C$3="2 - Коллективный",2,IF($C$3="3 - Заемщики",3,0)))-1)*16+1,FALSE)/1000</f>
        <v>1.56E-3</v>
      </c>
      <c r="D55" s="12">
        <f t="shared" si="15"/>
        <v>2.64E-3</v>
      </c>
      <c r="E55" s="12">
        <f t="shared" si="16"/>
        <v>1.872E-3</v>
      </c>
      <c r="F55" s="2">
        <f t="shared" si="17"/>
        <v>59</v>
      </c>
      <c r="G55" s="9">
        <f t="shared" ref="G55:G86" si="24">IF(A55&lt;$C$9, G54 * (1 + $C$14), 0)</f>
        <v>0</v>
      </c>
      <c r="H55" s="10">
        <f t="shared" si="18"/>
        <v>0</v>
      </c>
      <c r="I55" s="57">
        <f t="shared" ref="I55:I86" si="25">I54 / (H54+1)</f>
        <v>1</v>
      </c>
      <c r="J55" s="258">
        <f t="shared" si="19"/>
        <v>1.2023999999999998E-2</v>
      </c>
      <c r="K55" s="259">
        <f t="shared" si="20"/>
        <v>0.98797599999999997</v>
      </c>
      <c r="L55" s="13">
        <f t="shared" ref="L55:L86" si="26">L54 * K54</f>
        <v>0.87136195246981774</v>
      </c>
      <c r="M55" s="321">
        <f t="shared" si="21"/>
        <v>0</v>
      </c>
      <c r="N55" s="321">
        <f t="shared" si="22"/>
        <v>0</v>
      </c>
      <c r="O55" s="321">
        <f t="shared" si="23"/>
        <v>0</v>
      </c>
      <c r="R55" s="11"/>
    </row>
    <row r="56" spans="1:18" ht="12.75" customHeight="1" x14ac:dyDescent="0.25">
      <c r="A56" s="2">
        <f t="shared" ref="A56:A87" si="27">A55+1</f>
        <v>34</v>
      </c>
      <c r="B56" s="39">
        <f>VLOOKUP($A56,ReInsure!$A$14:$AU$114,2*$C$4+(IF($C$3="1 - Индивидуальный",1,IF($C$3="2 - Коллективный",2,IF($C$3="3 - Заемщики",3,0)))-1)*16,FALSE)/1000</f>
        <v>2.2100000000000002E-3</v>
      </c>
      <c r="C56" s="39">
        <f>VLOOKUP($A56,ReInsure!$A$14:$AU$114,2*$C$4+(IF($C$3="1 - Индивидуальный",1,IF($C$3="2 - Коллективный",2,IF($C$3="3 - Заемщики",3,0)))-1)*16+1,FALSE)/1000</f>
        <v>1.64E-3</v>
      </c>
      <c r="D56" s="12">
        <f t="shared" si="15"/>
        <v>2.6520000000000003E-3</v>
      </c>
      <c r="E56" s="12">
        <f t="shared" si="16"/>
        <v>1.9679999999999997E-3</v>
      </c>
      <c r="F56" s="2">
        <f t="shared" si="17"/>
        <v>60</v>
      </c>
      <c r="G56" s="9">
        <f t="shared" si="24"/>
        <v>0</v>
      </c>
      <c r="H56" s="10">
        <f t="shared" si="18"/>
        <v>0</v>
      </c>
      <c r="I56" s="57">
        <f t="shared" si="25"/>
        <v>1</v>
      </c>
      <c r="J56" s="258">
        <f t="shared" si="19"/>
        <v>1.3199999999999998E-2</v>
      </c>
      <c r="K56" s="259">
        <f t="shared" si="20"/>
        <v>0.98680000000000001</v>
      </c>
      <c r="L56" s="13">
        <f t="shared" si="26"/>
        <v>0.86088469635332066</v>
      </c>
      <c r="M56" s="321">
        <f t="shared" si="21"/>
        <v>0</v>
      </c>
      <c r="N56" s="321">
        <f t="shared" si="22"/>
        <v>0</v>
      </c>
      <c r="O56" s="321">
        <f t="shared" si="23"/>
        <v>0</v>
      </c>
      <c r="R56" s="11"/>
    </row>
    <row r="57" spans="1:18" ht="12.75" customHeight="1" x14ac:dyDescent="0.25">
      <c r="A57" s="2">
        <f t="shared" si="27"/>
        <v>35</v>
      </c>
      <c r="B57" s="39">
        <f>VLOOKUP($A57,ReInsure!$A$14:$AU$114,2*$C$4+(IF($C$3="1 - Индивидуальный",1,IF($C$3="2 - Коллективный",2,IF($C$3="3 - Заемщики",3,0)))-1)*16,FALSE)/1000</f>
        <v>2.3400000000000001E-3</v>
      </c>
      <c r="C57" s="39">
        <f>VLOOKUP($A57,ReInsure!$A$14:$AU$114,2*$C$4+(IF($C$3="1 - Индивидуальный",1,IF($C$3="2 - Коллективный",2,IF($C$3="3 - Заемщики",3,0)))-1)*16+1,FALSE)/1000</f>
        <v>1.72E-3</v>
      </c>
      <c r="D57" s="12">
        <f t="shared" si="15"/>
        <v>2.8080000000000002E-3</v>
      </c>
      <c r="E57" s="12">
        <f t="shared" si="16"/>
        <v>2.0639999999999999E-3</v>
      </c>
      <c r="F57" s="2">
        <f t="shared" si="17"/>
        <v>61</v>
      </c>
      <c r="G57" s="9">
        <f t="shared" si="24"/>
        <v>0</v>
      </c>
      <c r="H57" s="10">
        <f t="shared" si="18"/>
        <v>0</v>
      </c>
      <c r="I57" s="57">
        <f t="shared" si="25"/>
        <v>1</v>
      </c>
      <c r="J57" s="258">
        <f t="shared" si="19"/>
        <v>1.4484E-2</v>
      </c>
      <c r="K57" s="259">
        <f t="shared" si="20"/>
        <v>0.98551599999999995</v>
      </c>
      <c r="L57" s="13">
        <f t="shared" si="26"/>
        <v>0.84952101836145688</v>
      </c>
      <c r="M57" s="321">
        <f t="shared" si="21"/>
        <v>0</v>
      </c>
      <c r="N57" s="321">
        <f t="shared" si="22"/>
        <v>0</v>
      </c>
      <c r="O57" s="321">
        <f t="shared" si="23"/>
        <v>0</v>
      </c>
      <c r="R57" s="11"/>
    </row>
    <row r="58" spans="1:18" ht="12.75" customHeight="1" x14ac:dyDescent="0.25">
      <c r="A58" s="2">
        <f t="shared" si="27"/>
        <v>36</v>
      </c>
      <c r="B58" s="39">
        <f>VLOOKUP($A58,ReInsure!$A$14:$AU$114,2*$C$4+(IF($C$3="1 - Индивидуальный",1,IF($C$3="2 - Коллективный",2,IF($C$3="3 - Заемщики",3,0)))-1)*16,FALSE)/1000</f>
        <v>2.5200000000000001E-3</v>
      </c>
      <c r="C58" s="39">
        <f>VLOOKUP($A58,ReInsure!$A$14:$AU$114,2*$C$4+(IF($C$3="1 - Индивидуальный",1,IF($C$3="2 - Коллективный",2,IF($C$3="3 - Заемщики",3,0)))-1)*16+1,FALSE)/1000</f>
        <v>1.8400000000000001E-3</v>
      </c>
      <c r="D58" s="12">
        <f t="shared" si="15"/>
        <v>3.0240000000000002E-3</v>
      </c>
      <c r="E58" s="12">
        <f t="shared" si="16"/>
        <v>2.2079999999999999E-3</v>
      </c>
      <c r="F58" s="2">
        <f t="shared" si="17"/>
        <v>62</v>
      </c>
      <c r="G58" s="9">
        <f t="shared" si="24"/>
        <v>0</v>
      </c>
      <c r="H58" s="10">
        <f t="shared" si="18"/>
        <v>0</v>
      </c>
      <c r="I58" s="57">
        <f t="shared" si="25"/>
        <v>1</v>
      </c>
      <c r="J58" s="258">
        <f t="shared" si="19"/>
        <v>1.5827999999999998E-2</v>
      </c>
      <c r="K58" s="259">
        <f t="shared" si="20"/>
        <v>0.98417200000000005</v>
      </c>
      <c r="L58" s="13">
        <f t="shared" si="26"/>
        <v>0.83721655593150945</v>
      </c>
      <c r="M58" s="321">
        <f t="shared" si="21"/>
        <v>0</v>
      </c>
      <c r="N58" s="321">
        <f t="shared" si="22"/>
        <v>0</v>
      </c>
      <c r="O58" s="321">
        <f t="shared" si="23"/>
        <v>0</v>
      </c>
      <c r="R58" s="11"/>
    </row>
    <row r="59" spans="1:18" ht="12.75" customHeight="1" x14ac:dyDescent="0.25">
      <c r="A59" s="2">
        <f t="shared" si="27"/>
        <v>37</v>
      </c>
      <c r="B59" s="39">
        <f>VLOOKUP($A59,ReInsure!$A$14:$AU$114,2*$C$4+(IF($C$3="1 - Индивидуальный",1,IF($C$3="2 - Коллективный",2,IF($C$3="3 - Заемщики",3,0)))-1)*16,FALSE)/1000</f>
        <v>2.7100000000000002E-3</v>
      </c>
      <c r="C59" s="39">
        <f>VLOOKUP($A59,ReInsure!$A$14:$AU$114,2*$C$4+(IF($C$3="1 - Индивидуальный",1,IF($C$3="2 - Коллективный",2,IF($C$3="3 - Заемщики",3,0)))-1)*16+1,FALSE)/1000</f>
        <v>1.9399999999999999E-3</v>
      </c>
      <c r="D59" s="12">
        <f t="shared" si="15"/>
        <v>3.2520000000000001E-3</v>
      </c>
      <c r="E59" s="12">
        <f t="shared" si="16"/>
        <v>2.3279999999999998E-3</v>
      </c>
      <c r="F59" s="2">
        <f t="shared" si="17"/>
        <v>63</v>
      </c>
      <c r="G59" s="9">
        <f t="shared" si="24"/>
        <v>0</v>
      </c>
      <c r="H59" s="10">
        <f t="shared" si="18"/>
        <v>0</v>
      </c>
      <c r="I59" s="57">
        <f t="shared" si="25"/>
        <v>1</v>
      </c>
      <c r="J59" s="258">
        <f t="shared" si="19"/>
        <v>1.7339999999999998E-2</v>
      </c>
      <c r="K59" s="259">
        <f t="shared" si="20"/>
        <v>0.98265999999999998</v>
      </c>
      <c r="L59" s="13">
        <f t="shared" si="26"/>
        <v>0.82396509228422554</v>
      </c>
      <c r="M59" s="321">
        <f t="shared" si="21"/>
        <v>0</v>
      </c>
      <c r="N59" s="321">
        <f t="shared" si="22"/>
        <v>0</v>
      </c>
      <c r="O59" s="321">
        <f t="shared" si="23"/>
        <v>0</v>
      </c>
      <c r="R59" s="11"/>
    </row>
    <row r="60" spans="1:18" ht="12.75" customHeight="1" x14ac:dyDescent="0.25">
      <c r="A60" s="2">
        <f t="shared" si="27"/>
        <v>38</v>
      </c>
      <c r="B60" s="39">
        <f>VLOOKUP($A60,ReInsure!$A$14:$AU$114,2*$C$4+(IF($C$3="1 - Индивидуальный",1,IF($C$3="2 - Коллективный",2,IF($C$3="3 - Заемщики",3,0)))-1)*16,FALSE)/1000</f>
        <v>2.9500000000000004E-3</v>
      </c>
      <c r="C60" s="39">
        <f>VLOOKUP($A60,ReInsure!$A$14:$AU$114,2*$C$4+(IF($C$3="1 - Индивидуальный",1,IF($C$3="2 - Коллективный",2,IF($C$3="3 - Заемщики",3,0)))-1)*16+1,FALSE)/1000</f>
        <v>2.0499999999999997E-3</v>
      </c>
      <c r="D60" s="12">
        <f t="shared" si="15"/>
        <v>3.5400000000000002E-3</v>
      </c>
      <c r="E60" s="12">
        <f t="shared" si="16"/>
        <v>2.4599999999999995E-3</v>
      </c>
      <c r="F60" s="2">
        <f t="shared" si="17"/>
        <v>64</v>
      </c>
      <c r="G60" s="9">
        <f t="shared" si="24"/>
        <v>0</v>
      </c>
      <c r="H60" s="10">
        <f t="shared" si="18"/>
        <v>0</v>
      </c>
      <c r="I60" s="57">
        <f t="shared" si="25"/>
        <v>1</v>
      </c>
      <c r="J60" s="258">
        <f t="shared" si="19"/>
        <v>1.9043999999999998E-2</v>
      </c>
      <c r="K60" s="259">
        <f t="shared" si="20"/>
        <v>0.98095600000000005</v>
      </c>
      <c r="L60" s="13">
        <f t="shared" si="26"/>
        <v>0.80967753758401706</v>
      </c>
      <c r="M60" s="321">
        <f t="shared" si="21"/>
        <v>0</v>
      </c>
      <c r="N60" s="321">
        <f t="shared" si="22"/>
        <v>0</v>
      </c>
      <c r="O60" s="321">
        <f t="shared" si="23"/>
        <v>0</v>
      </c>
      <c r="R60" s="11"/>
    </row>
    <row r="61" spans="1:18" ht="12.75" customHeight="1" x14ac:dyDescent="0.25">
      <c r="A61" s="2">
        <f t="shared" si="27"/>
        <v>39</v>
      </c>
      <c r="B61" s="39">
        <f>VLOOKUP($A61,ReInsure!$A$14:$AU$114,2*$C$4+(IF($C$3="1 - Индивидуальный",1,IF($C$3="2 - Коллективный",2,IF($C$3="3 - Заемщики",3,0)))-1)*16,FALSE)/1000</f>
        <v>3.2000000000000002E-3</v>
      </c>
      <c r="C61" s="39">
        <f>VLOOKUP($A61,ReInsure!$A$14:$AU$114,2*$C$4+(IF($C$3="1 - Индивидуальный",1,IF($C$3="2 - Коллективный",2,IF($C$3="3 - Заемщики",3,0)))-1)*16+1,FALSE)/1000</f>
        <v>2.1700000000000001E-3</v>
      </c>
      <c r="D61" s="12">
        <f t="shared" si="15"/>
        <v>3.8400000000000001E-3</v>
      </c>
      <c r="E61" s="12">
        <f t="shared" si="16"/>
        <v>2.604E-3</v>
      </c>
      <c r="F61" s="2">
        <f t="shared" si="17"/>
        <v>65</v>
      </c>
      <c r="G61" s="9">
        <f t="shared" si="24"/>
        <v>0</v>
      </c>
      <c r="H61" s="10">
        <f t="shared" si="18"/>
        <v>0</v>
      </c>
      <c r="I61" s="57">
        <f t="shared" si="25"/>
        <v>1</v>
      </c>
      <c r="J61" s="258">
        <f t="shared" si="19"/>
        <v>2.1000000000000001E-2</v>
      </c>
      <c r="K61" s="259">
        <f t="shared" si="20"/>
        <v>0.97899999999999998</v>
      </c>
      <c r="L61" s="13">
        <f t="shared" si="26"/>
        <v>0.79425803855826704</v>
      </c>
      <c r="M61" s="321">
        <f t="shared" si="21"/>
        <v>0</v>
      </c>
      <c r="N61" s="321">
        <f t="shared" si="22"/>
        <v>0</v>
      </c>
      <c r="O61" s="321">
        <f t="shared" si="23"/>
        <v>0</v>
      </c>
      <c r="R61" s="11"/>
    </row>
    <row r="62" spans="1:18" ht="12.75" customHeight="1" x14ac:dyDescent="0.25">
      <c r="A62" s="2">
        <f t="shared" si="27"/>
        <v>40</v>
      </c>
      <c r="B62" s="39">
        <f>VLOOKUP($A62,ReInsure!$A$14:$AU$114,2*$C$4+(IF($C$3="1 - Индивидуальный",1,IF($C$3="2 - Коллективный",2,IF($C$3="3 - Заемщики",3,0)))-1)*16,FALSE)/1000</f>
        <v>3.47E-3</v>
      </c>
      <c r="C62" s="39">
        <f>VLOOKUP($A62,ReInsure!$A$14:$AU$114,2*$C$4+(IF($C$3="1 - Индивидуальный",1,IF($C$3="2 - Коллективный",2,IF($C$3="3 - Заемщики",3,0)))-1)*16+1,FALSE)/1000</f>
        <v>2.2899999999999999E-3</v>
      </c>
      <c r="D62" s="12">
        <f t="shared" si="15"/>
        <v>4.1640000000000002E-3</v>
      </c>
      <c r="E62" s="12">
        <f t="shared" si="16"/>
        <v>2.748E-3</v>
      </c>
      <c r="F62" s="2">
        <f t="shared" si="17"/>
        <v>66</v>
      </c>
      <c r="G62" s="9">
        <f t="shared" si="24"/>
        <v>0</v>
      </c>
      <c r="H62" s="10">
        <f t="shared" si="18"/>
        <v>0</v>
      </c>
      <c r="I62" s="57">
        <f t="shared" si="25"/>
        <v>1</v>
      </c>
      <c r="J62" s="258">
        <f t="shared" si="19"/>
        <v>2.3268E-2</v>
      </c>
      <c r="K62" s="259">
        <f t="shared" si="20"/>
        <v>0.97673200000000004</v>
      </c>
      <c r="L62" s="13">
        <f t="shared" si="26"/>
        <v>0.77757861974854348</v>
      </c>
      <c r="M62" s="321">
        <f t="shared" si="21"/>
        <v>0</v>
      </c>
      <c r="N62" s="321">
        <f t="shared" si="22"/>
        <v>0</v>
      </c>
      <c r="O62" s="321">
        <f t="shared" si="23"/>
        <v>0</v>
      </c>
      <c r="R62" s="11"/>
    </row>
    <row r="63" spans="1:18" ht="12.75" customHeight="1" x14ac:dyDescent="0.25">
      <c r="A63" s="2">
        <f t="shared" si="27"/>
        <v>41</v>
      </c>
      <c r="B63" s="39">
        <f>VLOOKUP($A63,ReInsure!$A$14:$AU$114,2*$C$4+(IF($C$3="1 - Индивидуальный",1,IF($C$3="2 - Коллективный",2,IF($C$3="3 - Заемщики",3,0)))-1)*16,FALSE)/1000</f>
        <v>3.7499999999999999E-3</v>
      </c>
      <c r="C63" s="39">
        <f>VLOOKUP($A63,ReInsure!$A$14:$AU$114,2*$C$4+(IF($C$3="1 - Индивидуальный",1,IF($C$3="2 - Коллективный",2,IF($C$3="3 - Заемщики",3,0)))-1)*16+1,FALSE)/1000</f>
        <v>2.4300000000000003E-3</v>
      </c>
      <c r="D63" s="12">
        <f t="shared" si="15"/>
        <v>4.4999999999999997E-3</v>
      </c>
      <c r="E63" s="12">
        <f t="shared" si="16"/>
        <v>2.9160000000000002E-3</v>
      </c>
      <c r="F63" s="2">
        <f t="shared" si="17"/>
        <v>67</v>
      </c>
      <c r="G63" s="9">
        <f t="shared" si="24"/>
        <v>0</v>
      </c>
      <c r="H63" s="10">
        <f t="shared" si="18"/>
        <v>0</v>
      </c>
      <c r="I63" s="57">
        <f t="shared" si="25"/>
        <v>1</v>
      </c>
      <c r="J63" s="258">
        <f t="shared" si="19"/>
        <v>2.5871999999999999E-2</v>
      </c>
      <c r="K63" s="259">
        <f t="shared" si="20"/>
        <v>0.97412799999999999</v>
      </c>
      <c r="L63" s="13">
        <f t="shared" si="26"/>
        <v>0.75948592042423435</v>
      </c>
      <c r="M63" s="321">
        <f t="shared" si="21"/>
        <v>0</v>
      </c>
      <c r="N63" s="321">
        <f t="shared" si="22"/>
        <v>0</v>
      </c>
      <c r="O63" s="321">
        <f t="shared" si="23"/>
        <v>0</v>
      </c>
      <c r="R63" s="11"/>
    </row>
    <row r="64" spans="1:18" ht="12.75" customHeight="1" x14ac:dyDescent="0.25">
      <c r="A64" s="2">
        <f t="shared" si="27"/>
        <v>42</v>
      </c>
      <c r="B64" s="39">
        <f>VLOOKUP($A64,ReInsure!$A$14:$AU$114,2*$C$4+(IF($C$3="1 - Индивидуальный",1,IF($C$3="2 - Коллективный",2,IF($C$3="3 - Заемщики",3,0)))-1)*16,FALSE)/1000</f>
        <v>4.0599999999999994E-3</v>
      </c>
      <c r="C64" s="39">
        <f>VLOOKUP($A64,ReInsure!$A$14:$AU$114,2*$C$4+(IF($C$3="1 - Индивидуальный",1,IF($C$3="2 - Коллективный",2,IF($C$3="3 - Заемщики",3,0)))-1)*16+1,FALSE)/1000</f>
        <v>2.5899999999999999E-3</v>
      </c>
      <c r="D64" s="12">
        <f t="shared" si="15"/>
        <v>4.8719999999999987E-3</v>
      </c>
      <c r="E64" s="12">
        <f t="shared" si="16"/>
        <v>3.1079999999999997E-3</v>
      </c>
      <c r="F64" s="2">
        <f t="shared" si="17"/>
        <v>68</v>
      </c>
      <c r="G64" s="9">
        <f t="shared" si="24"/>
        <v>0</v>
      </c>
      <c r="H64" s="10">
        <f t="shared" si="18"/>
        <v>0</v>
      </c>
      <c r="I64" s="57">
        <f t="shared" si="25"/>
        <v>1</v>
      </c>
      <c r="J64" s="258">
        <f t="shared" si="19"/>
        <v>2.8931999999999999E-2</v>
      </c>
      <c r="K64" s="259">
        <f t="shared" si="20"/>
        <v>0.97106800000000004</v>
      </c>
      <c r="L64" s="13">
        <f t="shared" si="26"/>
        <v>0.73983650069101858</v>
      </c>
      <c r="M64" s="321">
        <f t="shared" si="21"/>
        <v>0</v>
      </c>
      <c r="N64" s="321">
        <f t="shared" si="22"/>
        <v>0</v>
      </c>
      <c r="O64" s="321">
        <f t="shared" si="23"/>
        <v>0</v>
      </c>
      <c r="R64" s="11"/>
    </row>
    <row r="65" spans="1:18" ht="12.75" customHeight="1" x14ac:dyDescent="0.25">
      <c r="A65" s="2">
        <f t="shared" si="27"/>
        <v>43</v>
      </c>
      <c r="B65" s="39">
        <f>VLOOKUP($A65,ReInsure!$A$14:$AU$114,2*$C$4+(IF($C$3="1 - Индивидуальный",1,IF($C$3="2 - Коллективный",2,IF($C$3="3 - Заемщики",3,0)))-1)*16,FALSE)/1000</f>
        <v>4.4000000000000003E-3</v>
      </c>
      <c r="C65" s="39">
        <f>VLOOKUP($A65,ReInsure!$A$14:$AU$114,2*$C$4+(IF($C$3="1 - Индивидуальный",1,IF($C$3="2 - Коллективный",2,IF($C$3="3 - Заемщики",3,0)))-1)*16+1,FALSE)/1000</f>
        <v>2.7799999999999999E-3</v>
      </c>
      <c r="D65" s="12">
        <f t="shared" si="15"/>
        <v>5.28E-3</v>
      </c>
      <c r="E65" s="12">
        <f t="shared" si="16"/>
        <v>3.336E-3</v>
      </c>
      <c r="F65" s="2">
        <f t="shared" si="17"/>
        <v>69</v>
      </c>
      <c r="G65" s="9">
        <f t="shared" si="24"/>
        <v>0</v>
      </c>
      <c r="H65" s="10">
        <f t="shared" si="18"/>
        <v>0</v>
      </c>
      <c r="I65" s="57">
        <f t="shared" si="25"/>
        <v>1</v>
      </c>
      <c r="J65" s="258">
        <f t="shared" si="19"/>
        <v>3.2531999999999998E-2</v>
      </c>
      <c r="K65" s="259">
        <f t="shared" si="20"/>
        <v>0.96746799999999999</v>
      </c>
      <c r="L65" s="13">
        <f t="shared" si="26"/>
        <v>0.71843155105302603</v>
      </c>
      <c r="M65" s="321">
        <f t="shared" si="21"/>
        <v>0</v>
      </c>
      <c r="N65" s="321">
        <f t="shared" si="22"/>
        <v>0</v>
      </c>
      <c r="O65" s="321">
        <f t="shared" si="23"/>
        <v>0</v>
      </c>
      <c r="R65" s="11"/>
    </row>
    <row r="66" spans="1:18" ht="12.75" customHeight="1" x14ac:dyDescent="0.25">
      <c r="A66" s="2">
        <f t="shared" si="27"/>
        <v>44</v>
      </c>
      <c r="B66" s="39">
        <f>VLOOKUP($A66,ReInsure!$A$14:$AU$114,2*$C$4+(IF($C$3="1 - Индивидуальный",1,IF($C$3="2 - Коллективный",2,IF($C$3="3 - Заемщики",3,0)))-1)*16,FALSE)/1000</f>
        <v>4.7699999999999999E-3</v>
      </c>
      <c r="C66" s="39">
        <f>VLOOKUP($A66,ReInsure!$A$14:$AU$114,2*$C$4+(IF($C$3="1 - Индивидуальный",1,IF($C$3="2 - Коллективный",2,IF($C$3="3 - Заемщики",3,0)))-1)*16+1,FALSE)/1000</f>
        <v>2.99E-3</v>
      </c>
      <c r="D66" s="12">
        <f t="shared" si="15"/>
        <v>5.7239999999999999E-3</v>
      </c>
      <c r="E66" s="12">
        <f t="shared" si="16"/>
        <v>3.588E-3</v>
      </c>
      <c r="F66" s="2">
        <f t="shared" si="17"/>
        <v>70</v>
      </c>
      <c r="G66" s="9">
        <f t="shared" si="24"/>
        <v>0</v>
      </c>
      <c r="H66" s="10">
        <f t="shared" si="18"/>
        <v>0</v>
      </c>
      <c r="I66" s="57">
        <f t="shared" si="25"/>
        <v>1</v>
      </c>
      <c r="J66" s="258">
        <f t="shared" si="19"/>
        <v>3.678E-2</v>
      </c>
      <c r="K66" s="259">
        <f t="shared" si="20"/>
        <v>0.96321999999999997</v>
      </c>
      <c r="L66" s="13">
        <f t="shared" si="26"/>
        <v>0.69505953583416902</v>
      </c>
      <c r="M66" s="321">
        <f t="shared" si="21"/>
        <v>0</v>
      </c>
      <c r="N66" s="321">
        <f t="shared" si="22"/>
        <v>0</v>
      </c>
      <c r="O66" s="321">
        <f t="shared" si="23"/>
        <v>0</v>
      </c>
      <c r="R66" s="11"/>
    </row>
    <row r="67" spans="1:18" ht="12.75" customHeight="1" x14ac:dyDescent="0.25">
      <c r="A67" s="2">
        <f t="shared" si="27"/>
        <v>45</v>
      </c>
      <c r="B67" s="39">
        <f>VLOOKUP($A67,ReInsure!$A$14:$AU$114,2*$C$4+(IF($C$3="1 - Индивидуальный",1,IF($C$3="2 - Коллективный",2,IF($C$3="3 - Заемщики",3,0)))-1)*16,FALSE)/1000</f>
        <v>5.1900000000000002E-3</v>
      </c>
      <c r="C67" s="39">
        <f>VLOOKUP($A67,ReInsure!$A$14:$AU$114,2*$C$4+(IF($C$3="1 - Индивидуальный",1,IF($C$3="2 - Коллективный",2,IF($C$3="3 - Заемщики",3,0)))-1)*16+1,FALSE)/1000</f>
        <v>3.2200000000000002E-3</v>
      </c>
      <c r="D67" s="12">
        <f t="shared" si="15"/>
        <v>6.228E-3</v>
      </c>
      <c r="E67" s="12">
        <f t="shared" si="16"/>
        <v>3.8640000000000002E-3</v>
      </c>
      <c r="F67" s="2">
        <f t="shared" si="17"/>
        <v>71</v>
      </c>
      <c r="G67" s="9">
        <f t="shared" si="24"/>
        <v>0</v>
      </c>
      <c r="H67" s="10">
        <f t="shared" si="18"/>
        <v>0</v>
      </c>
      <c r="I67" s="57">
        <f t="shared" si="25"/>
        <v>1</v>
      </c>
      <c r="J67" s="258">
        <f t="shared" si="19"/>
        <v>4.5972000000000006E-2</v>
      </c>
      <c r="K67" s="259">
        <f t="shared" si="20"/>
        <v>0.95402799999999999</v>
      </c>
      <c r="L67" s="13">
        <f t="shared" si="26"/>
        <v>0.66949524610618827</v>
      </c>
      <c r="M67" s="321">
        <f t="shared" si="21"/>
        <v>0</v>
      </c>
      <c r="N67" s="321">
        <f t="shared" si="22"/>
        <v>0</v>
      </c>
      <c r="O67" s="321">
        <f t="shared" si="23"/>
        <v>0</v>
      </c>
      <c r="R67" s="11"/>
    </row>
    <row r="68" spans="1:18" ht="12.75" customHeight="1" x14ac:dyDescent="0.25">
      <c r="A68" s="2">
        <f t="shared" si="27"/>
        <v>46</v>
      </c>
      <c r="B68" s="39">
        <f>VLOOKUP($A68,ReInsure!$A$14:$AU$114,2*$C$4+(IF($C$3="1 - Индивидуальный",1,IF($C$3="2 - Коллективный",2,IF($C$3="3 - Заемщики",3,0)))-1)*16,FALSE)/1000</f>
        <v>5.7000000000000002E-3</v>
      </c>
      <c r="C68" s="39">
        <f>VLOOKUP($A68,ReInsure!$A$14:$AU$114,2*$C$4+(IF($C$3="1 - Индивидуальный",1,IF($C$3="2 - Коллективный",2,IF($C$3="3 - Заемщики",3,0)))-1)*16+1,FALSE)/1000</f>
        <v>3.48E-3</v>
      </c>
      <c r="D68" s="12">
        <f t="shared" si="15"/>
        <v>6.8399999999999997E-3</v>
      </c>
      <c r="E68" s="12">
        <f t="shared" si="16"/>
        <v>4.176E-3</v>
      </c>
      <c r="F68" s="2">
        <f t="shared" si="17"/>
        <v>72</v>
      </c>
      <c r="G68" s="9">
        <f t="shared" si="24"/>
        <v>0</v>
      </c>
      <c r="H68" s="10">
        <f t="shared" si="18"/>
        <v>0</v>
      </c>
      <c r="I68" s="57">
        <f t="shared" si="25"/>
        <v>1</v>
      </c>
      <c r="J68" s="258">
        <f t="shared" si="19"/>
        <v>5.178E-2</v>
      </c>
      <c r="K68" s="259">
        <f t="shared" si="20"/>
        <v>0.94821999999999995</v>
      </c>
      <c r="L68" s="13">
        <f t="shared" si="26"/>
        <v>0.63871721065219456</v>
      </c>
      <c r="M68" s="321">
        <f t="shared" si="21"/>
        <v>0</v>
      </c>
      <c r="N68" s="321">
        <f t="shared" si="22"/>
        <v>0</v>
      </c>
      <c r="O68" s="321">
        <f t="shared" si="23"/>
        <v>0</v>
      </c>
      <c r="R68" s="11"/>
    </row>
    <row r="69" spans="1:18" ht="12.75" customHeight="1" x14ac:dyDescent="0.25">
      <c r="A69" s="2">
        <f t="shared" si="27"/>
        <v>47</v>
      </c>
      <c r="B69" s="39">
        <f>VLOOKUP($A69,ReInsure!$A$14:$AU$114,2*$C$4+(IF($C$3="1 - Индивидуальный",1,IF($C$3="2 - Коллективный",2,IF($C$3="3 - Заемщики",3,0)))-1)*16,FALSE)/1000</f>
        <v>6.3400000000000001E-3</v>
      </c>
      <c r="C69" s="39">
        <f>VLOOKUP($A69,ReInsure!$A$14:$AU$114,2*$C$4+(IF($C$3="1 - Индивидуальный",1,IF($C$3="2 - Коллективный",2,IF($C$3="3 - Заемщики",3,0)))-1)*16+1,FALSE)/1000</f>
        <v>3.7599999999999999E-3</v>
      </c>
      <c r="D69" s="12">
        <f t="shared" si="15"/>
        <v>7.6080000000000002E-3</v>
      </c>
      <c r="E69" s="12">
        <f t="shared" si="16"/>
        <v>4.5119999999999995E-3</v>
      </c>
      <c r="F69" s="2">
        <f t="shared" si="17"/>
        <v>73</v>
      </c>
      <c r="G69" s="9">
        <f t="shared" si="24"/>
        <v>0</v>
      </c>
      <c r="H69" s="10">
        <f t="shared" si="18"/>
        <v>0</v>
      </c>
      <c r="I69" s="57">
        <f t="shared" si="25"/>
        <v>1</v>
      </c>
      <c r="J69" s="258">
        <f t="shared" si="19"/>
        <v>5.8271999999999997E-2</v>
      </c>
      <c r="K69" s="259">
        <f t="shared" si="20"/>
        <v>0.94172800000000001</v>
      </c>
      <c r="L69" s="13">
        <f t="shared" si="26"/>
        <v>0.60564443348462393</v>
      </c>
      <c r="M69" s="321">
        <f t="shared" si="21"/>
        <v>0</v>
      </c>
      <c r="N69" s="321">
        <f t="shared" si="22"/>
        <v>0</v>
      </c>
      <c r="O69" s="321">
        <f t="shared" si="23"/>
        <v>0</v>
      </c>
      <c r="R69" s="11"/>
    </row>
    <row r="70" spans="1:18" ht="12.75" customHeight="1" x14ac:dyDescent="0.25">
      <c r="A70" s="2">
        <f t="shared" si="27"/>
        <v>48</v>
      </c>
      <c r="B70" s="39">
        <f>VLOOKUP($A70,ReInsure!$A$14:$AU$114,2*$C$4+(IF($C$3="1 - Индивидуальный",1,IF($C$3="2 - Коллективный",2,IF($C$3="3 - Заемщики",3,0)))-1)*16,FALSE)/1000</f>
        <v>7.0300000000000007E-3</v>
      </c>
      <c r="C70" s="39">
        <f>VLOOKUP($A70,ReInsure!$A$14:$AU$114,2*$C$4+(IF($C$3="1 - Индивидуальный",1,IF($C$3="2 - Коллективный",2,IF($C$3="3 - Заемщики",3,0)))-1)*16+1,FALSE)/1000</f>
        <v>4.0800000000000003E-3</v>
      </c>
      <c r="D70" s="12">
        <f t="shared" si="15"/>
        <v>8.4360000000000008E-3</v>
      </c>
      <c r="E70" s="12">
        <f t="shared" si="16"/>
        <v>4.8960000000000002E-3</v>
      </c>
      <c r="F70" s="2">
        <f t="shared" si="17"/>
        <v>74</v>
      </c>
      <c r="G70" s="9">
        <f t="shared" si="24"/>
        <v>0</v>
      </c>
      <c r="H70" s="10">
        <f t="shared" si="18"/>
        <v>0</v>
      </c>
      <c r="I70" s="57">
        <f t="shared" si="25"/>
        <v>1</v>
      </c>
      <c r="J70" s="258">
        <f t="shared" si="19"/>
        <v>6.5472000000000002E-2</v>
      </c>
      <c r="K70" s="259">
        <f t="shared" si="20"/>
        <v>0.93452800000000003</v>
      </c>
      <c r="L70" s="13">
        <f t="shared" si="26"/>
        <v>0.57035232105660794</v>
      </c>
      <c r="M70" s="321">
        <f t="shared" si="21"/>
        <v>0</v>
      </c>
      <c r="N70" s="321">
        <f t="shared" si="22"/>
        <v>0</v>
      </c>
      <c r="O70" s="321">
        <f t="shared" si="23"/>
        <v>0</v>
      </c>
      <c r="R70" s="11"/>
    </row>
    <row r="71" spans="1:18" ht="12.75" customHeight="1" x14ac:dyDescent="0.25">
      <c r="A71" s="2">
        <f t="shared" si="27"/>
        <v>49</v>
      </c>
      <c r="B71" s="39">
        <f>VLOOKUP($A71,ReInsure!$A$14:$AU$114,2*$C$4+(IF($C$3="1 - Индивидуальный",1,IF($C$3="2 - Коллективный",2,IF($C$3="3 - Заемщики",3,0)))-1)*16,FALSE)/1000</f>
        <v>7.79E-3</v>
      </c>
      <c r="C71" s="39">
        <f>VLOOKUP($A71,ReInsure!$A$14:$AU$114,2*$C$4+(IF($C$3="1 - Индивидуальный",1,IF($C$3="2 - Коллективный",2,IF($C$3="3 - Заемщики",3,0)))-1)*16+1,FALSE)/1000</f>
        <v>4.4400000000000004E-3</v>
      </c>
      <c r="D71" s="12">
        <f t="shared" si="15"/>
        <v>9.3480000000000004E-3</v>
      </c>
      <c r="E71" s="12">
        <f t="shared" si="16"/>
        <v>5.3280000000000003E-3</v>
      </c>
      <c r="F71" s="2">
        <f t="shared" si="17"/>
        <v>75</v>
      </c>
      <c r="G71" s="9">
        <f t="shared" si="24"/>
        <v>0</v>
      </c>
      <c r="H71" s="10">
        <f t="shared" si="18"/>
        <v>0</v>
      </c>
      <c r="I71" s="57">
        <f t="shared" si="25"/>
        <v>1</v>
      </c>
      <c r="J71" s="258">
        <f t="shared" si="19"/>
        <v>7.3391999999999999E-2</v>
      </c>
      <c r="K71" s="259">
        <f t="shared" si="20"/>
        <v>0.92660799999999999</v>
      </c>
      <c r="L71" s="13">
        <f t="shared" si="26"/>
        <v>0.53301021389238967</v>
      </c>
      <c r="M71" s="321">
        <f t="shared" si="21"/>
        <v>0</v>
      </c>
      <c r="N71" s="321">
        <f t="shared" si="22"/>
        <v>0</v>
      </c>
      <c r="O71" s="321">
        <f t="shared" si="23"/>
        <v>0</v>
      </c>
      <c r="R71" s="11"/>
    </row>
    <row r="72" spans="1:18" ht="12.75" customHeight="1" x14ac:dyDescent="0.25">
      <c r="A72" s="2">
        <f t="shared" si="27"/>
        <v>50</v>
      </c>
      <c r="B72" s="39">
        <f>VLOOKUP($A72,ReInsure!$A$14:$AU$114,2*$C$4+(IF($C$3="1 - Индивидуальный",1,IF($C$3="2 - Коллективный",2,IF($C$3="3 - Заемщики",3,0)))-1)*16,FALSE)/1000</f>
        <v>8.5800000000000008E-3</v>
      </c>
      <c r="C72" s="39">
        <f>VLOOKUP($A72,ReInsure!$A$14:$AU$114,2*$C$4+(IF($C$3="1 - Индивидуальный",1,IF($C$3="2 - Коллективный",2,IF($C$3="3 - Заемщики",3,0)))-1)*16+1,FALSE)/1000</f>
        <v>4.7999999999999996E-3</v>
      </c>
      <c r="D72" s="12">
        <f t="shared" si="15"/>
        <v>1.0296000000000001E-2</v>
      </c>
      <c r="E72" s="12">
        <f t="shared" si="16"/>
        <v>5.7599999999999995E-3</v>
      </c>
      <c r="F72" s="2">
        <f t="shared" si="17"/>
        <v>76</v>
      </c>
      <c r="G72" s="9">
        <f t="shared" si="24"/>
        <v>0</v>
      </c>
      <c r="H72" s="10">
        <f t="shared" si="18"/>
        <v>0</v>
      </c>
      <c r="I72" s="57">
        <f t="shared" si="25"/>
        <v>1</v>
      </c>
      <c r="J72" s="258">
        <f t="shared" si="19"/>
        <v>8.2068000000000002E-2</v>
      </c>
      <c r="K72" s="259">
        <f t="shared" si="20"/>
        <v>0.91793199999999997</v>
      </c>
      <c r="L72" s="13">
        <f t="shared" si="26"/>
        <v>0.49389152827439942</v>
      </c>
      <c r="M72" s="321">
        <f t="shared" si="21"/>
        <v>0</v>
      </c>
      <c r="N72" s="321">
        <f t="shared" si="22"/>
        <v>0</v>
      </c>
      <c r="O72" s="321">
        <f t="shared" si="23"/>
        <v>0</v>
      </c>
      <c r="R72" s="11"/>
    </row>
    <row r="73" spans="1:18" ht="12.75" customHeight="1" x14ac:dyDescent="0.25">
      <c r="A73" s="2">
        <f t="shared" si="27"/>
        <v>51</v>
      </c>
      <c r="B73" s="39">
        <f>VLOOKUP($A73,ReInsure!$A$14:$AU$114,2*$C$4+(IF($C$3="1 - Индивидуальный",1,IF($C$3="2 - Коллективный",2,IF($C$3="3 - Заемщики",3,0)))-1)*16,FALSE)/1000</f>
        <v>9.3800000000000012E-3</v>
      </c>
      <c r="C73" s="39">
        <f>VLOOKUP($A73,ReInsure!$A$14:$AU$114,2*$C$4+(IF($C$3="1 - Индивидуальный",1,IF($C$3="2 - Коллективный",2,IF($C$3="3 - Заемщики",3,0)))-1)*16+1,FALSE)/1000</f>
        <v>5.1999999999999998E-3</v>
      </c>
      <c r="D73" s="12">
        <f t="shared" si="15"/>
        <v>1.1256E-2</v>
      </c>
      <c r="E73" s="12">
        <f t="shared" si="16"/>
        <v>6.2399999999999999E-3</v>
      </c>
      <c r="F73" s="2">
        <f t="shared" si="17"/>
        <v>77</v>
      </c>
      <c r="G73" s="9">
        <f t="shared" si="24"/>
        <v>0</v>
      </c>
      <c r="H73" s="10">
        <f t="shared" si="18"/>
        <v>0</v>
      </c>
      <c r="I73" s="57">
        <f t="shared" si="25"/>
        <v>1</v>
      </c>
      <c r="J73" s="258">
        <f t="shared" si="19"/>
        <v>9.1608000000000009E-2</v>
      </c>
      <c r="K73" s="259">
        <f t="shared" si="20"/>
        <v>0.90839199999999998</v>
      </c>
      <c r="L73" s="13">
        <f t="shared" si="26"/>
        <v>0.45335883833197599</v>
      </c>
      <c r="M73" s="321">
        <f t="shared" si="21"/>
        <v>0</v>
      </c>
      <c r="N73" s="321">
        <f t="shared" si="22"/>
        <v>0</v>
      </c>
      <c r="O73" s="321">
        <f t="shared" si="23"/>
        <v>0</v>
      </c>
      <c r="R73" s="11"/>
    </row>
    <row r="74" spans="1:18" ht="12.75" customHeight="1" x14ac:dyDescent="0.25">
      <c r="A74" s="2">
        <f t="shared" si="27"/>
        <v>52</v>
      </c>
      <c r="B74" s="39">
        <f>VLOOKUP($A74,ReInsure!$A$14:$AU$114,2*$C$4+(IF($C$3="1 - Индивидуальный",1,IF($C$3="2 - Коллективный",2,IF($C$3="3 - Заемщики",3,0)))-1)*16,FALSE)/1000</f>
        <v>1.021E-2</v>
      </c>
      <c r="C74" s="39">
        <f>VLOOKUP($A74,ReInsure!$A$14:$AU$114,2*$C$4+(IF($C$3="1 - Индивидуальный",1,IF($C$3="2 - Коллективный",2,IF($C$3="3 - Заемщики",3,0)))-1)*16+1,FALSE)/1000</f>
        <v>5.6100000000000004E-3</v>
      </c>
      <c r="D74" s="12">
        <f t="shared" si="15"/>
        <v>1.2252000000000001E-2</v>
      </c>
      <c r="E74" s="12">
        <f t="shared" si="16"/>
        <v>6.7320000000000001E-3</v>
      </c>
      <c r="F74" s="2">
        <f t="shared" si="17"/>
        <v>78</v>
      </c>
      <c r="G74" s="9">
        <f t="shared" si="24"/>
        <v>0</v>
      </c>
      <c r="H74" s="10">
        <f t="shared" si="18"/>
        <v>0</v>
      </c>
      <c r="I74" s="57">
        <f t="shared" si="25"/>
        <v>1</v>
      </c>
      <c r="J74" s="258">
        <f t="shared" si="19"/>
        <v>0.10208399999999999</v>
      </c>
      <c r="K74" s="259">
        <f t="shared" si="20"/>
        <v>0.89791600000000005</v>
      </c>
      <c r="L74" s="13">
        <f t="shared" si="26"/>
        <v>0.41182754187006032</v>
      </c>
      <c r="M74" s="321">
        <f t="shared" si="21"/>
        <v>0</v>
      </c>
      <c r="N74" s="321">
        <f t="shared" si="22"/>
        <v>0</v>
      </c>
      <c r="O74" s="321">
        <f t="shared" si="23"/>
        <v>0</v>
      </c>
      <c r="R74" s="11"/>
    </row>
    <row r="75" spans="1:18" ht="12.75" customHeight="1" x14ac:dyDescent="0.25">
      <c r="A75" s="2">
        <f t="shared" si="27"/>
        <v>53</v>
      </c>
      <c r="B75" s="39">
        <f>VLOOKUP($A75,ReInsure!$A$14:$AU$114,2*$C$4+(IF($C$3="1 - Индивидуальный",1,IF($C$3="2 - Коллективный",2,IF($C$3="3 - Заемщики",3,0)))-1)*16,FALSE)/1000</f>
        <v>1.108E-2</v>
      </c>
      <c r="C75" s="39">
        <f>VLOOKUP($A75,ReInsure!$A$14:$AU$114,2*$C$4+(IF($C$3="1 - Индивидуальный",1,IF($C$3="2 - Коллективный",2,IF($C$3="3 - Заемщики",3,0)))-1)*16+1,FALSE)/1000</f>
        <v>6.0300000000000006E-3</v>
      </c>
      <c r="D75" s="12">
        <f t="shared" si="15"/>
        <v>1.3295999999999999E-2</v>
      </c>
      <c r="E75" s="12">
        <f t="shared" si="16"/>
        <v>7.2360000000000002E-3</v>
      </c>
      <c r="F75" s="2">
        <f t="shared" si="17"/>
        <v>79</v>
      </c>
      <c r="G75" s="9">
        <f t="shared" si="24"/>
        <v>0</v>
      </c>
      <c r="H75" s="10">
        <f t="shared" si="18"/>
        <v>0</v>
      </c>
      <c r="I75" s="57">
        <f t="shared" si="25"/>
        <v>1</v>
      </c>
      <c r="J75" s="258">
        <f t="shared" si="19"/>
        <v>0.11359199999999998</v>
      </c>
      <c r="K75" s="259">
        <f t="shared" si="20"/>
        <v>0.88640799999999997</v>
      </c>
      <c r="L75" s="13">
        <f t="shared" si="26"/>
        <v>0.36978653908579712</v>
      </c>
      <c r="M75" s="321">
        <f t="shared" si="21"/>
        <v>0</v>
      </c>
      <c r="N75" s="321">
        <f t="shared" si="22"/>
        <v>0</v>
      </c>
      <c r="O75" s="321">
        <f t="shared" si="23"/>
        <v>0</v>
      </c>
      <c r="R75" s="11"/>
    </row>
    <row r="76" spans="1:18" ht="12.75" customHeight="1" x14ac:dyDescent="0.25">
      <c r="A76" s="2">
        <f t="shared" si="27"/>
        <v>54</v>
      </c>
      <c r="B76" s="39">
        <f>VLOOKUP($A76,ReInsure!$A$14:$AU$114,2*$C$4+(IF($C$3="1 - Индивидуальный",1,IF($C$3="2 - Коллективный",2,IF($C$3="3 - Заемщики",3,0)))-1)*16,FALSE)/1000</f>
        <v>1.205E-2</v>
      </c>
      <c r="C76" s="39">
        <f>VLOOKUP($A76,ReInsure!$A$14:$AU$114,2*$C$4+(IF($C$3="1 - Индивидуальный",1,IF($C$3="2 - Коллективный",2,IF($C$3="3 - Заемщики",3,0)))-1)*16+1,FALSE)/1000</f>
        <v>6.4900000000000001E-3</v>
      </c>
      <c r="D76" s="12">
        <f t="shared" si="15"/>
        <v>1.4459999999999999E-2</v>
      </c>
      <c r="E76" s="12">
        <f t="shared" si="16"/>
        <v>7.7879999999999998E-3</v>
      </c>
      <c r="F76" s="2">
        <f t="shared" si="17"/>
        <v>80</v>
      </c>
      <c r="G76" s="9">
        <f t="shared" si="24"/>
        <v>0</v>
      </c>
      <c r="H76" s="10">
        <f t="shared" si="18"/>
        <v>0</v>
      </c>
      <c r="I76" s="57">
        <f t="shared" si="25"/>
        <v>1</v>
      </c>
      <c r="J76" s="258">
        <f t="shared" si="19"/>
        <v>0.126168</v>
      </c>
      <c r="K76" s="259">
        <f t="shared" si="20"/>
        <v>0.87383199999999994</v>
      </c>
      <c r="L76" s="13">
        <f t="shared" si="26"/>
        <v>0.32778174653796321</v>
      </c>
      <c r="M76" s="321">
        <f t="shared" si="21"/>
        <v>0</v>
      </c>
      <c r="N76" s="321">
        <f t="shared" si="22"/>
        <v>0</v>
      </c>
      <c r="O76" s="321">
        <f t="shared" si="23"/>
        <v>0</v>
      </c>
      <c r="R76" s="11"/>
    </row>
    <row r="77" spans="1:18" ht="12.75" customHeight="1" x14ac:dyDescent="0.25">
      <c r="A77" s="2">
        <f t="shared" si="27"/>
        <v>55</v>
      </c>
      <c r="B77" s="39">
        <f>VLOOKUP($A77,ReInsure!$A$14:$AU$114,2*$C$4+(IF($C$3="1 - Индивидуальный",1,IF($C$3="2 - Коллективный",2,IF($C$3="3 - Заемщики",3,0)))-1)*16,FALSE)/1000</f>
        <v>1.316E-2</v>
      </c>
      <c r="C77" s="39">
        <f>VLOOKUP($A77,ReInsure!$A$14:$AU$114,2*$C$4+(IF($C$3="1 - Индивидуальный",1,IF($C$3="2 - Коллективный",2,IF($C$3="3 - Заемщики",3,0)))-1)*16+1,FALSE)/1000</f>
        <v>6.9800000000000001E-3</v>
      </c>
      <c r="D77" s="12">
        <f t="shared" si="15"/>
        <v>1.5792E-2</v>
      </c>
      <c r="E77" s="12">
        <f t="shared" si="16"/>
        <v>8.3759999999999998E-3</v>
      </c>
      <c r="F77" s="2">
        <f t="shared" si="17"/>
        <v>81</v>
      </c>
      <c r="G77" s="9">
        <f t="shared" si="24"/>
        <v>0</v>
      </c>
      <c r="H77" s="10">
        <f t="shared" si="18"/>
        <v>0</v>
      </c>
      <c r="I77" s="57">
        <f t="shared" si="25"/>
        <v>1</v>
      </c>
      <c r="J77" s="258">
        <f t="shared" si="19"/>
        <v>0.139788</v>
      </c>
      <c r="K77" s="259">
        <f t="shared" si="20"/>
        <v>0.86021199999999998</v>
      </c>
      <c r="L77" s="13">
        <f t="shared" si="26"/>
        <v>0.28642617914076146</v>
      </c>
      <c r="M77" s="321">
        <f t="shared" si="21"/>
        <v>0</v>
      </c>
      <c r="N77" s="321">
        <f t="shared" si="22"/>
        <v>0</v>
      </c>
      <c r="O77" s="321">
        <f t="shared" si="23"/>
        <v>0</v>
      </c>
      <c r="R77" s="11"/>
    </row>
    <row r="78" spans="1:18" ht="12.75" customHeight="1" x14ac:dyDescent="0.25">
      <c r="A78" s="2">
        <f t="shared" si="27"/>
        <v>56</v>
      </c>
      <c r="B78" s="39">
        <f>VLOOKUP($A78,ReInsure!$A$14:$AU$114,2*$C$4+(IF($C$3="1 - Индивидуальный",1,IF($C$3="2 - Коллективный",2,IF($C$3="3 - Заемщики",3,0)))-1)*16,FALSE)/1000</f>
        <v>1.444E-2</v>
      </c>
      <c r="C78" s="39">
        <f>VLOOKUP($A78,ReInsure!$A$14:$AU$114,2*$C$4+(IF($C$3="1 - Индивидуальный",1,IF($C$3="2 - Коллективный",2,IF($C$3="3 - Заемщики",3,0)))-1)*16+1,FALSE)/1000</f>
        <v>7.5300000000000002E-3</v>
      </c>
      <c r="D78" s="12">
        <f t="shared" si="15"/>
        <v>1.7328E-2</v>
      </c>
      <c r="E78" s="12">
        <f t="shared" si="16"/>
        <v>9.0360000000000006E-3</v>
      </c>
      <c r="F78" s="2">
        <f t="shared" si="17"/>
        <v>82</v>
      </c>
      <c r="G78" s="9">
        <f t="shared" si="24"/>
        <v>0</v>
      </c>
      <c r="H78" s="10">
        <f t="shared" si="18"/>
        <v>0</v>
      </c>
      <c r="I78" s="57">
        <f t="shared" si="25"/>
        <v>1</v>
      </c>
      <c r="J78" s="258">
        <f t="shared" si="19"/>
        <v>0.15445200000000001</v>
      </c>
      <c r="K78" s="259">
        <f t="shared" si="20"/>
        <v>0.84554799999999997</v>
      </c>
      <c r="L78" s="13">
        <f t="shared" si="26"/>
        <v>0.24638723641103269</v>
      </c>
      <c r="M78" s="321">
        <f t="shared" si="21"/>
        <v>0</v>
      </c>
      <c r="N78" s="321">
        <f t="shared" si="22"/>
        <v>0</v>
      </c>
      <c r="O78" s="321">
        <f t="shared" si="23"/>
        <v>0</v>
      </c>
      <c r="R78" s="11"/>
    </row>
    <row r="79" spans="1:18" ht="12.75" customHeight="1" x14ac:dyDescent="0.25">
      <c r="A79" s="2">
        <f t="shared" si="27"/>
        <v>57</v>
      </c>
      <c r="B79" s="39">
        <f>VLOOKUP($A79,ReInsure!$A$14:$AU$114,2*$C$4+(IF($C$3="1 - Индивидуальный",1,IF($C$3="2 - Коллективный",2,IF($C$3="3 - Заемщики",3,0)))-1)*16,FALSE)/1000</f>
        <v>1.5900000000000001E-2</v>
      </c>
      <c r="C79" s="39">
        <f>VLOOKUP($A79,ReInsure!$A$14:$AU$114,2*$C$4+(IF($C$3="1 - Индивидуальный",1,IF($C$3="2 - Коллективный",2,IF($C$3="3 - Заемщики",3,0)))-1)*16+1,FALSE)/1000</f>
        <v>8.26E-3</v>
      </c>
      <c r="D79" s="12">
        <f t="shared" si="15"/>
        <v>1.908E-2</v>
      </c>
      <c r="E79" s="12">
        <f t="shared" si="16"/>
        <v>9.9119999999999989E-3</v>
      </c>
      <c r="F79" s="2">
        <f t="shared" si="17"/>
        <v>83</v>
      </c>
      <c r="G79" s="9">
        <f t="shared" si="24"/>
        <v>0</v>
      </c>
      <c r="H79" s="10">
        <f t="shared" si="18"/>
        <v>0</v>
      </c>
      <c r="I79" s="57">
        <f t="shared" si="25"/>
        <v>1</v>
      </c>
      <c r="J79" s="258">
        <f t="shared" si="19"/>
        <v>0.17013599999999998</v>
      </c>
      <c r="K79" s="259">
        <f t="shared" si="20"/>
        <v>0.82986400000000005</v>
      </c>
      <c r="L79" s="13">
        <f t="shared" si="26"/>
        <v>0.20833223497287587</v>
      </c>
      <c r="M79" s="321">
        <f t="shared" si="21"/>
        <v>0</v>
      </c>
      <c r="N79" s="321">
        <f t="shared" si="22"/>
        <v>0</v>
      </c>
      <c r="O79" s="321">
        <f t="shared" si="23"/>
        <v>0</v>
      </c>
      <c r="R79" s="11"/>
    </row>
    <row r="80" spans="1:18" ht="12.75" customHeight="1" x14ac:dyDescent="0.25">
      <c r="A80" s="2">
        <f t="shared" si="27"/>
        <v>58</v>
      </c>
      <c r="B80" s="39">
        <f>VLOOKUP($A80,ReInsure!$A$14:$AU$114,2*$C$4+(IF($C$3="1 - Индивидуальный",1,IF($C$3="2 - Коллективный",2,IF($C$3="3 - Заемщики",3,0)))-1)*16,FALSE)/1000</f>
        <v>1.7520000000000001E-2</v>
      </c>
      <c r="C80" s="39">
        <f>VLOOKUP($A80,ReInsure!$A$14:$AU$114,2*$C$4+(IF($C$3="1 - Индивидуальный",1,IF($C$3="2 - Коллективный",2,IF($C$3="3 - Заемщики",3,0)))-1)*16+1,FALSE)/1000</f>
        <v>9.1000000000000004E-3</v>
      </c>
      <c r="D80" s="12">
        <f t="shared" si="15"/>
        <v>2.1024000000000001E-2</v>
      </c>
      <c r="E80" s="12">
        <f t="shared" si="16"/>
        <v>1.0920000000000001E-2</v>
      </c>
      <c r="F80" s="2">
        <f t="shared" si="17"/>
        <v>84</v>
      </c>
      <c r="G80" s="9">
        <f t="shared" si="24"/>
        <v>0</v>
      </c>
      <c r="H80" s="10">
        <f t="shared" si="18"/>
        <v>0</v>
      </c>
      <c r="I80" s="57">
        <f t="shared" si="25"/>
        <v>1</v>
      </c>
      <c r="J80" s="258">
        <f t="shared" si="19"/>
        <v>0.186864</v>
      </c>
      <c r="K80" s="259">
        <f t="shared" si="20"/>
        <v>0.81313599999999997</v>
      </c>
      <c r="L80" s="13">
        <f t="shared" si="26"/>
        <v>0.17288742184353068</v>
      </c>
      <c r="M80" s="321">
        <f t="shared" si="21"/>
        <v>0</v>
      </c>
      <c r="N80" s="321">
        <f t="shared" si="22"/>
        <v>0</v>
      </c>
      <c r="O80" s="321">
        <f t="shared" si="23"/>
        <v>0</v>
      </c>
      <c r="R80" s="11"/>
    </row>
    <row r="81" spans="1:18" ht="12.75" customHeight="1" x14ac:dyDescent="0.25">
      <c r="A81" s="2">
        <f t="shared" si="27"/>
        <v>59</v>
      </c>
      <c r="B81" s="39">
        <f>VLOOKUP($A81,ReInsure!$A$14:$AU$114,2*$C$4+(IF($C$3="1 - Индивидуальный",1,IF($C$3="2 - Коллективный",2,IF($C$3="3 - Заемщики",3,0)))-1)*16,FALSE)/1000</f>
        <v>1.9289999999999998E-2</v>
      </c>
      <c r="C81" s="39">
        <f>VLOOKUP($A81,ReInsure!$A$14:$AU$114,2*$C$4+(IF($C$3="1 - Индивидуальный",1,IF($C$3="2 - Коллективный",2,IF($C$3="3 - Заемщики",3,0)))-1)*16+1,FALSE)/1000</f>
        <v>1.0019999999999999E-2</v>
      </c>
      <c r="D81" s="12">
        <f t="shared" si="15"/>
        <v>2.3147999999999998E-2</v>
      </c>
      <c r="E81" s="12">
        <f t="shared" si="16"/>
        <v>1.2023999999999998E-2</v>
      </c>
      <c r="F81" s="2">
        <f t="shared" si="17"/>
        <v>85</v>
      </c>
      <c r="G81" s="9">
        <f t="shared" si="24"/>
        <v>0</v>
      </c>
      <c r="H81" s="10">
        <f t="shared" si="18"/>
        <v>0</v>
      </c>
      <c r="I81" s="57">
        <f t="shared" si="25"/>
        <v>1</v>
      </c>
      <c r="J81" s="258">
        <f t="shared" si="19"/>
        <v>0.204648</v>
      </c>
      <c r="K81" s="259">
        <f t="shared" si="20"/>
        <v>0.79535200000000006</v>
      </c>
      <c r="L81" s="13">
        <f t="shared" si="26"/>
        <v>0.14058098664816115</v>
      </c>
      <c r="M81" s="321">
        <f t="shared" si="21"/>
        <v>0</v>
      </c>
      <c r="N81" s="321">
        <f t="shared" si="22"/>
        <v>0</v>
      </c>
      <c r="O81" s="321">
        <f t="shared" si="23"/>
        <v>0</v>
      </c>
      <c r="R81" s="11"/>
    </row>
    <row r="82" spans="1:18" ht="12.75" customHeight="1" x14ac:dyDescent="0.25">
      <c r="A82" s="2">
        <f t="shared" si="27"/>
        <v>60</v>
      </c>
      <c r="B82" s="39">
        <f>VLOOKUP($A82,ReInsure!$A$14:$AU$114,2*$C$4+(IF($C$3="1 - Индивидуальный",1,IF($C$3="2 - Коллективный",2,IF($C$3="3 - Заемщики",3,0)))-1)*16,FALSE)/1000</f>
        <v>2.1129999999999999E-2</v>
      </c>
      <c r="C82" s="39">
        <f>VLOOKUP($A82,ReInsure!$A$14:$AU$114,2*$C$4+(IF($C$3="1 - Индивидуальный",1,IF($C$3="2 - Коллективный",2,IF($C$3="3 - Заемщики",3,0)))-1)*16+1,FALSE)/1000</f>
        <v>1.0999999999999999E-2</v>
      </c>
      <c r="D82" s="12">
        <f t="shared" si="15"/>
        <v>2.5356E-2</v>
      </c>
      <c r="E82" s="12">
        <f t="shared" si="16"/>
        <v>1.3199999999999998E-2</v>
      </c>
      <c r="F82" s="2">
        <f t="shared" si="17"/>
        <v>86</v>
      </c>
      <c r="G82" s="9">
        <f t="shared" si="24"/>
        <v>0</v>
      </c>
      <c r="H82" s="10">
        <f t="shared" si="18"/>
        <v>0</v>
      </c>
      <c r="I82" s="57">
        <f t="shared" si="25"/>
        <v>1</v>
      </c>
      <c r="J82" s="258">
        <f t="shared" si="19"/>
        <v>0.22323599999999999</v>
      </c>
      <c r="K82" s="259">
        <f t="shared" si="20"/>
        <v>0.77676400000000001</v>
      </c>
      <c r="L82" s="13">
        <f t="shared" si="26"/>
        <v>0.11181136889258828</v>
      </c>
      <c r="M82" s="321">
        <f t="shared" si="21"/>
        <v>0</v>
      </c>
      <c r="N82" s="321">
        <f t="shared" si="22"/>
        <v>0</v>
      </c>
      <c r="O82" s="321">
        <f t="shared" si="23"/>
        <v>0</v>
      </c>
      <c r="R82" s="11"/>
    </row>
    <row r="83" spans="1:18" ht="12.75" customHeight="1" x14ac:dyDescent="0.25">
      <c r="A83" s="2">
        <f t="shared" si="27"/>
        <v>61</v>
      </c>
      <c r="B83" s="39">
        <f>VLOOKUP($A83,ReInsure!$A$14:$AU$114,2*$C$4+(IF($C$3="1 - Индивидуальный",1,IF($C$3="2 - Коллективный",2,IF($C$3="3 - Заемщики",3,0)))-1)*16,FALSE)/1000</f>
        <v>2.308E-2</v>
      </c>
      <c r="C83" s="39">
        <f>VLOOKUP($A83,ReInsure!$A$14:$AU$114,2*$C$4+(IF($C$3="1 - Индивидуальный",1,IF($C$3="2 - Коллективный",2,IF($C$3="3 - Заемщики",3,0)))-1)*16+1,FALSE)/1000</f>
        <v>1.2070000000000001E-2</v>
      </c>
      <c r="D83" s="12">
        <f t="shared" si="15"/>
        <v>2.7695999999999998E-2</v>
      </c>
      <c r="E83" s="12">
        <f t="shared" si="16"/>
        <v>1.4484E-2</v>
      </c>
      <c r="F83" s="2">
        <f t="shared" si="17"/>
        <v>87</v>
      </c>
      <c r="G83" s="9">
        <f t="shared" si="24"/>
        <v>0</v>
      </c>
      <c r="H83" s="10">
        <f t="shared" si="18"/>
        <v>0</v>
      </c>
      <c r="I83" s="57">
        <f t="shared" si="25"/>
        <v>1</v>
      </c>
      <c r="J83" s="258">
        <f t="shared" si="19"/>
        <v>0.24320399999999998</v>
      </c>
      <c r="K83" s="259">
        <f t="shared" si="20"/>
        <v>0.75679600000000002</v>
      </c>
      <c r="L83" s="13">
        <f t="shared" si="26"/>
        <v>8.6851046146482438E-2</v>
      </c>
      <c r="M83" s="321">
        <f t="shared" si="21"/>
        <v>0</v>
      </c>
      <c r="N83" s="321">
        <f t="shared" si="22"/>
        <v>0</v>
      </c>
      <c r="O83" s="321">
        <f t="shared" si="23"/>
        <v>0</v>
      </c>
      <c r="R83" s="11"/>
    </row>
    <row r="84" spans="1:18" ht="12.75" customHeight="1" x14ac:dyDescent="0.25">
      <c r="A84" s="2">
        <f t="shared" si="27"/>
        <v>62</v>
      </c>
      <c r="B84" s="39">
        <f>VLOOKUP($A84,ReInsure!$A$14:$AU$114,2*$C$4+(IF($C$3="1 - Индивидуальный",1,IF($C$3="2 - Коллективный",2,IF($C$3="3 - Заемщики",3,0)))-1)*16,FALSE)/1000</f>
        <v>2.5170000000000001E-2</v>
      </c>
      <c r="C84" s="39">
        <f>VLOOKUP($A84,ReInsure!$A$14:$AU$114,2*$C$4+(IF($C$3="1 - Индивидуальный",1,IF($C$3="2 - Коллективный",2,IF($C$3="3 - Заемщики",3,0)))-1)*16+1,FALSE)/1000</f>
        <v>1.319E-2</v>
      </c>
      <c r="D84" s="12">
        <f t="shared" si="15"/>
        <v>3.0204000000000002E-2</v>
      </c>
      <c r="E84" s="12">
        <f t="shared" si="16"/>
        <v>1.5827999999999998E-2</v>
      </c>
      <c r="F84" s="2">
        <f t="shared" si="17"/>
        <v>88</v>
      </c>
      <c r="G84" s="9">
        <f t="shared" si="24"/>
        <v>0</v>
      </c>
      <c r="H84" s="10">
        <f t="shared" si="18"/>
        <v>0</v>
      </c>
      <c r="I84" s="57">
        <f t="shared" si="25"/>
        <v>1</v>
      </c>
      <c r="J84" s="258">
        <f t="shared" si="19"/>
        <v>0.26311199999999996</v>
      </c>
      <c r="K84" s="259">
        <f t="shared" si="20"/>
        <v>0.73688799999999999</v>
      </c>
      <c r="L84" s="13">
        <f t="shared" si="26"/>
        <v>6.5728524319473319E-2</v>
      </c>
      <c r="M84" s="321">
        <f t="shared" si="21"/>
        <v>0</v>
      </c>
      <c r="N84" s="321">
        <f t="shared" si="22"/>
        <v>0</v>
      </c>
      <c r="O84" s="321">
        <f t="shared" si="23"/>
        <v>0</v>
      </c>
      <c r="R84" s="11"/>
    </row>
    <row r="85" spans="1:18" ht="12.75" customHeight="1" x14ac:dyDescent="0.25">
      <c r="A85" s="2">
        <f t="shared" si="27"/>
        <v>63</v>
      </c>
      <c r="B85" s="39">
        <f>VLOOKUP($A85,ReInsure!$A$14:$AU$114,2*$C$4+(IF($C$3="1 - Индивидуальный",1,IF($C$3="2 - Коллективный",2,IF($C$3="3 - Заемщики",3,0)))-1)*16,FALSE)/1000</f>
        <v>2.7480000000000001E-2</v>
      </c>
      <c r="C85" s="39">
        <f>VLOOKUP($A85,ReInsure!$A$14:$AU$114,2*$C$4+(IF($C$3="1 - Индивидуальный",1,IF($C$3="2 - Коллективный",2,IF($C$3="3 - Заемщики",3,0)))-1)*16+1,FALSE)/1000</f>
        <v>1.4449999999999999E-2</v>
      </c>
      <c r="D85" s="12">
        <f t="shared" si="15"/>
        <v>3.2975999999999998E-2</v>
      </c>
      <c r="E85" s="12">
        <f t="shared" si="16"/>
        <v>1.7339999999999998E-2</v>
      </c>
      <c r="F85" s="2">
        <f t="shared" si="17"/>
        <v>89</v>
      </c>
      <c r="G85" s="9">
        <f t="shared" si="24"/>
        <v>0</v>
      </c>
      <c r="H85" s="10">
        <f t="shared" si="18"/>
        <v>0</v>
      </c>
      <c r="I85" s="57">
        <f t="shared" si="25"/>
        <v>1</v>
      </c>
      <c r="J85" s="258">
        <f t="shared" si="19"/>
        <v>0.282696</v>
      </c>
      <c r="K85" s="259">
        <f t="shared" si="20"/>
        <v>0.71730399999999994</v>
      </c>
      <c r="L85" s="13">
        <f t="shared" si="26"/>
        <v>4.8434560828728053E-2</v>
      </c>
      <c r="M85" s="321">
        <f t="shared" si="21"/>
        <v>0</v>
      </c>
      <c r="N85" s="321">
        <f t="shared" si="22"/>
        <v>0</v>
      </c>
      <c r="O85" s="321">
        <f t="shared" si="23"/>
        <v>0</v>
      </c>
      <c r="R85" s="11"/>
    </row>
    <row r="86" spans="1:18" ht="12.75" customHeight="1" x14ac:dyDescent="0.25">
      <c r="A86" s="2">
        <f t="shared" si="27"/>
        <v>64</v>
      </c>
      <c r="B86" s="39">
        <f>VLOOKUP($A86,ReInsure!$A$14:$AU$114,2*$C$4+(IF($C$3="1 - Индивидуальный",1,IF($C$3="2 - Коллективный",2,IF($C$3="3 - Заемщики",3,0)))-1)*16,FALSE)/1000</f>
        <v>3.007E-2</v>
      </c>
      <c r="C86" s="39">
        <f>VLOOKUP($A86,ReInsure!$A$14:$AU$114,2*$C$4+(IF($C$3="1 - Индивидуальный",1,IF($C$3="2 - Коллективный",2,IF($C$3="3 - Заемщики",3,0)))-1)*16+1,FALSE)/1000</f>
        <v>1.5869999999999999E-2</v>
      </c>
      <c r="D86" s="12">
        <f t="shared" ref="D86:D122" si="28">B86*(1+IF($C$11=0,1,-1)*$C$19)+$C$20</f>
        <v>3.6083999999999998E-2</v>
      </c>
      <c r="E86" s="12">
        <f t="shared" ref="E86:E122" si="29">C86*(1+IF($C$11=0,1,-1)*$C$19)+$C$20</f>
        <v>1.9043999999999998E-2</v>
      </c>
      <c r="F86" s="2">
        <f t="shared" ref="F86:F117" si="30">$C$6+A86</f>
        <v>90</v>
      </c>
      <c r="G86" s="9">
        <f t="shared" si="24"/>
        <v>0</v>
      </c>
      <c r="H86" s="10">
        <f t="shared" ref="H86:H117" si="31">IF(A86&lt;7,$C$15,$C$16)</f>
        <v>0</v>
      </c>
      <c r="I86" s="57">
        <f t="shared" si="25"/>
        <v>1</v>
      </c>
      <c r="J86" s="258">
        <f t="shared" ref="J86:J117" si="32">VLOOKUP(F86,$A$22:$E$133,4+IF($C$7="Мужской",0,1))</f>
        <v>0.30169200000000002</v>
      </c>
      <c r="K86" s="259">
        <f t="shared" ref="K86:K117" si="33">1-J86</f>
        <v>0.69830799999999993</v>
      </c>
      <c r="L86" s="13">
        <f t="shared" si="26"/>
        <v>3.4742304220689947E-2</v>
      </c>
      <c r="M86" s="321">
        <f t="shared" ref="M86:M117" si="34">G86 * I87 * L86 * J86</f>
        <v>0</v>
      </c>
      <c r="N86" s="321">
        <f t="shared" ref="N86:N117" si="35">IF(OR($C$11=0,$C$11=1),M86,0) + IF(A86=$C$9-1, 1, 0) *G86* I87 * IF(OR($C$11=0,$C$11=1),L87,1)</f>
        <v>0</v>
      </c>
      <c r="O86" s="321">
        <f t="shared" ref="O86:O117" si="36">IF(A86&lt;$C$13,L86*I86,0)</f>
        <v>0</v>
      </c>
      <c r="R86" s="11"/>
    </row>
    <row r="87" spans="1:18" ht="12.75" customHeight="1" x14ac:dyDescent="0.25">
      <c r="A87" s="2">
        <f t="shared" si="27"/>
        <v>65</v>
      </c>
      <c r="B87" s="39">
        <f>VLOOKUP($A87,ReInsure!$A$14:$AU$114,2*$C$4+(IF($C$3="1 - Индивидуальный",1,IF($C$3="2 - Коллективный",2,IF($C$3="3 - Заемщики",3,0)))-1)*16,FALSE)/1000</f>
        <v>3.3020000000000001E-2</v>
      </c>
      <c r="C87" s="39">
        <f>VLOOKUP($A87,ReInsure!$A$14:$AU$114,2*$C$4+(IF($C$3="1 - Индивидуальный",1,IF($C$3="2 - Коллективный",2,IF($C$3="3 - Заемщики",3,0)))-1)*16+1,FALSE)/1000</f>
        <v>1.7500000000000002E-2</v>
      </c>
      <c r="D87" s="12">
        <f t="shared" si="28"/>
        <v>3.9623999999999999E-2</v>
      </c>
      <c r="E87" s="12">
        <f t="shared" si="29"/>
        <v>2.1000000000000001E-2</v>
      </c>
      <c r="F87" s="2">
        <f t="shared" si="30"/>
        <v>91</v>
      </c>
      <c r="G87" s="9">
        <f t="shared" ref="G87:G123" si="37">IF(A87&lt;$C$9, G86 * (1 + $C$14), 0)</f>
        <v>0</v>
      </c>
      <c r="H87" s="10">
        <f t="shared" si="31"/>
        <v>0</v>
      </c>
      <c r="I87" s="57">
        <f t="shared" ref="I87:I123" si="38">I86 / (H86+1)</f>
        <v>1</v>
      </c>
      <c r="J87" s="258">
        <f t="shared" si="32"/>
        <v>0.32305200000000001</v>
      </c>
      <c r="K87" s="259">
        <f t="shared" si="33"/>
        <v>0.67694799999999999</v>
      </c>
      <c r="L87" s="13">
        <f t="shared" ref="L87:L123" si="39">L86 * K86</f>
        <v>2.4260828975741552E-2</v>
      </c>
      <c r="M87" s="321">
        <f t="shared" si="34"/>
        <v>0</v>
      </c>
      <c r="N87" s="321">
        <f t="shared" si="35"/>
        <v>0</v>
      </c>
      <c r="O87" s="321">
        <f t="shared" si="36"/>
        <v>0</v>
      </c>
      <c r="R87" s="11"/>
    </row>
    <row r="88" spans="1:18" ht="12.75" customHeight="1" x14ac:dyDescent="0.25">
      <c r="A88" s="2">
        <f t="shared" ref="A88:A123" si="40">A87+1</f>
        <v>66</v>
      </c>
      <c r="B88" s="39">
        <f>VLOOKUP($A88,ReInsure!$A$14:$AU$114,2*$C$4+(IF($C$3="1 - Индивидуальный",1,IF($C$3="2 - Коллективный",2,IF($C$3="3 - Заемщики",3,0)))-1)*16,FALSE)/1000</f>
        <v>3.637E-2</v>
      </c>
      <c r="C88" s="39">
        <f>VLOOKUP($A88,ReInsure!$A$14:$AU$114,2*$C$4+(IF($C$3="1 - Индивидуальный",1,IF($C$3="2 - Коллективный",2,IF($C$3="3 - Заемщики",3,0)))-1)*16+1,FALSE)/1000</f>
        <v>1.9390000000000001E-2</v>
      </c>
      <c r="D88" s="12">
        <f t="shared" si="28"/>
        <v>4.3643999999999995E-2</v>
      </c>
      <c r="E88" s="12">
        <f t="shared" si="29"/>
        <v>2.3268E-2</v>
      </c>
      <c r="F88" s="2">
        <f t="shared" si="30"/>
        <v>92</v>
      </c>
      <c r="G88" s="9">
        <f t="shared" si="37"/>
        <v>0</v>
      </c>
      <c r="H88" s="10">
        <f t="shared" si="31"/>
        <v>0</v>
      </c>
      <c r="I88" s="57">
        <f t="shared" si="38"/>
        <v>1</v>
      </c>
      <c r="J88" s="258">
        <f t="shared" si="32"/>
        <v>0.34370400000000001</v>
      </c>
      <c r="K88" s="259">
        <f t="shared" si="33"/>
        <v>0.65629599999999999</v>
      </c>
      <c r="L88" s="13">
        <f t="shared" si="39"/>
        <v>1.642331965347029E-2</v>
      </c>
      <c r="M88" s="321">
        <f t="shared" si="34"/>
        <v>0</v>
      </c>
      <c r="N88" s="321">
        <f t="shared" si="35"/>
        <v>0</v>
      </c>
      <c r="O88" s="321">
        <f t="shared" si="36"/>
        <v>0</v>
      </c>
      <c r="R88" s="11"/>
    </row>
    <row r="89" spans="1:18" ht="12.75" customHeight="1" x14ac:dyDescent="0.25">
      <c r="A89" s="2">
        <f t="shared" si="40"/>
        <v>67</v>
      </c>
      <c r="B89" s="39">
        <f>VLOOKUP($A89,ReInsure!$A$14:$AU$114,2*$C$4+(IF($C$3="1 - Индивидуальный",1,IF($C$3="2 - Коллективный",2,IF($C$3="3 - Заемщики",3,0)))-1)*16,FALSE)/1000</f>
        <v>4.0130000000000006E-2</v>
      </c>
      <c r="C89" s="39">
        <f>VLOOKUP($A89,ReInsure!$A$14:$AU$114,2*$C$4+(IF($C$3="1 - Индивидуальный",1,IF($C$3="2 - Коллективный",2,IF($C$3="3 - Заемщики",3,0)))-1)*16+1,FALSE)/1000</f>
        <v>2.1559999999999999E-2</v>
      </c>
      <c r="D89" s="12">
        <f t="shared" si="28"/>
        <v>4.8156000000000004E-2</v>
      </c>
      <c r="E89" s="12">
        <f t="shared" si="29"/>
        <v>2.5871999999999999E-2</v>
      </c>
      <c r="F89" s="2">
        <f t="shared" si="30"/>
        <v>93</v>
      </c>
      <c r="G89" s="9">
        <f t="shared" si="37"/>
        <v>0</v>
      </c>
      <c r="H89" s="10">
        <f t="shared" si="31"/>
        <v>0</v>
      </c>
      <c r="I89" s="57">
        <f t="shared" si="38"/>
        <v>1</v>
      </c>
      <c r="J89" s="258">
        <f t="shared" si="32"/>
        <v>0.363396</v>
      </c>
      <c r="K89" s="259">
        <f t="shared" si="33"/>
        <v>0.63660399999999995</v>
      </c>
      <c r="L89" s="13">
        <f t="shared" si="39"/>
        <v>1.0778558995293938E-2</v>
      </c>
      <c r="M89" s="321">
        <f t="shared" si="34"/>
        <v>0</v>
      </c>
      <c r="N89" s="321">
        <f t="shared" si="35"/>
        <v>0</v>
      </c>
      <c r="O89" s="321">
        <f t="shared" si="36"/>
        <v>0</v>
      </c>
      <c r="R89" s="11"/>
    </row>
    <row r="90" spans="1:18" ht="12.75" customHeight="1" x14ac:dyDescent="0.25">
      <c r="A90" s="2">
        <f t="shared" si="40"/>
        <v>68</v>
      </c>
      <c r="B90" s="39">
        <f>VLOOKUP($A90,ReInsure!$A$14:$AU$114,2*$C$4+(IF($C$3="1 - Индивидуальный",1,IF($C$3="2 - Коллективный",2,IF($C$3="3 - Заемщики",3,0)))-1)*16,FALSE)/1000</f>
        <v>4.4380000000000003E-2</v>
      </c>
      <c r="C90" s="39">
        <f>VLOOKUP($A90,ReInsure!$A$14:$AU$114,2*$C$4+(IF($C$3="1 - Индивидуальный",1,IF($C$3="2 - Коллективный",2,IF($C$3="3 - Заемщики",3,0)))-1)*16+1,FALSE)/1000</f>
        <v>2.4109999999999999E-2</v>
      </c>
      <c r="D90" s="12">
        <f t="shared" si="28"/>
        <v>5.3256000000000005E-2</v>
      </c>
      <c r="E90" s="12">
        <f t="shared" si="29"/>
        <v>2.8931999999999999E-2</v>
      </c>
      <c r="F90" s="2">
        <f t="shared" si="30"/>
        <v>94</v>
      </c>
      <c r="G90" s="9">
        <f t="shared" si="37"/>
        <v>0</v>
      </c>
      <c r="H90" s="10">
        <f t="shared" si="31"/>
        <v>0</v>
      </c>
      <c r="I90" s="57">
        <f t="shared" si="38"/>
        <v>1</v>
      </c>
      <c r="J90" s="258">
        <f t="shared" si="32"/>
        <v>0.38187599999999999</v>
      </c>
      <c r="K90" s="259">
        <f t="shared" si="33"/>
        <v>0.61812400000000001</v>
      </c>
      <c r="L90" s="13">
        <f t="shared" si="39"/>
        <v>6.8616737706401016E-3</v>
      </c>
      <c r="M90" s="321">
        <f t="shared" si="34"/>
        <v>0</v>
      </c>
      <c r="N90" s="321">
        <f t="shared" si="35"/>
        <v>0</v>
      </c>
      <c r="O90" s="321">
        <f t="shared" si="36"/>
        <v>0</v>
      </c>
      <c r="R90" s="11"/>
    </row>
    <row r="91" spans="1:18" ht="12.75" customHeight="1" x14ac:dyDescent="0.25">
      <c r="A91" s="2">
        <f t="shared" si="40"/>
        <v>69</v>
      </c>
      <c r="B91" s="39">
        <f>VLOOKUP($A91,ReInsure!$A$14:$AU$114,2*$C$4+(IF($C$3="1 - Индивидуальный",1,IF($C$3="2 - Коллективный",2,IF($C$3="3 - Заемщики",3,0)))-1)*16,FALSE)/1000</f>
        <v>4.9119999999999997E-2</v>
      </c>
      <c r="C91" s="39">
        <f>VLOOKUP($A91,ReInsure!$A$14:$AU$114,2*$C$4+(IF($C$3="1 - Индивидуальный",1,IF($C$3="2 - Коллективный",2,IF($C$3="3 - Заемщики",3,0)))-1)*16+1,FALSE)/1000</f>
        <v>2.7109999999999999E-2</v>
      </c>
      <c r="D91" s="12">
        <f t="shared" si="28"/>
        <v>5.8943999999999996E-2</v>
      </c>
      <c r="E91" s="12">
        <f t="shared" si="29"/>
        <v>3.2531999999999998E-2</v>
      </c>
      <c r="F91" s="2">
        <f t="shared" si="30"/>
        <v>95</v>
      </c>
      <c r="G91" s="9">
        <f t="shared" si="37"/>
        <v>0</v>
      </c>
      <c r="H91" s="10">
        <f t="shared" si="31"/>
        <v>0</v>
      </c>
      <c r="I91" s="57">
        <f t="shared" si="38"/>
        <v>1</v>
      </c>
      <c r="J91" s="258">
        <f t="shared" si="32"/>
        <v>0.39887999999999996</v>
      </c>
      <c r="K91" s="259">
        <f t="shared" si="33"/>
        <v>0.6011200000000001</v>
      </c>
      <c r="L91" s="13">
        <f t="shared" si="39"/>
        <v>4.2413652378031422E-3</v>
      </c>
      <c r="M91" s="321">
        <f t="shared" si="34"/>
        <v>0</v>
      </c>
      <c r="N91" s="321">
        <f t="shared" si="35"/>
        <v>0</v>
      </c>
      <c r="O91" s="321">
        <f t="shared" si="36"/>
        <v>0</v>
      </c>
      <c r="R91" s="11"/>
    </row>
    <row r="92" spans="1:18" ht="12.75" customHeight="1" x14ac:dyDescent="0.25">
      <c r="A92" s="2">
        <f t="shared" si="40"/>
        <v>70</v>
      </c>
      <c r="B92" s="39">
        <f>VLOOKUP($A92,ReInsure!$A$14:$AU$114,2*$C$4+(IF($C$3="1 - Индивидуальный",1,IF($C$3="2 - Коллективный",2,IF($C$3="3 - Заемщики",3,0)))-1)*16,FALSE)/1000</f>
        <v>5.441E-2</v>
      </c>
      <c r="C92" s="39">
        <f>VLOOKUP($A92,ReInsure!$A$14:$AU$114,2*$C$4+(IF($C$3="1 - Индивидуальный",1,IF($C$3="2 - Коллективный",2,IF($C$3="3 - Заемщики",3,0)))-1)*16+1,FALSE)/1000</f>
        <v>3.065E-2</v>
      </c>
      <c r="D92" s="12">
        <f t="shared" si="28"/>
        <v>6.5292000000000003E-2</v>
      </c>
      <c r="E92" s="12">
        <f t="shared" si="29"/>
        <v>3.678E-2</v>
      </c>
      <c r="F92" s="2">
        <f t="shared" si="30"/>
        <v>96</v>
      </c>
      <c r="G92" s="9">
        <f t="shared" si="37"/>
        <v>0</v>
      </c>
      <c r="H92" s="10">
        <f t="shared" si="31"/>
        <v>0</v>
      </c>
      <c r="I92" s="57">
        <f t="shared" si="38"/>
        <v>1</v>
      </c>
      <c r="J92" s="258">
        <f t="shared" si="32"/>
        <v>0.414192</v>
      </c>
      <c r="K92" s="259">
        <f t="shared" si="33"/>
        <v>0.585808</v>
      </c>
      <c r="L92" s="13">
        <f t="shared" si="39"/>
        <v>2.5495694717482253E-3</v>
      </c>
      <c r="M92" s="321">
        <f t="shared" si="34"/>
        <v>0</v>
      </c>
      <c r="N92" s="321">
        <f t="shared" si="35"/>
        <v>0</v>
      </c>
      <c r="O92" s="321">
        <f t="shared" si="36"/>
        <v>0</v>
      </c>
      <c r="R92" s="11"/>
    </row>
    <row r="93" spans="1:18" ht="12.75" customHeight="1" x14ac:dyDescent="0.25">
      <c r="A93" s="2">
        <f t="shared" si="40"/>
        <v>71</v>
      </c>
      <c r="B93" s="39">
        <f>VLOOKUP($A93,ReInsure!$A$14:$AU$114,2*$C$4+(IF($C$3="1 - Индивидуальный",1,IF($C$3="2 - Коллективный",2,IF($C$3="3 - Заемщики",3,0)))-1)*16,FALSE)/1000</f>
        <v>6.695000000000001E-2</v>
      </c>
      <c r="C93" s="39">
        <f>VLOOKUP($A93,ReInsure!$A$14:$AU$114,2*$C$4+(IF($C$3="1 - Индивидуальный",1,IF($C$3="2 - Коллективный",2,IF($C$3="3 - Заемщики",3,0)))-1)*16+1,FALSE)/1000</f>
        <v>3.8310000000000004E-2</v>
      </c>
      <c r="D93" s="12">
        <f t="shared" si="28"/>
        <v>8.0340000000000009E-2</v>
      </c>
      <c r="E93" s="12">
        <f t="shared" si="29"/>
        <v>4.5972000000000006E-2</v>
      </c>
      <c r="F93" s="2">
        <f t="shared" si="30"/>
        <v>97</v>
      </c>
      <c r="G93" s="9">
        <f t="shared" si="37"/>
        <v>0</v>
      </c>
      <c r="H93" s="10">
        <f t="shared" si="31"/>
        <v>0</v>
      </c>
      <c r="I93" s="57">
        <f t="shared" si="38"/>
        <v>1</v>
      </c>
      <c r="J93" s="258">
        <f t="shared" si="32"/>
        <v>0.42764400000000002</v>
      </c>
      <c r="K93" s="259">
        <f t="shared" si="33"/>
        <v>0.57235599999999998</v>
      </c>
      <c r="L93" s="13">
        <f t="shared" si="39"/>
        <v>1.4935581931058844E-3</v>
      </c>
      <c r="M93" s="321">
        <f t="shared" si="34"/>
        <v>0</v>
      </c>
      <c r="N93" s="321">
        <f t="shared" si="35"/>
        <v>0</v>
      </c>
      <c r="O93" s="321">
        <f t="shared" si="36"/>
        <v>0</v>
      </c>
      <c r="R93" s="11"/>
    </row>
    <row r="94" spans="1:18" ht="12.75" customHeight="1" x14ac:dyDescent="0.25">
      <c r="A94" s="2">
        <f t="shared" si="40"/>
        <v>72</v>
      </c>
      <c r="B94" s="39">
        <f>VLOOKUP($A94,ReInsure!$A$14:$AU$114,2*$C$4+(IF($C$3="1 - Индивидуальный",1,IF($C$3="2 - Коллективный",2,IF($C$3="3 - Заемщики",3,0)))-1)*16,FALSE)/1000</f>
        <v>7.4040000000000009E-2</v>
      </c>
      <c r="C94" s="39">
        <f>VLOOKUP($A94,ReInsure!$A$14:$AU$114,2*$C$4+(IF($C$3="1 - Индивидуальный",1,IF($C$3="2 - Коллективный",2,IF($C$3="3 - Заемщики",3,0)))-1)*16+1,FALSE)/1000</f>
        <v>4.3150000000000001E-2</v>
      </c>
      <c r="D94" s="12">
        <f t="shared" si="28"/>
        <v>8.884800000000001E-2</v>
      </c>
      <c r="E94" s="12">
        <f t="shared" si="29"/>
        <v>5.178E-2</v>
      </c>
      <c r="F94" s="2">
        <f t="shared" si="30"/>
        <v>98</v>
      </c>
      <c r="G94" s="9">
        <f t="shared" si="37"/>
        <v>0</v>
      </c>
      <c r="H94" s="10">
        <f t="shared" si="31"/>
        <v>0</v>
      </c>
      <c r="I94" s="57">
        <f t="shared" si="38"/>
        <v>1</v>
      </c>
      <c r="J94" s="258">
        <f t="shared" si="32"/>
        <v>0.43906799999999996</v>
      </c>
      <c r="K94" s="259">
        <f t="shared" si="33"/>
        <v>0.56093199999999999</v>
      </c>
      <c r="L94" s="13">
        <f t="shared" si="39"/>
        <v>8.5484699317331153E-4</v>
      </c>
      <c r="M94" s="321">
        <f t="shared" si="34"/>
        <v>0</v>
      </c>
      <c r="N94" s="321">
        <f t="shared" si="35"/>
        <v>0</v>
      </c>
      <c r="O94" s="321">
        <f t="shared" si="36"/>
        <v>0</v>
      </c>
      <c r="R94" s="11"/>
    </row>
    <row r="95" spans="1:18" ht="12.75" customHeight="1" x14ac:dyDescent="0.25">
      <c r="A95" s="2">
        <f t="shared" si="40"/>
        <v>73</v>
      </c>
      <c r="B95" s="39">
        <f>VLOOKUP($A95,ReInsure!$A$14:$AU$114,2*$C$4+(IF($C$3="1 - Индивидуальный",1,IF($C$3="2 - Коллективный",2,IF($C$3="3 - Заемщики",3,0)))-1)*16,FALSE)/1000</f>
        <v>8.1599999999999992E-2</v>
      </c>
      <c r="C95" s="39">
        <f>VLOOKUP($A95,ReInsure!$A$14:$AU$114,2*$C$4+(IF($C$3="1 - Индивидуальный",1,IF($C$3="2 - Коллективный",2,IF($C$3="3 - Заемщики",3,0)))-1)*16+1,FALSE)/1000</f>
        <v>4.8559999999999999E-2</v>
      </c>
      <c r="D95" s="12">
        <f t="shared" si="28"/>
        <v>9.7919999999999993E-2</v>
      </c>
      <c r="E95" s="12">
        <f t="shared" si="29"/>
        <v>5.8271999999999997E-2</v>
      </c>
      <c r="F95" s="2">
        <f t="shared" si="30"/>
        <v>99</v>
      </c>
      <c r="G95" s="9">
        <f t="shared" si="37"/>
        <v>0</v>
      </c>
      <c r="H95" s="10">
        <f t="shared" si="31"/>
        <v>0</v>
      </c>
      <c r="I95" s="57">
        <f t="shared" si="38"/>
        <v>1</v>
      </c>
      <c r="J95" s="258">
        <f t="shared" si="32"/>
        <v>0.44830799999999998</v>
      </c>
      <c r="K95" s="259">
        <f t="shared" si="33"/>
        <v>0.55169200000000007</v>
      </c>
      <c r="L95" s="13">
        <f t="shared" si="39"/>
        <v>4.7951103357469197E-4</v>
      </c>
      <c r="M95" s="321">
        <f t="shared" si="34"/>
        <v>0</v>
      </c>
      <c r="N95" s="321">
        <f t="shared" si="35"/>
        <v>0</v>
      </c>
      <c r="O95" s="321">
        <f t="shared" si="36"/>
        <v>0</v>
      </c>
      <c r="R95" s="11"/>
    </row>
    <row r="96" spans="1:18" ht="12.75" customHeight="1" x14ac:dyDescent="0.25">
      <c r="A96" s="2">
        <f t="shared" si="40"/>
        <v>74</v>
      </c>
      <c r="B96" s="39">
        <f>VLOOKUP($A96,ReInsure!$A$14:$AU$114,2*$C$4+(IF($C$3="1 - Индивидуальный",1,IF($C$3="2 - Коллективный",2,IF($C$3="3 - Заемщики",3,0)))-1)*16,FALSE)/1000</f>
        <v>8.9609999999999995E-2</v>
      </c>
      <c r="C96" s="39">
        <f>VLOOKUP($A96,ReInsure!$A$14:$AU$114,2*$C$4+(IF($C$3="1 - Индивидуальный",1,IF($C$3="2 - Коллективный",2,IF($C$3="3 - Заемщики",3,0)))-1)*16+1,FALSE)/1000</f>
        <v>5.4560000000000004E-2</v>
      </c>
      <c r="D96" s="12">
        <f t="shared" si="28"/>
        <v>0.10753199999999999</v>
      </c>
      <c r="E96" s="12">
        <f t="shared" si="29"/>
        <v>6.5472000000000002E-2</v>
      </c>
      <c r="F96" s="2">
        <f t="shared" si="30"/>
        <v>100</v>
      </c>
      <c r="G96" s="9">
        <f t="shared" si="37"/>
        <v>0</v>
      </c>
      <c r="H96" s="10">
        <f t="shared" si="31"/>
        <v>0</v>
      </c>
      <c r="I96" s="57">
        <f t="shared" si="38"/>
        <v>1</v>
      </c>
      <c r="J96" s="258">
        <f t="shared" si="32"/>
        <v>1.2</v>
      </c>
      <c r="K96" s="259">
        <f t="shared" si="33"/>
        <v>-0.19999999999999996</v>
      </c>
      <c r="L96" s="13">
        <f t="shared" si="39"/>
        <v>2.6454240113488902E-4</v>
      </c>
      <c r="M96" s="321">
        <f t="shared" si="34"/>
        <v>0</v>
      </c>
      <c r="N96" s="321">
        <f t="shared" si="35"/>
        <v>0</v>
      </c>
      <c r="O96" s="321">
        <f t="shared" si="36"/>
        <v>0</v>
      </c>
      <c r="R96" s="11"/>
    </row>
    <row r="97" spans="1:18" ht="12.75" customHeight="1" x14ac:dyDescent="0.25">
      <c r="A97" s="2">
        <f t="shared" si="40"/>
        <v>75</v>
      </c>
      <c r="B97" s="39">
        <f>VLOOKUP($A97,ReInsure!$A$14:$AU$114,2*$C$4+(IF($C$3="1 - Индивидуальный",1,IF($C$3="2 - Коллективный",2,IF($C$3="3 - Заемщики",3,0)))-1)*16,FALSE)/1000</f>
        <v>9.8119999999999999E-2</v>
      </c>
      <c r="C97" s="39">
        <f>VLOOKUP($A97,ReInsure!$A$14:$AU$114,2*$C$4+(IF($C$3="1 - Индивидуальный",1,IF($C$3="2 - Коллективный",2,IF($C$3="3 - Заемщики",3,0)))-1)*16+1,FALSE)/1000</f>
        <v>6.1159999999999999E-2</v>
      </c>
      <c r="D97" s="12">
        <f t="shared" si="28"/>
        <v>0.11774399999999999</v>
      </c>
      <c r="E97" s="12">
        <f t="shared" si="29"/>
        <v>7.3391999999999999E-2</v>
      </c>
      <c r="F97" s="2">
        <f t="shared" si="30"/>
        <v>101</v>
      </c>
      <c r="G97" s="9">
        <f t="shared" si="37"/>
        <v>0</v>
      </c>
      <c r="H97" s="10">
        <f t="shared" si="31"/>
        <v>0</v>
      </c>
      <c r="I97" s="57">
        <f t="shared" si="38"/>
        <v>1</v>
      </c>
      <c r="J97" s="258">
        <f t="shared" si="32"/>
        <v>0</v>
      </c>
      <c r="K97" s="259">
        <f t="shared" si="33"/>
        <v>1</v>
      </c>
      <c r="L97" s="13">
        <f t="shared" si="39"/>
        <v>-5.2908480226977795E-5</v>
      </c>
      <c r="M97" s="321">
        <f t="shared" si="34"/>
        <v>0</v>
      </c>
      <c r="N97" s="321">
        <f t="shared" si="35"/>
        <v>0</v>
      </c>
      <c r="O97" s="321">
        <f t="shared" si="36"/>
        <v>0</v>
      </c>
      <c r="R97" s="11"/>
    </row>
    <row r="98" spans="1:18" ht="12.75" customHeight="1" x14ac:dyDescent="0.25">
      <c r="A98" s="2">
        <f t="shared" si="40"/>
        <v>76</v>
      </c>
      <c r="B98" s="39">
        <f>VLOOKUP($A98,ReInsure!$A$14:$AU$114,2*$C$4+(IF($C$3="1 - Индивидуальный",1,IF($C$3="2 - Коллективный",2,IF($C$3="3 - Заемщики",3,0)))-1)*16,FALSE)/1000</f>
        <v>0.10721</v>
      </c>
      <c r="C98" s="39">
        <f>VLOOKUP($A98,ReInsure!$A$14:$AU$114,2*$C$4+(IF($C$3="1 - Индивидуальный",1,IF($C$3="2 - Коллективный",2,IF($C$3="3 - Заемщики",3,0)))-1)*16+1,FALSE)/1000</f>
        <v>6.8390000000000006E-2</v>
      </c>
      <c r="D98" s="12">
        <f t="shared" si="28"/>
        <v>0.12865199999999999</v>
      </c>
      <c r="E98" s="12">
        <f t="shared" si="29"/>
        <v>8.2068000000000002E-2</v>
      </c>
      <c r="F98" s="2">
        <f t="shared" si="30"/>
        <v>102</v>
      </c>
      <c r="G98" s="9">
        <f t="shared" si="37"/>
        <v>0</v>
      </c>
      <c r="H98" s="10">
        <f t="shared" si="31"/>
        <v>0</v>
      </c>
      <c r="I98" s="57">
        <f t="shared" si="38"/>
        <v>1</v>
      </c>
      <c r="J98" s="258">
        <f t="shared" si="32"/>
        <v>0</v>
      </c>
      <c r="K98" s="259">
        <f t="shared" si="33"/>
        <v>1</v>
      </c>
      <c r="L98" s="13">
        <f t="shared" si="39"/>
        <v>-5.2908480226977795E-5</v>
      </c>
      <c r="M98" s="321">
        <f t="shared" si="34"/>
        <v>0</v>
      </c>
      <c r="N98" s="321">
        <f t="shared" si="35"/>
        <v>0</v>
      </c>
      <c r="O98" s="321">
        <f t="shared" si="36"/>
        <v>0</v>
      </c>
      <c r="R98" s="11"/>
    </row>
    <row r="99" spans="1:18" ht="12.75" customHeight="1" x14ac:dyDescent="0.25">
      <c r="A99" s="2">
        <f t="shared" si="40"/>
        <v>77</v>
      </c>
      <c r="B99" s="39">
        <f>VLOOKUP($A99,ReInsure!$A$14:$AU$114,2*$C$4+(IF($C$3="1 - Индивидуальный",1,IF($C$3="2 - Коллективный",2,IF($C$3="3 - Заемщики",3,0)))-1)*16,FALSE)/1000</f>
        <v>0.11704000000000001</v>
      </c>
      <c r="C99" s="39">
        <f>VLOOKUP($A99,ReInsure!$A$14:$AU$114,2*$C$4+(IF($C$3="1 - Индивидуальный",1,IF($C$3="2 - Коллективный",2,IF($C$3="3 - Заемщики",3,0)))-1)*16+1,FALSE)/1000</f>
        <v>7.6340000000000005E-2</v>
      </c>
      <c r="D99" s="12">
        <f t="shared" si="28"/>
        <v>0.14044799999999999</v>
      </c>
      <c r="E99" s="12">
        <f t="shared" si="29"/>
        <v>9.1608000000000009E-2</v>
      </c>
      <c r="F99" s="2">
        <f t="shared" si="30"/>
        <v>103</v>
      </c>
      <c r="G99" s="9">
        <f t="shared" si="37"/>
        <v>0</v>
      </c>
      <c r="H99" s="10">
        <f t="shared" si="31"/>
        <v>0</v>
      </c>
      <c r="I99" s="57">
        <f t="shared" si="38"/>
        <v>1</v>
      </c>
      <c r="J99" s="258">
        <f t="shared" si="32"/>
        <v>0</v>
      </c>
      <c r="K99" s="259">
        <f t="shared" si="33"/>
        <v>1</v>
      </c>
      <c r="L99" s="13">
        <f t="shared" si="39"/>
        <v>-5.2908480226977795E-5</v>
      </c>
      <c r="M99" s="321">
        <f t="shared" si="34"/>
        <v>0</v>
      </c>
      <c r="N99" s="321">
        <f t="shared" si="35"/>
        <v>0</v>
      </c>
      <c r="O99" s="321">
        <f t="shared" si="36"/>
        <v>0</v>
      </c>
      <c r="R99" s="11"/>
    </row>
    <row r="100" spans="1:18" ht="12.75" customHeight="1" x14ac:dyDescent="0.25">
      <c r="A100" s="2">
        <f t="shared" si="40"/>
        <v>78</v>
      </c>
      <c r="B100" s="39">
        <f>VLOOKUP($A100,ReInsure!$A$14:$AU$114,2*$C$4+(IF($C$3="1 - Индивидуальный",1,IF($C$3="2 - Коллективный",2,IF($C$3="3 - Заемщики",3,0)))-1)*16,FALSE)/1000</f>
        <v>0.12772</v>
      </c>
      <c r="C100" s="39">
        <f>VLOOKUP($A100,ReInsure!$A$14:$AU$114,2*$C$4+(IF($C$3="1 - Индивидуальный",1,IF($C$3="2 - Коллективный",2,IF($C$3="3 - Заемщики",3,0)))-1)*16+1,FALSE)/1000</f>
        <v>8.5069999999999993E-2</v>
      </c>
      <c r="D100" s="12">
        <f t="shared" si="28"/>
        <v>0.15326399999999998</v>
      </c>
      <c r="E100" s="12">
        <f t="shared" si="29"/>
        <v>0.10208399999999999</v>
      </c>
      <c r="F100" s="2">
        <f t="shared" si="30"/>
        <v>104</v>
      </c>
      <c r="G100" s="9">
        <f t="shared" si="37"/>
        <v>0</v>
      </c>
      <c r="H100" s="10">
        <f t="shared" si="31"/>
        <v>0</v>
      </c>
      <c r="I100" s="57">
        <f t="shared" si="38"/>
        <v>1</v>
      </c>
      <c r="J100" s="258">
        <f t="shared" si="32"/>
        <v>0</v>
      </c>
      <c r="K100" s="259">
        <f t="shared" si="33"/>
        <v>1</v>
      </c>
      <c r="L100" s="13">
        <f t="shared" si="39"/>
        <v>-5.2908480226977795E-5</v>
      </c>
      <c r="M100" s="321">
        <f t="shared" si="34"/>
        <v>0</v>
      </c>
      <c r="N100" s="321">
        <f t="shared" si="35"/>
        <v>0</v>
      </c>
      <c r="O100" s="321">
        <f t="shared" si="36"/>
        <v>0</v>
      </c>
      <c r="R100" s="11"/>
    </row>
    <row r="101" spans="1:18" ht="12.75" customHeight="1" x14ac:dyDescent="0.25">
      <c r="A101" s="2">
        <f t="shared" si="40"/>
        <v>79</v>
      </c>
      <c r="B101" s="39">
        <f>VLOOKUP($A101,ReInsure!$A$14:$AU$114,2*$C$4+(IF($C$3="1 - Индивидуальный",1,IF($C$3="2 - Коллективный",2,IF($C$3="3 - Заемщики",3,0)))-1)*16,FALSE)/1000</f>
        <v>0.13918</v>
      </c>
      <c r="C101" s="39">
        <f>VLOOKUP($A101,ReInsure!$A$14:$AU$114,2*$C$4+(IF($C$3="1 - Индивидуальный",1,IF($C$3="2 - Коллективный",2,IF($C$3="3 - Заемщики",3,0)))-1)*16+1,FALSE)/1000</f>
        <v>9.4659999999999994E-2</v>
      </c>
      <c r="D101" s="12">
        <f t="shared" si="28"/>
        <v>0.167016</v>
      </c>
      <c r="E101" s="12">
        <f t="shared" si="29"/>
        <v>0.11359199999999998</v>
      </c>
      <c r="F101" s="2">
        <f t="shared" si="30"/>
        <v>105</v>
      </c>
      <c r="G101" s="9">
        <f t="shared" si="37"/>
        <v>0</v>
      </c>
      <c r="H101" s="10">
        <f t="shared" si="31"/>
        <v>0</v>
      </c>
      <c r="I101" s="57">
        <f t="shared" si="38"/>
        <v>1</v>
      </c>
      <c r="J101" s="258">
        <f t="shared" si="32"/>
        <v>0</v>
      </c>
      <c r="K101" s="259">
        <f t="shared" si="33"/>
        <v>1</v>
      </c>
      <c r="L101" s="13">
        <f t="shared" si="39"/>
        <v>-5.2908480226977795E-5</v>
      </c>
      <c r="M101" s="321">
        <f t="shared" si="34"/>
        <v>0</v>
      </c>
      <c r="N101" s="321">
        <f t="shared" si="35"/>
        <v>0</v>
      </c>
      <c r="O101" s="321">
        <f t="shared" si="36"/>
        <v>0</v>
      </c>
      <c r="R101" s="11"/>
    </row>
    <row r="102" spans="1:18" ht="12.75" customHeight="1" x14ac:dyDescent="0.25">
      <c r="A102" s="2">
        <f t="shared" si="40"/>
        <v>80</v>
      </c>
      <c r="B102" s="39">
        <f>VLOOKUP($A102,ReInsure!$A$14:$AU$114,2*$C$4+(IF($C$3="1 - Индивидуальный",1,IF($C$3="2 - Коллективный",2,IF($C$3="3 - Заемщики",3,0)))-1)*16,FALSE)/1000</f>
        <v>0.15140999999999999</v>
      </c>
      <c r="C102" s="39">
        <f>VLOOKUP($A102,ReInsure!$A$14:$AU$114,2*$C$4+(IF($C$3="1 - Индивидуальный",1,IF($C$3="2 - Коллективный",2,IF($C$3="3 - Заемщики",3,0)))-1)*16+1,FALSE)/1000</f>
        <v>0.10514</v>
      </c>
      <c r="D102" s="12">
        <f t="shared" si="28"/>
        <v>0.18169199999999999</v>
      </c>
      <c r="E102" s="12">
        <f t="shared" si="29"/>
        <v>0.126168</v>
      </c>
      <c r="F102" s="2">
        <f t="shared" si="30"/>
        <v>106</v>
      </c>
      <c r="G102" s="9">
        <f t="shared" si="37"/>
        <v>0</v>
      </c>
      <c r="H102" s="10">
        <f t="shared" si="31"/>
        <v>0</v>
      </c>
      <c r="I102" s="57">
        <f t="shared" si="38"/>
        <v>1</v>
      </c>
      <c r="J102" s="258">
        <f t="shared" si="32"/>
        <v>0</v>
      </c>
      <c r="K102" s="259">
        <f t="shared" si="33"/>
        <v>1</v>
      </c>
      <c r="L102" s="13">
        <f t="shared" si="39"/>
        <v>-5.2908480226977795E-5</v>
      </c>
      <c r="M102" s="321">
        <f t="shared" si="34"/>
        <v>0</v>
      </c>
      <c r="N102" s="321">
        <f t="shared" si="35"/>
        <v>0</v>
      </c>
      <c r="O102" s="321">
        <f t="shared" si="36"/>
        <v>0</v>
      </c>
      <c r="R102" s="11"/>
    </row>
    <row r="103" spans="1:18" ht="12.75" customHeight="1" x14ac:dyDescent="0.25">
      <c r="A103" s="2">
        <f t="shared" si="40"/>
        <v>81</v>
      </c>
      <c r="B103" s="39">
        <f>VLOOKUP($A103,ReInsure!$A$14:$AU$114,2*$C$4+(IF($C$3="1 - Индивидуальный",1,IF($C$3="2 - Коллективный",2,IF($C$3="3 - Заемщики",3,0)))-1)*16,FALSE)/1000</f>
        <v>0.16433</v>
      </c>
      <c r="C103" s="39">
        <f>VLOOKUP($A103,ReInsure!$A$14:$AU$114,2*$C$4+(IF($C$3="1 - Индивидуальный",1,IF($C$3="2 - Коллективный",2,IF($C$3="3 - Заемщики",3,0)))-1)*16+1,FALSE)/1000</f>
        <v>0.11649</v>
      </c>
      <c r="D103" s="12">
        <f t="shared" si="28"/>
        <v>0.19719600000000001</v>
      </c>
      <c r="E103" s="12">
        <f t="shared" si="29"/>
        <v>0.139788</v>
      </c>
      <c r="F103" s="2">
        <f t="shared" si="30"/>
        <v>107</v>
      </c>
      <c r="G103" s="9">
        <f t="shared" si="37"/>
        <v>0</v>
      </c>
      <c r="H103" s="10">
        <f t="shared" si="31"/>
        <v>0</v>
      </c>
      <c r="I103" s="57">
        <f t="shared" si="38"/>
        <v>1</v>
      </c>
      <c r="J103" s="258">
        <f t="shared" si="32"/>
        <v>0</v>
      </c>
      <c r="K103" s="259">
        <f t="shared" si="33"/>
        <v>1</v>
      </c>
      <c r="L103" s="13">
        <f t="shared" si="39"/>
        <v>-5.2908480226977795E-5</v>
      </c>
      <c r="M103" s="321">
        <f t="shared" si="34"/>
        <v>0</v>
      </c>
      <c r="N103" s="321">
        <f t="shared" si="35"/>
        <v>0</v>
      </c>
      <c r="O103" s="321">
        <f t="shared" si="36"/>
        <v>0</v>
      </c>
      <c r="R103" s="11"/>
    </row>
    <row r="104" spans="1:18" ht="12.75" customHeight="1" x14ac:dyDescent="0.25">
      <c r="A104" s="2">
        <f t="shared" si="40"/>
        <v>82</v>
      </c>
      <c r="B104" s="39">
        <f>VLOOKUP($A104,ReInsure!$A$14:$AU$114,2*$C$4+(IF($C$3="1 - Индивидуальный",1,IF($C$3="2 - Коллективный",2,IF($C$3="3 - Заемщики",3,0)))-1)*16,FALSE)/1000</f>
        <v>0.17780000000000001</v>
      </c>
      <c r="C104" s="39">
        <f>VLOOKUP($A104,ReInsure!$A$14:$AU$114,2*$C$4+(IF($C$3="1 - Индивидуальный",1,IF($C$3="2 - Коллективный",2,IF($C$3="3 - Заемщики",3,0)))-1)*16+1,FALSE)/1000</f>
        <v>0.12871000000000002</v>
      </c>
      <c r="D104" s="12">
        <f t="shared" si="28"/>
        <v>0.21336000000000002</v>
      </c>
      <c r="E104" s="12">
        <f t="shared" si="29"/>
        <v>0.15445200000000001</v>
      </c>
      <c r="F104" s="2">
        <f t="shared" si="30"/>
        <v>108</v>
      </c>
      <c r="G104" s="9">
        <f t="shared" si="37"/>
        <v>0</v>
      </c>
      <c r="H104" s="10">
        <f t="shared" si="31"/>
        <v>0</v>
      </c>
      <c r="I104" s="57">
        <f t="shared" si="38"/>
        <v>1</v>
      </c>
      <c r="J104" s="258">
        <f t="shared" si="32"/>
        <v>0</v>
      </c>
      <c r="K104" s="259">
        <f t="shared" si="33"/>
        <v>1</v>
      </c>
      <c r="L104" s="13">
        <f t="shared" si="39"/>
        <v>-5.2908480226977795E-5</v>
      </c>
      <c r="M104" s="321">
        <f t="shared" si="34"/>
        <v>0</v>
      </c>
      <c r="N104" s="321">
        <f t="shared" si="35"/>
        <v>0</v>
      </c>
      <c r="O104" s="321">
        <f t="shared" si="36"/>
        <v>0</v>
      </c>
      <c r="R104" s="11"/>
    </row>
    <row r="105" spans="1:18" ht="12.75" customHeight="1" x14ac:dyDescent="0.25">
      <c r="A105" s="2">
        <f t="shared" si="40"/>
        <v>83</v>
      </c>
      <c r="B105" s="39">
        <f>VLOOKUP($A105,ReInsure!$A$14:$AU$114,2*$C$4+(IF($C$3="1 - Индивидуальный",1,IF($C$3="2 - Коллективный",2,IF($C$3="3 - Заемщики",3,0)))-1)*16,FALSE)/1000</f>
        <v>0.19181999999999999</v>
      </c>
      <c r="C105" s="39">
        <f>VLOOKUP($A105,ReInsure!$A$14:$AU$114,2*$C$4+(IF($C$3="1 - Индивидуальный",1,IF($C$3="2 - Коллективный",2,IF($C$3="3 - Заемщики",3,0)))-1)*16+1,FALSE)/1000</f>
        <v>0.14177999999999999</v>
      </c>
      <c r="D105" s="12">
        <f t="shared" si="28"/>
        <v>0.23018399999999997</v>
      </c>
      <c r="E105" s="12">
        <f t="shared" si="29"/>
        <v>0.17013599999999998</v>
      </c>
      <c r="F105" s="2">
        <f t="shared" si="30"/>
        <v>109</v>
      </c>
      <c r="G105" s="9">
        <f t="shared" si="37"/>
        <v>0</v>
      </c>
      <c r="H105" s="10">
        <f t="shared" si="31"/>
        <v>0</v>
      </c>
      <c r="I105" s="57">
        <f t="shared" si="38"/>
        <v>1</v>
      </c>
      <c r="J105" s="258">
        <f t="shared" si="32"/>
        <v>0</v>
      </c>
      <c r="K105" s="259">
        <f t="shared" si="33"/>
        <v>1</v>
      </c>
      <c r="L105" s="13">
        <f t="shared" si="39"/>
        <v>-5.2908480226977795E-5</v>
      </c>
      <c r="M105" s="321">
        <f t="shared" si="34"/>
        <v>0</v>
      </c>
      <c r="N105" s="321">
        <f t="shared" si="35"/>
        <v>0</v>
      </c>
      <c r="O105" s="321">
        <f t="shared" si="36"/>
        <v>0</v>
      </c>
      <c r="R105" s="11"/>
    </row>
    <row r="106" spans="1:18" ht="12.75" customHeight="1" x14ac:dyDescent="0.25">
      <c r="A106" s="2">
        <f t="shared" si="40"/>
        <v>84</v>
      </c>
      <c r="B106" s="39">
        <f>VLOOKUP($A106,ReInsure!$A$14:$AU$114,2*$C$4+(IF($C$3="1 - Индивидуальный",1,IF($C$3="2 - Коллективный",2,IF($C$3="3 - Заемщики",3,0)))-1)*16,FALSE)/1000</f>
        <v>0.20632</v>
      </c>
      <c r="C106" s="39">
        <f>VLOOKUP($A106,ReInsure!$A$14:$AU$114,2*$C$4+(IF($C$3="1 - Индивидуальный",1,IF($C$3="2 - Коллективный",2,IF($C$3="3 - Заемщики",3,0)))-1)*16+1,FALSE)/1000</f>
        <v>0.15572</v>
      </c>
      <c r="D106" s="12">
        <f t="shared" si="28"/>
        <v>0.247584</v>
      </c>
      <c r="E106" s="12">
        <f t="shared" si="29"/>
        <v>0.186864</v>
      </c>
      <c r="F106" s="2">
        <f t="shared" si="30"/>
        <v>110</v>
      </c>
      <c r="G106" s="9">
        <f t="shared" si="37"/>
        <v>0</v>
      </c>
      <c r="H106" s="10">
        <f t="shared" si="31"/>
        <v>0</v>
      </c>
      <c r="I106" s="57">
        <f t="shared" si="38"/>
        <v>1</v>
      </c>
      <c r="J106" s="258">
        <f t="shared" si="32"/>
        <v>0</v>
      </c>
      <c r="K106" s="259">
        <f t="shared" si="33"/>
        <v>1</v>
      </c>
      <c r="L106" s="13">
        <f t="shared" si="39"/>
        <v>-5.2908480226977795E-5</v>
      </c>
      <c r="M106" s="321">
        <f t="shared" si="34"/>
        <v>0</v>
      </c>
      <c r="N106" s="321">
        <f t="shared" si="35"/>
        <v>0</v>
      </c>
      <c r="O106" s="321">
        <f t="shared" si="36"/>
        <v>0</v>
      </c>
      <c r="R106" s="11"/>
    </row>
    <row r="107" spans="1:18" ht="12.75" customHeight="1" x14ac:dyDescent="0.25">
      <c r="A107" s="2">
        <f t="shared" si="40"/>
        <v>85</v>
      </c>
      <c r="B107" s="39">
        <f>VLOOKUP($A107,ReInsure!$A$14:$AU$114,2*$C$4+(IF($C$3="1 - Индивидуальный",1,IF($C$3="2 - Коллективный",2,IF($C$3="3 - Заемщики",3,0)))-1)*16,FALSE)/1000</f>
        <v>0.22093000000000002</v>
      </c>
      <c r="C107" s="39">
        <f>VLOOKUP($A107,ReInsure!$A$14:$AU$114,2*$C$4+(IF($C$3="1 - Индивидуальный",1,IF($C$3="2 - Коллективный",2,IF($C$3="3 - Заемщики",3,0)))-1)*16+1,FALSE)/1000</f>
        <v>0.17054</v>
      </c>
      <c r="D107" s="12">
        <f t="shared" si="28"/>
        <v>0.26511600000000002</v>
      </c>
      <c r="E107" s="12">
        <f t="shared" si="29"/>
        <v>0.204648</v>
      </c>
      <c r="F107" s="2">
        <f t="shared" si="30"/>
        <v>111</v>
      </c>
      <c r="G107" s="9">
        <f t="shared" si="37"/>
        <v>0</v>
      </c>
      <c r="H107" s="10">
        <f t="shared" si="31"/>
        <v>0</v>
      </c>
      <c r="I107" s="57">
        <f t="shared" si="38"/>
        <v>1</v>
      </c>
      <c r="J107" s="258">
        <f t="shared" si="32"/>
        <v>0</v>
      </c>
      <c r="K107" s="259">
        <f t="shared" si="33"/>
        <v>1</v>
      </c>
      <c r="L107" s="13">
        <f t="shared" si="39"/>
        <v>-5.2908480226977795E-5</v>
      </c>
      <c r="M107" s="321">
        <f t="shared" si="34"/>
        <v>0</v>
      </c>
      <c r="N107" s="321">
        <f t="shared" si="35"/>
        <v>0</v>
      </c>
      <c r="O107" s="321">
        <f t="shared" si="36"/>
        <v>0</v>
      </c>
      <c r="R107" s="11"/>
    </row>
    <row r="108" spans="1:18" ht="12.75" customHeight="1" x14ac:dyDescent="0.25">
      <c r="A108" s="2">
        <f t="shared" si="40"/>
        <v>86</v>
      </c>
      <c r="B108" s="39">
        <f>VLOOKUP($A108,ReInsure!$A$14:$AU$114,2*$C$4+(IF($C$3="1 - Индивидуальный",1,IF($C$3="2 - Коллективный",2,IF($C$3="3 - Заемщики",3,0)))-1)*16,FALSE)/1000</f>
        <v>0.23486000000000001</v>
      </c>
      <c r="C108" s="39">
        <f>VLOOKUP($A108,ReInsure!$A$14:$AU$114,2*$C$4+(IF($C$3="1 - Индивидуальный",1,IF($C$3="2 - Коллективный",2,IF($C$3="3 - Заемщики",3,0)))-1)*16+1,FALSE)/1000</f>
        <v>0.18603</v>
      </c>
      <c r="D108" s="12">
        <f t="shared" si="28"/>
        <v>0.28183200000000003</v>
      </c>
      <c r="E108" s="12">
        <f t="shared" si="29"/>
        <v>0.22323599999999999</v>
      </c>
      <c r="F108" s="2">
        <f t="shared" si="30"/>
        <v>112</v>
      </c>
      <c r="G108" s="9">
        <f t="shared" si="37"/>
        <v>0</v>
      </c>
      <c r="H108" s="10">
        <f t="shared" si="31"/>
        <v>0</v>
      </c>
      <c r="I108" s="57">
        <f t="shared" si="38"/>
        <v>1</v>
      </c>
      <c r="J108" s="258">
        <f t="shared" si="32"/>
        <v>0</v>
      </c>
      <c r="K108" s="259">
        <f t="shared" si="33"/>
        <v>1</v>
      </c>
      <c r="L108" s="13">
        <f t="shared" si="39"/>
        <v>-5.2908480226977795E-5</v>
      </c>
      <c r="M108" s="321">
        <f t="shared" si="34"/>
        <v>0</v>
      </c>
      <c r="N108" s="321">
        <f t="shared" si="35"/>
        <v>0</v>
      </c>
      <c r="O108" s="321">
        <f t="shared" si="36"/>
        <v>0</v>
      </c>
      <c r="R108" s="11"/>
    </row>
    <row r="109" spans="1:18" ht="12.75" customHeight="1" x14ac:dyDescent="0.25">
      <c r="A109" s="2">
        <f t="shared" si="40"/>
        <v>87</v>
      </c>
      <c r="B109" s="39">
        <f>VLOOKUP($A109,ReInsure!$A$14:$AU$114,2*$C$4+(IF($C$3="1 - Индивидуальный",1,IF($C$3="2 - Коллективный",2,IF($C$3="3 - Заемщики",3,0)))-1)*16,FALSE)/1000</f>
        <v>0.24937999999999999</v>
      </c>
      <c r="C109" s="39">
        <f>VLOOKUP($A109,ReInsure!$A$14:$AU$114,2*$C$4+(IF($C$3="1 - Индивидуальный",1,IF($C$3="2 - Коллективный",2,IF($C$3="3 - Заемщики",3,0)))-1)*16+1,FALSE)/1000</f>
        <v>0.20266999999999999</v>
      </c>
      <c r="D109" s="12">
        <f t="shared" si="28"/>
        <v>0.29925599999999997</v>
      </c>
      <c r="E109" s="12">
        <f t="shared" si="29"/>
        <v>0.24320399999999998</v>
      </c>
      <c r="F109" s="2">
        <f t="shared" si="30"/>
        <v>113</v>
      </c>
      <c r="G109" s="9">
        <f t="shared" si="37"/>
        <v>0</v>
      </c>
      <c r="H109" s="10">
        <f t="shared" si="31"/>
        <v>0</v>
      </c>
      <c r="I109" s="57">
        <f t="shared" si="38"/>
        <v>1</v>
      </c>
      <c r="J109" s="258">
        <f t="shared" si="32"/>
        <v>0</v>
      </c>
      <c r="K109" s="259">
        <f t="shared" si="33"/>
        <v>1</v>
      </c>
      <c r="L109" s="13">
        <f t="shared" si="39"/>
        <v>-5.2908480226977795E-5</v>
      </c>
      <c r="M109" s="321">
        <f t="shared" si="34"/>
        <v>0</v>
      </c>
      <c r="N109" s="321">
        <f t="shared" si="35"/>
        <v>0</v>
      </c>
      <c r="O109" s="321">
        <f t="shared" si="36"/>
        <v>0</v>
      </c>
      <c r="R109" s="11"/>
    </row>
    <row r="110" spans="1:18" ht="12.75" customHeight="1" x14ac:dyDescent="0.25">
      <c r="A110" s="2">
        <f t="shared" si="40"/>
        <v>88</v>
      </c>
      <c r="B110" s="39">
        <f>VLOOKUP($A110,ReInsure!$A$14:$AU$114,2*$C$4+(IF($C$3="1 - Индивидуальный",1,IF($C$3="2 - Коллективный",2,IF($C$3="3 - Заемщики",3,0)))-1)*16,FALSE)/1000</f>
        <v>0.26406000000000002</v>
      </c>
      <c r="C110" s="39">
        <f>VLOOKUP($A110,ReInsure!$A$14:$AU$114,2*$C$4+(IF($C$3="1 - Индивидуальный",1,IF($C$3="2 - Коллективный",2,IF($C$3="3 - Заемщики",3,0)))-1)*16+1,FALSE)/1000</f>
        <v>0.21925999999999998</v>
      </c>
      <c r="D110" s="12">
        <f t="shared" si="28"/>
        <v>0.31687199999999999</v>
      </c>
      <c r="E110" s="12">
        <f t="shared" si="29"/>
        <v>0.26311199999999996</v>
      </c>
      <c r="F110" s="2">
        <f t="shared" si="30"/>
        <v>114</v>
      </c>
      <c r="G110" s="9">
        <f t="shared" si="37"/>
        <v>0</v>
      </c>
      <c r="H110" s="10">
        <f t="shared" si="31"/>
        <v>0</v>
      </c>
      <c r="I110" s="57">
        <f t="shared" si="38"/>
        <v>1</v>
      </c>
      <c r="J110" s="258">
        <f t="shared" si="32"/>
        <v>0</v>
      </c>
      <c r="K110" s="259">
        <f t="shared" si="33"/>
        <v>1</v>
      </c>
      <c r="L110" s="13">
        <f t="shared" si="39"/>
        <v>-5.2908480226977795E-5</v>
      </c>
      <c r="M110" s="321">
        <f t="shared" si="34"/>
        <v>0</v>
      </c>
      <c r="N110" s="321">
        <f t="shared" si="35"/>
        <v>0</v>
      </c>
      <c r="O110" s="321">
        <f t="shared" si="36"/>
        <v>0</v>
      </c>
      <c r="R110" s="11"/>
    </row>
    <row r="111" spans="1:18" ht="12.75" customHeight="1" x14ac:dyDescent="0.25">
      <c r="A111" s="2">
        <f t="shared" si="40"/>
        <v>89</v>
      </c>
      <c r="B111" s="39">
        <f>VLOOKUP($A111,ReInsure!$A$14:$AU$114,2*$C$4+(IF($C$3="1 - Индивидуальный",1,IF($C$3="2 - Коллективный",2,IF($C$3="3 - Заемщики",3,0)))-1)*16,FALSE)/1000</f>
        <v>0.27882000000000001</v>
      </c>
      <c r="C111" s="39">
        <f>VLOOKUP($A111,ReInsure!$A$14:$AU$114,2*$C$4+(IF($C$3="1 - Индивидуальный",1,IF($C$3="2 - Коллективный",2,IF($C$3="3 - Заемщики",3,0)))-1)*16+1,FALSE)/1000</f>
        <v>0.23558000000000001</v>
      </c>
      <c r="D111" s="12">
        <f t="shared" si="28"/>
        <v>0.33458399999999999</v>
      </c>
      <c r="E111" s="12">
        <f t="shared" si="29"/>
        <v>0.282696</v>
      </c>
      <c r="F111" s="2">
        <f t="shared" si="30"/>
        <v>115</v>
      </c>
      <c r="G111" s="9">
        <f t="shared" si="37"/>
        <v>0</v>
      </c>
      <c r="H111" s="10">
        <f t="shared" si="31"/>
        <v>0</v>
      </c>
      <c r="I111" s="57">
        <f t="shared" si="38"/>
        <v>1</v>
      </c>
      <c r="J111" s="258">
        <f t="shared" si="32"/>
        <v>0</v>
      </c>
      <c r="K111" s="259">
        <f t="shared" si="33"/>
        <v>1</v>
      </c>
      <c r="L111" s="13">
        <f t="shared" si="39"/>
        <v>-5.2908480226977795E-5</v>
      </c>
      <c r="M111" s="321">
        <f t="shared" si="34"/>
        <v>0</v>
      </c>
      <c r="N111" s="321">
        <f t="shared" si="35"/>
        <v>0</v>
      </c>
      <c r="O111" s="321">
        <f t="shared" si="36"/>
        <v>0</v>
      </c>
      <c r="R111" s="11"/>
    </row>
    <row r="112" spans="1:18" ht="12.75" customHeight="1" x14ac:dyDescent="0.25">
      <c r="A112" s="2">
        <f t="shared" si="40"/>
        <v>90</v>
      </c>
      <c r="B112" s="39">
        <f>VLOOKUP($A112,ReInsure!$A$14:$AU$114,2*$C$4+(IF($C$3="1 - Индивидуальный",1,IF($C$3="2 - Коллективный",2,IF($C$3="3 - Заемщики",3,0)))-1)*16,FALSE)/1000</f>
        <v>0.29360000000000003</v>
      </c>
      <c r="C112" s="39">
        <f>VLOOKUP($A112,ReInsure!$A$14:$AU$114,2*$C$4+(IF($C$3="1 - Индивидуальный",1,IF($C$3="2 - Коллективный",2,IF($C$3="3 - Заемщики",3,0)))-1)*16+1,FALSE)/1000</f>
        <v>0.25141000000000002</v>
      </c>
      <c r="D112" s="12">
        <f t="shared" si="28"/>
        <v>0.35232000000000002</v>
      </c>
      <c r="E112" s="12">
        <f t="shared" si="29"/>
        <v>0.30169200000000002</v>
      </c>
      <c r="F112" s="2">
        <f t="shared" si="30"/>
        <v>116</v>
      </c>
      <c r="G112" s="9">
        <f t="shared" si="37"/>
        <v>0</v>
      </c>
      <c r="H112" s="10">
        <f t="shared" si="31"/>
        <v>0</v>
      </c>
      <c r="I112" s="57">
        <f t="shared" si="38"/>
        <v>1</v>
      </c>
      <c r="J112" s="258">
        <f t="shared" si="32"/>
        <v>0</v>
      </c>
      <c r="K112" s="259">
        <f t="shared" si="33"/>
        <v>1</v>
      </c>
      <c r="L112" s="13">
        <f t="shared" si="39"/>
        <v>-5.2908480226977795E-5</v>
      </c>
      <c r="M112" s="321">
        <f t="shared" si="34"/>
        <v>0</v>
      </c>
      <c r="N112" s="321">
        <f t="shared" si="35"/>
        <v>0</v>
      </c>
      <c r="O112" s="321">
        <f t="shared" si="36"/>
        <v>0</v>
      </c>
      <c r="R112" s="11"/>
    </row>
    <row r="113" spans="1:18" ht="12.75" customHeight="1" x14ac:dyDescent="0.25">
      <c r="A113" s="2">
        <f t="shared" si="40"/>
        <v>91</v>
      </c>
      <c r="B113" s="39">
        <f>VLOOKUP($A113,ReInsure!$A$14:$AU$114,2*$C$4+(IF($C$3="1 - Индивидуальный",1,IF($C$3="2 - Коллективный",2,IF($C$3="3 - Заемщики",3,0)))-1)*16,FALSE)/1000</f>
        <v>0.30831000000000003</v>
      </c>
      <c r="C113" s="39">
        <f>VLOOKUP($A113,ReInsure!$A$14:$AU$114,2*$C$4+(IF($C$3="1 - Индивидуальный",1,IF($C$3="2 - Коллективный",2,IF($C$3="3 - Заемщики",3,0)))-1)*16+1,FALSE)/1000</f>
        <v>0.26921</v>
      </c>
      <c r="D113" s="12">
        <f t="shared" si="28"/>
        <v>0.36997200000000002</v>
      </c>
      <c r="E113" s="12">
        <f t="shared" si="29"/>
        <v>0.32305200000000001</v>
      </c>
      <c r="F113" s="2">
        <f t="shared" si="30"/>
        <v>117</v>
      </c>
      <c r="G113" s="9">
        <f t="shared" si="37"/>
        <v>0</v>
      </c>
      <c r="H113" s="10">
        <f t="shared" si="31"/>
        <v>0</v>
      </c>
      <c r="I113" s="57">
        <f t="shared" si="38"/>
        <v>1</v>
      </c>
      <c r="J113" s="258">
        <f t="shared" si="32"/>
        <v>0</v>
      </c>
      <c r="K113" s="259">
        <f t="shared" si="33"/>
        <v>1</v>
      </c>
      <c r="L113" s="13">
        <f t="shared" si="39"/>
        <v>-5.2908480226977795E-5</v>
      </c>
      <c r="M113" s="321">
        <f t="shared" si="34"/>
        <v>0</v>
      </c>
      <c r="N113" s="321">
        <f t="shared" si="35"/>
        <v>0</v>
      </c>
      <c r="O113" s="321">
        <f t="shared" si="36"/>
        <v>0</v>
      </c>
      <c r="R113" s="11"/>
    </row>
    <row r="114" spans="1:18" ht="12.75" customHeight="1" x14ac:dyDescent="0.25">
      <c r="A114" s="2">
        <f t="shared" si="40"/>
        <v>92</v>
      </c>
      <c r="B114" s="39">
        <f>VLOOKUP($A114,ReInsure!$A$14:$AU$114,2*$C$4+(IF($C$3="1 - Индивидуальный",1,IF($C$3="2 - Коллективный",2,IF($C$3="3 - Заемщики",3,0)))-1)*16,FALSE)/1000</f>
        <v>0.32289999999999996</v>
      </c>
      <c r="C114" s="39">
        <f>VLOOKUP($A114,ReInsure!$A$14:$AU$114,2*$C$4+(IF($C$3="1 - Индивидуальный",1,IF($C$3="2 - Коллективный",2,IF($C$3="3 - Заемщики",3,0)))-1)*16+1,FALSE)/1000</f>
        <v>0.28642000000000001</v>
      </c>
      <c r="D114" s="12">
        <f t="shared" si="28"/>
        <v>0.38747999999999994</v>
      </c>
      <c r="E114" s="12">
        <f t="shared" si="29"/>
        <v>0.34370400000000001</v>
      </c>
      <c r="F114" s="2">
        <f t="shared" si="30"/>
        <v>118</v>
      </c>
      <c r="G114" s="9">
        <f t="shared" si="37"/>
        <v>0</v>
      </c>
      <c r="H114" s="10">
        <f t="shared" si="31"/>
        <v>0</v>
      </c>
      <c r="I114" s="57">
        <f t="shared" si="38"/>
        <v>1</v>
      </c>
      <c r="J114" s="258">
        <f t="shared" si="32"/>
        <v>0</v>
      </c>
      <c r="K114" s="259">
        <f t="shared" si="33"/>
        <v>1</v>
      </c>
      <c r="L114" s="13">
        <f t="shared" si="39"/>
        <v>-5.2908480226977795E-5</v>
      </c>
      <c r="M114" s="321">
        <f t="shared" si="34"/>
        <v>0</v>
      </c>
      <c r="N114" s="321">
        <f t="shared" si="35"/>
        <v>0</v>
      </c>
      <c r="O114" s="321">
        <f t="shared" si="36"/>
        <v>0</v>
      </c>
      <c r="R114" s="11"/>
    </row>
    <row r="115" spans="1:18" ht="12.75" customHeight="1" x14ac:dyDescent="0.25">
      <c r="A115" s="2">
        <f t="shared" si="40"/>
        <v>93</v>
      </c>
      <c r="B115" s="39">
        <f>VLOOKUP($A115,ReInsure!$A$14:$AU$114,2*$C$4+(IF($C$3="1 - Индивидуальный",1,IF($C$3="2 - Коллективный",2,IF($C$3="3 - Заемщики",3,0)))-1)*16,FALSE)/1000</f>
        <v>0.33727999999999997</v>
      </c>
      <c r="C115" s="39">
        <f>VLOOKUP($A115,ReInsure!$A$14:$AU$114,2*$C$4+(IF($C$3="1 - Индивидуальный",1,IF($C$3="2 - Коллективный",2,IF($C$3="3 - Заемщики",3,0)))-1)*16+1,FALSE)/1000</f>
        <v>0.30282999999999999</v>
      </c>
      <c r="D115" s="12">
        <f t="shared" si="28"/>
        <v>0.40473599999999993</v>
      </c>
      <c r="E115" s="12">
        <f t="shared" si="29"/>
        <v>0.363396</v>
      </c>
      <c r="F115" s="2">
        <f t="shared" si="30"/>
        <v>119</v>
      </c>
      <c r="G115" s="9">
        <f t="shared" si="37"/>
        <v>0</v>
      </c>
      <c r="H115" s="10">
        <f t="shared" si="31"/>
        <v>0</v>
      </c>
      <c r="I115" s="57">
        <f t="shared" si="38"/>
        <v>1</v>
      </c>
      <c r="J115" s="258">
        <f t="shared" si="32"/>
        <v>0</v>
      </c>
      <c r="K115" s="259">
        <f t="shared" si="33"/>
        <v>1</v>
      </c>
      <c r="L115" s="13">
        <f t="shared" si="39"/>
        <v>-5.2908480226977795E-5</v>
      </c>
      <c r="M115" s="321">
        <f t="shared" si="34"/>
        <v>0</v>
      </c>
      <c r="N115" s="321">
        <f t="shared" si="35"/>
        <v>0</v>
      </c>
      <c r="O115" s="321">
        <f t="shared" si="36"/>
        <v>0</v>
      </c>
      <c r="R115" s="11"/>
    </row>
    <row r="116" spans="1:18" ht="12.75" customHeight="1" x14ac:dyDescent="0.25">
      <c r="A116" s="2">
        <f t="shared" si="40"/>
        <v>94</v>
      </c>
      <c r="B116" s="39">
        <f>VLOOKUP($A116,ReInsure!$A$14:$AU$114,2*$C$4+(IF($C$3="1 - Индивидуальный",1,IF($C$3="2 - Коллективный",2,IF($C$3="3 - Заемщики",3,0)))-1)*16,FALSE)/1000</f>
        <v>0.35137000000000002</v>
      </c>
      <c r="C116" s="39">
        <f>VLOOKUP($A116,ReInsure!$A$14:$AU$114,2*$C$4+(IF($C$3="1 - Индивидуальный",1,IF($C$3="2 - Коллективный",2,IF($C$3="3 - Заемщики",3,0)))-1)*16+1,FALSE)/1000</f>
        <v>0.31823000000000001</v>
      </c>
      <c r="D116" s="12">
        <f t="shared" si="28"/>
        <v>0.42164400000000002</v>
      </c>
      <c r="E116" s="12">
        <f t="shared" si="29"/>
        <v>0.38187599999999999</v>
      </c>
      <c r="F116" s="2">
        <f t="shared" si="30"/>
        <v>120</v>
      </c>
      <c r="G116" s="9">
        <f t="shared" si="37"/>
        <v>0</v>
      </c>
      <c r="H116" s="10">
        <f t="shared" si="31"/>
        <v>0</v>
      </c>
      <c r="I116" s="57">
        <f t="shared" si="38"/>
        <v>1</v>
      </c>
      <c r="J116" s="258">
        <f t="shared" si="32"/>
        <v>0</v>
      </c>
      <c r="K116" s="259">
        <f t="shared" si="33"/>
        <v>1</v>
      </c>
      <c r="L116" s="13">
        <f t="shared" si="39"/>
        <v>-5.2908480226977795E-5</v>
      </c>
      <c r="M116" s="321">
        <f t="shared" si="34"/>
        <v>0</v>
      </c>
      <c r="N116" s="321">
        <f t="shared" si="35"/>
        <v>0</v>
      </c>
      <c r="O116" s="321">
        <f t="shared" si="36"/>
        <v>0</v>
      </c>
      <c r="R116" s="11"/>
    </row>
    <row r="117" spans="1:18" ht="12.75" customHeight="1" x14ac:dyDescent="0.25">
      <c r="A117" s="2">
        <f t="shared" si="40"/>
        <v>95</v>
      </c>
      <c r="B117" s="39">
        <f>VLOOKUP($A117,ReInsure!$A$14:$AU$114,2*$C$4+(IF($C$3="1 - Индивидуальный",1,IF($C$3="2 - Коллективный",2,IF($C$3="3 - Заемщики",3,0)))-1)*16,FALSE)/1000</f>
        <v>0.36512</v>
      </c>
      <c r="C117" s="39">
        <f>VLOOKUP($A117,ReInsure!$A$14:$AU$114,2*$C$4+(IF($C$3="1 - Индивидуальный",1,IF($C$3="2 - Коллективный",2,IF($C$3="3 - Заемщики",3,0)))-1)*16+1,FALSE)/1000</f>
        <v>0.33239999999999997</v>
      </c>
      <c r="D117" s="12">
        <f t="shared" si="28"/>
        <v>0.43814399999999998</v>
      </c>
      <c r="E117" s="12">
        <f t="shared" si="29"/>
        <v>0.39887999999999996</v>
      </c>
      <c r="F117" s="2">
        <f t="shared" si="30"/>
        <v>121</v>
      </c>
      <c r="G117" s="9">
        <f t="shared" si="37"/>
        <v>0</v>
      </c>
      <c r="H117" s="10">
        <f t="shared" si="31"/>
        <v>0</v>
      </c>
      <c r="I117" s="57">
        <f t="shared" si="38"/>
        <v>1</v>
      </c>
      <c r="J117" s="258">
        <f t="shared" si="32"/>
        <v>0</v>
      </c>
      <c r="K117" s="259">
        <f t="shared" si="33"/>
        <v>1</v>
      </c>
      <c r="L117" s="13">
        <f t="shared" si="39"/>
        <v>-5.2908480226977795E-5</v>
      </c>
      <c r="M117" s="321">
        <f t="shared" si="34"/>
        <v>0</v>
      </c>
      <c r="N117" s="321">
        <f t="shared" si="35"/>
        <v>0</v>
      </c>
      <c r="O117" s="321">
        <f t="shared" si="36"/>
        <v>0</v>
      </c>
      <c r="R117" s="11"/>
    </row>
    <row r="118" spans="1:18" ht="12.75" customHeight="1" x14ac:dyDescent="0.25">
      <c r="A118" s="2">
        <f t="shared" si="40"/>
        <v>96</v>
      </c>
      <c r="B118" s="39">
        <f>VLOOKUP($A118,ReInsure!$A$14:$AU$114,2*$C$4+(IF($C$3="1 - Индивидуальный",1,IF($C$3="2 - Коллективный",2,IF($C$3="3 - Заемщики",3,0)))-1)*16,FALSE)/1000</f>
        <v>0.37845000000000001</v>
      </c>
      <c r="C118" s="39">
        <f>VLOOKUP($A118,ReInsure!$A$14:$AU$114,2*$C$4+(IF($C$3="1 - Индивидуальный",1,IF($C$3="2 - Коллективный",2,IF($C$3="3 - Заемщики",3,0)))-1)*16+1,FALSE)/1000</f>
        <v>0.34516000000000002</v>
      </c>
      <c r="D118" s="12">
        <f t="shared" si="28"/>
        <v>0.45413999999999999</v>
      </c>
      <c r="E118" s="12">
        <f t="shared" si="29"/>
        <v>0.414192</v>
      </c>
      <c r="F118" s="2">
        <f t="shared" ref="F118:F123" si="41">$C$6+A118</f>
        <v>122</v>
      </c>
      <c r="G118" s="9">
        <f t="shared" si="37"/>
        <v>0</v>
      </c>
      <c r="H118" s="10">
        <f t="shared" ref="H118:H123" si="42">IF(A118&lt;7,$C$15,$C$16)</f>
        <v>0</v>
      </c>
      <c r="I118" s="57">
        <f t="shared" si="38"/>
        <v>1</v>
      </c>
      <c r="J118" s="258">
        <f t="shared" ref="J118:J123" si="43">VLOOKUP(F118,$A$22:$E$133,4+IF($C$7="Мужской",0,1))</f>
        <v>0</v>
      </c>
      <c r="K118" s="259">
        <f t="shared" ref="K118:K149" si="44">1-J118</f>
        <v>1</v>
      </c>
      <c r="L118" s="13">
        <f t="shared" si="39"/>
        <v>-5.2908480226977795E-5</v>
      </c>
      <c r="M118" s="321">
        <f t="shared" ref="M118:M149" si="45">G118 * I119 * L118 * J118</f>
        <v>0</v>
      </c>
      <c r="N118" s="321">
        <f t="shared" ref="N118:N149" si="46">IF(OR($C$11=0,$C$11=1),M118,0) + IF(A118=$C$9-1, 1, 0) *G118* I119 * IF(OR($C$11=0,$C$11=1),L119,1)</f>
        <v>0</v>
      </c>
      <c r="O118" s="321">
        <f t="shared" ref="O118:O123" si="47">IF(A118&lt;$C$13,L118*I118,0)</f>
        <v>0</v>
      </c>
      <c r="R118" s="11"/>
    </row>
    <row r="119" spans="1:18" ht="12.75" customHeight="1" x14ac:dyDescent="0.25">
      <c r="A119" s="2">
        <f t="shared" si="40"/>
        <v>97</v>
      </c>
      <c r="B119" s="39">
        <f>VLOOKUP($A119,ReInsure!$A$14:$AU$114,2*$C$4+(IF($C$3="1 - Индивидуальный",1,IF($C$3="2 - Коллективный",2,IF($C$3="3 - Заемщики",3,0)))-1)*16,FALSE)/1000</f>
        <v>0.39130999999999999</v>
      </c>
      <c r="C119" s="39">
        <f>VLOOKUP($A119,ReInsure!$A$14:$AU$114,2*$C$4+(IF($C$3="1 - Индивидуальный",1,IF($C$3="2 - Коллективный",2,IF($C$3="3 - Заемщики",3,0)))-1)*16+1,FALSE)/1000</f>
        <v>0.35637000000000002</v>
      </c>
      <c r="D119" s="12">
        <f t="shared" si="28"/>
        <v>0.46957199999999999</v>
      </c>
      <c r="E119" s="12">
        <f t="shared" si="29"/>
        <v>0.42764400000000002</v>
      </c>
      <c r="F119" s="2">
        <f t="shared" si="41"/>
        <v>123</v>
      </c>
      <c r="G119" s="9">
        <f t="shared" si="37"/>
        <v>0</v>
      </c>
      <c r="H119" s="10">
        <f t="shared" si="42"/>
        <v>0</v>
      </c>
      <c r="I119" s="57">
        <f t="shared" si="38"/>
        <v>1</v>
      </c>
      <c r="J119" s="258">
        <f t="shared" si="43"/>
        <v>0</v>
      </c>
      <c r="K119" s="259">
        <f t="shared" si="44"/>
        <v>1</v>
      </c>
      <c r="L119" s="13">
        <f t="shared" si="39"/>
        <v>-5.2908480226977795E-5</v>
      </c>
      <c r="M119" s="321">
        <f t="shared" si="45"/>
        <v>0</v>
      </c>
      <c r="N119" s="321">
        <f t="shared" si="46"/>
        <v>0</v>
      </c>
      <c r="O119" s="321">
        <f t="shared" si="47"/>
        <v>0</v>
      </c>
      <c r="R119" s="11"/>
    </row>
    <row r="120" spans="1:18" ht="12.75" customHeight="1" x14ac:dyDescent="0.25">
      <c r="A120" s="2">
        <f t="shared" si="40"/>
        <v>98</v>
      </c>
      <c r="B120" s="39">
        <f>VLOOKUP($A120,ReInsure!$A$14:$AU$114,2*$C$4+(IF($C$3="1 - Индивидуальный",1,IF($C$3="2 - Коллективный",2,IF($C$3="3 - Заемщики",3,0)))-1)*16,FALSE)/1000</f>
        <v>0.40361000000000002</v>
      </c>
      <c r="C120" s="39">
        <f>VLOOKUP($A120,ReInsure!$A$14:$AU$114,2*$C$4+(IF($C$3="1 - Индивидуальный",1,IF($C$3="2 - Коллективный",2,IF($C$3="3 - Заемщики",3,0)))-1)*16+1,FALSE)/1000</f>
        <v>0.36588999999999999</v>
      </c>
      <c r="D120" s="12">
        <f t="shared" si="28"/>
        <v>0.48433199999999998</v>
      </c>
      <c r="E120" s="12">
        <f t="shared" si="29"/>
        <v>0.43906799999999996</v>
      </c>
      <c r="F120" s="2">
        <f t="shared" si="41"/>
        <v>124</v>
      </c>
      <c r="G120" s="9">
        <f t="shared" si="37"/>
        <v>0</v>
      </c>
      <c r="H120" s="10">
        <f t="shared" si="42"/>
        <v>0</v>
      </c>
      <c r="I120" s="57">
        <f t="shared" si="38"/>
        <v>1</v>
      </c>
      <c r="J120" s="258">
        <f t="shared" si="43"/>
        <v>0</v>
      </c>
      <c r="K120" s="259">
        <f t="shared" si="44"/>
        <v>1</v>
      </c>
      <c r="L120" s="13">
        <f t="shared" si="39"/>
        <v>-5.2908480226977795E-5</v>
      </c>
      <c r="M120" s="321">
        <f t="shared" si="45"/>
        <v>0</v>
      </c>
      <c r="N120" s="321">
        <f t="shared" si="46"/>
        <v>0</v>
      </c>
      <c r="O120" s="321">
        <f t="shared" si="47"/>
        <v>0</v>
      </c>
      <c r="R120" s="11"/>
    </row>
    <row r="121" spans="1:18" ht="12.75" customHeight="1" x14ac:dyDescent="0.25">
      <c r="A121" s="2">
        <f t="shared" si="40"/>
        <v>99</v>
      </c>
      <c r="B121" s="39">
        <f>VLOOKUP($A121,ReInsure!$A$14:$AU$114,2*$C$4+(IF($C$3="1 - Индивидуальный",1,IF($C$3="2 - Коллективный",2,IF($C$3="3 - Заемщики",3,0)))-1)*16,FALSE)/1000</f>
        <v>0.41529000000000005</v>
      </c>
      <c r="C121" s="39">
        <f>VLOOKUP($A121,ReInsure!$A$14:$AU$114,2*$C$4+(IF($C$3="1 - Индивидуальный",1,IF($C$3="2 - Коллективный",2,IF($C$3="3 - Заемщики",3,0)))-1)*16+1,FALSE)/1000</f>
        <v>0.37358999999999998</v>
      </c>
      <c r="D121" s="12">
        <f t="shared" si="28"/>
        <v>0.49834800000000001</v>
      </c>
      <c r="E121" s="12">
        <f t="shared" si="29"/>
        <v>0.44830799999999998</v>
      </c>
      <c r="F121" s="2">
        <f t="shared" si="41"/>
        <v>125</v>
      </c>
      <c r="G121" s="9">
        <f t="shared" si="37"/>
        <v>0</v>
      </c>
      <c r="H121" s="10">
        <f t="shared" si="42"/>
        <v>0</v>
      </c>
      <c r="I121" s="57">
        <f t="shared" si="38"/>
        <v>1</v>
      </c>
      <c r="J121" s="258">
        <f t="shared" si="43"/>
        <v>0</v>
      </c>
      <c r="K121" s="259">
        <f t="shared" si="44"/>
        <v>1</v>
      </c>
      <c r="L121" s="13">
        <f t="shared" si="39"/>
        <v>-5.2908480226977795E-5</v>
      </c>
      <c r="M121" s="321">
        <f t="shared" si="45"/>
        <v>0</v>
      </c>
      <c r="N121" s="321">
        <f t="shared" si="46"/>
        <v>0</v>
      </c>
      <c r="O121" s="321">
        <f t="shared" si="47"/>
        <v>0</v>
      </c>
      <c r="R121" s="11"/>
    </row>
    <row r="122" spans="1:18" ht="12.75" customHeight="1" x14ac:dyDescent="0.25">
      <c r="A122" s="2">
        <f t="shared" si="40"/>
        <v>100</v>
      </c>
      <c r="B122" s="39">
        <f>VLOOKUP($A122,ReInsure!$A$14:$AU$114,2*$C$4+(IF($C$3="1 - Индивидуальный",1,IF($C$3="2 - Коллективный",2,IF($C$3="3 - Заемщики",3,0)))-1)*16,FALSE)/1000</f>
        <v>1</v>
      </c>
      <c r="C122" s="39">
        <f>VLOOKUP($A122,ReInsure!$A$14:$AU$114,2*$C$4+(IF($C$3="1 - Индивидуальный",1,IF($C$3="2 - Коллективный",2,IF($C$3="3 - Заемщики",3,0)))-1)*16+1,FALSE)/1000</f>
        <v>1</v>
      </c>
      <c r="D122" s="12">
        <f t="shared" si="28"/>
        <v>1.2</v>
      </c>
      <c r="E122" s="12">
        <f t="shared" si="29"/>
        <v>1.2</v>
      </c>
      <c r="F122" s="2">
        <f t="shared" si="41"/>
        <v>126</v>
      </c>
      <c r="G122" s="9">
        <f t="shared" si="37"/>
        <v>0</v>
      </c>
      <c r="H122" s="10">
        <f t="shared" si="42"/>
        <v>0</v>
      </c>
      <c r="I122" s="57">
        <f t="shared" si="38"/>
        <v>1</v>
      </c>
      <c r="J122" s="258">
        <f t="shared" si="43"/>
        <v>0</v>
      </c>
      <c r="K122" s="259">
        <f t="shared" si="44"/>
        <v>1</v>
      </c>
      <c r="L122" s="13">
        <f t="shared" si="39"/>
        <v>-5.2908480226977795E-5</v>
      </c>
      <c r="M122" s="321">
        <f t="shared" si="45"/>
        <v>0</v>
      </c>
      <c r="N122" s="321">
        <f t="shared" si="46"/>
        <v>0</v>
      </c>
      <c r="O122" s="321">
        <f t="shared" si="47"/>
        <v>0</v>
      </c>
      <c r="R122" s="11"/>
    </row>
    <row r="123" spans="1:18" ht="12.75" customHeight="1" x14ac:dyDescent="0.25">
      <c r="A123" s="2">
        <f t="shared" si="40"/>
        <v>101</v>
      </c>
      <c r="F123" s="2">
        <f t="shared" si="41"/>
        <v>127</v>
      </c>
      <c r="G123" s="9">
        <f t="shared" si="37"/>
        <v>0</v>
      </c>
      <c r="H123" s="10">
        <f t="shared" si="42"/>
        <v>0</v>
      </c>
      <c r="I123" s="57">
        <f t="shared" si="38"/>
        <v>1</v>
      </c>
      <c r="J123" s="258">
        <f t="shared" si="43"/>
        <v>0</v>
      </c>
      <c r="K123" s="259">
        <f t="shared" si="44"/>
        <v>1</v>
      </c>
      <c r="L123" s="13">
        <f t="shared" si="39"/>
        <v>-5.2908480226977795E-5</v>
      </c>
      <c r="M123" s="321">
        <f t="shared" si="45"/>
        <v>0</v>
      </c>
      <c r="N123" s="321">
        <f t="shared" si="46"/>
        <v>0</v>
      </c>
      <c r="O123" s="321">
        <f t="shared" si="47"/>
        <v>0</v>
      </c>
    </row>
    <row r="124" spans="1:18" ht="12.75" customHeight="1" x14ac:dyDescent="0.25">
      <c r="M124" s="11"/>
    </row>
    <row r="125" spans="1:18" ht="12.75" customHeight="1" x14ac:dyDescent="0.25">
      <c r="M125" s="11"/>
    </row>
    <row r="126" spans="1:18" ht="12.75" customHeight="1" x14ac:dyDescent="0.25">
      <c r="M126" s="11"/>
    </row>
    <row r="127" spans="1:18" ht="12.75" customHeight="1" x14ac:dyDescent="0.25">
      <c r="M127" s="11"/>
    </row>
    <row r="128" spans="1:18" ht="12.75" customHeight="1" x14ac:dyDescent="0.25">
      <c r="M128" s="11"/>
    </row>
    <row r="129" spans="13:17" ht="12.75" customHeight="1" x14ac:dyDescent="0.25">
      <c r="M129" s="11"/>
    </row>
    <row r="130" spans="13:17" ht="12.75" customHeight="1" x14ac:dyDescent="0.25">
      <c r="M130" s="11"/>
    </row>
    <row r="131" spans="13:17" ht="12.75" customHeight="1" x14ac:dyDescent="0.25">
      <c r="M131" s="11"/>
    </row>
    <row r="132" spans="13:17" ht="12.75" customHeight="1" x14ac:dyDescent="0.25">
      <c r="M132" s="11"/>
    </row>
    <row r="133" spans="13:17" ht="12.75" customHeight="1" x14ac:dyDescent="0.25">
      <c r="M133" s="11"/>
    </row>
    <row r="135" spans="13:17" ht="12.75" customHeight="1" x14ac:dyDescent="0.25">
      <c r="Q135" s="11"/>
    </row>
    <row r="136" spans="13:17" ht="12.75" customHeight="1" x14ac:dyDescent="0.25">
      <c r="Q136" s="11"/>
    </row>
    <row r="137" spans="13:17" ht="12.75" customHeight="1" x14ac:dyDescent="0.25">
      <c r="Q137" s="11"/>
    </row>
    <row r="138" spans="13:17" ht="12.75" customHeight="1" x14ac:dyDescent="0.25">
      <c r="Q138" s="11"/>
    </row>
    <row r="139" spans="13:17" ht="12.75" customHeight="1" x14ac:dyDescent="0.25">
      <c r="Q139" s="11"/>
    </row>
    <row r="140" spans="13:17" ht="12.75" customHeight="1" x14ac:dyDescent="0.25">
      <c r="Q140" s="11"/>
    </row>
    <row r="141" spans="13:17" ht="12.75" customHeight="1" x14ac:dyDescent="0.25">
      <c r="Q141" s="11"/>
    </row>
  </sheetData>
  <pageMargins left="0.74803149606299002" right="0.74803149606299002" top="0.98425196850394003" bottom="0.98425196850394003" header="0.51181102362205" footer="0.51181102362205"/>
  <pageSetup paperSize="9" scale="49" fitToHeight="2" orientation="landscape"/>
  <ignoredErrors>
    <ignoredError sqref="H7:H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H1010"/>
  <sheetViews>
    <sheetView zoomScale="70" zoomScaleNormal="70" workbookViewId="0">
      <pane xSplit="8" ySplit="16" topLeftCell="I17" activePane="bottomRight" state="frozen"/>
      <selection pane="topRight"/>
      <selection pane="bottomLeft"/>
      <selection pane="bottomRight" activeCell="P23" sqref="P23"/>
    </sheetView>
  </sheetViews>
  <sheetFormatPr defaultColWidth="9.140625" defaultRowHeight="12.75" customHeight="1" x14ac:dyDescent="0.25"/>
  <cols>
    <col min="1" max="1" width="3.85546875" style="21" customWidth="1"/>
    <col min="2" max="2" width="5.7109375" style="23" customWidth="1"/>
    <col min="3" max="3" width="14.140625" style="21" customWidth="1"/>
    <col min="4" max="4" width="13.85546875" style="21" customWidth="1"/>
    <col min="5" max="5" width="12.42578125" style="21" customWidth="1"/>
    <col min="6" max="6" width="12" style="21" customWidth="1"/>
    <col min="7" max="7" width="17.140625" style="21" customWidth="1"/>
    <col min="8" max="8" width="13.5703125" style="21" customWidth="1"/>
    <col min="9" max="9" width="10.140625" style="21" customWidth="1"/>
    <col min="10" max="10" width="13.42578125" style="21" customWidth="1"/>
    <col min="11" max="11" width="16.85546875" style="20" customWidth="1"/>
    <col min="12" max="12" width="8.140625" style="21" customWidth="1"/>
    <col min="13" max="13" width="18.7109375" style="21" customWidth="1"/>
    <col min="14" max="14" width="13.28515625" style="21" customWidth="1"/>
    <col min="15" max="15" width="8.7109375" style="21" customWidth="1"/>
    <col min="16" max="16" width="13.5703125" style="20" customWidth="1"/>
    <col min="17" max="17" width="8.7109375" style="20" customWidth="1"/>
    <col min="18" max="18" width="11" style="21" customWidth="1"/>
    <col min="19" max="19" width="14.85546875" style="21" customWidth="1"/>
    <col min="20" max="20" width="11.5703125" style="21" customWidth="1"/>
    <col min="21" max="21" width="12.5703125" style="21" customWidth="1"/>
    <col min="22" max="23" width="9.7109375" style="21" customWidth="1"/>
    <col min="24" max="24" width="13.140625" style="21" customWidth="1"/>
    <col min="25" max="26" width="9.7109375" style="21" customWidth="1"/>
    <col min="27" max="34" width="3.28515625" style="21" customWidth="1"/>
    <col min="35" max="35" width="14.42578125" style="21" customWidth="1"/>
    <col min="36" max="41" width="9.7109375" style="21" customWidth="1"/>
    <col min="42" max="42" width="13.42578125" style="16" customWidth="1"/>
    <col min="43" max="49" width="9.140625" style="16"/>
    <col min="50" max="50" width="11.7109375" style="16" customWidth="1"/>
    <col min="51" max="57" width="9.140625" style="16"/>
    <col min="58" max="58" width="9.5703125" style="16" customWidth="1"/>
    <col min="59" max="63" width="9.140625" style="16"/>
    <col min="64" max="64" width="9.5703125" style="16" customWidth="1"/>
    <col min="65" max="65" width="12.7109375" style="16" customWidth="1"/>
    <col min="66" max="66" width="11.5703125" style="16" customWidth="1"/>
    <col min="67" max="67" width="14.5703125" style="16" customWidth="1"/>
    <col min="68" max="68" width="16" style="16" customWidth="1"/>
    <col min="69" max="72" width="11.140625" style="16" customWidth="1"/>
    <col min="73" max="73" width="10.42578125" style="16" customWidth="1"/>
    <col min="74" max="74" width="10.5703125" style="16" customWidth="1"/>
    <col min="75" max="75" width="12.42578125" style="16" customWidth="1"/>
    <col min="76" max="76" width="9.140625" style="16"/>
    <col min="77" max="77" width="14" style="16" customWidth="1"/>
    <col min="78" max="78" width="9.140625" style="16"/>
    <col min="79" max="79" width="14.7109375" style="16" customWidth="1"/>
    <col min="80" max="80" width="9.140625" style="16"/>
    <col min="81" max="81" width="13.42578125" style="16" customWidth="1"/>
    <col min="82" max="82" width="9.140625" style="16"/>
    <col min="83" max="83" width="14.7109375" style="16" customWidth="1"/>
    <col min="84" max="84" width="9.28515625" style="16" customWidth="1"/>
  </cols>
  <sheetData>
    <row r="1" spans="1:164" ht="55.5" customHeight="1" x14ac:dyDescent="0.25">
      <c r="C1" s="18"/>
      <c r="D1" s="18"/>
      <c r="E1" s="197" t="s">
        <v>121</v>
      </c>
      <c r="F1" s="197" t="s">
        <v>122</v>
      </c>
      <c r="G1" s="197" t="s">
        <v>123</v>
      </c>
      <c r="H1" s="197" t="s">
        <v>124</v>
      </c>
      <c r="I1" s="197" t="s">
        <v>125</v>
      </c>
      <c r="J1" s="197" t="s">
        <v>126</v>
      </c>
      <c r="K1" s="197" t="s">
        <v>127</v>
      </c>
      <c r="L1" s="197" t="s">
        <v>128</v>
      </c>
      <c r="M1" s="197" t="s">
        <v>129</v>
      </c>
      <c r="N1" s="18"/>
      <c r="P1" s="227">
        <v>42978</v>
      </c>
      <c r="Q1" s="20" t="s">
        <v>44</v>
      </c>
    </row>
    <row r="2" spans="1:164" ht="24" customHeight="1" x14ac:dyDescent="0.25">
      <c r="C2" s="218" t="s">
        <v>130</v>
      </c>
      <c r="D2" s="219" t="s">
        <v>131</v>
      </c>
      <c r="E2" s="220"/>
      <c r="F2" s="220"/>
      <c r="G2" s="220"/>
      <c r="H2" s="220"/>
      <c r="I2" s="220"/>
      <c r="J2" s="220"/>
      <c r="K2" s="220"/>
      <c r="L2" s="220"/>
      <c r="M2" s="220">
        <f>SUM(E2:L2)</f>
        <v>0</v>
      </c>
      <c r="N2" s="17"/>
      <c r="P2" s="228" t="s">
        <v>132</v>
      </c>
      <c r="Q2" s="228"/>
      <c r="R2" s="213" t="s">
        <v>133</v>
      </c>
      <c r="S2" s="214">
        <f>SUMPRODUCT(($AL$17:$AL$1010=$P2)*($K$17:$K$1010))</f>
        <v>56953183</v>
      </c>
      <c r="T2" s="228"/>
      <c r="U2" s="228" t="s">
        <v>132</v>
      </c>
      <c r="V2" s="228"/>
      <c r="W2" s="215" t="s">
        <v>134</v>
      </c>
      <c r="X2" s="214">
        <f>SUMPRODUCT(($AL$17:$AL$1010=$U2)*($K$17:$K$1010)*($T$17:$T$1010&lt;&gt;0))</f>
        <v>56953183</v>
      </c>
    </row>
    <row r="3" spans="1:164" ht="12.75" customHeight="1" x14ac:dyDescent="0.25">
      <c r="C3" s="17"/>
      <c r="D3" s="219" t="s">
        <v>135</v>
      </c>
      <c r="E3" s="220">
        <f t="shared" ref="E3:L3" si="0">SUMPRODUCT((AV17:AV1010)*($U$17:$U$1010))</f>
        <v>0</v>
      </c>
      <c r="F3" s="220">
        <f t="shared" si="0"/>
        <v>51719</v>
      </c>
      <c r="G3" s="220">
        <f t="shared" si="0"/>
        <v>595394</v>
      </c>
      <c r="H3" s="220">
        <f t="shared" si="0"/>
        <v>0</v>
      </c>
      <c r="I3" s="220">
        <f t="shared" si="0"/>
        <v>0</v>
      </c>
      <c r="J3" s="220">
        <f t="shared" si="0"/>
        <v>0</v>
      </c>
      <c r="K3" s="220">
        <f t="shared" si="0"/>
        <v>886859</v>
      </c>
      <c r="L3" s="220">
        <f t="shared" si="0"/>
        <v>0</v>
      </c>
      <c r="M3" s="225">
        <f>SUM(E3:L3)</f>
        <v>1533972</v>
      </c>
      <c r="N3" s="226">
        <f>M3-AP13</f>
        <v>1124446</v>
      </c>
      <c r="P3" s="228" t="s">
        <v>136</v>
      </c>
      <c r="Q3" s="228"/>
      <c r="R3" s="216" t="s">
        <v>137</v>
      </c>
      <c r="S3" s="214">
        <f>SUMPRODUCT(($AL$17:$AL$1010=$P3)*($K$17:$K$1010))</f>
        <v>19614356</v>
      </c>
      <c r="T3" s="228"/>
      <c r="U3" s="228" t="s">
        <v>136</v>
      </c>
      <c r="V3" s="228"/>
      <c r="W3" s="217" t="s">
        <v>138</v>
      </c>
      <c r="X3" s="214">
        <f>SUMPRODUCT(($AL$17:$AL$1010=$U3)*($K$17:$K$1010)*($T$17:$T$1010&lt;&gt;0))</f>
        <v>19614356</v>
      </c>
    </row>
    <row r="4" spans="1:164" ht="24" customHeight="1" x14ac:dyDescent="0.25">
      <c r="C4" s="218" t="s">
        <v>139</v>
      </c>
      <c r="D4" s="219" t="s">
        <v>131</v>
      </c>
      <c r="E4" s="220"/>
      <c r="F4" s="220"/>
      <c r="G4" s="220"/>
      <c r="H4" s="220"/>
      <c r="I4" s="220"/>
      <c r="J4" s="220"/>
      <c r="K4" s="220"/>
      <c r="L4" s="220"/>
      <c r="M4" s="220"/>
      <c r="N4" s="17"/>
      <c r="P4" s="228" t="s">
        <v>140</v>
      </c>
      <c r="Q4" s="228"/>
      <c r="R4" s="229"/>
      <c r="S4" s="230">
        <f>S2+S3</f>
        <v>76567539</v>
      </c>
      <c r="T4" s="231">
        <f>S4-K13</f>
        <v>0</v>
      </c>
      <c r="U4" s="228" t="s">
        <v>140</v>
      </c>
      <c r="V4" s="228"/>
      <c r="W4" s="229"/>
      <c r="X4" s="230">
        <f>X2+X3</f>
        <v>76567539</v>
      </c>
    </row>
    <row r="5" spans="1:164" ht="12.75" customHeight="1" x14ac:dyDescent="0.25">
      <c r="C5" s="17"/>
      <c r="D5" s="219" t="s">
        <v>135</v>
      </c>
      <c r="E5" s="220">
        <f t="shared" ref="E5:L5" si="1">SUMPRODUCT((AV17:AV1010)*($W$17:$W$1010))</f>
        <v>0</v>
      </c>
      <c r="F5" s="220">
        <f t="shared" si="1"/>
        <v>37866</v>
      </c>
      <c r="G5" s="220">
        <f t="shared" si="1"/>
        <v>69222</v>
      </c>
      <c r="H5" s="220">
        <f t="shared" si="1"/>
        <v>0</v>
      </c>
      <c r="I5" s="220">
        <f t="shared" si="1"/>
        <v>0</v>
      </c>
      <c r="J5" s="220">
        <f t="shared" si="1"/>
        <v>0</v>
      </c>
      <c r="K5" s="220">
        <f t="shared" si="1"/>
        <v>160325</v>
      </c>
      <c r="L5" s="220">
        <f t="shared" si="1"/>
        <v>0</v>
      </c>
      <c r="M5" s="220">
        <f>SUM(E5:L5)</f>
        <v>267413</v>
      </c>
      <c r="N5" s="224">
        <f>M5-AR13</f>
        <v>38942</v>
      </c>
      <c r="P5" s="228" t="s">
        <v>132</v>
      </c>
      <c r="Q5" s="228"/>
      <c r="R5" s="213" t="s">
        <v>141</v>
      </c>
      <c r="S5" s="214">
        <f>SUMPRODUCT(($AL$17:$AL$1010=$P5)*($P$17:$P$1010)*($L$17:$L$1010))</f>
        <v>2511238</v>
      </c>
      <c r="T5" s="228"/>
      <c r="U5" s="228" t="s">
        <v>132</v>
      </c>
      <c r="V5" s="228"/>
      <c r="W5" s="213" t="s">
        <v>142</v>
      </c>
      <c r="X5" s="214">
        <f>SUMPRODUCT(($AL$17:$AL$1010=$U5)*($T$17:$T$1010)*($T$17:$T$1010&lt;&gt;0))</f>
        <v>138361</v>
      </c>
    </row>
    <row r="6" spans="1:164" ht="24" customHeight="1" x14ac:dyDescent="0.25">
      <c r="C6" s="218" t="s">
        <v>143</v>
      </c>
      <c r="D6" s="219" t="s">
        <v>131</v>
      </c>
      <c r="E6" s="220"/>
      <c r="F6" s="220"/>
      <c r="G6" s="220"/>
      <c r="H6" s="220"/>
      <c r="I6" s="220"/>
      <c r="J6" s="220"/>
      <c r="K6" s="220"/>
      <c r="L6" s="220"/>
      <c r="M6" s="220"/>
      <c r="N6" s="17"/>
      <c r="P6" s="228" t="s">
        <v>136</v>
      </c>
      <c r="Q6" s="228"/>
      <c r="R6" s="216" t="s">
        <v>144</v>
      </c>
      <c r="S6" s="214">
        <f>SUMPRODUCT(($AL$17:$AL$1010=$P6)*($P$17:$P$1010)*($L$17:$L$1010))</f>
        <v>99070</v>
      </c>
      <c r="T6" s="228"/>
      <c r="U6" s="228" t="s">
        <v>136</v>
      </c>
      <c r="V6" s="228"/>
      <c r="W6" s="216" t="s">
        <v>145</v>
      </c>
      <c r="X6" s="214">
        <f>SUMPRODUCT(($AL$17:$AL$1010=$U6)*($T$17:$T$1010)*($T$17:$T$1010&lt;&gt;0))</f>
        <v>90930</v>
      </c>
    </row>
    <row r="7" spans="1:164" ht="12.75" customHeight="1" x14ac:dyDescent="0.25">
      <c r="C7" s="17"/>
      <c r="D7" s="219" t="s">
        <v>135</v>
      </c>
      <c r="E7" s="220">
        <f t="shared" ref="E7:L7" si="2">SUMPRODUCT((AV17:AV1010)*($X$17:$X$1010))</f>
        <v>0</v>
      </c>
      <c r="F7" s="220">
        <f t="shared" si="2"/>
        <v>4547</v>
      </c>
      <c r="G7" s="220">
        <f t="shared" si="2"/>
        <v>6058</v>
      </c>
      <c r="H7" s="220">
        <f t="shared" si="2"/>
        <v>0</v>
      </c>
      <c r="I7" s="220">
        <f t="shared" si="2"/>
        <v>0</v>
      </c>
      <c r="J7" s="220">
        <f t="shared" si="2"/>
        <v>0</v>
      </c>
      <c r="K7" s="220">
        <f t="shared" si="2"/>
        <v>8585</v>
      </c>
      <c r="L7" s="220">
        <f t="shared" si="2"/>
        <v>0</v>
      </c>
      <c r="M7" s="220">
        <f>SUM(E7:L7)</f>
        <v>19190</v>
      </c>
      <c r="N7" s="224">
        <f>M7-AS13</f>
        <v>0</v>
      </c>
      <c r="P7" s="228" t="s">
        <v>140</v>
      </c>
      <c r="Q7" s="228"/>
      <c r="R7" s="229"/>
      <c r="S7" s="230">
        <f>S5+S6</f>
        <v>2610308</v>
      </c>
      <c r="T7" s="232">
        <f>S7-P13</f>
        <v>1424736</v>
      </c>
      <c r="U7" s="228" t="s">
        <v>140</v>
      </c>
      <c r="V7" s="228"/>
      <c r="W7" s="229"/>
      <c r="X7" s="230">
        <f>X5+X6</f>
        <v>229291</v>
      </c>
    </row>
    <row r="8" spans="1:164" ht="24" customHeight="1" x14ac:dyDescent="0.25">
      <c r="C8" s="218" t="s">
        <v>146</v>
      </c>
      <c r="D8" s="219" t="s">
        <v>131</v>
      </c>
      <c r="E8" s="220"/>
      <c r="F8" s="220"/>
      <c r="G8" s="220"/>
      <c r="H8" s="220"/>
      <c r="I8" s="220"/>
      <c r="J8" s="220"/>
      <c r="K8" s="220"/>
      <c r="L8" s="220"/>
      <c r="M8" s="220"/>
      <c r="N8" s="17"/>
      <c r="P8" s="16"/>
      <c r="Q8" s="16"/>
      <c r="R8" s="16"/>
      <c r="S8" s="16"/>
      <c r="T8" s="16"/>
      <c r="U8" s="16"/>
      <c r="V8" s="16"/>
      <c r="W8" s="16"/>
      <c r="X8" s="16"/>
    </row>
    <row r="9" spans="1:164" ht="12.75" customHeight="1" x14ac:dyDescent="0.25">
      <c r="C9" s="17"/>
      <c r="D9" s="219" t="s">
        <v>135</v>
      </c>
      <c r="E9" s="220">
        <f t="shared" ref="E9:L9" si="3">SUMPRODUCT((AV17:AV1010)*($Z$17:$Z$1010))</f>
        <v>0</v>
      </c>
      <c r="F9" s="220">
        <f t="shared" si="3"/>
        <v>4953</v>
      </c>
      <c r="G9" s="220">
        <f t="shared" si="3"/>
        <v>46410</v>
      </c>
      <c r="H9" s="220">
        <f t="shared" si="3"/>
        <v>0</v>
      </c>
      <c r="I9" s="220">
        <f t="shared" si="3"/>
        <v>0</v>
      </c>
      <c r="J9" s="220">
        <f t="shared" si="3"/>
        <v>0</v>
      </c>
      <c r="K9" s="220">
        <f t="shared" si="3"/>
        <v>79152</v>
      </c>
      <c r="L9" s="220">
        <f t="shared" si="3"/>
        <v>0</v>
      </c>
      <c r="M9" s="220">
        <f>SUM(E9:L9)</f>
        <v>130515</v>
      </c>
      <c r="N9" s="224">
        <f>M9-AU13</f>
        <v>0</v>
      </c>
      <c r="P9" s="16"/>
      <c r="Q9" s="16"/>
      <c r="R9" s="16"/>
      <c r="S9" s="16"/>
      <c r="T9" s="16"/>
      <c r="U9" s="16"/>
      <c r="V9" s="16"/>
      <c r="W9" s="16"/>
      <c r="X9" s="16"/>
    </row>
    <row r="10" spans="1:164" ht="12.75" customHeight="1" x14ac:dyDescent="0.25">
      <c r="BY10" s="18"/>
    </row>
    <row r="11" spans="1:164" ht="12.75" customHeight="1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164" ht="12.75" customHeight="1" x14ac:dyDescent="0.25">
      <c r="A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16" t="s">
        <v>147</v>
      </c>
      <c r="BL12" s="16" t="s">
        <v>148</v>
      </c>
      <c r="BU12" s="16" t="s">
        <v>149</v>
      </c>
      <c r="BW12" s="16" t="s">
        <v>150</v>
      </c>
      <c r="BZ12" s="16" t="s">
        <v>151</v>
      </c>
      <c r="CB12" s="16" t="s">
        <v>152</v>
      </c>
      <c r="CH12" s="16" t="s">
        <v>153</v>
      </c>
      <c r="CJ12" s="16" t="s">
        <v>58</v>
      </c>
      <c r="CU12" s="16" t="s">
        <v>154</v>
      </c>
      <c r="CW12" s="16" t="s">
        <v>155</v>
      </c>
      <c r="DH12" s="16" t="s">
        <v>156</v>
      </c>
      <c r="DJ12" s="16" t="s">
        <v>157</v>
      </c>
      <c r="DU12" s="16" t="s">
        <v>158</v>
      </c>
      <c r="DW12" s="16" t="s">
        <v>159</v>
      </c>
      <c r="EH12" s="16" t="s">
        <v>160</v>
      </c>
      <c r="EJ12" s="16" t="s">
        <v>79</v>
      </c>
    </row>
    <row r="13" spans="1:164" ht="13.5" customHeight="1" x14ac:dyDescent="0.25">
      <c r="A13" s="338">
        <f>COUNT(A17:A1010)</f>
        <v>47</v>
      </c>
      <c r="B13" s="23">
        <v>7</v>
      </c>
      <c r="C13" s="338">
        <v>7</v>
      </c>
      <c r="K13" s="222">
        <f>SUBTOTAL(9,K17:K1010)</f>
        <v>76567539</v>
      </c>
      <c r="L13" s="23"/>
      <c r="M13" s="23"/>
      <c r="N13" s="222">
        <f>SUBTOTAL(9,N17:N1010)</f>
        <v>2994129</v>
      </c>
      <c r="O13" s="23"/>
      <c r="P13" s="222">
        <f>SUBTOTAL(9,P17:P1010)</f>
        <v>1185572</v>
      </c>
      <c r="Q13" s="23"/>
      <c r="R13" s="222">
        <f>SUBTOTAL(9,R17:R1010)</f>
        <v>0</v>
      </c>
      <c r="S13" s="23"/>
      <c r="T13" s="222">
        <f t="shared" ref="T13:Z13" si="4">SUBTOTAL(9,T17:T1010)</f>
        <v>229291</v>
      </c>
      <c r="U13" s="222">
        <f t="shared" si="4"/>
        <v>1533972</v>
      </c>
      <c r="V13" s="222">
        <f t="shared" si="4"/>
        <v>116408</v>
      </c>
      <c r="W13" s="222">
        <f t="shared" si="4"/>
        <v>267413</v>
      </c>
      <c r="X13" s="222">
        <f t="shared" si="4"/>
        <v>19190</v>
      </c>
      <c r="Y13" s="222">
        <f t="shared" si="4"/>
        <v>550727</v>
      </c>
      <c r="Z13" s="222">
        <f t="shared" si="4"/>
        <v>130515</v>
      </c>
      <c r="AA13" s="24"/>
      <c r="AB13" s="24"/>
      <c r="AC13" s="24"/>
      <c r="AD13" s="24"/>
      <c r="AE13" s="24"/>
      <c r="AF13" s="24"/>
      <c r="AG13" s="24"/>
      <c r="AH13" s="24"/>
      <c r="AI13" s="222"/>
      <c r="AJ13" s="222"/>
      <c r="AK13" s="222"/>
      <c r="AL13" s="222"/>
      <c r="AM13" s="222"/>
      <c r="AN13" s="222"/>
      <c r="AO13" s="222"/>
      <c r="AP13" s="222">
        <f t="shared" ref="AP13:BD13" si="5">SUBTOTAL(9,AP17:AP1010)</f>
        <v>409526</v>
      </c>
      <c r="AQ13" s="222">
        <f t="shared" si="5"/>
        <v>155350</v>
      </c>
      <c r="AR13" s="222">
        <f t="shared" si="5"/>
        <v>228471</v>
      </c>
      <c r="AS13" s="222">
        <f t="shared" si="5"/>
        <v>19190</v>
      </c>
      <c r="AT13" s="222">
        <f t="shared" si="5"/>
        <v>752090</v>
      </c>
      <c r="AU13" s="222">
        <f t="shared" si="5"/>
        <v>130515</v>
      </c>
      <c r="AV13" s="222">
        <f t="shared" si="5"/>
        <v>0</v>
      </c>
      <c r="AW13" s="222">
        <f t="shared" si="5"/>
        <v>40</v>
      </c>
      <c r="AX13" s="222">
        <f t="shared" si="5"/>
        <v>6</v>
      </c>
      <c r="AY13" s="222">
        <f t="shared" si="5"/>
        <v>0</v>
      </c>
      <c r="AZ13" s="222">
        <f t="shared" si="5"/>
        <v>0</v>
      </c>
      <c r="BA13" s="222">
        <f t="shared" si="5"/>
        <v>0</v>
      </c>
      <c r="BB13" s="222">
        <f t="shared" si="5"/>
        <v>1</v>
      </c>
      <c r="BC13" s="222">
        <f t="shared" si="5"/>
        <v>0</v>
      </c>
      <c r="BD13" s="222">
        <f t="shared" si="5"/>
        <v>47</v>
      </c>
      <c r="BF13" s="16" t="s">
        <v>52</v>
      </c>
      <c r="BL13" s="222">
        <f t="shared" ref="BL13:BQ13" si="6">SUBTOTAL(9,BL17:BL1010)</f>
        <v>30082.221769326021</v>
      </c>
      <c r="BM13" s="222">
        <f t="shared" si="6"/>
        <v>4249</v>
      </c>
      <c r="BN13" s="222">
        <f t="shared" si="6"/>
        <v>12832</v>
      </c>
      <c r="BO13" s="222">
        <f t="shared" si="6"/>
        <v>854</v>
      </c>
      <c r="BP13" s="222">
        <f t="shared" si="6"/>
        <v>19708</v>
      </c>
      <c r="BQ13" s="222">
        <f t="shared" si="6"/>
        <v>3961</v>
      </c>
      <c r="BU13" s="242" t="s">
        <v>161</v>
      </c>
      <c r="BV13" s="243"/>
      <c r="BW13" s="243"/>
      <c r="BX13" s="244"/>
      <c r="BY13" s="242" t="s">
        <v>162</v>
      </c>
      <c r="BZ13" s="243"/>
      <c r="CA13" s="243"/>
      <c r="CB13" s="244"/>
      <c r="CC13" s="242" t="s">
        <v>75</v>
      </c>
      <c r="CD13" s="244"/>
      <c r="CE13" s="242" t="s">
        <v>162</v>
      </c>
      <c r="CF13" s="244"/>
      <c r="CH13" s="242" t="s">
        <v>161</v>
      </c>
      <c r="CI13" s="243"/>
      <c r="CJ13" s="243"/>
      <c r="CK13" s="244"/>
      <c r="CL13" s="242" t="s">
        <v>162</v>
      </c>
      <c r="CM13" s="243"/>
      <c r="CN13" s="243"/>
      <c r="CO13" s="244"/>
      <c r="CP13" s="242" t="s">
        <v>75</v>
      </c>
      <c r="CQ13" s="244"/>
      <c r="CR13" s="242" t="s">
        <v>162</v>
      </c>
      <c r="CS13" s="244"/>
      <c r="CU13" s="242" t="s">
        <v>161</v>
      </c>
      <c r="CV13" s="243"/>
      <c r="CW13" s="243"/>
      <c r="CX13" s="244"/>
      <c r="CY13" s="242" t="s">
        <v>162</v>
      </c>
      <c r="CZ13" s="243"/>
      <c r="DA13" s="243"/>
      <c r="DB13" s="244"/>
      <c r="DC13" s="242" t="s">
        <v>75</v>
      </c>
      <c r="DD13" s="244"/>
      <c r="DE13" s="242" t="s">
        <v>162</v>
      </c>
      <c r="DF13" s="244"/>
      <c r="DH13" s="242" t="s">
        <v>161</v>
      </c>
      <c r="DI13" s="243"/>
      <c r="DJ13" s="243"/>
      <c r="DK13" s="244"/>
      <c r="DL13" s="242" t="s">
        <v>162</v>
      </c>
      <c r="DM13" s="243"/>
      <c r="DN13" s="243"/>
      <c r="DO13" s="244"/>
      <c r="DP13" s="242" t="s">
        <v>75</v>
      </c>
      <c r="DQ13" s="244"/>
      <c r="DR13" s="242" t="s">
        <v>162</v>
      </c>
      <c r="DS13" s="244"/>
      <c r="DU13" s="242" t="s">
        <v>161</v>
      </c>
      <c r="DV13" s="243"/>
      <c r="DW13" s="243"/>
      <c r="DX13" s="244"/>
      <c r="DY13" s="242" t="s">
        <v>162</v>
      </c>
      <c r="DZ13" s="243"/>
      <c r="EA13" s="243"/>
      <c r="EB13" s="244"/>
      <c r="EC13" s="242" t="s">
        <v>75</v>
      </c>
      <c r="ED13" s="244"/>
      <c r="EE13" s="242" t="s">
        <v>162</v>
      </c>
      <c r="EF13" s="244"/>
      <c r="EH13" s="242" t="s">
        <v>161</v>
      </c>
      <c r="EI13" s="243"/>
      <c r="EJ13" s="243"/>
      <c r="EK13" s="244"/>
      <c r="EL13" s="242" t="s">
        <v>162</v>
      </c>
      <c r="EM13" s="243"/>
      <c r="EN13" s="243"/>
      <c r="EO13" s="244"/>
      <c r="EP13" s="242" t="s">
        <v>75</v>
      </c>
      <c r="EQ13" s="244"/>
      <c r="ER13" s="242" t="s">
        <v>162</v>
      </c>
      <c r="ES13" s="244"/>
    </row>
    <row r="14" spans="1:164" s="18" customFormat="1" ht="149.25" customHeight="1" x14ac:dyDescent="0.2">
      <c r="A14" s="223" t="s">
        <v>163</v>
      </c>
      <c r="B14" s="223" t="s">
        <v>164</v>
      </c>
      <c r="C14" s="223" t="s">
        <v>165</v>
      </c>
      <c r="D14" s="223" t="s">
        <v>166</v>
      </c>
      <c r="E14" s="223" t="s">
        <v>167</v>
      </c>
      <c r="F14" s="223" t="s">
        <v>168</v>
      </c>
      <c r="G14" s="223" t="s">
        <v>169</v>
      </c>
      <c r="H14" s="223" t="s">
        <v>170</v>
      </c>
      <c r="I14" s="223" t="s">
        <v>171</v>
      </c>
      <c r="J14" s="223" t="s">
        <v>60</v>
      </c>
      <c r="K14" s="223" t="s">
        <v>172</v>
      </c>
      <c r="L14" s="223" t="s">
        <v>173</v>
      </c>
      <c r="M14" s="223" t="s">
        <v>174</v>
      </c>
      <c r="N14" s="223" t="s">
        <v>175</v>
      </c>
      <c r="O14" s="223" t="s">
        <v>176</v>
      </c>
      <c r="P14" s="223" t="s">
        <v>177</v>
      </c>
      <c r="Q14" s="223" t="s">
        <v>178</v>
      </c>
      <c r="R14" s="223" t="s">
        <v>179</v>
      </c>
      <c r="S14" s="223" t="s">
        <v>180</v>
      </c>
      <c r="T14" s="223" t="s">
        <v>181</v>
      </c>
      <c r="U14" s="223" t="s">
        <v>182</v>
      </c>
      <c r="V14" s="223" t="s">
        <v>183</v>
      </c>
      <c r="W14" s="223" t="s">
        <v>184</v>
      </c>
      <c r="X14" s="223" t="s">
        <v>143</v>
      </c>
      <c r="Y14" s="223" t="s">
        <v>185</v>
      </c>
      <c r="Z14" s="223" t="s">
        <v>186</v>
      </c>
      <c r="AA14" s="204" t="s">
        <v>187</v>
      </c>
      <c r="AB14" s="204" t="s">
        <v>188</v>
      </c>
      <c r="AC14" s="204" t="s">
        <v>189</v>
      </c>
      <c r="AD14" s="204" t="s">
        <v>190</v>
      </c>
      <c r="AE14" s="204" t="s">
        <v>191</v>
      </c>
      <c r="AF14" s="204" t="s">
        <v>192</v>
      </c>
      <c r="AG14" s="204" t="s">
        <v>193</v>
      </c>
      <c r="AH14" s="204" t="s">
        <v>194</v>
      </c>
      <c r="AI14" s="223" t="s">
        <v>195</v>
      </c>
      <c r="AJ14" s="223" t="s">
        <v>196</v>
      </c>
      <c r="AK14" s="223" t="s">
        <v>197</v>
      </c>
      <c r="AL14" s="223" t="s">
        <v>198</v>
      </c>
      <c r="AM14" s="223" t="s">
        <v>199</v>
      </c>
      <c r="AN14" s="223" t="s">
        <v>200</v>
      </c>
      <c r="AO14" s="223" t="s">
        <v>201</v>
      </c>
      <c r="AP14" s="203" t="s">
        <v>182</v>
      </c>
      <c r="AQ14" s="210" t="s">
        <v>183</v>
      </c>
      <c r="AR14" s="203" t="s">
        <v>184</v>
      </c>
      <c r="AS14" s="203" t="s">
        <v>143</v>
      </c>
      <c r="AT14" s="203" t="s">
        <v>185</v>
      </c>
      <c r="AU14" s="203" t="s">
        <v>186</v>
      </c>
      <c r="AV14" s="223" t="s">
        <v>121</v>
      </c>
      <c r="AW14" s="223" t="s">
        <v>122</v>
      </c>
      <c r="AX14" s="223" t="s">
        <v>123</v>
      </c>
      <c r="AY14" s="223" t="s">
        <v>124</v>
      </c>
      <c r="AZ14" s="223" t="s">
        <v>125</v>
      </c>
      <c r="BA14" s="223" t="s">
        <v>126</v>
      </c>
      <c r="BB14" s="223" t="s">
        <v>127</v>
      </c>
      <c r="BC14" s="223" t="s">
        <v>128</v>
      </c>
      <c r="BD14" s="223" t="s">
        <v>129</v>
      </c>
      <c r="BF14" s="223" t="s">
        <v>202</v>
      </c>
      <c r="BG14" s="223" t="s">
        <v>203</v>
      </c>
      <c r="BH14" s="223" t="s">
        <v>204</v>
      </c>
      <c r="BI14" s="223" t="s">
        <v>205</v>
      </c>
      <c r="BJ14" s="223" t="s">
        <v>206</v>
      </c>
      <c r="BL14" s="203" t="s">
        <v>207</v>
      </c>
      <c r="BM14" s="210" t="s">
        <v>208</v>
      </c>
      <c r="BN14" s="203" t="s">
        <v>209</v>
      </c>
      <c r="BO14" s="203" t="s">
        <v>210</v>
      </c>
      <c r="BP14" s="203" t="s">
        <v>211</v>
      </c>
      <c r="BQ14" s="203" t="s">
        <v>212</v>
      </c>
      <c r="BR14" s="223" t="s">
        <v>213</v>
      </c>
      <c r="BS14" s="223" t="s">
        <v>214</v>
      </c>
      <c r="BT14" s="223" t="s">
        <v>61</v>
      </c>
      <c r="BU14" s="241" t="s">
        <v>215</v>
      </c>
      <c r="BV14" s="241" t="s">
        <v>216</v>
      </c>
      <c r="BW14" s="241" t="s">
        <v>217</v>
      </c>
      <c r="BX14" s="241" t="s">
        <v>218</v>
      </c>
      <c r="BY14" s="241" t="s">
        <v>219</v>
      </c>
      <c r="BZ14" s="245" t="s">
        <v>220</v>
      </c>
      <c r="CA14" s="241" t="s">
        <v>221</v>
      </c>
      <c r="CB14" s="245" t="s">
        <v>222</v>
      </c>
      <c r="CC14" s="241" t="s">
        <v>223</v>
      </c>
      <c r="CD14" s="245" t="s">
        <v>224</v>
      </c>
      <c r="CE14" s="241" t="s">
        <v>225</v>
      </c>
      <c r="CF14" s="245" t="s">
        <v>226</v>
      </c>
      <c r="CH14" s="241" t="s">
        <v>215</v>
      </c>
      <c r="CI14" s="241" t="s">
        <v>216</v>
      </c>
      <c r="CJ14" s="241" t="s">
        <v>217</v>
      </c>
      <c r="CK14" s="241" t="s">
        <v>218</v>
      </c>
      <c r="CL14" s="241" t="s">
        <v>219</v>
      </c>
      <c r="CM14" s="245" t="s">
        <v>220</v>
      </c>
      <c r="CN14" s="241" t="s">
        <v>221</v>
      </c>
      <c r="CO14" s="245" t="s">
        <v>222</v>
      </c>
      <c r="CP14" s="241" t="s">
        <v>223</v>
      </c>
      <c r="CQ14" s="245" t="s">
        <v>224</v>
      </c>
      <c r="CR14" s="241" t="s">
        <v>225</v>
      </c>
      <c r="CS14" s="245" t="s">
        <v>226</v>
      </c>
      <c r="CU14" s="241" t="s">
        <v>215</v>
      </c>
      <c r="CV14" s="241" t="s">
        <v>216</v>
      </c>
      <c r="CW14" s="241" t="s">
        <v>217</v>
      </c>
      <c r="CX14" s="241" t="s">
        <v>218</v>
      </c>
      <c r="CY14" s="241" t="s">
        <v>219</v>
      </c>
      <c r="CZ14" s="245" t="s">
        <v>220</v>
      </c>
      <c r="DA14" s="241" t="s">
        <v>221</v>
      </c>
      <c r="DB14" s="245" t="s">
        <v>222</v>
      </c>
      <c r="DC14" s="241" t="s">
        <v>223</v>
      </c>
      <c r="DD14" s="245" t="s">
        <v>224</v>
      </c>
      <c r="DE14" s="241" t="s">
        <v>225</v>
      </c>
      <c r="DF14" s="245" t="s">
        <v>226</v>
      </c>
      <c r="DH14" s="241" t="s">
        <v>215</v>
      </c>
      <c r="DI14" s="241" t="s">
        <v>216</v>
      </c>
      <c r="DJ14" s="241" t="s">
        <v>217</v>
      </c>
      <c r="DK14" s="241" t="s">
        <v>218</v>
      </c>
      <c r="DL14" s="241" t="s">
        <v>219</v>
      </c>
      <c r="DM14" s="245" t="s">
        <v>220</v>
      </c>
      <c r="DN14" s="241" t="s">
        <v>221</v>
      </c>
      <c r="DO14" s="245" t="s">
        <v>222</v>
      </c>
      <c r="DP14" s="241" t="s">
        <v>223</v>
      </c>
      <c r="DQ14" s="245" t="s">
        <v>224</v>
      </c>
      <c r="DR14" s="241" t="s">
        <v>225</v>
      </c>
      <c r="DS14" s="245" t="s">
        <v>226</v>
      </c>
      <c r="DU14" s="241" t="s">
        <v>215</v>
      </c>
      <c r="DV14" s="241" t="s">
        <v>216</v>
      </c>
      <c r="DW14" s="241" t="s">
        <v>217</v>
      </c>
      <c r="DX14" s="241" t="s">
        <v>218</v>
      </c>
      <c r="DY14" s="241" t="s">
        <v>219</v>
      </c>
      <c r="DZ14" s="245" t="s">
        <v>220</v>
      </c>
      <c r="EA14" s="241" t="s">
        <v>221</v>
      </c>
      <c r="EB14" s="245" t="s">
        <v>222</v>
      </c>
      <c r="EC14" s="241" t="s">
        <v>223</v>
      </c>
      <c r="ED14" s="245" t="s">
        <v>224</v>
      </c>
      <c r="EE14" s="241" t="s">
        <v>225</v>
      </c>
      <c r="EF14" s="245" t="s">
        <v>226</v>
      </c>
      <c r="EH14" s="241" t="s">
        <v>215</v>
      </c>
      <c r="EI14" s="241" t="s">
        <v>216</v>
      </c>
      <c r="EJ14" s="241" t="s">
        <v>217</v>
      </c>
      <c r="EK14" s="241" t="s">
        <v>218</v>
      </c>
      <c r="EL14" s="241" t="s">
        <v>219</v>
      </c>
      <c r="EM14" s="245" t="s">
        <v>220</v>
      </c>
      <c r="EN14" s="241" t="s">
        <v>221</v>
      </c>
      <c r="EO14" s="245" t="s">
        <v>222</v>
      </c>
      <c r="EP14" s="241" t="s">
        <v>223</v>
      </c>
      <c r="EQ14" s="245" t="s">
        <v>224</v>
      </c>
      <c r="ER14" s="241" t="s">
        <v>225</v>
      </c>
      <c r="ES14" s="245" t="s">
        <v>226</v>
      </c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</row>
    <row r="15" spans="1:164" s="18" customFormat="1" ht="18.75" customHeight="1" x14ac:dyDescent="0.25">
      <c r="A15" s="206"/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7"/>
      <c r="V15" s="207"/>
      <c r="W15" s="207"/>
      <c r="X15" s="207"/>
      <c r="Y15" s="207"/>
      <c r="Z15" s="207"/>
      <c r="AA15" s="208"/>
      <c r="AB15" s="208"/>
      <c r="AC15" s="208"/>
      <c r="AD15" s="208"/>
      <c r="AE15" s="208"/>
      <c r="AF15" s="208"/>
      <c r="AG15" s="208"/>
      <c r="AH15" s="208"/>
      <c r="AI15" s="207"/>
      <c r="AJ15" s="339"/>
      <c r="AK15" s="339"/>
      <c r="AL15" s="339"/>
      <c r="AM15" s="339"/>
      <c r="AN15" s="339"/>
      <c r="AO15" s="33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BA15" s="211"/>
      <c r="BL15" s="209"/>
      <c r="BM15" s="209"/>
      <c r="BN15" s="209"/>
      <c r="BO15" s="209"/>
      <c r="BP15" s="209"/>
      <c r="BQ15" s="209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</row>
    <row r="16" spans="1:164" s="18" customFormat="1" ht="15" customHeight="1" x14ac:dyDescent="0.25">
      <c r="A16" s="198"/>
      <c r="B16" s="198"/>
      <c r="C16" s="199"/>
      <c r="D16" s="199"/>
      <c r="E16" s="199"/>
      <c r="F16" s="198"/>
      <c r="G16" s="198"/>
      <c r="H16" s="198"/>
      <c r="I16" s="198"/>
      <c r="J16" s="199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201"/>
      <c r="V16" s="201"/>
      <c r="W16" s="201"/>
      <c r="X16" s="201"/>
      <c r="Y16" s="201"/>
      <c r="Z16" s="201"/>
      <c r="AA16" s="205"/>
      <c r="AB16" s="205"/>
      <c r="AC16" s="205"/>
      <c r="AD16" s="205"/>
      <c r="AE16" s="205"/>
      <c r="AF16" s="205"/>
      <c r="AG16" s="205"/>
      <c r="AH16" s="205"/>
      <c r="AI16" s="201"/>
      <c r="AJ16" s="332"/>
      <c r="AK16" s="332"/>
      <c r="AL16" s="332"/>
      <c r="AM16" s="332"/>
      <c r="AN16" s="332"/>
      <c r="AO16" s="332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</row>
    <row r="17" spans="1:164" s="17" customFormat="1" ht="14.25" customHeight="1" x14ac:dyDescent="0.25">
      <c r="A17" s="198">
        <v>1</v>
      </c>
      <c r="B17" s="200" t="s">
        <v>227</v>
      </c>
      <c r="C17" s="199">
        <v>42717</v>
      </c>
      <c r="D17" s="199">
        <v>42717</v>
      </c>
      <c r="E17" s="199">
        <v>43081</v>
      </c>
      <c r="F17" s="200" t="s">
        <v>228</v>
      </c>
      <c r="G17" s="200" t="s">
        <v>28</v>
      </c>
      <c r="H17" s="200" t="s">
        <v>229</v>
      </c>
      <c r="I17" s="198" t="s">
        <v>72</v>
      </c>
      <c r="J17" s="199">
        <v>26983</v>
      </c>
      <c r="K17" s="212">
        <v>1000000</v>
      </c>
      <c r="L17" s="198">
        <v>1</v>
      </c>
      <c r="M17" s="198" t="s">
        <v>230</v>
      </c>
      <c r="N17" s="198">
        <v>8116</v>
      </c>
      <c r="O17" s="198">
        <v>0</v>
      </c>
      <c r="P17" s="198">
        <v>4328</v>
      </c>
      <c r="Q17" s="198">
        <v>0</v>
      </c>
      <c r="R17" s="198"/>
      <c r="S17" s="198"/>
      <c r="T17" s="198">
        <v>3788</v>
      </c>
      <c r="U17" s="202">
        <v>3678</v>
      </c>
      <c r="V17" s="201">
        <v>2076</v>
      </c>
      <c r="W17" s="201">
        <v>1712</v>
      </c>
      <c r="X17" s="201">
        <v>189</v>
      </c>
      <c r="Y17" s="201">
        <v>2372</v>
      </c>
      <c r="Z17" s="201">
        <v>216</v>
      </c>
      <c r="AA17" s="205"/>
      <c r="AB17" s="205"/>
      <c r="AC17" s="205"/>
      <c r="AD17" s="205"/>
      <c r="AE17" s="205"/>
      <c r="AF17" s="205"/>
      <c r="AG17" s="205"/>
      <c r="AH17" s="205"/>
      <c r="AI17" s="233" t="s">
        <v>231</v>
      </c>
      <c r="AJ17" s="331">
        <v>4328</v>
      </c>
      <c r="AK17" s="331">
        <v>3504</v>
      </c>
      <c r="AL17" s="331" t="s">
        <v>132</v>
      </c>
      <c r="AM17" s="332"/>
      <c r="AN17" s="332"/>
      <c r="AO17" s="333"/>
      <c r="AP17" s="17">
        <v>3503</v>
      </c>
      <c r="AQ17" s="19">
        <f t="shared" ref="AQ17:AQ63" si="7">ROUND(($P$1+1-D17)/(E17+1-D17)*((AF17+R17+T17)*L17),)</f>
        <v>2719</v>
      </c>
      <c r="AR17" s="17">
        <f t="shared" ref="AR17:AR63" si="8">ROUND((AF17+R17+T17)*L17-AQ17,)</f>
        <v>1069</v>
      </c>
      <c r="AS17" s="17">
        <f t="shared" ref="AS17:AS63" si="9">ROUND(5%*(AF17+R17+T17)*L17,)</f>
        <v>189</v>
      </c>
      <c r="AT17" s="17">
        <f t="shared" ref="AT17:AT63" si="10">ROUND(($P$1+1-D17)/(E17+1-D17)*P17*L17,)</f>
        <v>3107</v>
      </c>
      <c r="AU17" s="17">
        <f t="shared" ref="AU17:AU63" si="11">ROUND(5%*P17*L17,)</f>
        <v>216</v>
      </c>
      <c r="AV17" s="221">
        <f t="shared" ref="AV17:AV63" si="12">IF(DAYS360($P$1,$E17)/30&lt;=1,1,0)</f>
        <v>0</v>
      </c>
      <c r="AW17" s="221">
        <f t="shared" ref="AW17:AW63" si="13">IF(AND(DAYS360($P$1,$E17)/30&gt;1,DAYS360($P$1,$E17)/30&lt;=3),1,0)</f>
        <v>0</v>
      </c>
      <c r="AX17" s="221">
        <f t="shared" ref="AX17:AX63" si="14">IF(AND(DAYS360($P$1,$E17)/30&gt;3,DAYS360($P$1,$E17)/30&lt;=6),1,0)</f>
        <v>1</v>
      </c>
      <c r="AY17" s="221">
        <f t="shared" ref="AY17:AY63" si="15">IF(AND(DAYS360($P$1,$E17)/30&gt;6,DAYS360($P$1,$E17)/30&lt;=12),1,0)</f>
        <v>0</v>
      </c>
      <c r="AZ17" s="221">
        <f t="shared" ref="AZ17:AZ63" si="16">IF(AND(DAYS360($P$1,$E17)/30&gt;12,DAYS360($P$1,$E17)/30&lt;=36),1,0)</f>
        <v>0</v>
      </c>
      <c r="BA17" s="221">
        <f t="shared" ref="BA17:BA63" si="17">IF(AND(DAYS360($P$1,$E17)/30&gt;36,DAYS360($P$1,$E17)/30&lt;=60),1,0)</f>
        <v>0</v>
      </c>
      <c r="BB17" s="221">
        <f t="shared" ref="BB17:BB63" si="18">IF(AND(DAYS360($P$1,$E17)/30&gt;60,DAYS360($P$1,$E17)/30&lt;=120),1,0)</f>
        <v>0</v>
      </c>
      <c r="BC17" s="221">
        <f t="shared" ref="BC17:BC63" si="19">IF(DAYS360($P$1,$E17)/30&gt;120,1,0)</f>
        <v>0</v>
      </c>
      <c r="BD17" s="221">
        <f t="shared" ref="BD17:BD63" si="20">SUM(AV17:BC17)</f>
        <v>1</v>
      </c>
      <c r="BE17" s="195"/>
      <c r="BF17" s="195">
        <f t="shared" ref="BF17:BF63" si="21">CF17</f>
        <v>0</v>
      </c>
      <c r="BG17" s="195">
        <f t="shared" ref="BG17:BG63" si="22">CS17</f>
        <v>0</v>
      </c>
      <c r="BH17" s="195">
        <f t="shared" ref="BH17:BH63" si="23">EF17</f>
        <v>0</v>
      </c>
      <c r="BL17" s="195">
        <f t="shared" ref="BL17:BL63" si="24">AP17*CF17/BZ17</f>
        <v>0</v>
      </c>
      <c r="BM17" s="195">
        <f>ROUND(($P$1+1-D17)/(E17+1-D17)*(SUM(BG17:BJ17)*L17),)</f>
        <v>0</v>
      </c>
      <c r="BN17" s="195">
        <f t="shared" ref="BN17:BN63" si="25">ROUND(SUM(BG17:BJ17)*L17-BM17,)</f>
        <v>0</v>
      </c>
      <c r="BO17" s="195">
        <f t="shared" ref="BO17:BO63" si="26">ROUND(5%*SUM(BG17:BJ17)*L17,)</f>
        <v>0</v>
      </c>
      <c r="BP17" s="248">
        <f t="shared" ref="BP17:BP63" si="27">ROUND(($P$1+1-BR17)/(BS17+1-BR17)*BF17*L17,)</f>
        <v>0</v>
      </c>
      <c r="BQ17" s="195">
        <f t="shared" ref="BQ17:BQ63" si="28">ROUND(5%*BF17*L17,)</f>
        <v>0</v>
      </c>
      <c r="BS17" s="195"/>
      <c r="BT17" s="195"/>
      <c r="BU17" s="246">
        <v>4.3277999999999997E-3</v>
      </c>
      <c r="BV17" s="195">
        <v>4328</v>
      </c>
      <c r="BW17" s="246">
        <v>3.5035000000000001E-3</v>
      </c>
      <c r="BX17" s="195">
        <v>3504</v>
      </c>
      <c r="BY17" s="246">
        <v>4.3277999999999997E-3</v>
      </c>
      <c r="BZ17" s="195">
        <v>4328</v>
      </c>
      <c r="CA17" s="246">
        <v>3.5035000000000001E-3</v>
      </c>
      <c r="CB17" s="17">
        <v>3504</v>
      </c>
      <c r="CC17" s="246"/>
      <c r="CE17" s="246"/>
      <c r="CH17" s="195"/>
      <c r="DU17" s="17">
        <v>7.1199999999999996E-4</v>
      </c>
      <c r="DV17" s="17">
        <v>712</v>
      </c>
      <c r="DW17" s="17">
        <v>5.7640000000000002E-4</v>
      </c>
      <c r="DX17" s="17">
        <v>576</v>
      </c>
      <c r="DY17" s="17">
        <v>7.1199999999999996E-4</v>
      </c>
      <c r="DZ17" s="17">
        <v>712</v>
      </c>
      <c r="EA17" s="17">
        <v>5.7640000000000002E-4</v>
      </c>
      <c r="EB17" s="17">
        <v>576</v>
      </c>
      <c r="ET17" s="195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</row>
    <row r="18" spans="1:164" s="17" customFormat="1" ht="14.25" customHeight="1" x14ac:dyDescent="0.25">
      <c r="A18" s="198">
        <v>2</v>
      </c>
      <c r="B18" s="200" t="s">
        <v>232</v>
      </c>
      <c r="C18" s="199">
        <v>42754</v>
      </c>
      <c r="D18" s="199">
        <v>42754</v>
      </c>
      <c r="E18" s="199">
        <v>43118</v>
      </c>
      <c r="F18" s="200" t="s">
        <v>233</v>
      </c>
      <c r="G18" s="200" t="s">
        <v>28</v>
      </c>
      <c r="H18" s="200" t="s">
        <v>234</v>
      </c>
      <c r="I18" s="198" t="s">
        <v>32</v>
      </c>
      <c r="J18" s="199">
        <v>28056</v>
      </c>
      <c r="K18" s="212">
        <v>1500000</v>
      </c>
      <c r="L18" s="198">
        <v>1</v>
      </c>
      <c r="M18" s="198" t="s">
        <v>230</v>
      </c>
      <c r="N18" s="198">
        <v>21672</v>
      </c>
      <c r="O18" s="198">
        <v>0</v>
      </c>
      <c r="P18" s="198">
        <v>15991</v>
      </c>
      <c r="Q18" s="198">
        <v>0</v>
      </c>
      <c r="R18" s="198"/>
      <c r="S18" s="198"/>
      <c r="T18" s="198">
        <v>5681</v>
      </c>
      <c r="U18" s="202">
        <v>13592</v>
      </c>
      <c r="V18" s="201">
        <v>2537</v>
      </c>
      <c r="W18" s="201">
        <v>3144</v>
      </c>
      <c r="X18" s="201">
        <v>284</v>
      </c>
      <c r="Y18" s="201">
        <v>7141</v>
      </c>
      <c r="Z18" s="201">
        <v>800</v>
      </c>
      <c r="AA18" s="205"/>
      <c r="AB18" s="205"/>
      <c r="AC18" s="205"/>
      <c r="AD18" s="205"/>
      <c r="AE18" s="205"/>
      <c r="AF18" s="205"/>
      <c r="AG18" s="205"/>
      <c r="AH18" s="205"/>
      <c r="AI18" s="233" t="s">
        <v>231</v>
      </c>
      <c r="AJ18" s="331">
        <v>15991</v>
      </c>
      <c r="AK18" s="331">
        <v>12945</v>
      </c>
      <c r="AL18" s="331" t="s">
        <v>132</v>
      </c>
      <c r="AM18" s="332"/>
      <c r="AN18" s="332"/>
      <c r="AO18" s="333"/>
      <c r="AP18" s="17">
        <v>6558</v>
      </c>
      <c r="AQ18" s="19">
        <f t="shared" si="7"/>
        <v>3502</v>
      </c>
      <c r="AR18" s="17">
        <f t="shared" si="8"/>
        <v>2179</v>
      </c>
      <c r="AS18" s="17">
        <f t="shared" si="9"/>
        <v>284</v>
      </c>
      <c r="AT18" s="17">
        <f t="shared" si="10"/>
        <v>9857</v>
      </c>
      <c r="AU18" s="17">
        <f t="shared" si="11"/>
        <v>800</v>
      </c>
      <c r="AV18" s="221">
        <f t="shared" si="12"/>
        <v>0</v>
      </c>
      <c r="AW18" s="221">
        <f t="shared" si="13"/>
        <v>0</v>
      </c>
      <c r="AX18" s="221">
        <f t="shared" si="14"/>
        <v>1</v>
      </c>
      <c r="AY18" s="221">
        <f t="shared" si="15"/>
        <v>0</v>
      </c>
      <c r="AZ18" s="221">
        <f t="shared" si="16"/>
        <v>0</v>
      </c>
      <c r="BA18" s="221">
        <f t="shared" si="17"/>
        <v>0</v>
      </c>
      <c r="BB18" s="221">
        <f t="shared" si="18"/>
        <v>0</v>
      </c>
      <c r="BC18" s="221">
        <f t="shared" si="19"/>
        <v>0</v>
      </c>
      <c r="BD18" s="221">
        <f t="shared" si="20"/>
        <v>1</v>
      </c>
      <c r="BE18" s="195"/>
      <c r="BF18" s="195">
        <f t="shared" si="21"/>
        <v>0</v>
      </c>
      <c r="BG18" s="195">
        <f t="shared" si="22"/>
        <v>0</v>
      </c>
      <c r="BH18" s="195">
        <f t="shared" si="23"/>
        <v>0</v>
      </c>
      <c r="BL18" s="195">
        <f t="shared" si="24"/>
        <v>0</v>
      </c>
      <c r="BM18" s="195">
        <f>ROUND(($P$1+1-D18)/(E18+1-D18)*(SUM(BG18:BJ18)*L18),)</f>
        <v>0</v>
      </c>
      <c r="BN18" s="195">
        <f t="shared" si="25"/>
        <v>0</v>
      </c>
      <c r="BO18" s="195">
        <f t="shared" si="26"/>
        <v>0</v>
      </c>
      <c r="BP18" s="248">
        <f t="shared" si="27"/>
        <v>0</v>
      </c>
      <c r="BQ18" s="195">
        <f t="shared" si="28"/>
        <v>0</v>
      </c>
      <c r="BS18" s="195"/>
      <c r="BT18" s="195"/>
      <c r="BU18" s="246">
        <v>1.06604E-2</v>
      </c>
      <c r="BV18" s="195">
        <v>15991</v>
      </c>
      <c r="BW18" s="246">
        <v>8.6298999999999994E-3</v>
      </c>
      <c r="BX18" s="195">
        <v>12945</v>
      </c>
      <c r="BY18" s="246">
        <v>1.06604E-2</v>
      </c>
      <c r="BZ18" s="195">
        <v>15991</v>
      </c>
      <c r="CA18" s="246">
        <v>8.6298999999999994E-3</v>
      </c>
      <c r="CB18" s="17">
        <v>12945</v>
      </c>
      <c r="CC18" s="246"/>
      <c r="CE18" s="246"/>
      <c r="CH18" s="195"/>
      <c r="DU18" s="17">
        <v>7.1199999999999996E-4</v>
      </c>
      <c r="DV18" s="17">
        <v>1068</v>
      </c>
      <c r="DW18" s="17">
        <v>5.7640000000000002E-4</v>
      </c>
      <c r="DX18" s="17">
        <v>865</v>
      </c>
      <c r="DY18" s="17">
        <v>7.1199999999999996E-4</v>
      </c>
      <c r="DZ18" s="17">
        <v>1068</v>
      </c>
      <c r="EA18" s="17">
        <v>5.7640000000000002E-4</v>
      </c>
      <c r="EB18" s="17">
        <v>865</v>
      </c>
      <c r="ET18" s="195"/>
    </row>
    <row r="19" spans="1:164" s="17" customFormat="1" ht="14.25" customHeight="1" x14ac:dyDescent="0.25">
      <c r="A19" s="198">
        <v>3</v>
      </c>
      <c r="B19" s="200" t="s">
        <v>235</v>
      </c>
      <c r="C19" s="199">
        <v>42727</v>
      </c>
      <c r="D19" s="199">
        <v>42727</v>
      </c>
      <c r="E19" s="199">
        <v>43091</v>
      </c>
      <c r="F19" s="200" t="s">
        <v>236</v>
      </c>
      <c r="G19" s="200" t="s">
        <v>28</v>
      </c>
      <c r="H19" s="200" t="s">
        <v>237</v>
      </c>
      <c r="I19" s="198" t="s">
        <v>72</v>
      </c>
      <c r="J19" s="199">
        <v>34268</v>
      </c>
      <c r="K19" s="212">
        <v>1000000</v>
      </c>
      <c r="L19" s="198">
        <v>1</v>
      </c>
      <c r="M19" s="198" t="s">
        <v>230</v>
      </c>
      <c r="N19" s="198">
        <v>5606</v>
      </c>
      <c r="O19" s="198">
        <v>0</v>
      </c>
      <c r="P19" s="198">
        <v>1818</v>
      </c>
      <c r="Q19" s="198">
        <v>0</v>
      </c>
      <c r="R19" s="198"/>
      <c r="S19" s="198"/>
      <c r="T19" s="198">
        <v>3788</v>
      </c>
      <c r="U19" s="202">
        <v>1545</v>
      </c>
      <c r="V19" s="201">
        <v>1972</v>
      </c>
      <c r="W19" s="201">
        <v>1816</v>
      </c>
      <c r="X19" s="201">
        <v>189</v>
      </c>
      <c r="Y19" s="201">
        <v>946</v>
      </c>
      <c r="Z19" s="201">
        <v>91</v>
      </c>
      <c r="AA19" s="205"/>
      <c r="AB19" s="205"/>
      <c r="AC19" s="205"/>
      <c r="AD19" s="205"/>
      <c r="AE19" s="205"/>
      <c r="AF19" s="205"/>
      <c r="AG19" s="205"/>
      <c r="AH19" s="205"/>
      <c r="AI19" s="233" t="s">
        <v>231</v>
      </c>
      <c r="AJ19" s="331">
        <v>1818</v>
      </c>
      <c r="AK19" s="331">
        <v>1472</v>
      </c>
      <c r="AL19" s="331" t="s">
        <v>132</v>
      </c>
      <c r="AM19" s="332"/>
      <c r="AN19" s="332"/>
      <c r="AO19" s="333"/>
      <c r="AP19" s="17">
        <v>1545</v>
      </c>
      <c r="AQ19" s="19">
        <f t="shared" si="7"/>
        <v>2615</v>
      </c>
      <c r="AR19" s="17">
        <f t="shared" si="8"/>
        <v>1173</v>
      </c>
      <c r="AS19" s="17">
        <f t="shared" si="9"/>
        <v>189</v>
      </c>
      <c r="AT19" s="17">
        <f t="shared" si="10"/>
        <v>1255</v>
      </c>
      <c r="AU19" s="17">
        <f t="shared" si="11"/>
        <v>91</v>
      </c>
      <c r="AV19" s="221">
        <f t="shared" si="12"/>
        <v>0</v>
      </c>
      <c r="AW19" s="221">
        <f t="shared" si="13"/>
        <v>0</v>
      </c>
      <c r="AX19" s="221">
        <f t="shared" si="14"/>
        <v>1</v>
      </c>
      <c r="AY19" s="221">
        <f t="shared" si="15"/>
        <v>0</v>
      </c>
      <c r="AZ19" s="221">
        <f t="shared" si="16"/>
        <v>0</v>
      </c>
      <c r="BA19" s="221">
        <f t="shared" si="17"/>
        <v>0</v>
      </c>
      <c r="BB19" s="221">
        <f t="shared" si="18"/>
        <v>0</v>
      </c>
      <c r="BC19" s="221">
        <f t="shared" si="19"/>
        <v>0</v>
      </c>
      <c r="BD19" s="221">
        <f t="shared" si="20"/>
        <v>1</v>
      </c>
      <c r="BE19" s="195"/>
      <c r="BF19" s="195">
        <f t="shared" si="21"/>
        <v>0</v>
      </c>
      <c r="BG19" s="195">
        <f t="shared" si="22"/>
        <v>0</v>
      </c>
      <c r="BH19" s="195">
        <f t="shared" si="23"/>
        <v>0</v>
      </c>
      <c r="BL19" s="195">
        <f t="shared" si="24"/>
        <v>0</v>
      </c>
      <c r="BM19" s="195">
        <f>ROUND(($P$1+1-D19)/(E19+1-D19)*(SUM(BG19:BJ19)*L19),)</f>
        <v>0</v>
      </c>
      <c r="BN19" s="195">
        <f t="shared" si="25"/>
        <v>0</v>
      </c>
      <c r="BO19" s="195">
        <f t="shared" si="26"/>
        <v>0</v>
      </c>
      <c r="BP19" s="248">
        <f t="shared" si="27"/>
        <v>0</v>
      </c>
      <c r="BQ19" s="195">
        <f t="shared" si="28"/>
        <v>0</v>
      </c>
      <c r="BS19" s="195"/>
      <c r="BT19" s="195"/>
      <c r="BU19" s="246">
        <v>1.818E-3</v>
      </c>
      <c r="BV19" s="195">
        <v>1818</v>
      </c>
      <c r="BW19" s="246">
        <v>1.4717E-3</v>
      </c>
      <c r="BX19" s="195">
        <v>1472</v>
      </c>
      <c r="BY19" s="246">
        <v>1.818E-3</v>
      </c>
      <c r="BZ19" s="195">
        <v>1818</v>
      </c>
      <c r="CA19" s="246">
        <v>1.4717E-3</v>
      </c>
      <c r="CB19" s="17">
        <v>1472</v>
      </c>
      <c r="CC19" s="246"/>
      <c r="CE19" s="246"/>
      <c r="CH19" s="195"/>
      <c r="DU19" s="17">
        <v>7.1199999999999996E-4</v>
      </c>
      <c r="DV19" s="17">
        <v>712</v>
      </c>
      <c r="DW19" s="17">
        <v>5.7640000000000002E-4</v>
      </c>
      <c r="DX19" s="17">
        <v>576</v>
      </c>
      <c r="DY19" s="17">
        <v>7.1199999999999996E-4</v>
      </c>
      <c r="DZ19" s="17">
        <v>712</v>
      </c>
      <c r="EA19" s="17">
        <v>5.7640000000000002E-4</v>
      </c>
      <c r="EB19" s="17">
        <v>576</v>
      </c>
      <c r="ET19" s="195"/>
    </row>
    <row r="20" spans="1:164" s="17" customFormat="1" ht="14.25" customHeight="1" x14ac:dyDescent="0.25">
      <c r="A20" s="198">
        <v>4</v>
      </c>
      <c r="B20" s="200" t="s">
        <v>238</v>
      </c>
      <c r="C20" s="199">
        <v>42727</v>
      </c>
      <c r="D20" s="199">
        <v>42727</v>
      </c>
      <c r="E20" s="199">
        <v>43091</v>
      </c>
      <c r="F20" s="200" t="s">
        <v>239</v>
      </c>
      <c r="G20" s="200" t="s">
        <v>28</v>
      </c>
      <c r="H20" s="200" t="s">
        <v>240</v>
      </c>
      <c r="I20" s="198" t="s">
        <v>72</v>
      </c>
      <c r="J20" s="199">
        <v>31695</v>
      </c>
      <c r="K20" s="212">
        <v>1000000</v>
      </c>
      <c r="L20" s="198">
        <v>1</v>
      </c>
      <c r="M20" s="198" t="s">
        <v>230</v>
      </c>
      <c r="N20" s="198">
        <v>5879</v>
      </c>
      <c r="O20" s="198">
        <v>0</v>
      </c>
      <c r="P20" s="198">
        <v>2091</v>
      </c>
      <c r="Q20" s="198">
        <v>0</v>
      </c>
      <c r="R20" s="198"/>
      <c r="S20" s="198"/>
      <c r="T20" s="198">
        <v>3788</v>
      </c>
      <c r="U20" s="202">
        <v>1777</v>
      </c>
      <c r="V20" s="201">
        <v>1972</v>
      </c>
      <c r="W20" s="201">
        <v>1816</v>
      </c>
      <c r="X20" s="201">
        <v>189</v>
      </c>
      <c r="Y20" s="201">
        <v>1088</v>
      </c>
      <c r="Z20" s="201">
        <v>105</v>
      </c>
      <c r="AA20" s="205"/>
      <c r="AB20" s="205"/>
      <c r="AC20" s="205"/>
      <c r="AD20" s="205"/>
      <c r="AE20" s="205"/>
      <c r="AF20" s="205"/>
      <c r="AG20" s="205"/>
      <c r="AH20" s="205"/>
      <c r="AI20" s="233" t="s">
        <v>231</v>
      </c>
      <c r="AJ20" s="331">
        <v>2091</v>
      </c>
      <c r="AK20" s="331">
        <v>1692</v>
      </c>
      <c r="AL20" s="331" t="s">
        <v>132</v>
      </c>
      <c r="AM20" s="332"/>
      <c r="AN20" s="332"/>
      <c r="AO20" s="333"/>
      <c r="AP20" s="17">
        <v>0</v>
      </c>
      <c r="AQ20" s="19">
        <f t="shared" si="7"/>
        <v>2615</v>
      </c>
      <c r="AR20" s="17">
        <f t="shared" si="8"/>
        <v>1173</v>
      </c>
      <c r="AS20" s="17">
        <f t="shared" si="9"/>
        <v>189</v>
      </c>
      <c r="AT20" s="17">
        <f t="shared" si="10"/>
        <v>1444</v>
      </c>
      <c r="AU20" s="17">
        <f t="shared" si="11"/>
        <v>105</v>
      </c>
      <c r="AV20" s="221">
        <f t="shared" si="12"/>
        <v>0</v>
      </c>
      <c r="AW20" s="221">
        <f t="shared" si="13"/>
        <v>0</v>
      </c>
      <c r="AX20" s="221">
        <f t="shared" si="14"/>
        <v>1</v>
      </c>
      <c r="AY20" s="221">
        <f t="shared" si="15"/>
        <v>0</v>
      </c>
      <c r="AZ20" s="221">
        <f t="shared" si="16"/>
        <v>0</v>
      </c>
      <c r="BA20" s="221">
        <f t="shared" si="17"/>
        <v>0</v>
      </c>
      <c r="BB20" s="221">
        <f t="shared" si="18"/>
        <v>0</v>
      </c>
      <c r="BC20" s="221">
        <f t="shared" si="19"/>
        <v>0</v>
      </c>
      <c r="BD20" s="221">
        <f t="shared" si="20"/>
        <v>1</v>
      </c>
      <c r="BE20" s="195"/>
      <c r="BF20" s="195">
        <f t="shared" si="21"/>
        <v>0</v>
      </c>
      <c r="BG20" s="195">
        <f t="shared" si="22"/>
        <v>0</v>
      </c>
      <c r="BH20" s="195">
        <f t="shared" si="23"/>
        <v>0</v>
      </c>
      <c r="BL20" s="195">
        <f t="shared" si="24"/>
        <v>0</v>
      </c>
      <c r="BM20" s="195">
        <f>ROUND(($P$1+1-D20)/(E20+1-D20)*(SUM(BG20:BJ20)*L20),)</f>
        <v>0</v>
      </c>
      <c r="BN20" s="195">
        <f t="shared" si="25"/>
        <v>0</v>
      </c>
      <c r="BO20" s="195">
        <f t="shared" si="26"/>
        <v>0</v>
      </c>
      <c r="BP20" s="248">
        <f t="shared" si="27"/>
        <v>0</v>
      </c>
      <c r="BQ20" s="195">
        <f t="shared" si="28"/>
        <v>0</v>
      </c>
      <c r="BS20" s="195"/>
      <c r="BT20" s="195"/>
      <c r="BU20" s="246">
        <v>2.0907E-3</v>
      </c>
      <c r="BV20" s="195">
        <v>2091</v>
      </c>
      <c r="BW20" s="246">
        <v>1.6925E-3</v>
      </c>
      <c r="BX20" s="195">
        <v>1693</v>
      </c>
      <c r="BY20" s="246">
        <v>2.0907E-3</v>
      </c>
      <c r="BZ20" s="195">
        <v>2091</v>
      </c>
      <c r="CA20" s="246">
        <v>1.6925E-3</v>
      </c>
      <c r="CB20" s="17">
        <v>1693</v>
      </c>
      <c r="CC20" s="246"/>
      <c r="CE20" s="246"/>
      <c r="CH20" s="195"/>
      <c r="DU20" s="17">
        <v>7.1199999999999996E-4</v>
      </c>
      <c r="DV20" s="17">
        <v>712</v>
      </c>
      <c r="DW20" s="17">
        <v>5.7640000000000002E-4</v>
      </c>
      <c r="DX20" s="17">
        <v>576</v>
      </c>
      <c r="DY20" s="17">
        <v>7.1199999999999996E-4</v>
      </c>
      <c r="DZ20" s="17">
        <v>712</v>
      </c>
      <c r="EA20" s="17">
        <v>5.7640000000000002E-4</v>
      </c>
      <c r="EB20" s="17">
        <v>576</v>
      </c>
      <c r="ET20" s="195"/>
    </row>
    <row r="21" spans="1:164" s="17" customFormat="1" ht="14.25" customHeight="1" x14ac:dyDescent="0.25">
      <c r="A21" s="198">
        <v>5</v>
      </c>
      <c r="B21" s="200" t="s">
        <v>241</v>
      </c>
      <c r="C21" s="199">
        <v>42761</v>
      </c>
      <c r="D21" s="199">
        <v>42761</v>
      </c>
      <c r="E21" s="199">
        <v>43125</v>
      </c>
      <c r="F21" s="200" t="s">
        <v>228</v>
      </c>
      <c r="G21" s="200" t="s">
        <v>28</v>
      </c>
      <c r="H21" s="200" t="s">
        <v>242</v>
      </c>
      <c r="I21" s="198" t="s">
        <v>72</v>
      </c>
      <c r="J21" s="199">
        <v>26702</v>
      </c>
      <c r="K21" s="212">
        <v>1000000</v>
      </c>
      <c r="L21" s="198">
        <v>1</v>
      </c>
      <c r="M21" s="198" t="s">
        <v>230</v>
      </c>
      <c r="N21" s="198">
        <v>8116</v>
      </c>
      <c r="O21" s="198">
        <v>0</v>
      </c>
      <c r="P21" s="198">
        <v>4328</v>
      </c>
      <c r="Q21" s="198">
        <v>0</v>
      </c>
      <c r="R21" s="198"/>
      <c r="S21" s="198"/>
      <c r="T21" s="198">
        <v>3788</v>
      </c>
      <c r="U21" s="202">
        <v>3876</v>
      </c>
      <c r="V21" s="201">
        <v>1619</v>
      </c>
      <c r="W21" s="201">
        <v>2169</v>
      </c>
      <c r="X21" s="201">
        <v>189</v>
      </c>
      <c r="Y21" s="201">
        <v>1850</v>
      </c>
      <c r="Z21" s="201">
        <v>216</v>
      </c>
      <c r="AA21" s="205"/>
      <c r="AB21" s="205"/>
      <c r="AC21" s="205"/>
      <c r="AD21" s="205"/>
      <c r="AE21" s="205"/>
      <c r="AF21" s="205"/>
      <c r="AG21" s="205"/>
      <c r="AH21" s="205"/>
      <c r="AI21" s="233" t="s">
        <v>231</v>
      </c>
      <c r="AJ21" s="331">
        <v>4328</v>
      </c>
      <c r="AK21" s="331">
        <v>3504</v>
      </c>
      <c r="AL21" s="331" t="s">
        <v>132</v>
      </c>
      <c r="AM21" s="332"/>
      <c r="AN21" s="332"/>
      <c r="AO21" s="333"/>
      <c r="AP21" s="17">
        <v>3876</v>
      </c>
      <c r="AQ21" s="19">
        <f t="shared" si="7"/>
        <v>2262</v>
      </c>
      <c r="AR21" s="17">
        <f t="shared" si="8"/>
        <v>1526</v>
      </c>
      <c r="AS21" s="17">
        <f t="shared" si="9"/>
        <v>189</v>
      </c>
      <c r="AT21" s="17">
        <f t="shared" si="10"/>
        <v>2585</v>
      </c>
      <c r="AU21" s="17">
        <f t="shared" si="11"/>
        <v>216</v>
      </c>
      <c r="AV21" s="221">
        <f t="shared" si="12"/>
        <v>0</v>
      </c>
      <c r="AW21" s="221">
        <f t="shared" si="13"/>
        <v>0</v>
      </c>
      <c r="AX21" s="221">
        <f t="shared" si="14"/>
        <v>1</v>
      </c>
      <c r="AY21" s="221">
        <f t="shared" si="15"/>
        <v>0</v>
      </c>
      <c r="AZ21" s="221">
        <f t="shared" si="16"/>
        <v>0</v>
      </c>
      <c r="BA21" s="221">
        <f t="shared" si="17"/>
        <v>0</v>
      </c>
      <c r="BB21" s="221">
        <f t="shared" si="18"/>
        <v>0</v>
      </c>
      <c r="BC21" s="221">
        <f t="shared" si="19"/>
        <v>0</v>
      </c>
      <c r="BD21" s="221">
        <f t="shared" si="20"/>
        <v>1</v>
      </c>
      <c r="BE21" s="195"/>
      <c r="BF21" s="195">
        <f t="shared" si="21"/>
        <v>0</v>
      </c>
      <c r="BG21" s="195">
        <f t="shared" si="22"/>
        <v>0</v>
      </c>
      <c r="BH21" s="195">
        <f t="shared" si="23"/>
        <v>0</v>
      </c>
      <c r="BL21" s="195">
        <f t="shared" si="24"/>
        <v>0</v>
      </c>
      <c r="BM21" s="195">
        <f>ROUND(($P$1+1-D21)/(E21+1-D21)*(SUM(BG21:BJ21)*L21),)</f>
        <v>0</v>
      </c>
      <c r="BN21" s="195">
        <f t="shared" si="25"/>
        <v>0</v>
      </c>
      <c r="BO21" s="195">
        <f t="shared" si="26"/>
        <v>0</v>
      </c>
      <c r="BP21" s="248">
        <f t="shared" si="27"/>
        <v>0</v>
      </c>
      <c r="BQ21" s="195">
        <f t="shared" si="28"/>
        <v>0</v>
      </c>
      <c r="BS21" s="195"/>
      <c r="BT21" s="195"/>
      <c r="BU21" s="246">
        <v>4.3277999999999997E-3</v>
      </c>
      <c r="BV21" s="195">
        <v>4328</v>
      </c>
      <c r="BW21" s="246">
        <v>3.5035000000000001E-3</v>
      </c>
      <c r="BX21" s="195">
        <v>3504</v>
      </c>
      <c r="BY21" s="246">
        <v>4.3277999999999997E-3</v>
      </c>
      <c r="BZ21" s="195">
        <v>4328</v>
      </c>
      <c r="CA21" s="246">
        <v>3.5035000000000001E-3</v>
      </c>
      <c r="CB21" s="17">
        <v>3504</v>
      </c>
      <c r="CC21" s="246"/>
      <c r="CE21" s="246"/>
      <c r="CH21" s="195"/>
      <c r="DU21" s="17">
        <v>7.1199999999999996E-4</v>
      </c>
      <c r="DV21" s="17">
        <v>712</v>
      </c>
      <c r="DW21" s="17">
        <v>5.7640000000000002E-4</v>
      </c>
      <c r="DX21" s="17">
        <v>576</v>
      </c>
      <c r="DY21" s="17">
        <v>7.1199999999999996E-4</v>
      </c>
      <c r="DZ21" s="17">
        <v>712</v>
      </c>
      <c r="EA21" s="17">
        <v>5.7640000000000002E-4</v>
      </c>
      <c r="EB21" s="17">
        <v>576</v>
      </c>
      <c r="ET21" s="195"/>
    </row>
    <row r="22" spans="1:164" s="17" customFormat="1" ht="14.25" customHeight="1" x14ac:dyDescent="0.25">
      <c r="A22" s="198">
        <v>6</v>
      </c>
      <c r="B22" s="200" t="s">
        <v>243</v>
      </c>
      <c r="C22" s="199">
        <v>42765</v>
      </c>
      <c r="D22" s="199">
        <v>42765</v>
      </c>
      <c r="E22" s="199">
        <v>43129</v>
      </c>
      <c r="F22" s="200" t="s">
        <v>244</v>
      </c>
      <c r="G22" s="200" t="s">
        <v>28</v>
      </c>
      <c r="H22" s="200" t="s">
        <v>245</v>
      </c>
      <c r="I22" s="198" t="s">
        <v>32</v>
      </c>
      <c r="J22" s="199">
        <v>31417</v>
      </c>
      <c r="K22" s="212">
        <v>41453183</v>
      </c>
      <c r="L22" s="198">
        <v>1</v>
      </c>
      <c r="M22" s="198" t="s">
        <v>230</v>
      </c>
      <c r="N22" s="198">
        <v>1000000</v>
      </c>
      <c r="O22" s="198">
        <v>2</v>
      </c>
      <c r="P22" s="198">
        <v>899642</v>
      </c>
      <c r="Q22" s="198">
        <v>2</v>
      </c>
      <c r="R22" s="198"/>
      <c r="S22" s="198"/>
      <c r="T22" s="198">
        <v>100358</v>
      </c>
      <c r="U22" s="202">
        <v>570926</v>
      </c>
      <c r="V22" s="201">
        <v>41793</v>
      </c>
      <c r="W22" s="201">
        <v>58565</v>
      </c>
      <c r="X22" s="201">
        <v>5018</v>
      </c>
      <c r="Y22" s="201">
        <v>374645</v>
      </c>
      <c r="Z22" s="201">
        <v>44982</v>
      </c>
      <c r="AA22" s="205"/>
      <c r="AB22" s="205"/>
      <c r="AC22" s="205"/>
      <c r="AD22" s="205"/>
      <c r="AE22" s="205"/>
      <c r="AF22" s="205"/>
      <c r="AG22" s="205"/>
      <c r="AH22" s="205"/>
      <c r="AI22" s="233" t="s">
        <v>246</v>
      </c>
      <c r="AJ22" s="331">
        <v>899642</v>
      </c>
      <c r="AK22" s="331">
        <v>642603</v>
      </c>
      <c r="AL22" s="331" t="s">
        <v>132</v>
      </c>
      <c r="AM22" s="332" t="s">
        <v>247</v>
      </c>
      <c r="AN22" s="332" t="s">
        <v>248</v>
      </c>
      <c r="AO22" s="333">
        <v>80</v>
      </c>
      <c r="AP22" s="17">
        <v>341591</v>
      </c>
      <c r="AQ22" s="19">
        <f t="shared" si="7"/>
        <v>58840</v>
      </c>
      <c r="AR22" s="17">
        <f t="shared" si="8"/>
        <v>41518</v>
      </c>
      <c r="AS22" s="17">
        <f t="shared" si="9"/>
        <v>5018</v>
      </c>
      <c r="AT22" s="17">
        <f t="shared" si="10"/>
        <v>527461</v>
      </c>
      <c r="AU22" s="17">
        <f t="shared" si="11"/>
        <v>44982</v>
      </c>
      <c r="AV22" s="221">
        <f t="shared" si="12"/>
        <v>0</v>
      </c>
      <c r="AW22" s="221">
        <f t="shared" si="13"/>
        <v>0</v>
      </c>
      <c r="AX22" s="221">
        <f t="shared" si="14"/>
        <v>1</v>
      </c>
      <c r="AY22" s="221">
        <f t="shared" si="15"/>
        <v>0</v>
      </c>
      <c r="AZ22" s="221">
        <f t="shared" si="16"/>
        <v>0</v>
      </c>
      <c r="BA22" s="221">
        <f t="shared" si="17"/>
        <v>0</v>
      </c>
      <c r="BB22" s="221">
        <f t="shared" si="18"/>
        <v>0</v>
      </c>
      <c r="BC22" s="221">
        <f t="shared" si="19"/>
        <v>0</v>
      </c>
      <c r="BD22" s="221">
        <f t="shared" si="20"/>
        <v>1</v>
      </c>
      <c r="BE22" s="195"/>
      <c r="BF22" s="195">
        <f t="shared" si="21"/>
        <v>79227</v>
      </c>
      <c r="BG22" s="195">
        <f t="shared" si="22"/>
        <v>0</v>
      </c>
      <c r="BH22" s="195">
        <f t="shared" si="23"/>
        <v>17081</v>
      </c>
      <c r="BL22" s="195">
        <f t="shared" si="24"/>
        <v>30082.221769326021</v>
      </c>
      <c r="BM22" s="195">
        <f>ROUND(($P$1+1-BR22)/(BS22+1-BR22)*(SUM(BG22:BJ22)*L22),)</f>
        <v>4249</v>
      </c>
      <c r="BN22" s="195">
        <f t="shared" si="25"/>
        <v>12832</v>
      </c>
      <c r="BO22" s="195">
        <f t="shared" si="26"/>
        <v>854</v>
      </c>
      <c r="BP22" s="248">
        <f t="shared" si="27"/>
        <v>19708</v>
      </c>
      <c r="BQ22" s="195">
        <f t="shared" si="28"/>
        <v>3961</v>
      </c>
      <c r="BR22" s="247">
        <v>42929</v>
      </c>
      <c r="BS22" s="247">
        <v>43129</v>
      </c>
      <c r="BT22" s="249">
        <v>1</v>
      </c>
      <c r="BU22" s="246">
        <v>7.2341999999999997E-3</v>
      </c>
      <c r="BV22" s="195">
        <v>299881</v>
      </c>
      <c r="BW22" s="246">
        <v>5.1672999999999997E-3</v>
      </c>
      <c r="BX22" s="195">
        <v>214201</v>
      </c>
      <c r="BY22" s="246">
        <v>2.1702599999999999E-2</v>
      </c>
      <c r="BZ22" s="195">
        <v>899642</v>
      </c>
      <c r="CA22" s="246">
        <v>1.5501900000000001E-2</v>
      </c>
      <c r="CB22" s="17">
        <v>642603</v>
      </c>
      <c r="CC22" s="246">
        <v>1.1945E-3</v>
      </c>
      <c r="CD22" s="17">
        <v>39613</v>
      </c>
      <c r="CE22" s="246">
        <v>2.3890000000000001E-3</v>
      </c>
      <c r="CF22" s="250">
        <v>79227</v>
      </c>
      <c r="CH22" s="195"/>
      <c r="DU22" s="17">
        <v>8.0699999999999999E-4</v>
      </c>
      <c r="DV22" s="17">
        <v>33453</v>
      </c>
      <c r="DW22" s="17">
        <v>5.7640000000000002E-4</v>
      </c>
      <c r="DX22" s="17">
        <v>23894</v>
      </c>
      <c r="DY22" s="17">
        <v>8.0699999999999999E-4</v>
      </c>
      <c r="DZ22" s="17">
        <v>33453</v>
      </c>
      <c r="EA22" s="17">
        <v>5.7640000000000002E-4</v>
      </c>
      <c r="EB22" s="17">
        <v>23894</v>
      </c>
      <c r="EC22" s="17">
        <v>2.5750000000000002E-4</v>
      </c>
      <c r="ED22" s="17">
        <v>8540</v>
      </c>
      <c r="EE22" s="17">
        <v>5.151E-4</v>
      </c>
      <c r="EF22" s="17">
        <v>17081</v>
      </c>
      <c r="ET22" s="195"/>
    </row>
    <row r="23" spans="1:164" s="17" customFormat="1" ht="14.25" customHeight="1" x14ac:dyDescent="0.25">
      <c r="A23" s="198">
        <v>7</v>
      </c>
      <c r="B23" s="200" t="s">
        <v>249</v>
      </c>
      <c r="C23" s="199">
        <v>42664</v>
      </c>
      <c r="D23" s="199">
        <v>42675</v>
      </c>
      <c r="E23" s="199">
        <v>46327</v>
      </c>
      <c r="F23" s="200" t="s">
        <v>250</v>
      </c>
      <c r="G23" s="200" t="s">
        <v>28</v>
      </c>
      <c r="H23" s="200" t="s">
        <v>251</v>
      </c>
      <c r="I23" s="198" t="s">
        <v>32</v>
      </c>
      <c r="J23" s="199">
        <v>27641</v>
      </c>
      <c r="K23" s="212">
        <v>10000000</v>
      </c>
      <c r="L23" s="198">
        <v>10</v>
      </c>
      <c r="M23" s="198" t="s">
        <v>35</v>
      </c>
      <c r="N23" s="198">
        <v>1754740</v>
      </c>
      <c r="O23" s="198">
        <v>0</v>
      </c>
      <c r="P23" s="198">
        <v>158304</v>
      </c>
      <c r="Q23" s="198">
        <v>0</v>
      </c>
      <c r="R23" s="198"/>
      <c r="S23" s="198"/>
      <c r="T23" s="198">
        <v>17170</v>
      </c>
      <c r="U23" s="202">
        <v>886859</v>
      </c>
      <c r="V23" s="201">
        <v>11375</v>
      </c>
      <c r="W23" s="201">
        <v>160325</v>
      </c>
      <c r="X23" s="201">
        <v>8585</v>
      </c>
      <c r="Y23" s="201">
        <v>104872</v>
      </c>
      <c r="Z23" s="201">
        <v>79152</v>
      </c>
      <c r="AA23" s="205"/>
      <c r="AB23" s="205"/>
      <c r="AC23" s="205"/>
      <c r="AD23" s="205"/>
      <c r="AE23" s="205"/>
      <c r="AF23" s="205"/>
      <c r="AG23" s="205"/>
      <c r="AH23" s="205"/>
      <c r="AI23" s="233" t="s">
        <v>246</v>
      </c>
      <c r="AJ23" s="331">
        <v>158304</v>
      </c>
      <c r="AK23" s="331">
        <v>113074</v>
      </c>
      <c r="AL23" s="331" t="s">
        <v>132</v>
      </c>
      <c r="AM23" s="332"/>
      <c r="AN23" s="332"/>
      <c r="AO23" s="333"/>
      <c r="AP23" s="17">
        <v>0</v>
      </c>
      <c r="AQ23" s="19">
        <f t="shared" si="7"/>
        <v>14289</v>
      </c>
      <c r="AR23" s="17">
        <f t="shared" si="8"/>
        <v>157411</v>
      </c>
      <c r="AS23" s="17">
        <f t="shared" si="9"/>
        <v>8585</v>
      </c>
      <c r="AT23" s="17">
        <f t="shared" si="10"/>
        <v>131739</v>
      </c>
      <c r="AU23" s="17">
        <f t="shared" si="11"/>
        <v>79152</v>
      </c>
      <c r="AV23" s="221">
        <f t="shared" si="12"/>
        <v>0</v>
      </c>
      <c r="AW23" s="221">
        <f t="shared" si="13"/>
        <v>0</v>
      </c>
      <c r="AX23" s="221">
        <f t="shared" si="14"/>
        <v>0</v>
      </c>
      <c r="AY23" s="221">
        <f t="shared" si="15"/>
        <v>0</v>
      </c>
      <c r="AZ23" s="221">
        <f t="shared" si="16"/>
        <v>0</v>
      </c>
      <c r="BA23" s="221">
        <f t="shared" si="17"/>
        <v>0</v>
      </c>
      <c r="BB23" s="221">
        <f t="shared" si="18"/>
        <v>1</v>
      </c>
      <c r="BC23" s="221">
        <f t="shared" si="19"/>
        <v>0</v>
      </c>
      <c r="BD23" s="221">
        <f t="shared" si="20"/>
        <v>1</v>
      </c>
      <c r="BE23" s="195"/>
      <c r="BF23" s="195">
        <f t="shared" si="21"/>
        <v>0</v>
      </c>
      <c r="BG23" s="195">
        <f t="shared" si="22"/>
        <v>0</v>
      </c>
      <c r="BH23" s="195">
        <f t="shared" si="23"/>
        <v>0</v>
      </c>
      <c r="BL23" s="195">
        <f t="shared" si="24"/>
        <v>0</v>
      </c>
      <c r="BM23" s="195">
        <f t="shared" ref="BM23:BM63" si="29">ROUND(($P$1+1-D23)/(E23+1-D23)*(SUM(BG23:BJ23)*L23),)</f>
        <v>0</v>
      </c>
      <c r="BN23" s="195">
        <f t="shared" si="25"/>
        <v>0</v>
      </c>
      <c r="BO23" s="195">
        <f t="shared" si="26"/>
        <v>0</v>
      </c>
      <c r="BP23" s="248">
        <f t="shared" si="27"/>
        <v>0</v>
      </c>
      <c r="BQ23" s="195">
        <f t="shared" si="28"/>
        <v>0</v>
      </c>
      <c r="BS23" s="195"/>
      <c r="BT23" s="195"/>
      <c r="BU23" s="246">
        <v>1.5830400000000001E-2</v>
      </c>
      <c r="BV23" s="195">
        <v>158304</v>
      </c>
      <c r="BW23" s="246">
        <v>1.13074E-2</v>
      </c>
      <c r="BX23" s="195">
        <v>113074</v>
      </c>
      <c r="BY23" s="246">
        <v>1.5830400000000001E-2</v>
      </c>
      <c r="BZ23" s="195">
        <v>158304</v>
      </c>
      <c r="CA23" s="246">
        <v>1.13074E-2</v>
      </c>
      <c r="CB23" s="17">
        <v>113074</v>
      </c>
      <c r="CC23" s="246"/>
      <c r="CE23" s="246"/>
      <c r="CH23" s="195"/>
      <c r="DU23" s="17">
        <v>8.0699999999999999E-4</v>
      </c>
      <c r="DV23" s="17">
        <v>8070</v>
      </c>
      <c r="DW23" s="17">
        <v>5.7640000000000002E-4</v>
      </c>
      <c r="DX23" s="17">
        <v>5764</v>
      </c>
      <c r="DY23" s="17">
        <v>8.0699999999999999E-4</v>
      </c>
      <c r="DZ23" s="17">
        <v>8070</v>
      </c>
      <c r="EA23" s="17">
        <v>5.7640000000000002E-4</v>
      </c>
      <c r="EB23" s="17">
        <v>5764</v>
      </c>
      <c r="ET23" s="195"/>
    </row>
    <row r="24" spans="1:164" s="17" customFormat="1" ht="14.25" customHeight="1" x14ac:dyDescent="0.25">
      <c r="A24" s="198">
        <v>8</v>
      </c>
      <c r="B24" s="200" t="s">
        <v>252</v>
      </c>
      <c r="C24" s="199">
        <v>42704</v>
      </c>
      <c r="D24" s="199">
        <v>42704</v>
      </c>
      <c r="E24" s="199">
        <v>43068</v>
      </c>
      <c r="F24" s="200" t="s">
        <v>253</v>
      </c>
      <c r="G24" s="200" t="s">
        <v>30</v>
      </c>
      <c r="H24" s="200" t="s">
        <v>254</v>
      </c>
      <c r="I24" s="198" t="s">
        <v>72</v>
      </c>
      <c r="J24" s="199">
        <v>28488</v>
      </c>
      <c r="K24" s="212">
        <v>627327</v>
      </c>
      <c r="L24" s="198">
        <v>1</v>
      </c>
      <c r="M24" s="198" t="s">
        <v>230</v>
      </c>
      <c r="N24" s="198">
        <v>4750</v>
      </c>
      <c r="O24" s="198">
        <v>0</v>
      </c>
      <c r="P24" s="198">
        <v>1842</v>
      </c>
      <c r="Q24" s="198">
        <v>0</v>
      </c>
      <c r="R24" s="198"/>
      <c r="S24" s="198"/>
      <c r="T24" s="198">
        <v>2908</v>
      </c>
      <c r="U24" s="202">
        <v>969</v>
      </c>
      <c r="V24" s="201">
        <v>1697</v>
      </c>
      <c r="W24" s="201">
        <v>1211</v>
      </c>
      <c r="X24" s="201">
        <v>145</v>
      </c>
      <c r="Y24" s="201">
        <v>1075</v>
      </c>
      <c r="Z24" s="201">
        <v>92</v>
      </c>
      <c r="AA24" s="205"/>
      <c r="AB24" s="205"/>
      <c r="AC24" s="205"/>
      <c r="AD24" s="205"/>
      <c r="AE24" s="205"/>
      <c r="AF24" s="205"/>
      <c r="AG24" s="205"/>
      <c r="AH24" s="205"/>
      <c r="AI24" s="233" t="s">
        <v>255</v>
      </c>
      <c r="AJ24" s="331">
        <v>1842</v>
      </c>
      <c r="AK24" s="331">
        <v>877</v>
      </c>
      <c r="AL24" s="331" t="s">
        <v>136</v>
      </c>
      <c r="AM24" s="332"/>
      <c r="AN24" s="332"/>
      <c r="AO24" s="333"/>
      <c r="AP24" s="17">
        <v>969</v>
      </c>
      <c r="AQ24" s="19">
        <f t="shared" si="7"/>
        <v>2191</v>
      </c>
      <c r="AR24" s="17">
        <f t="shared" si="8"/>
        <v>717</v>
      </c>
      <c r="AS24" s="17">
        <f t="shared" si="9"/>
        <v>145</v>
      </c>
      <c r="AT24" s="17">
        <f t="shared" si="10"/>
        <v>1388</v>
      </c>
      <c r="AU24" s="17">
        <f t="shared" si="11"/>
        <v>92</v>
      </c>
      <c r="AV24" s="221">
        <f t="shared" si="12"/>
        <v>0</v>
      </c>
      <c r="AW24" s="221">
        <f t="shared" si="13"/>
        <v>1</v>
      </c>
      <c r="AX24" s="221">
        <f t="shared" si="14"/>
        <v>0</v>
      </c>
      <c r="AY24" s="221">
        <f t="shared" si="15"/>
        <v>0</v>
      </c>
      <c r="AZ24" s="221">
        <f t="shared" si="16"/>
        <v>0</v>
      </c>
      <c r="BA24" s="221">
        <f t="shared" si="17"/>
        <v>0</v>
      </c>
      <c r="BB24" s="221">
        <f t="shared" si="18"/>
        <v>0</v>
      </c>
      <c r="BC24" s="221">
        <f t="shared" si="19"/>
        <v>0</v>
      </c>
      <c r="BD24" s="221">
        <f t="shared" si="20"/>
        <v>1</v>
      </c>
      <c r="BE24" s="195"/>
      <c r="BF24" s="195">
        <f t="shared" si="21"/>
        <v>0</v>
      </c>
      <c r="BG24" s="195">
        <f t="shared" si="22"/>
        <v>0</v>
      </c>
      <c r="BH24" s="195">
        <f t="shared" si="23"/>
        <v>0</v>
      </c>
      <c r="BL24" s="195">
        <f t="shared" si="24"/>
        <v>0</v>
      </c>
      <c r="BM24" s="195">
        <f t="shared" si="29"/>
        <v>0</v>
      </c>
      <c r="BN24" s="195">
        <f t="shared" si="25"/>
        <v>0</v>
      </c>
      <c r="BO24" s="195">
        <f t="shared" si="26"/>
        <v>0</v>
      </c>
      <c r="BP24" s="248">
        <f t="shared" si="27"/>
        <v>0</v>
      </c>
      <c r="BQ24" s="195">
        <f t="shared" si="28"/>
        <v>0</v>
      </c>
      <c r="BS24" s="195"/>
      <c r="BT24" s="195"/>
      <c r="BU24" s="246">
        <v>2.9359999999999998E-3</v>
      </c>
      <c r="BV24" s="195">
        <v>1842</v>
      </c>
      <c r="BW24" s="246">
        <v>1.3981E-3</v>
      </c>
      <c r="BX24" s="195">
        <v>877</v>
      </c>
      <c r="BY24" s="246">
        <v>2.9359999999999998E-3</v>
      </c>
      <c r="BZ24" s="195">
        <v>1842</v>
      </c>
      <c r="CA24" s="246">
        <v>1.3981E-3</v>
      </c>
      <c r="CB24" s="17">
        <v>877</v>
      </c>
      <c r="CC24" s="246"/>
      <c r="CE24" s="246"/>
      <c r="CH24" s="195"/>
      <c r="DU24" s="17">
        <v>8.2419999999999998E-4</v>
      </c>
      <c r="DV24" s="17">
        <v>517</v>
      </c>
      <c r="DW24" s="17">
        <v>3.925E-4</v>
      </c>
      <c r="DX24" s="17">
        <v>246</v>
      </c>
      <c r="DY24" s="17">
        <v>8.2419999999999998E-4</v>
      </c>
      <c r="DZ24" s="17">
        <v>517</v>
      </c>
      <c r="EA24" s="17">
        <v>3.925E-4</v>
      </c>
      <c r="EB24" s="17">
        <v>246</v>
      </c>
      <c r="ET24" s="195"/>
    </row>
    <row r="25" spans="1:164" s="17" customFormat="1" ht="14.25" customHeight="1" x14ac:dyDescent="0.25">
      <c r="A25" s="198">
        <v>9</v>
      </c>
      <c r="B25" s="200" t="s">
        <v>252</v>
      </c>
      <c r="C25" s="199">
        <v>42704</v>
      </c>
      <c r="D25" s="199">
        <v>42704</v>
      </c>
      <c r="E25" s="199">
        <v>43068</v>
      </c>
      <c r="F25" s="200" t="s">
        <v>256</v>
      </c>
      <c r="G25" s="200" t="s">
        <v>30</v>
      </c>
      <c r="H25" s="200" t="s">
        <v>257</v>
      </c>
      <c r="I25" s="198" t="s">
        <v>72</v>
      </c>
      <c r="J25" s="199">
        <v>29780</v>
      </c>
      <c r="K25" s="212">
        <v>668232</v>
      </c>
      <c r="L25" s="198">
        <v>1</v>
      </c>
      <c r="M25" s="198" t="s">
        <v>230</v>
      </c>
      <c r="N25" s="198">
        <v>4750</v>
      </c>
      <c r="O25" s="198">
        <v>0</v>
      </c>
      <c r="P25" s="198">
        <v>1652</v>
      </c>
      <c r="Q25" s="198">
        <v>0</v>
      </c>
      <c r="R25" s="198"/>
      <c r="S25" s="198"/>
      <c r="T25" s="198">
        <v>3098</v>
      </c>
      <c r="U25" s="202">
        <v>826</v>
      </c>
      <c r="V25" s="201">
        <v>1808</v>
      </c>
      <c r="W25" s="201">
        <v>1290</v>
      </c>
      <c r="X25" s="201">
        <v>155</v>
      </c>
      <c r="Y25" s="201">
        <v>964</v>
      </c>
      <c r="Z25" s="201">
        <v>83</v>
      </c>
      <c r="AA25" s="205"/>
      <c r="AB25" s="205"/>
      <c r="AC25" s="205"/>
      <c r="AD25" s="205"/>
      <c r="AE25" s="205"/>
      <c r="AF25" s="205"/>
      <c r="AG25" s="205"/>
      <c r="AH25" s="205"/>
      <c r="AI25" s="233" t="s">
        <v>255</v>
      </c>
      <c r="AJ25" s="331">
        <v>1652</v>
      </c>
      <c r="AK25" s="331">
        <v>787</v>
      </c>
      <c r="AL25" s="331" t="s">
        <v>136</v>
      </c>
      <c r="AM25" s="332"/>
      <c r="AN25" s="332"/>
      <c r="AO25" s="333"/>
      <c r="AP25" s="17">
        <v>878</v>
      </c>
      <c r="AQ25" s="19">
        <f t="shared" si="7"/>
        <v>2334</v>
      </c>
      <c r="AR25" s="17">
        <f t="shared" si="8"/>
        <v>764</v>
      </c>
      <c r="AS25" s="17">
        <f t="shared" si="9"/>
        <v>155</v>
      </c>
      <c r="AT25" s="17">
        <f t="shared" si="10"/>
        <v>1245</v>
      </c>
      <c r="AU25" s="17">
        <f t="shared" si="11"/>
        <v>83</v>
      </c>
      <c r="AV25" s="221">
        <f t="shared" si="12"/>
        <v>0</v>
      </c>
      <c r="AW25" s="221">
        <f t="shared" si="13"/>
        <v>1</v>
      </c>
      <c r="AX25" s="221">
        <f t="shared" si="14"/>
        <v>0</v>
      </c>
      <c r="AY25" s="221">
        <f t="shared" si="15"/>
        <v>0</v>
      </c>
      <c r="AZ25" s="221">
        <f t="shared" si="16"/>
        <v>0</v>
      </c>
      <c r="BA25" s="221">
        <f t="shared" si="17"/>
        <v>0</v>
      </c>
      <c r="BB25" s="221">
        <f t="shared" si="18"/>
        <v>0</v>
      </c>
      <c r="BC25" s="221">
        <f t="shared" si="19"/>
        <v>0</v>
      </c>
      <c r="BD25" s="221">
        <f t="shared" si="20"/>
        <v>1</v>
      </c>
      <c r="BE25" s="195"/>
      <c r="BF25" s="195">
        <f t="shared" si="21"/>
        <v>0</v>
      </c>
      <c r="BG25" s="195">
        <f t="shared" si="22"/>
        <v>0</v>
      </c>
      <c r="BH25" s="195">
        <f t="shared" si="23"/>
        <v>0</v>
      </c>
      <c r="BL25" s="195">
        <f t="shared" si="24"/>
        <v>0</v>
      </c>
      <c r="BM25" s="195">
        <f t="shared" si="29"/>
        <v>0</v>
      </c>
      <c r="BN25" s="195">
        <f t="shared" si="25"/>
        <v>0</v>
      </c>
      <c r="BO25" s="195">
        <f t="shared" si="26"/>
        <v>0</v>
      </c>
      <c r="BP25" s="248">
        <f t="shared" si="27"/>
        <v>0</v>
      </c>
      <c r="BQ25" s="195">
        <f t="shared" si="28"/>
        <v>0</v>
      </c>
      <c r="BS25" s="195"/>
      <c r="BT25" s="195"/>
      <c r="BU25" s="246">
        <v>2.4724999999999999E-3</v>
      </c>
      <c r="BV25" s="195">
        <v>1652</v>
      </c>
      <c r="BW25" s="246">
        <v>1.1774000000000001E-3</v>
      </c>
      <c r="BX25" s="195">
        <v>787</v>
      </c>
      <c r="BY25" s="246">
        <v>2.4724999999999999E-3</v>
      </c>
      <c r="BZ25" s="195">
        <v>1652</v>
      </c>
      <c r="CA25" s="246">
        <v>1.1774000000000001E-3</v>
      </c>
      <c r="CB25" s="17">
        <v>787</v>
      </c>
      <c r="CC25" s="246"/>
      <c r="CE25" s="246"/>
      <c r="CH25" s="195"/>
      <c r="DU25" s="17">
        <v>8.2419999999999998E-4</v>
      </c>
      <c r="DV25" s="17">
        <v>551</v>
      </c>
      <c r="DW25" s="17">
        <v>3.925E-4</v>
      </c>
      <c r="DX25" s="17">
        <v>262</v>
      </c>
      <c r="DY25" s="17">
        <v>8.2419999999999998E-4</v>
      </c>
      <c r="DZ25" s="17">
        <v>551</v>
      </c>
      <c r="EA25" s="17">
        <v>3.925E-4</v>
      </c>
      <c r="EB25" s="17">
        <v>262</v>
      </c>
      <c r="ET25" s="195"/>
    </row>
    <row r="26" spans="1:164" s="17" customFormat="1" ht="14.25" customHeight="1" x14ac:dyDescent="0.25">
      <c r="A26" s="198">
        <v>10</v>
      </c>
      <c r="B26" s="200" t="s">
        <v>252</v>
      </c>
      <c r="C26" s="199">
        <v>42704</v>
      </c>
      <c r="D26" s="199">
        <v>42704</v>
      </c>
      <c r="E26" s="199">
        <v>43068</v>
      </c>
      <c r="F26" s="200" t="s">
        <v>258</v>
      </c>
      <c r="G26" s="200" t="s">
        <v>30</v>
      </c>
      <c r="H26" s="200" t="s">
        <v>259</v>
      </c>
      <c r="I26" s="198" t="s">
        <v>72</v>
      </c>
      <c r="J26" s="199">
        <v>25751</v>
      </c>
      <c r="K26" s="212">
        <v>494456</v>
      </c>
      <c r="L26" s="198">
        <v>1</v>
      </c>
      <c r="M26" s="198" t="s">
        <v>230</v>
      </c>
      <c r="N26" s="198">
        <v>4750</v>
      </c>
      <c r="O26" s="198">
        <v>0</v>
      </c>
      <c r="P26" s="198">
        <v>2458</v>
      </c>
      <c r="Q26" s="198">
        <v>0</v>
      </c>
      <c r="R26" s="198"/>
      <c r="S26" s="198"/>
      <c r="T26" s="198">
        <v>2292</v>
      </c>
      <c r="U26" s="202">
        <v>1228</v>
      </c>
      <c r="V26" s="201">
        <v>1338</v>
      </c>
      <c r="W26" s="201">
        <v>954</v>
      </c>
      <c r="X26" s="201">
        <v>115</v>
      </c>
      <c r="Y26" s="201">
        <v>1434</v>
      </c>
      <c r="Z26" s="201">
        <v>123</v>
      </c>
      <c r="AA26" s="205"/>
      <c r="AB26" s="205"/>
      <c r="AC26" s="205"/>
      <c r="AD26" s="205"/>
      <c r="AE26" s="205"/>
      <c r="AF26" s="205"/>
      <c r="AG26" s="205"/>
      <c r="AH26" s="205"/>
      <c r="AI26" s="233" t="s">
        <v>255</v>
      </c>
      <c r="AJ26" s="331">
        <v>2458</v>
      </c>
      <c r="AK26" s="331">
        <v>1170</v>
      </c>
      <c r="AL26" s="331" t="s">
        <v>136</v>
      </c>
      <c r="AM26" s="332"/>
      <c r="AN26" s="332"/>
      <c r="AO26" s="333"/>
      <c r="AP26" s="17">
        <v>1331</v>
      </c>
      <c r="AQ26" s="19">
        <f t="shared" si="7"/>
        <v>1727</v>
      </c>
      <c r="AR26" s="17">
        <f t="shared" si="8"/>
        <v>565</v>
      </c>
      <c r="AS26" s="17">
        <f t="shared" si="9"/>
        <v>115</v>
      </c>
      <c r="AT26" s="17">
        <f t="shared" si="10"/>
        <v>1852</v>
      </c>
      <c r="AU26" s="17">
        <f t="shared" si="11"/>
        <v>123</v>
      </c>
      <c r="AV26" s="221">
        <f t="shared" si="12"/>
        <v>0</v>
      </c>
      <c r="AW26" s="221">
        <f t="shared" si="13"/>
        <v>1</v>
      </c>
      <c r="AX26" s="221">
        <f t="shared" si="14"/>
        <v>0</v>
      </c>
      <c r="AY26" s="221">
        <f t="shared" si="15"/>
        <v>0</v>
      </c>
      <c r="AZ26" s="221">
        <f t="shared" si="16"/>
        <v>0</v>
      </c>
      <c r="BA26" s="221">
        <f t="shared" si="17"/>
        <v>0</v>
      </c>
      <c r="BB26" s="221">
        <f t="shared" si="18"/>
        <v>0</v>
      </c>
      <c r="BC26" s="221">
        <f t="shared" si="19"/>
        <v>0</v>
      </c>
      <c r="BD26" s="221">
        <f t="shared" si="20"/>
        <v>1</v>
      </c>
      <c r="BE26" s="195"/>
      <c r="BF26" s="195">
        <f t="shared" si="21"/>
        <v>0</v>
      </c>
      <c r="BG26" s="195">
        <f t="shared" si="22"/>
        <v>0</v>
      </c>
      <c r="BH26" s="195">
        <f t="shared" si="23"/>
        <v>0</v>
      </c>
      <c r="BL26" s="195">
        <f t="shared" si="24"/>
        <v>0</v>
      </c>
      <c r="BM26" s="195">
        <f t="shared" si="29"/>
        <v>0</v>
      </c>
      <c r="BN26" s="195">
        <f t="shared" si="25"/>
        <v>0</v>
      </c>
      <c r="BO26" s="195">
        <f t="shared" si="26"/>
        <v>0</v>
      </c>
      <c r="BP26" s="248">
        <f t="shared" si="27"/>
        <v>0</v>
      </c>
      <c r="BQ26" s="195">
        <f t="shared" si="28"/>
        <v>0</v>
      </c>
      <c r="BS26" s="195"/>
      <c r="BT26" s="195"/>
      <c r="BU26" s="246">
        <v>4.9706999999999998E-3</v>
      </c>
      <c r="BV26" s="195">
        <v>2458</v>
      </c>
      <c r="BW26" s="246">
        <v>2.3670000000000002E-3</v>
      </c>
      <c r="BX26" s="195">
        <v>1170</v>
      </c>
      <c r="BY26" s="246">
        <v>4.9706999999999998E-3</v>
      </c>
      <c r="BZ26" s="195">
        <v>2458</v>
      </c>
      <c r="CA26" s="246">
        <v>2.3670000000000002E-3</v>
      </c>
      <c r="CB26" s="17">
        <v>1170</v>
      </c>
      <c r="CC26" s="246"/>
      <c r="CE26" s="246"/>
      <c r="CH26" s="195"/>
      <c r="DU26" s="17">
        <v>7.2110000000000002E-4</v>
      </c>
      <c r="DV26" s="17">
        <v>357</v>
      </c>
      <c r="DW26" s="17">
        <v>3.434E-4</v>
      </c>
      <c r="DX26" s="17">
        <v>170</v>
      </c>
      <c r="DY26" s="17">
        <v>7.2110000000000002E-4</v>
      </c>
      <c r="DZ26" s="17">
        <v>357</v>
      </c>
      <c r="EA26" s="17">
        <v>3.434E-4</v>
      </c>
      <c r="EB26" s="17">
        <v>170</v>
      </c>
      <c r="ET26" s="195"/>
    </row>
    <row r="27" spans="1:164" s="17" customFormat="1" ht="14.25" customHeight="1" x14ac:dyDescent="0.25">
      <c r="A27" s="198">
        <v>11</v>
      </c>
      <c r="B27" s="200" t="s">
        <v>252</v>
      </c>
      <c r="C27" s="199">
        <v>42704</v>
      </c>
      <c r="D27" s="199">
        <v>42704</v>
      </c>
      <c r="E27" s="199">
        <v>43068</v>
      </c>
      <c r="F27" s="200" t="s">
        <v>260</v>
      </c>
      <c r="G27" s="200" t="s">
        <v>30</v>
      </c>
      <c r="H27" s="200" t="s">
        <v>261</v>
      </c>
      <c r="I27" s="198" t="s">
        <v>72</v>
      </c>
      <c r="J27" s="199">
        <v>25145</v>
      </c>
      <c r="K27" s="212">
        <v>453153</v>
      </c>
      <c r="L27" s="198">
        <v>1</v>
      </c>
      <c r="M27" s="198" t="s">
        <v>230</v>
      </c>
      <c r="N27" s="198">
        <v>4750</v>
      </c>
      <c r="O27" s="198">
        <v>0</v>
      </c>
      <c r="P27" s="198">
        <v>2649</v>
      </c>
      <c r="Q27" s="198">
        <v>0</v>
      </c>
      <c r="R27" s="198"/>
      <c r="S27" s="198"/>
      <c r="T27" s="198">
        <v>2101</v>
      </c>
      <c r="U27" s="202">
        <v>1324</v>
      </c>
      <c r="V27" s="201">
        <v>1226</v>
      </c>
      <c r="W27" s="201">
        <v>875</v>
      </c>
      <c r="X27" s="201">
        <v>105</v>
      </c>
      <c r="Y27" s="201">
        <v>1546</v>
      </c>
      <c r="Z27" s="201">
        <v>132</v>
      </c>
      <c r="AA27" s="205"/>
      <c r="AB27" s="205"/>
      <c r="AC27" s="205"/>
      <c r="AD27" s="205"/>
      <c r="AE27" s="205"/>
      <c r="AF27" s="205"/>
      <c r="AG27" s="205"/>
      <c r="AH27" s="205"/>
      <c r="AI27" s="233" t="s">
        <v>255</v>
      </c>
      <c r="AJ27" s="331">
        <v>2649</v>
      </c>
      <c r="AK27" s="331">
        <v>1262</v>
      </c>
      <c r="AL27" s="331" t="s">
        <v>136</v>
      </c>
      <c r="AM27" s="332"/>
      <c r="AN27" s="332"/>
      <c r="AO27" s="333"/>
      <c r="AP27" s="17">
        <v>1325</v>
      </c>
      <c r="AQ27" s="19">
        <f t="shared" si="7"/>
        <v>1583</v>
      </c>
      <c r="AR27" s="17">
        <f t="shared" si="8"/>
        <v>518</v>
      </c>
      <c r="AS27" s="17">
        <f t="shared" si="9"/>
        <v>105</v>
      </c>
      <c r="AT27" s="17">
        <f t="shared" si="10"/>
        <v>1996</v>
      </c>
      <c r="AU27" s="17">
        <f t="shared" si="11"/>
        <v>132</v>
      </c>
      <c r="AV27" s="221">
        <f t="shared" si="12"/>
        <v>0</v>
      </c>
      <c r="AW27" s="221">
        <f t="shared" si="13"/>
        <v>1</v>
      </c>
      <c r="AX27" s="221">
        <f t="shared" si="14"/>
        <v>0</v>
      </c>
      <c r="AY27" s="221">
        <f t="shared" si="15"/>
        <v>0</v>
      </c>
      <c r="AZ27" s="221">
        <f t="shared" si="16"/>
        <v>0</v>
      </c>
      <c r="BA27" s="221">
        <f t="shared" si="17"/>
        <v>0</v>
      </c>
      <c r="BB27" s="221">
        <f t="shared" si="18"/>
        <v>0</v>
      </c>
      <c r="BC27" s="221">
        <f t="shared" si="19"/>
        <v>0</v>
      </c>
      <c r="BD27" s="221">
        <f t="shared" si="20"/>
        <v>1</v>
      </c>
      <c r="BE27" s="195"/>
      <c r="BF27" s="195">
        <f t="shared" si="21"/>
        <v>0</v>
      </c>
      <c r="BG27" s="195">
        <f t="shared" si="22"/>
        <v>0</v>
      </c>
      <c r="BH27" s="195">
        <f t="shared" si="23"/>
        <v>0</v>
      </c>
      <c r="BL27" s="195">
        <f t="shared" si="24"/>
        <v>0</v>
      </c>
      <c r="BM27" s="195">
        <f t="shared" si="29"/>
        <v>0</v>
      </c>
      <c r="BN27" s="195">
        <f t="shared" si="25"/>
        <v>0</v>
      </c>
      <c r="BO27" s="195">
        <f t="shared" si="26"/>
        <v>0</v>
      </c>
      <c r="BP27" s="248">
        <f t="shared" si="27"/>
        <v>0</v>
      </c>
      <c r="BQ27" s="195">
        <f t="shared" si="28"/>
        <v>0</v>
      </c>
      <c r="BS27" s="195"/>
      <c r="BT27" s="195"/>
      <c r="BU27" s="246">
        <v>5.8462999999999996E-3</v>
      </c>
      <c r="BV27" s="195">
        <v>2649</v>
      </c>
      <c r="BW27" s="246">
        <v>2.784E-3</v>
      </c>
      <c r="BX27" s="195">
        <v>1262</v>
      </c>
      <c r="BY27" s="246">
        <v>5.8462999999999996E-3</v>
      </c>
      <c r="BZ27" s="195">
        <v>2649</v>
      </c>
      <c r="CA27" s="246">
        <v>2.784E-3</v>
      </c>
      <c r="CB27" s="17">
        <v>1262</v>
      </c>
      <c r="CC27" s="246"/>
      <c r="CE27" s="246"/>
      <c r="CH27" s="195"/>
      <c r="DU27" s="17">
        <v>7.2110000000000002E-4</v>
      </c>
      <c r="DV27" s="17">
        <v>327</v>
      </c>
      <c r="DW27" s="17">
        <v>3.434E-4</v>
      </c>
      <c r="DX27" s="17">
        <v>156</v>
      </c>
      <c r="DY27" s="17">
        <v>7.2110000000000002E-4</v>
      </c>
      <c r="DZ27" s="17">
        <v>327</v>
      </c>
      <c r="EA27" s="17">
        <v>3.434E-4</v>
      </c>
      <c r="EB27" s="17">
        <v>156</v>
      </c>
      <c r="ET27" s="195"/>
    </row>
    <row r="28" spans="1:164" s="17" customFormat="1" ht="14.25" customHeight="1" x14ac:dyDescent="0.25">
      <c r="A28" s="198">
        <v>12</v>
      </c>
      <c r="B28" s="200" t="s">
        <v>252</v>
      </c>
      <c r="C28" s="199">
        <v>42704</v>
      </c>
      <c r="D28" s="199">
        <v>42704</v>
      </c>
      <c r="E28" s="199">
        <v>43068</v>
      </c>
      <c r="F28" s="200" t="s">
        <v>262</v>
      </c>
      <c r="G28" s="200" t="s">
        <v>30</v>
      </c>
      <c r="H28" s="200" t="s">
        <v>263</v>
      </c>
      <c r="I28" s="198" t="s">
        <v>72</v>
      </c>
      <c r="J28" s="199">
        <v>23297</v>
      </c>
      <c r="K28" s="212">
        <v>358123</v>
      </c>
      <c r="L28" s="198">
        <v>1</v>
      </c>
      <c r="M28" s="198" t="s">
        <v>230</v>
      </c>
      <c r="N28" s="198">
        <v>4750</v>
      </c>
      <c r="O28" s="198">
        <v>0</v>
      </c>
      <c r="P28" s="198">
        <v>3090</v>
      </c>
      <c r="Q28" s="198">
        <v>0</v>
      </c>
      <c r="R28" s="198"/>
      <c r="S28" s="198"/>
      <c r="T28" s="198">
        <v>1660</v>
      </c>
      <c r="U28" s="202">
        <v>1544</v>
      </c>
      <c r="V28" s="201">
        <v>969</v>
      </c>
      <c r="W28" s="201">
        <v>691</v>
      </c>
      <c r="X28" s="201">
        <v>83</v>
      </c>
      <c r="Y28" s="201">
        <v>1803</v>
      </c>
      <c r="Z28" s="201">
        <v>155</v>
      </c>
      <c r="AA28" s="205"/>
      <c r="AB28" s="205"/>
      <c r="AC28" s="205"/>
      <c r="AD28" s="205"/>
      <c r="AE28" s="205"/>
      <c r="AF28" s="205"/>
      <c r="AG28" s="205"/>
      <c r="AH28" s="205"/>
      <c r="AI28" s="233" t="s">
        <v>255</v>
      </c>
      <c r="AJ28" s="331">
        <v>3090</v>
      </c>
      <c r="AK28" s="331">
        <v>1471</v>
      </c>
      <c r="AL28" s="331" t="s">
        <v>136</v>
      </c>
      <c r="AM28" s="332"/>
      <c r="AN28" s="332"/>
      <c r="AO28" s="333"/>
      <c r="AP28" s="17">
        <v>1545</v>
      </c>
      <c r="AQ28" s="19">
        <f t="shared" si="7"/>
        <v>1251</v>
      </c>
      <c r="AR28" s="17">
        <f t="shared" si="8"/>
        <v>409</v>
      </c>
      <c r="AS28" s="17">
        <f t="shared" si="9"/>
        <v>83</v>
      </c>
      <c r="AT28" s="17">
        <f t="shared" si="10"/>
        <v>2328</v>
      </c>
      <c r="AU28" s="17">
        <f t="shared" si="11"/>
        <v>155</v>
      </c>
      <c r="AV28" s="221">
        <f t="shared" si="12"/>
        <v>0</v>
      </c>
      <c r="AW28" s="221">
        <f t="shared" si="13"/>
        <v>1</v>
      </c>
      <c r="AX28" s="221">
        <f t="shared" si="14"/>
        <v>0</v>
      </c>
      <c r="AY28" s="221">
        <f t="shared" si="15"/>
        <v>0</v>
      </c>
      <c r="AZ28" s="221">
        <f t="shared" si="16"/>
        <v>0</v>
      </c>
      <c r="BA28" s="221">
        <f t="shared" si="17"/>
        <v>0</v>
      </c>
      <c r="BB28" s="221">
        <f t="shared" si="18"/>
        <v>0</v>
      </c>
      <c r="BC28" s="221">
        <f t="shared" si="19"/>
        <v>0</v>
      </c>
      <c r="BD28" s="221">
        <f t="shared" si="20"/>
        <v>1</v>
      </c>
      <c r="BE28" s="195"/>
      <c r="BF28" s="195">
        <f t="shared" si="21"/>
        <v>0</v>
      </c>
      <c r="BG28" s="195">
        <f t="shared" si="22"/>
        <v>0</v>
      </c>
      <c r="BH28" s="195">
        <f t="shared" si="23"/>
        <v>0</v>
      </c>
      <c r="BL28" s="195">
        <f t="shared" si="24"/>
        <v>0</v>
      </c>
      <c r="BM28" s="195">
        <f t="shared" si="29"/>
        <v>0</v>
      </c>
      <c r="BN28" s="195">
        <f t="shared" si="25"/>
        <v>0</v>
      </c>
      <c r="BO28" s="195">
        <f t="shared" si="26"/>
        <v>0</v>
      </c>
      <c r="BP28" s="248">
        <f t="shared" si="27"/>
        <v>0</v>
      </c>
      <c r="BQ28" s="195">
        <f t="shared" si="28"/>
        <v>0</v>
      </c>
      <c r="BS28" s="195"/>
      <c r="BT28" s="195"/>
      <c r="BU28" s="246">
        <v>8.6277999999999997E-3</v>
      </c>
      <c r="BV28" s="195">
        <v>3090</v>
      </c>
      <c r="BW28" s="246">
        <v>4.1085000000000002E-3</v>
      </c>
      <c r="BX28" s="195">
        <v>1471</v>
      </c>
      <c r="BY28" s="246">
        <v>8.6277999999999997E-3</v>
      </c>
      <c r="BZ28" s="195">
        <v>3090</v>
      </c>
      <c r="CA28" s="246">
        <v>4.1085000000000002E-3</v>
      </c>
      <c r="CB28" s="17">
        <v>1471</v>
      </c>
      <c r="CC28" s="246"/>
      <c r="CE28" s="246"/>
      <c r="CH28" s="195"/>
      <c r="DU28" s="17">
        <v>9.2719999999999999E-4</v>
      </c>
      <c r="DV28" s="17">
        <v>332</v>
      </c>
      <c r="DW28" s="17">
        <v>4.415E-4</v>
      </c>
      <c r="DX28" s="17">
        <v>158</v>
      </c>
      <c r="DY28" s="17">
        <v>9.2719999999999999E-4</v>
      </c>
      <c r="DZ28" s="17">
        <v>332</v>
      </c>
      <c r="EA28" s="17">
        <v>4.415E-4</v>
      </c>
      <c r="EB28" s="17">
        <v>158</v>
      </c>
      <c r="ET28" s="195"/>
    </row>
    <row r="29" spans="1:164" s="17" customFormat="1" ht="14.25" customHeight="1" x14ac:dyDescent="0.25">
      <c r="A29" s="198">
        <v>13</v>
      </c>
      <c r="B29" s="200" t="s">
        <v>252</v>
      </c>
      <c r="C29" s="199">
        <v>42704</v>
      </c>
      <c r="D29" s="199">
        <v>42704</v>
      </c>
      <c r="E29" s="199">
        <v>43068</v>
      </c>
      <c r="F29" s="200" t="s">
        <v>264</v>
      </c>
      <c r="G29" s="200" t="s">
        <v>30</v>
      </c>
      <c r="H29" s="200" t="s">
        <v>265</v>
      </c>
      <c r="I29" s="198" t="s">
        <v>72</v>
      </c>
      <c r="J29" s="199">
        <v>26314</v>
      </c>
      <c r="K29" s="212">
        <v>533043</v>
      </c>
      <c r="L29" s="198">
        <v>1</v>
      </c>
      <c r="M29" s="198" t="s">
        <v>230</v>
      </c>
      <c r="N29" s="198">
        <v>4750</v>
      </c>
      <c r="O29" s="198">
        <v>0</v>
      </c>
      <c r="P29" s="198">
        <v>2279</v>
      </c>
      <c r="Q29" s="198">
        <v>0</v>
      </c>
      <c r="R29" s="198"/>
      <c r="S29" s="198"/>
      <c r="T29" s="198">
        <v>2471</v>
      </c>
      <c r="U29" s="202">
        <v>1228</v>
      </c>
      <c r="V29" s="201">
        <v>1442</v>
      </c>
      <c r="W29" s="201">
        <v>1029</v>
      </c>
      <c r="X29" s="201">
        <v>124</v>
      </c>
      <c r="Y29" s="201">
        <v>1330</v>
      </c>
      <c r="Z29" s="201">
        <v>114</v>
      </c>
      <c r="AA29" s="205"/>
      <c r="AB29" s="205"/>
      <c r="AC29" s="205"/>
      <c r="AD29" s="205"/>
      <c r="AE29" s="205"/>
      <c r="AF29" s="205"/>
      <c r="AG29" s="205"/>
      <c r="AH29" s="205"/>
      <c r="AI29" s="233" t="s">
        <v>255</v>
      </c>
      <c r="AJ29" s="331">
        <v>2279</v>
      </c>
      <c r="AK29" s="331">
        <v>1085</v>
      </c>
      <c r="AL29" s="331" t="s">
        <v>136</v>
      </c>
      <c r="AM29" s="332"/>
      <c r="AN29" s="332"/>
      <c r="AO29" s="333"/>
      <c r="AP29" s="17">
        <v>1229</v>
      </c>
      <c r="AQ29" s="19">
        <f t="shared" si="7"/>
        <v>1862</v>
      </c>
      <c r="AR29" s="17">
        <f t="shared" si="8"/>
        <v>609</v>
      </c>
      <c r="AS29" s="17">
        <f t="shared" si="9"/>
        <v>124</v>
      </c>
      <c r="AT29" s="17">
        <f t="shared" si="10"/>
        <v>1717</v>
      </c>
      <c r="AU29" s="17">
        <f t="shared" si="11"/>
        <v>114</v>
      </c>
      <c r="AV29" s="221">
        <f t="shared" si="12"/>
        <v>0</v>
      </c>
      <c r="AW29" s="221">
        <f t="shared" si="13"/>
        <v>1</v>
      </c>
      <c r="AX29" s="221">
        <f t="shared" si="14"/>
        <v>0</v>
      </c>
      <c r="AY29" s="221">
        <f t="shared" si="15"/>
        <v>0</v>
      </c>
      <c r="AZ29" s="221">
        <f t="shared" si="16"/>
        <v>0</v>
      </c>
      <c r="BA29" s="221">
        <f t="shared" si="17"/>
        <v>0</v>
      </c>
      <c r="BB29" s="221">
        <f t="shared" si="18"/>
        <v>0</v>
      </c>
      <c r="BC29" s="221">
        <f t="shared" si="19"/>
        <v>0</v>
      </c>
      <c r="BD29" s="221">
        <f t="shared" si="20"/>
        <v>1</v>
      </c>
      <c r="BE29" s="195"/>
      <c r="BF29" s="195">
        <f t="shared" si="21"/>
        <v>0</v>
      </c>
      <c r="BG29" s="195">
        <f t="shared" si="22"/>
        <v>0</v>
      </c>
      <c r="BH29" s="195">
        <f t="shared" si="23"/>
        <v>0</v>
      </c>
      <c r="BL29" s="195">
        <f t="shared" si="24"/>
        <v>0</v>
      </c>
      <c r="BM29" s="195">
        <f t="shared" si="29"/>
        <v>0</v>
      </c>
      <c r="BN29" s="195">
        <f t="shared" si="25"/>
        <v>0</v>
      </c>
      <c r="BO29" s="195">
        <f t="shared" si="26"/>
        <v>0</v>
      </c>
      <c r="BP29" s="248">
        <f t="shared" si="27"/>
        <v>0</v>
      </c>
      <c r="BQ29" s="195">
        <f t="shared" si="28"/>
        <v>0</v>
      </c>
      <c r="BS29" s="195"/>
      <c r="BT29" s="195"/>
      <c r="BU29" s="246">
        <v>4.2753000000000001E-3</v>
      </c>
      <c r="BV29" s="195">
        <v>2279</v>
      </c>
      <c r="BW29" s="246">
        <v>2.0357999999999999E-3</v>
      </c>
      <c r="BX29" s="195">
        <v>1085</v>
      </c>
      <c r="BY29" s="246">
        <v>4.2753000000000001E-3</v>
      </c>
      <c r="BZ29" s="195">
        <v>2279</v>
      </c>
      <c r="CA29" s="246">
        <v>2.0357999999999999E-3</v>
      </c>
      <c r="CB29" s="17">
        <v>1085</v>
      </c>
      <c r="CC29" s="246"/>
      <c r="CE29" s="246"/>
      <c r="CH29" s="195"/>
      <c r="DU29" s="17">
        <v>7.2110000000000002E-4</v>
      </c>
      <c r="DV29" s="17">
        <v>384</v>
      </c>
      <c r="DW29" s="17">
        <v>3.434E-4</v>
      </c>
      <c r="DX29" s="17">
        <v>183</v>
      </c>
      <c r="DY29" s="17">
        <v>7.2110000000000002E-4</v>
      </c>
      <c r="DZ29" s="17">
        <v>384</v>
      </c>
      <c r="EA29" s="17">
        <v>3.434E-4</v>
      </c>
      <c r="EB29" s="17">
        <v>183</v>
      </c>
      <c r="ET29" s="195"/>
    </row>
    <row r="30" spans="1:164" s="17" customFormat="1" ht="14.25" customHeight="1" x14ac:dyDescent="0.25">
      <c r="A30" s="198">
        <v>14</v>
      </c>
      <c r="B30" s="200" t="s">
        <v>252</v>
      </c>
      <c r="C30" s="199">
        <v>42704</v>
      </c>
      <c r="D30" s="199">
        <v>42704</v>
      </c>
      <c r="E30" s="199">
        <v>43068</v>
      </c>
      <c r="F30" s="200" t="s">
        <v>266</v>
      </c>
      <c r="G30" s="200" t="s">
        <v>30</v>
      </c>
      <c r="H30" s="200" t="s">
        <v>267</v>
      </c>
      <c r="I30" s="198" t="s">
        <v>32</v>
      </c>
      <c r="J30" s="199">
        <v>20825</v>
      </c>
      <c r="K30" s="212">
        <v>114696</v>
      </c>
      <c r="L30" s="198">
        <v>1</v>
      </c>
      <c r="M30" s="198" t="s">
        <v>230</v>
      </c>
      <c r="N30" s="198">
        <v>4750</v>
      </c>
      <c r="O30" s="198">
        <v>0</v>
      </c>
      <c r="P30" s="198">
        <v>4218</v>
      </c>
      <c r="Q30" s="198">
        <v>0</v>
      </c>
      <c r="R30" s="198"/>
      <c r="S30" s="198"/>
      <c r="T30" s="198">
        <v>532</v>
      </c>
      <c r="U30" s="202">
        <v>2311</v>
      </c>
      <c r="V30" s="201">
        <v>310</v>
      </c>
      <c r="W30" s="201">
        <v>222</v>
      </c>
      <c r="X30" s="201">
        <v>27</v>
      </c>
      <c r="Y30" s="201">
        <v>2461</v>
      </c>
      <c r="Z30" s="201">
        <v>211</v>
      </c>
      <c r="AA30" s="205"/>
      <c r="AB30" s="205"/>
      <c r="AC30" s="205"/>
      <c r="AD30" s="205"/>
      <c r="AE30" s="205"/>
      <c r="AF30" s="205"/>
      <c r="AG30" s="205"/>
      <c r="AH30" s="205"/>
      <c r="AI30" s="233" t="s">
        <v>255</v>
      </c>
      <c r="AJ30" s="331">
        <v>4218</v>
      </c>
      <c r="AK30" s="331">
        <v>2009</v>
      </c>
      <c r="AL30" s="331" t="s">
        <v>136</v>
      </c>
      <c r="AM30" s="332"/>
      <c r="AN30" s="332"/>
      <c r="AO30" s="333"/>
      <c r="AP30" s="17">
        <v>2311</v>
      </c>
      <c r="AQ30" s="19">
        <f t="shared" si="7"/>
        <v>401</v>
      </c>
      <c r="AR30" s="17">
        <f t="shared" si="8"/>
        <v>131</v>
      </c>
      <c r="AS30" s="17">
        <f t="shared" si="9"/>
        <v>27</v>
      </c>
      <c r="AT30" s="17">
        <f t="shared" si="10"/>
        <v>3178</v>
      </c>
      <c r="AU30" s="17">
        <f t="shared" si="11"/>
        <v>211</v>
      </c>
      <c r="AV30" s="221">
        <f t="shared" si="12"/>
        <v>0</v>
      </c>
      <c r="AW30" s="221">
        <f t="shared" si="13"/>
        <v>1</v>
      </c>
      <c r="AX30" s="221">
        <f t="shared" si="14"/>
        <v>0</v>
      </c>
      <c r="AY30" s="221">
        <f t="shared" si="15"/>
        <v>0</v>
      </c>
      <c r="AZ30" s="221">
        <f t="shared" si="16"/>
        <v>0</v>
      </c>
      <c r="BA30" s="221">
        <f t="shared" si="17"/>
        <v>0</v>
      </c>
      <c r="BB30" s="221">
        <f t="shared" si="18"/>
        <v>0</v>
      </c>
      <c r="BC30" s="221">
        <f t="shared" si="19"/>
        <v>0</v>
      </c>
      <c r="BD30" s="221">
        <f t="shared" si="20"/>
        <v>1</v>
      </c>
      <c r="BE30" s="195"/>
      <c r="BF30" s="195">
        <f t="shared" si="21"/>
        <v>0</v>
      </c>
      <c r="BG30" s="195">
        <f t="shared" si="22"/>
        <v>0</v>
      </c>
      <c r="BH30" s="195">
        <f t="shared" si="23"/>
        <v>0</v>
      </c>
      <c r="BL30" s="195">
        <f t="shared" si="24"/>
        <v>0</v>
      </c>
      <c r="BM30" s="195">
        <f t="shared" si="29"/>
        <v>0</v>
      </c>
      <c r="BN30" s="195">
        <f t="shared" si="25"/>
        <v>0</v>
      </c>
      <c r="BO30" s="195">
        <f t="shared" si="26"/>
        <v>0</v>
      </c>
      <c r="BP30" s="248">
        <f t="shared" si="27"/>
        <v>0</v>
      </c>
      <c r="BQ30" s="195">
        <f t="shared" si="28"/>
        <v>0</v>
      </c>
      <c r="BS30" s="195"/>
      <c r="BT30" s="195"/>
      <c r="BU30" s="246">
        <v>3.6777700000000003E-2</v>
      </c>
      <c r="BV30" s="195">
        <v>4218</v>
      </c>
      <c r="BW30" s="246">
        <v>1.75132E-2</v>
      </c>
      <c r="BX30" s="195">
        <v>2009</v>
      </c>
      <c r="BY30" s="246">
        <v>3.6777700000000003E-2</v>
      </c>
      <c r="BZ30" s="195">
        <v>4218</v>
      </c>
      <c r="CA30" s="246">
        <v>1.75132E-2</v>
      </c>
      <c r="CB30" s="17">
        <v>2009</v>
      </c>
      <c r="CC30" s="246"/>
      <c r="CE30" s="246"/>
      <c r="CH30" s="195"/>
      <c r="DU30" s="17">
        <v>1.3908E-3</v>
      </c>
      <c r="DV30" s="17">
        <v>160</v>
      </c>
      <c r="DW30" s="17">
        <v>6.623E-4</v>
      </c>
      <c r="DX30" s="17">
        <v>76</v>
      </c>
      <c r="DY30" s="17">
        <v>1.3908E-3</v>
      </c>
      <c r="DZ30" s="17">
        <v>160</v>
      </c>
      <c r="EA30" s="17">
        <v>6.623E-4</v>
      </c>
      <c r="EB30" s="17">
        <v>76</v>
      </c>
      <c r="ET30" s="195"/>
    </row>
    <row r="31" spans="1:164" s="17" customFormat="1" ht="14.25" customHeight="1" x14ac:dyDescent="0.25">
      <c r="A31" s="198">
        <v>15</v>
      </c>
      <c r="B31" s="200" t="s">
        <v>252</v>
      </c>
      <c r="C31" s="199">
        <v>42704</v>
      </c>
      <c r="D31" s="199">
        <v>42704</v>
      </c>
      <c r="E31" s="199">
        <v>43068</v>
      </c>
      <c r="F31" s="200" t="s">
        <v>268</v>
      </c>
      <c r="G31" s="200" t="s">
        <v>30</v>
      </c>
      <c r="H31" s="200" t="s">
        <v>269</v>
      </c>
      <c r="I31" s="198" t="s">
        <v>72</v>
      </c>
      <c r="J31" s="199">
        <v>33711</v>
      </c>
      <c r="K31" s="212">
        <v>746691</v>
      </c>
      <c r="L31" s="198">
        <v>1</v>
      </c>
      <c r="M31" s="198" t="s">
        <v>230</v>
      </c>
      <c r="N31" s="198">
        <v>4750</v>
      </c>
      <c r="O31" s="198">
        <v>0</v>
      </c>
      <c r="P31" s="198">
        <v>1288</v>
      </c>
      <c r="Q31" s="198">
        <v>0</v>
      </c>
      <c r="R31" s="198"/>
      <c r="S31" s="198"/>
      <c r="T31" s="198">
        <v>3462</v>
      </c>
      <c r="U31" s="202">
        <v>663</v>
      </c>
      <c r="V31" s="201">
        <v>2020</v>
      </c>
      <c r="W31" s="201">
        <v>1442</v>
      </c>
      <c r="X31" s="201">
        <v>173</v>
      </c>
      <c r="Y31" s="201">
        <v>752</v>
      </c>
      <c r="Z31" s="201">
        <v>64</v>
      </c>
      <c r="AA31" s="205"/>
      <c r="AB31" s="205"/>
      <c r="AC31" s="205"/>
      <c r="AD31" s="205"/>
      <c r="AE31" s="205"/>
      <c r="AF31" s="205"/>
      <c r="AG31" s="205"/>
      <c r="AH31" s="205"/>
      <c r="AI31" s="233" t="s">
        <v>255</v>
      </c>
      <c r="AJ31" s="331">
        <v>1288</v>
      </c>
      <c r="AK31" s="331">
        <v>614</v>
      </c>
      <c r="AL31" s="331" t="s">
        <v>136</v>
      </c>
      <c r="AM31" s="332"/>
      <c r="AN31" s="332"/>
      <c r="AO31" s="333"/>
      <c r="AP31" s="17">
        <v>663</v>
      </c>
      <c r="AQ31" s="19">
        <f t="shared" si="7"/>
        <v>2608</v>
      </c>
      <c r="AR31" s="17">
        <f t="shared" si="8"/>
        <v>854</v>
      </c>
      <c r="AS31" s="17">
        <f t="shared" si="9"/>
        <v>173</v>
      </c>
      <c r="AT31" s="17">
        <f t="shared" si="10"/>
        <v>970</v>
      </c>
      <c r="AU31" s="17">
        <f t="shared" si="11"/>
        <v>64</v>
      </c>
      <c r="AV31" s="221">
        <f t="shared" si="12"/>
        <v>0</v>
      </c>
      <c r="AW31" s="221">
        <f t="shared" si="13"/>
        <v>1</v>
      </c>
      <c r="AX31" s="221">
        <f t="shared" si="14"/>
        <v>0</v>
      </c>
      <c r="AY31" s="221">
        <f t="shared" si="15"/>
        <v>0</v>
      </c>
      <c r="AZ31" s="221">
        <f t="shared" si="16"/>
        <v>0</v>
      </c>
      <c r="BA31" s="221">
        <f t="shared" si="17"/>
        <v>0</v>
      </c>
      <c r="BB31" s="221">
        <f t="shared" si="18"/>
        <v>0</v>
      </c>
      <c r="BC31" s="221">
        <f t="shared" si="19"/>
        <v>0</v>
      </c>
      <c r="BD31" s="221">
        <f t="shared" si="20"/>
        <v>1</v>
      </c>
      <c r="BE31" s="195"/>
      <c r="BF31" s="195">
        <f t="shared" si="21"/>
        <v>0</v>
      </c>
      <c r="BG31" s="195">
        <f t="shared" si="22"/>
        <v>0</v>
      </c>
      <c r="BH31" s="195">
        <f t="shared" si="23"/>
        <v>0</v>
      </c>
      <c r="BL31" s="195">
        <f t="shared" si="24"/>
        <v>0</v>
      </c>
      <c r="BM31" s="195">
        <f t="shared" si="29"/>
        <v>0</v>
      </c>
      <c r="BN31" s="195">
        <f t="shared" si="25"/>
        <v>0</v>
      </c>
      <c r="BO31" s="195">
        <f t="shared" si="26"/>
        <v>0</v>
      </c>
      <c r="BP31" s="248">
        <f t="shared" si="27"/>
        <v>0</v>
      </c>
      <c r="BQ31" s="195">
        <f t="shared" si="28"/>
        <v>0</v>
      </c>
      <c r="BS31" s="195"/>
      <c r="BT31" s="195"/>
      <c r="BU31" s="246">
        <v>1.7256000000000001E-3</v>
      </c>
      <c r="BV31" s="195">
        <v>1288</v>
      </c>
      <c r="BW31" s="246">
        <v>8.2169999999999997E-4</v>
      </c>
      <c r="BX31" s="195">
        <v>614</v>
      </c>
      <c r="BY31" s="246">
        <v>1.7256000000000001E-3</v>
      </c>
      <c r="BZ31" s="195">
        <v>1288</v>
      </c>
      <c r="CA31" s="246">
        <v>8.2169999999999997E-4</v>
      </c>
      <c r="CB31" s="17">
        <v>614</v>
      </c>
      <c r="CC31" s="246"/>
      <c r="CE31" s="246"/>
      <c r="CH31" s="195"/>
      <c r="DU31" s="17">
        <v>1.0816999999999999E-3</v>
      </c>
      <c r="DV31" s="17">
        <v>808</v>
      </c>
      <c r="DW31" s="17">
        <v>5.151E-4</v>
      </c>
      <c r="DX31" s="17">
        <v>385</v>
      </c>
      <c r="DY31" s="17">
        <v>1.0816999999999999E-3</v>
      </c>
      <c r="DZ31" s="17">
        <v>808</v>
      </c>
      <c r="EA31" s="17">
        <v>5.151E-4</v>
      </c>
      <c r="EB31" s="17">
        <v>385</v>
      </c>
      <c r="ET31" s="195"/>
    </row>
    <row r="32" spans="1:164" s="17" customFormat="1" ht="14.25" customHeight="1" x14ac:dyDescent="0.25">
      <c r="A32" s="198">
        <v>16</v>
      </c>
      <c r="B32" s="200" t="s">
        <v>252</v>
      </c>
      <c r="C32" s="199">
        <v>42704</v>
      </c>
      <c r="D32" s="199">
        <v>42704</v>
      </c>
      <c r="E32" s="199">
        <v>43068</v>
      </c>
      <c r="F32" s="200" t="s">
        <v>262</v>
      </c>
      <c r="G32" s="200" t="s">
        <v>30</v>
      </c>
      <c r="H32" s="200" t="s">
        <v>270</v>
      </c>
      <c r="I32" s="198" t="s">
        <v>72</v>
      </c>
      <c r="J32" s="199">
        <v>23293</v>
      </c>
      <c r="K32" s="212">
        <v>358123</v>
      </c>
      <c r="L32" s="198">
        <v>1</v>
      </c>
      <c r="M32" s="198" t="s">
        <v>230</v>
      </c>
      <c r="N32" s="198">
        <v>4750</v>
      </c>
      <c r="O32" s="198">
        <v>0</v>
      </c>
      <c r="P32" s="198">
        <v>3090</v>
      </c>
      <c r="Q32" s="198">
        <v>0</v>
      </c>
      <c r="R32" s="198"/>
      <c r="S32" s="198"/>
      <c r="T32" s="198">
        <v>1660</v>
      </c>
      <c r="U32" s="202">
        <v>1544</v>
      </c>
      <c r="V32" s="201">
        <v>969</v>
      </c>
      <c r="W32" s="201">
        <v>691</v>
      </c>
      <c r="X32" s="201">
        <v>83</v>
      </c>
      <c r="Y32" s="201">
        <v>1803</v>
      </c>
      <c r="Z32" s="201">
        <v>155</v>
      </c>
      <c r="AA32" s="205"/>
      <c r="AB32" s="205"/>
      <c r="AC32" s="205"/>
      <c r="AD32" s="205"/>
      <c r="AE32" s="205"/>
      <c r="AF32" s="205"/>
      <c r="AG32" s="205"/>
      <c r="AH32" s="205"/>
      <c r="AI32" s="233" t="s">
        <v>255</v>
      </c>
      <c r="AJ32" s="331">
        <v>3090</v>
      </c>
      <c r="AK32" s="331">
        <v>1471</v>
      </c>
      <c r="AL32" s="331" t="s">
        <v>136</v>
      </c>
      <c r="AM32" s="332"/>
      <c r="AN32" s="332"/>
      <c r="AO32" s="333"/>
      <c r="AP32" s="17">
        <v>1545</v>
      </c>
      <c r="AQ32" s="19">
        <f t="shared" si="7"/>
        <v>1251</v>
      </c>
      <c r="AR32" s="17">
        <f t="shared" si="8"/>
        <v>409</v>
      </c>
      <c r="AS32" s="17">
        <f t="shared" si="9"/>
        <v>83</v>
      </c>
      <c r="AT32" s="17">
        <f t="shared" si="10"/>
        <v>2328</v>
      </c>
      <c r="AU32" s="17">
        <f t="shared" si="11"/>
        <v>155</v>
      </c>
      <c r="AV32" s="221">
        <f t="shared" si="12"/>
        <v>0</v>
      </c>
      <c r="AW32" s="221">
        <f t="shared" si="13"/>
        <v>1</v>
      </c>
      <c r="AX32" s="221">
        <f t="shared" si="14"/>
        <v>0</v>
      </c>
      <c r="AY32" s="221">
        <f t="shared" si="15"/>
        <v>0</v>
      </c>
      <c r="AZ32" s="221">
        <f t="shared" si="16"/>
        <v>0</v>
      </c>
      <c r="BA32" s="221">
        <f t="shared" si="17"/>
        <v>0</v>
      </c>
      <c r="BB32" s="221">
        <f t="shared" si="18"/>
        <v>0</v>
      </c>
      <c r="BC32" s="221">
        <f t="shared" si="19"/>
        <v>0</v>
      </c>
      <c r="BD32" s="221">
        <f t="shared" si="20"/>
        <v>1</v>
      </c>
      <c r="BE32" s="195"/>
      <c r="BF32" s="195">
        <f t="shared" si="21"/>
        <v>0</v>
      </c>
      <c r="BG32" s="195">
        <f t="shared" si="22"/>
        <v>0</v>
      </c>
      <c r="BH32" s="195">
        <f t="shared" si="23"/>
        <v>0</v>
      </c>
      <c r="BL32" s="195">
        <f t="shared" si="24"/>
        <v>0</v>
      </c>
      <c r="BM32" s="195">
        <f t="shared" si="29"/>
        <v>0</v>
      </c>
      <c r="BN32" s="195">
        <f t="shared" si="25"/>
        <v>0</v>
      </c>
      <c r="BO32" s="195">
        <f t="shared" si="26"/>
        <v>0</v>
      </c>
      <c r="BP32" s="248">
        <f t="shared" si="27"/>
        <v>0</v>
      </c>
      <c r="BQ32" s="195">
        <f t="shared" si="28"/>
        <v>0</v>
      </c>
      <c r="BS32" s="195"/>
      <c r="BT32" s="195"/>
      <c r="BU32" s="246">
        <v>8.6277999999999997E-3</v>
      </c>
      <c r="BV32" s="195">
        <v>3090</v>
      </c>
      <c r="BW32" s="246">
        <v>4.1085000000000002E-3</v>
      </c>
      <c r="BX32" s="195">
        <v>1471</v>
      </c>
      <c r="BY32" s="246">
        <v>8.6277999999999997E-3</v>
      </c>
      <c r="BZ32" s="195">
        <v>3090</v>
      </c>
      <c r="CA32" s="246">
        <v>4.1085000000000002E-3</v>
      </c>
      <c r="CB32" s="17">
        <v>1471</v>
      </c>
      <c r="CC32" s="246"/>
      <c r="CE32" s="246"/>
      <c r="CH32" s="195"/>
      <c r="DU32" s="17">
        <v>9.2719999999999999E-4</v>
      </c>
      <c r="DV32" s="17">
        <v>332</v>
      </c>
      <c r="DW32" s="17">
        <v>4.415E-4</v>
      </c>
      <c r="DX32" s="17">
        <v>158</v>
      </c>
      <c r="DY32" s="17">
        <v>9.2719999999999999E-4</v>
      </c>
      <c r="DZ32" s="17">
        <v>332</v>
      </c>
      <c r="EA32" s="17">
        <v>4.415E-4</v>
      </c>
      <c r="EB32" s="17">
        <v>158</v>
      </c>
      <c r="ET32" s="195"/>
    </row>
    <row r="33" spans="1:150" s="17" customFormat="1" ht="14.25" customHeight="1" x14ac:dyDescent="0.25">
      <c r="A33" s="198">
        <v>17</v>
      </c>
      <c r="B33" s="200" t="s">
        <v>252</v>
      </c>
      <c r="C33" s="199">
        <v>42704</v>
      </c>
      <c r="D33" s="199">
        <v>42704</v>
      </c>
      <c r="E33" s="199">
        <v>43068</v>
      </c>
      <c r="F33" s="200" t="s">
        <v>260</v>
      </c>
      <c r="G33" s="200" t="s">
        <v>30</v>
      </c>
      <c r="H33" s="200" t="s">
        <v>271</v>
      </c>
      <c r="I33" s="198" t="s">
        <v>72</v>
      </c>
      <c r="J33" s="199">
        <v>24970</v>
      </c>
      <c r="K33" s="212">
        <v>453153</v>
      </c>
      <c r="L33" s="198">
        <v>1</v>
      </c>
      <c r="M33" s="198" t="s">
        <v>230</v>
      </c>
      <c r="N33" s="198">
        <v>4750</v>
      </c>
      <c r="O33" s="198">
        <v>0</v>
      </c>
      <c r="P33" s="198">
        <v>2649</v>
      </c>
      <c r="Q33" s="198">
        <v>0</v>
      </c>
      <c r="R33" s="198"/>
      <c r="S33" s="198"/>
      <c r="T33" s="198">
        <v>2101</v>
      </c>
      <c r="U33" s="202">
        <v>1435</v>
      </c>
      <c r="V33" s="201">
        <v>1226</v>
      </c>
      <c r="W33" s="201">
        <v>875</v>
      </c>
      <c r="X33" s="201">
        <v>105</v>
      </c>
      <c r="Y33" s="201">
        <v>1546</v>
      </c>
      <c r="Z33" s="201">
        <v>132</v>
      </c>
      <c r="AA33" s="205"/>
      <c r="AB33" s="205"/>
      <c r="AC33" s="205"/>
      <c r="AD33" s="205"/>
      <c r="AE33" s="205"/>
      <c r="AF33" s="205"/>
      <c r="AG33" s="205"/>
      <c r="AH33" s="205"/>
      <c r="AI33" s="233" t="s">
        <v>255</v>
      </c>
      <c r="AJ33" s="331">
        <v>2649</v>
      </c>
      <c r="AK33" s="331">
        <v>1262</v>
      </c>
      <c r="AL33" s="331" t="s">
        <v>136</v>
      </c>
      <c r="AM33" s="332"/>
      <c r="AN33" s="332"/>
      <c r="AO33" s="333"/>
      <c r="AP33" s="17">
        <v>1436</v>
      </c>
      <c r="AQ33" s="19">
        <f t="shared" si="7"/>
        <v>1583</v>
      </c>
      <c r="AR33" s="17">
        <f t="shared" si="8"/>
        <v>518</v>
      </c>
      <c r="AS33" s="17">
        <f t="shared" si="9"/>
        <v>105</v>
      </c>
      <c r="AT33" s="17">
        <f t="shared" si="10"/>
        <v>1996</v>
      </c>
      <c r="AU33" s="17">
        <f t="shared" si="11"/>
        <v>132</v>
      </c>
      <c r="AV33" s="221">
        <f t="shared" si="12"/>
        <v>0</v>
      </c>
      <c r="AW33" s="221">
        <f t="shared" si="13"/>
        <v>1</v>
      </c>
      <c r="AX33" s="221">
        <f t="shared" si="14"/>
        <v>0</v>
      </c>
      <c r="AY33" s="221">
        <f t="shared" si="15"/>
        <v>0</v>
      </c>
      <c r="AZ33" s="221">
        <f t="shared" si="16"/>
        <v>0</v>
      </c>
      <c r="BA33" s="221">
        <f t="shared" si="17"/>
        <v>0</v>
      </c>
      <c r="BB33" s="221">
        <f t="shared" si="18"/>
        <v>0</v>
      </c>
      <c r="BC33" s="221">
        <f t="shared" si="19"/>
        <v>0</v>
      </c>
      <c r="BD33" s="221">
        <f t="shared" si="20"/>
        <v>1</v>
      </c>
      <c r="BE33" s="195"/>
      <c r="BF33" s="195">
        <f t="shared" si="21"/>
        <v>0</v>
      </c>
      <c r="BG33" s="195">
        <f t="shared" si="22"/>
        <v>0</v>
      </c>
      <c r="BH33" s="195">
        <f t="shared" si="23"/>
        <v>0</v>
      </c>
      <c r="BL33" s="195">
        <f t="shared" si="24"/>
        <v>0</v>
      </c>
      <c r="BM33" s="195">
        <f t="shared" si="29"/>
        <v>0</v>
      </c>
      <c r="BN33" s="195">
        <f t="shared" si="25"/>
        <v>0</v>
      </c>
      <c r="BO33" s="195">
        <f t="shared" si="26"/>
        <v>0</v>
      </c>
      <c r="BP33" s="248">
        <f t="shared" si="27"/>
        <v>0</v>
      </c>
      <c r="BQ33" s="195">
        <f t="shared" si="28"/>
        <v>0</v>
      </c>
      <c r="BS33" s="195"/>
      <c r="BT33" s="195"/>
      <c r="BU33" s="246">
        <v>5.8462999999999996E-3</v>
      </c>
      <c r="BV33" s="195">
        <v>2649</v>
      </c>
      <c r="BW33" s="246">
        <v>2.784E-3</v>
      </c>
      <c r="BX33" s="195">
        <v>1262</v>
      </c>
      <c r="BY33" s="246">
        <v>5.8462999999999996E-3</v>
      </c>
      <c r="BZ33" s="195">
        <v>2649</v>
      </c>
      <c r="CA33" s="246">
        <v>2.784E-3</v>
      </c>
      <c r="CB33" s="17">
        <v>1262</v>
      </c>
      <c r="CC33" s="246"/>
      <c r="CE33" s="246"/>
      <c r="CH33" s="195"/>
      <c r="DU33" s="17">
        <v>7.2110000000000002E-4</v>
      </c>
      <c r="DV33" s="17">
        <v>327</v>
      </c>
      <c r="DW33" s="17">
        <v>3.434E-4</v>
      </c>
      <c r="DX33" s="17">
        <v>156</v>
      </c>
      <c r="DY33" s="17">
        <v>7.2110000000000002E-4</v>
      </c>
      <c r="DZ33" s="17">
        <v>327</v>
      </c>
      <c r="EA33" s="17">
        <v>3.434E-4</v>
      </c>
      <c r="EB33" s="17">
        <v>156</v>
      </c>
      <c r="ET33" s="195"/>
    </row>
    <row r="34" spans="1:150" s="17" customFormat="1" ht="14.25" customHeight="1" x14ac:dyDescent="0.25">
      <c r="A34" s="198">
        <v>18</v>
      </c>
      <c r="B34" s="200" t="s">
        <v>252</v>
      </c>
      <c r="C34" s="199">
        <v>42704</v>
      </c>
      <c r="D34" s="199">
        <v>42704</v>
      </c>
      <c r="E34" s="199">
        <v>43068</v>
      </c>
      <c r="F34" s="200" t="s">
        <v>272</v>
      </c>
      <c r="G34" s="200" t="s">
        <v>30</v>
      </c>
      <c r="H34" s="200" t="s">
        <v>273</v>
      </c>
      <c r="I34" s="198" t="s">
        <v>72</v>
      </c>
      <c r="J34" s="199">
        <v>26775</v>
      </c>
      <c r="K34" s="212">
        <v>550545</v>
      </c>
      <c r="L34" s="198">
        <v>1</v>
      </c>
      <c r="M34" s="198" t="s">
        <v>230</v>
      </c>
      <c r="N34" s="198">
        <v>4750</v>
      </c>
      <c r="O34" s="198">
        <v>0</v>
      </c>
      <c r="P34" s="198">
        <v>2198</v>
      </c>
      <c r="Q34" s="198">
        <v>0</v>
      </c>
      <c r="R34" s="198"/>
      <c r="S34" s="198"/>
      <c r="T34" s="198">
        <v>2552</v>
      </c>
      <c r="U34" s="202">
        <v>1176</v>
      </c>
      <c r="V34" s="201">
        <v>1489</v>
      </c>
      <c r="W34" s="201">
        <v>1063</v>
      </c>
      <c r="X34" s="201">
        <v>128</v>
      </c>
      <c r="Y34" s="201">
        <v>1283</v>
      </c>
      <c r="Z34" s="201">
        <v>110</v>
      </c>
      <c r="AA34" s="205"/>
      <c r="AB34" s="205"/>
      <c r="AC34" s="205"/>
      <c r="AD34" s="205"/>
      <c r="AE34" s="205"/>
      <c r="AF34" s="205"/>
      <c r="AG34" s="205"/>
      <c r="AH34" s="205"/>
      <c r="AI34" s="233" t="s">
        <v>255</v>
      </c>
      <c r="AJ34" s="331">
        <v>2198</v>
      </c>
      <c r="AK34" s="331">
        <v>1047</v>
      </c>
      <c r="AL34" s="331" t="s">
        <v>136</v>
      </c>
      <c r="AM34" s="332"/>
      <c r="AN34" s="332"/>
      <c r="AO34" s="333"/>
      <c r="AP34" s="17">
        <v>1177</v>
      </c>
      <c r="AQ34" s="19">
        <f t="shared" si="7"/>
        <v>1923</v>
      </c>
      <c r="AR34" s="17">
        <f t="shared" si="8"/>
        <v>629</v>
      </c>
      <c r="AS34" s="17">
        <f t="shared" si="9"/>
        <v>128</v>
      </c>
      <c r="AT34" s="17">
        <f t="shared" si="10"/>
        <v>1656</v>
      </c>
      <c r="AU34" s="17">
        <f t="shared" si="11"/>
        <v>110</v>
      </c>
      <c r="AV34" s="221">
        <f t="shared" si="12"/>
        <v>0</v>
      </c>
      <c r="AW34" s="221">
        <f t="shared" si="13"/>
        <v>1</v>
      </c>
      <c r="AX34" s="221">
        <f t="shared" si="14"/>
        <v>0</v>
      </c>
      <c r="AY34" s="221">
        <f t="shared" si="15"/>
        <v>0</v>
      </c>
      <c r="AZ34" s="221">
        <f t="shared" si="16"/>
        <v>0</v>
      </c>
      <c r="BA34" s="221">
        <f t="shared" si="17"/>
        <v>0</v>
      </c>
      <c r="BB34" s="221">
        <f t="shared" si="18"/>
        <v>0</v>
      </c>
      <c r="BC34" s="221">
        <f t="shared" si="19"/>
        <v>0</v>
      </c>
      <c r="BD34" s="221">
        <f t="shared" si="20"/>
        <v>1</v>
      </c>
      <c r="BE34" s="195"/>
      <c r="BF34" s="195">
        <f t="shared" si="21"/>
        <v>0</v>
      </c>
      <c r="BG34" s="195">
        <f t="shared" si="22"/>
        <v>0</v>
      </c>
      <c r="BH34" s="195">
        <f t="shared" si="23"/>
        <v>0</v>
      </c>
      <c r="BL34" s="195">
        <f t="shared" si="24"/>
        <v>0</v>
      </c>
      <c r="BM34" s="195">
        <f t="shared" si="29"/>
        <v>0</v>
      </c>
      <c r="BN34" s="195">
        <f t="shared" si="25"/>
        <v>0</v>
      </c>
      <c r="BO34" s="195">
        <f t="shared" si="26"/>
        <v>0</v>
      </c>
      <c r="BP34" s="248">
        <f t="shared" si="27"/>
        <v>0</v>
      </c>
      <c r="BQ34" s="195">
        <f t="shared" si="28"/>
        <v>0</v>
      </c>
      <c r="BS34" s="195"/>
      <c r="BT34" s="195"/>
      <c r="BU34" s="246">
        <v>3.9919999999999999E-3</v>
      </c>
      <c r="BV34" s="195">
        <v>2198</v>
      </c>
      <c r="BW34" s="246">
        <v>1.9009000000000001E-3</v>
      </c>
      <c r="BX34" s="195">
        <v>1047</v>
      </c>
      <c r="BY34" s="246">
        <v>3.9919999999999999E-3</v>
      </c>
      <c r="BZ34" s="195">
        <v>2198</v>
      </c>
      <c r="CA34" s="246">
        <v>1.9009000000000001E-3</v>
      </c>
      <c r="CB34" s="17">
        <v>1047</v>
      </c>
      <c r="CC34" s="246"/>
      <c r="CE34" s="246"/>
      <c r="CH34" s="195"/>
      <c r="DU34" s="17">
        <v>7.2110000000000002E-4</v>
      </c>
      <c r="DV34" s="17">
        <v>397</v>
      </c>
      <c r="DW34" s="17">
        <v>3.434E-4</v>
      </c>
      <c r="DX34" s="17">
        <v>189</v>
      </c>
      <c r="DY34" s="17">
        <v>7.2110000000000002E-4</v>
      </c>
      <c r="DZ34" s="17">
        <v>397</v>
      </c>
      <c r="EA34" s="17">
        <v>3.434E-4</v>
      </c>
      <c r="EB34" s="17">
        <v>189</v>
      </c>
      <c r="ET34" s="195"/>
    </row>
    <row r="35" spans="1:150" s="17" customFormat="1" ht="14.25" customHeight="1" x14ac:dyDescent="0.25">
      <c r="A35" s="198">
        <v>19</v>
      </c>
      <c r="B35" s="200" t="s">
        <v>252</v>
      </c>
      <c r="C35" s="199">
        <v>42704</v>
      </c>
      <c r="D35" s="199">
        <v>42704</v>
      </c>
      <c r="E35" s="199">
        <v>43068</v>
      </c>
      <c r="F35" s="200" t="s">
        <v>274</v>
      </c>
      <c r="G35" s="200" t="s">
        <v>30</v>
      </c>
      <c r="H35" s="200" t="s">
        <v>275</v>
      </c>
      <c r="I35" s="198" t="s">
        <v>72</v>
      </c>
      <c r="J35" s="199">
        <v>20979</v>
      </c>
      <c r="K35" s="212">
        <v>250247</v>
      </c>
      <c r="L35" s="198">
        <v>1</v>
      </c>
      <c r="M35" s="198" t="s">
        <v>230</v>
      </c>
      <c r="N35" s="198">
        <v>4750</v>
      </c>
      <c r="O35" s="198">
        <v>0</v>
      </c>
      <c r="P35" s="198">
        <v>3590</v>
      </c>
      <c r="Q35" s="198">
        <v>0</v>
      </c>
      <c r="R35" s="198"/>
      <c r="S35" s="198"/>
      <c r="T35" s="198">
        <v>1160</v>
      </c>
      <c r="U35" s="202">
        <v>1968</v>
      </c>
      <c r="V35" s="201">
        <v>677</v>
      </c>
      <c r="W35" s="201">
        <v>483</v>
      </c>
      <c r="X35" s="201">
        <v>58</v>
      </c>
      <c r="Y35" s="201">
        <v>2095</v>
      </c>
      <c r="Z35" s="201">
        <v>180</v>
      </c>
      <c r="AA35" s="205"/>
      <c r="AB35" s="205"/>
      <c r="AC35" s="205"/>
      <c r="AD35" s="205"/>
      <c r="AE35" s="205"/>
      <c r="AF35" s="205"/>
      <c r="AG35" s="205"/>
      <c r="AH35" s="205"/>
      <c r="AI35" s="233" t="s">
        <v>255</v>
      </c>
      <c r="AJ35" s="331">
        <v>3590</v>
      </c>
      <c r="AK35" s="331">
        <v>1709</v>
      </c>
      <c r="AL35" s="331" t="s">
        <v>136</v>
      </c>
      <c r="AM35" s="332"/>
      <c r="AN35" s="332"/>
      <c r="AO35" s="333"/>
      <c r="AP35" s="17">
        <v>1969</v>
      </c>
      <c r="AQ35" s="19">
        <f t="shared" si="7"/>
        <v>874</v>
      </c>
      <c r="AR35" s="17">
        <f t="shared" si="8"/>
        <v>286</v>
      </c>
      <c r="AS35" s="17">
        <f t="shared" si="9"/>
        <v>58</v>
      </c>
      <c r="AT35" s="17">
        <f t="shared" si="10"/>
        <v>2705</v>
      </c>
      <c r="AU35" s="17">
        <f t="shared" si="11"/>
        <v>180</v>
      </c>
      <c r="AV35" s="221">
        <f t="shared" si="12"/>
        <v>0</v>
      </c>
      <c r="AW35" s="221">
        <f t="shared" si="13"/>
        <v>1</v>
      </c>
      <c r="AX35" s="221">
        <f t="shared" si="14"/>
        <v>0</v>
      </c>
      <c r="AY35" s="221">
        <f t="shared" si="15"/>
        <v>0</v>
      </c>
      <c r="AZ35" s="221">
        <f t="shared" si="16"/>
        <v>0</v>
      </c>
      <c r="BA35" s="221">
        <f t="shared" si="17"/>
        <v>0</v>
      </c>
      <c r="BB35" s="221">
        <f t="shared" si="18"/>
        <v>0</v>
      </c>
      <c r="BC35" s="221">
        <f t="shared" si="19"/>
        <v>0</v>
      </c>
      <c r="BD35" s="221">
        <f t="shared" si="20"/>
        <v>1</v>
      </c>
      <c r="BE35" s="195"/>
      <c r="BF35" s="195">
        <f t="shared" si="21"/>
        <v>0</v>
      </c>
      <c r="BG35" s="195">
        <f t="shared" si="22"/>
        <v>0</v>
      </c>
      <c r="BH35" s="195">
        <f t="shared" si="23"/>
        <v>0</v>
      </c>
      <c r="BL35" s="195">
        <f t="shared" si="24"/>
        <v>0</v>
      </c>
      <c r="BM35" s="195">
        <f t="shared" si="29"/>
        <v>0</v>
      </c>
      <c r="BN35" s="195">
        <f t="shared" si="25"/>
        <v>0</v>
      </c>
      <c r="BO35" s="195">
        <f t="shared" si="26"/>
        <v>0</v>
      </c>
      <c r="BP35" s="248">
        <f t="shared" si="27"/>
        <v>0</v>
      </c>
      <c r="BQ35" s="195">
        <f t="shared" si="28"/>
        <v>0</v>
      </c>
      <c r="BS35" s="195"/>
      <c r="BT35" s="195"/>
      <c r="BU35" s="246">
        <v>1.4345399999999999E-2</v>
      </c>
      <c r="BV35" s="195">
        <v>3590</v>
      </c>
      <c r="BW35" s="246">
        <v>6.8310999999999997E-3</v>
      </c>
      <c r="BX35" s="195">
        <v>1709</v>
      </c>
      <c r="BY35" s="246">
        <v>1.4345399999999999E-2</v>
      </c>
      <c r="BZ35" s="195">
        <v>3590</v>
      </c>
      <c r="CA35" s="246">
        <v>6.8310999999999997E-3</v>
      </c>
      <c r="CB35" s="17">
        <v>1709</v>
      </c>
      <c r="CC35" s="246"/>
      <c r="CE35" s="246"/>
      <c r="CH35" s="195"/>
      <c r="DU35" s="17">
        <v>1.3908E-3</v>
      </c>
      <c r="DV35" s="17">
        <v>348</v>
      </c>
      <c r="DW35" s="17">
        <v>6.623E-4</v>
      </c>
      <c r="DX35" s="17">
        <v>166</v>
      </c>
      <c r="DY35" s="17">
        <v>1.3908E-3</v>
      </c>
      <c r="DZ35" s="17">
        <v>348</v>
      </c>
      <c r="EA35" s="17">
        <v>6.623E-4</v>
      </c>
      <c r="EB35" s="17">
        <v>166</v>
      </c>
      <c r="ET35" s="195"/>
    </row>
    <row r="36" spans="1:150" s="17" customFormat="1" ht="14.25" customHeight="1" x14ac:dyDescent="0.25">
      <c r="A36" s="198">
        <v>20</v>
      </c>
      <c r="B36" s="200" t="s">
        <v>252</v>
      </c>
      <c r="C36" s="199">
        <v>42704</v>
      </c>
      <c r="D36" s="199">
        <v>42704</v>
      </c>
      <c r="E36" s="199">
        <v>43068</v>
      </c>
      <c r="F36" s="200" t="s">
        <v>276</v>
      </c>
      <c r="G36" s="200" t="s">
        <v>30</v>
      </c>
      <c r="H36" s="200" t="s">
        <v>277</v>
      </c>
      <c r="I36" s="198" t="s">
        <v>72</v>
      </c>
      <c r="J36" s="199">
        <v>26048</v>
      </c>
      <c r="K36" s="212">
        <v>513741</v>
      </c>
      <c r="L36" s="198">
        <v>1</v>
      </c>
      <c r="M36" s="198" t="s">
        <v>230</v>
      </c>
      <c r="N36" s="198">
        <v>4750</v>
      </c>
      <c r="O36" s="198">
        <v>0</v>
      </c>
      <c r="P36" s="198">
        <v>2368</v>
      </c>
      <c r="Q36" s="198">
        <v>0</v>
      </c>
      <c r="R36" s="198"/>
      <c r="S36" s="198"/>
      <c r="T36" s="198">
        <v>2382</v>
      </c>
      <c r="U36" s="202">
        <v>1276</v>
      </c>
      <c r="V36" s="201">
        <v>1390</v>
      </c>
      <c r="W36" s="201">
        <v>992</v>
      </c>
      <c r="X36" s="201">
        <v>119</v>
      </c>
      <c r="Y36" s="201">
        <v>1382</v>
      </c>
      <c r="Z36" s="201">
        <v>118</v>
      </c>
      <c r="AA36" s="205"/>
      <c r="AB36" s="205"/>
      <c r="AC36" s="205"/>
      <c r="AD36" s="205"/>
      <c r="AE36" s="205"/>
      <c r="AF36" s="205"/>
      <c r="AG36" s="205"/>
      <c r="AH36" s="205"/>
      <c r="AI36" s="233" t="s">
        <v>255</v>
      </c>
      <c r="AJ36" s="331">
        <v>2368</v>
      </c>
      <c r="AK36" s="331">
        <v>1128</v>
      </c>
      <c r="AL36" s="331" t="s">
        <v>136</v>
      </c>
      <c r="AM36" s="332"/>
      <c r="AN36" s="332"/>
      <c r="AO36" s="333"/>
      <c r="AP36" s="17">
        <v>1277</v>
      </c>
      <c r="AQ36" s="19">
        <f t="shared" si="7"/>
        <v>1795</v>
      </c>
      <c r="AR36" s="17">
        <f t="shared" si="8"/>
        <v>587</v>
      </c>
      <c r="AS36" s="17">
        <f t="shared" si="9"/>
        <v>119</v>
      </c>
      <c r="AT36" s="17">
        <f t="shared" si="10"/>
        <v>1784</v>
      </c>
      <c r="AU36" s="17">
        <f t="shared" si="11"/>
        <v>118</v>
      </c>
      <c r="AV36" s="221">
        <f t="shared" si="12"/>
        <v>0</v>
      </c>
      <c r="AW36" s="221">
        <f t="shared" si="13"/>
        <v>1</v>
      </c>
      <c r="AX36" s="221">
        <f t="shared" si="14"/>
        <v>0</v>
      </c>
      <c r="AY36" s="221">
        <f t="shared" si="15"/>
        <v>0</v>
      </c>
      <c r="AZ36" s="221">
        <f t="shared" si="16"/>
        <v>0</v>
      </c>
      <c r="BA36" s="221">
        <f t="shared" si="17"/>
        <v>0</v>
      </c>
      <c r="BB36" s="221">
        <f t="shared" si="18"/>
        <v>0</v>
      </c>
      <c r="BC36" s="221">
        <f t="shared" si="19"/>
        <v>0</v>
      </c>
      <c r="BD36" s="221">
        <f t="shared" si="20"/>
        <v>1</v>
      </c>
      <c r="BE36" s="195"/>
      <c r="BF36" s="195">
        <f t="shared" si="21"/>
        <v>0</v>
      </c>
      <c r="BG36" s="195">
        <f t="shared" si="22"/>
        <v>0</v>
      </c>
      <c r="BH36" s="195">
        <f t="shared" si="23"/>
        <v>0</v>
      </c>
      <c r="BL36" s="195">
        <f t="shared" si="24"/>
        <v>0</v>
      </c>
      <c r="BM36" s="195">
        <f t="shared" si="29"/>
        <v>0</v>
      </c>
      <c r="BN36" s="195">
        <f t="shared" si="25"/>
        <v>0</v>
      </c>
      <c r="BO36" s="195">
        <f t="shared" si="26"/>
        <v>0</v>
      </c>
      <c r="BP36" s="248">
        <f t="shared" si="27"/>
        <v>0</v>
      </c>
      <c r="BQ36" s="195">
        <f t="shared" si="28"/>
        <v>0</v>
      </c>
      <c r="BS36" s="195"/>
      <c r="BT36" s="195"/>
      <c r="BU36" s="246">
        <v>4.6100999999999998E-3</v>
      </c>
      <c r="BV36" s="195">
        <v>2368</v>
      </c>
      <c r="BW36" s="246">
        <v>2.1952999999999999E-3</v>
      </c>
      <c r="BX36" s="195">
        <v>1128</v>
      </c>
      <c r="BY36" s="246">
        <v>4.6100999999999998E-3</v>
      </c>
      <c r="BZ36" s="195">
        <v>2368</v>
      </c>
      <c r="CA36" s="246">
        <v>2.1952999999999999E-3</v>
      </c>
      <c r="CB36" s="17">
        <v>1128</v>
      </c>
      <c r="CC36" s="246"/>
      <c r="CE36" s="246"/>
      <c r="CH36" s="195"/>
      <c r="DU36" s="17">
        <v>7.2110000000000002E-4</v>
      </c>
      <c r="DV36" s="17">
        <v>370</v>
      </c>
      <c r="DW36" s="17">
        <v>3.434E-4</v>
      </c>
      <c r="DX36" s="17">
        <v>176</v>
      </c>
      <c r="DY36" s="17">
        <v>7.2110000000000002E-4</v>
      </c>
      <c r="DZ36" s="17">
        <v>370</v>
      </c>
      <c r="EA36" s="17">
        <v>3.434E-4</v>
      </c>
      <c r="EB36" s="17">
        <v>176</v>
      </c>
      <c r="ET36" s="195"/>
    </row>
    <row r="37" spans="1:150" s="17" customFormat="1" ht="14.25" customHeight="1" x14ac:dyDescent="0.25">
      <c r="A37" s="198">
        <v>21</v>
      </c>
      <c r="B37" s="200" t="s">
        <v>252</v>
      </c>
      <c r="C37" s="199">
        <v>42704</v>
      </c>
      <c r="D37" s="199">
        <v>42704</v>
      </c>
      <c r="E37" s="199">
        <v>43068</v>
      </c>
      <c r="F37" s="200" t="s">
        <v>278</v>
      </c>
      <c r="G37" s="200" t="s">
        <v>30</v>
      </c>
      <c r="H37" s="200" t="s">
        <v>279</v>
      </c>
      <c r="I37" s="198" t="s">
        <v>72</v>
      </c>
      <c r="J37" s="199">
        <v>28890</v>
      </c>
      <c r="K37" s="212">
        <v>640394</v>
      </c>
      <c r="L37" s="198">
        <v>1</v>
      </c>
      <c r="M37" s="198" t="s">
        <v>230</v>
      </c>
      <c r="N37" s="198">
        <v>4750</v>
      </c>
      <c r="O37" s="198">
        <v>0</v>
      </c>
      <c r="P37" s="198">
        <v>1781</v>
      </c>
      <c r="Q37" s="198">
        <v>0</v>
      </c>
      <c r="R37" s="198"/>
      <c r="S37" s="198"/>
      <c r="T37" s="198">
        <v>2969</v>
      </c>
      <c r="U37" s="202">
        <v>940</v>
      </c>
      <c r="V37" s="201">
        <v>1733</v>
      </c>
      <c r="W37" s="201">
        <v>1236</v>
      </c>
      <c r="X37" s="201">
        <v>148</v>
      </c>
      <c r="Y37" s="201">
        <v>1039</v>
      </c>
      <c r="Z37" s="201">
        <v>89</v>
      </c>
      <c r="AA37" s="205"/>
      <c r="AB37" s="205"/>
      <c r="AC37" s="205"/>
      <c r="AD37" s="205"/>
      <c r="AE37" s="205"/>
      <c r="AF37" s="205"/>
      <c r="AG37" s="205"/>
      <c r="AH37" s="205"/>
      <c r="AI37" s="233" t="s">
        <v>255</v>
      </c>
      <c r="AJ37" s="331">
        <v>1781</v>
      </c>
      <c r="AK37" s="331">
        <v>848</v>
      </c>
      <c r="AL37" s="331" t="s">
        <v>136</v>
      </c>
      <c r="AM37" s="332"/>
      <c r="AN37" s="332"/>
      <c r="AO37" s="333"/>
      <c r="AP37" s="17">
        <v>940</v>
      </c>
      <c r="AQ37" s="19">
        <f t="shared" si="7"/>
        <v>2237</v>
      </c>
      <c r="AR37" s="17">
        <f t="shared" si="8"/>
        <v>732</v>
      </c>
      <c r="AS37" s="17">
        <f t="shared" si="9"/>
        <v>148</v>
      </c>
      <c r="AT37" s="17">
        <f t="shared" si="10"/>
        <v>1342</v>
      </c>
      <c r="AU37" s="17">
        <f t="shared" si="11"/>
        <v>89</v>
      </c>
      <c r="AV37" s="221">
        <f t="shared" si="12"/>
        <v>0</v>
      </c>
      <c r="AW37" s="221">
        <f t="shared" si="13"/>
        <v>1</v>
      </c>
      <c r="AX37" s="221">
        <f t="shared" si="14"/>
        <v>0</v>
      </c>
      <c r="AY37" s="221">
        <f t="shared" si="15"/>
        <v>0</v>
      </c>
      <c r="AZ37" s="221">
        <f t="shared" si="16"/>
        <v>0</v>
      </c>
      <c r="BA37" s="221">
        <f t="shared" si="17"/>
        <v>0</v>
      </c>
      <c r="BB37" s="221">
        <f t="shared" si="18"/>
        <v>0</v>
      </c>
      <c r="BC37" s="221">
        <f t="shared" si="19"/>
        <v>0</v>
      </c>
      <c r="BD37" s="221">
        <f t="shared" si="20"/>
        <v>1</v>
      </c>
      <c r="BE37" s="195"/>
      <c r="BF37" s="195">
        <f t="shared" si="21"/>
        <v>0</v>
      </c>
      <c r="BG37" s="195">
        <f t="shared" si="22"/>
        <v>0</v>
      </c>
      <c r="BH37" s="195">
        <f t="shared" si="23"/>
        <v>0</v>
      </c>
      <c r="BL37" s="195">
        <f t="shared" si="24"/>
        <v>0</v>
      </c>
      <c r="BM37" s="195">
        <f t="shared" si="29"/>
        <v>0</v>
      </c>
      <c r="BN37" s="195">
        <f t="shared" si="25"/>
        <v>0</v>
      </c>
      <c r="BO37" s="195">
        <f t="shared" si="26"/>
        <v>0</v>
      </c>
      <c r="BP37" s="248">
        <f t="shared" si="27"/>
        <v>0</v>
      </c>
      <c r="BQ37" s="195">
        <f t="shared" si="28"/>
        <v>0</v>
      </c>
      <c r="BS37" s="195"/>
      <c r="BT37" s="195"/>
      <c r="BU37" s="246">
        <v>2.7815000000000001E-3</v>
      </c>
      <c r="BV37" s="195">
        <v>1781</v>
      </c>
      <c r="BW37" s="246">
        <v>1.3244999999999999E-3</v>
      </c>
      <c r="BX37" s="195">
        <v>848</v>
      </c>
      <c r="BY37" s="246">
        <v>2.7815000000000001E-3</v>
      </c>
      <c r="BZ37" s="195">
        <v>1781</v>
      </c>
      <c r="CA37" s="246">
        <v>1.3244999999999999E-3</v>
      </c>
      <c r="CB37" s="17">
        <v>848</v>
      </c>
      <c r="CC37" s="246"/>
      <c r="CE37" s="246"/>
      <c r="CH37" s="195"/>
      <c r="DU37" s="17">
        <v>8.2419999999999998E-4</v>
      </c>
      <c r="DV37" s="17">
        <v>528</v>
      </c>
      <c r="DW37" s="17">
        <v>3.925E-4</v>
      </c>
      <c r="DX37" s="17">
        <v>251</v>
      </c>
      <c r="DY37" s="17">
        <v>8.2419999999999998E-4</v>
      </c>
      <c r="DZ37" s="17">
        <v>528</v>
      </c>
      <c r="EA37" s="17">
        <v>3.925E-4</v>
      </c>
      <c r="EB37" s="17">
        <v>251</v>
      </c>
      <c r="ET37" s="195"/>
    </row>
    <row r="38" spans="1:150" s="17" customFormat="1" ht="14.25" customHeight="1" x14ac:dyDescent="0.25">
      <c r="A38" s="198">
        <v>22</v>
      </c>
      <c r="B38" s="200" t="s">
        <v>252</v>
      </c>
      <c r="C38" s="199">
        <v>42704</v>
      </c>
      <c r="D38" s="199">
        <v>42704</v>
      </c>
      <c r="E38" s="199">
        <v>43068</v>
      </c>
      <c r="F38" s="200" t="s">
        <v>280</v>
      </c>
      <c r="G38" s="200" t="s">
        <v>30</v>
      </c>
      <c r="H38" s="200" t="s">
        <v>281</v>
      </c>
      <c r="I38" s="198" t="s">
        <v>72</v>
      </c>
      <c r="J38" s="199">
        <v>22343</v>
      </c>
      <c r="K38" s="212">
        <v>325277</v>
      </c>
      <c r="L38" s="198">
        <v>1</v>
      </c>
      <c r="M38" s="198" t="s">
        <v>230</v>
      </c>
      <c r="N38" s="198">
        <v>4750</v>
      </c>
      <c r="O38" s="198">
        <v>0</v>
      </c>
      <c r="P38" s="198">
        <v>3242</v>
      </c>
      <c r="Q38" s="198">
        <v>0</v>
      </c>
      <c r="R38" s="198"/>
      <c r="S38" s="198"/>
      <c r="T38" s="198">
        <v>1508</v>
      </c>
      <c r="U38" s="202">
        <v>1750</v>
      </c>
      <c r="V38" s="201">
        <v>880</v>
      </c>
      <c r="W38" s="201">
        <v>628</v>
      </c>
      <c r="X38" s="201">
        <v>75</v>
      </c>
      <c r="Y38" s="201">
        <v>1892</v>
      </c>
      <c r="Z38" s="201">
        <v>162</v>
      </c>
      <c r="AA38" s="205"/>
      <c r="AB38" s="205"/>
      <c r="AC38" s="205"/>
      <c r="AD38" s="205"/>
      <c r="AE38" s="205"/>
      <c r="AF38" s="205"/>
      <c r="AG38" s="205"/>
      <c r="AH38" s="205"/>
      <c r="AI38" s="233" t="s">
        <v>255</v>
      </c>
      <c r="AJ38" s="331">
        <v>3242</v>
      </c>
      <c r="AK38" s="331">
        <v>1544</v>
      </c>
      <c r="AL38" s="331" t="s">
        <v>136</v>
      </c>
      <c r="AM38" s="332"/>
      <c r="AN38" s="332"/>
      <c r="AO38" s="333"/>
      <c r="AP38" s="17">
        <v>1751</v>
      </c>
      <c r="AQ38" s="19">
        <f t="shared" si="7"/>
        <v>1136</v>
      </c>
      <c r="AR38" s="17">
        <f t="shared" si="8"/>
        <v>372</v>
      </c>
      <c r="AS38" s="17">
        <f t="shared" si="9"/>
        <v>75</v>
      </c>
      <c r="AT38" s="17">
        <f t="shared" si="10"/>
        <v>2443</v>
      </c>
      <c r="AU38" s="17">
        <f t="shared" si="11"/>
        <v>162</v>
      </c>
      <c r="AV38" s="221">
        <f t="shared" si="12"/>
        <v>0</v>
      </c>
      <c r="AW38" s="221">
        <f t="shared" si="13"/>
        <v>1</v>
      </c>
      <c r="AX38" s="221">
        <f t="shared" si="14"/>
        <v>0</v>
      </c>
      <c r="AY38" s="221">
        <f t="shared" si="15"/>
        <v>0</v>
      </c>
      <c r="AZ38" s="221">
        <f t="shared" si="16"/>
        <v>0</v>
      </c>
      <c r="BA38" s="221">
        <f t="shared" si="17"/>
        <v>0</v>
      </c>
      <c r="BB38" s="221">
        <f t="shared" si="18"/>
        <v>0</v>
      </c>
      <c r="BC38" s="221">
        <f t="shared" si="19"/>
        <v>0</v>
      </c>
      <c r="BD38" s="221">
        <f t="shared" si="20"/>
        <v>1</v>
      </c>
      <c r="BE38" s="195"/>
      <c r="BF38" s="195">
        <f t="shared" si="21"/>
        <v>0</v>
      </c>
      <c r="BG38" s="195">
        <f t="shared" si="22"/>
        <v>0</v>
      </c>
      <c r="BH38" s="195">
        <f t="shared" si="23"/>
        <v>0</v>
      </c>
      <c r="BL38" s="195">
        <f t="shared" si="24"/>
        <v>0</v>
      </c>
      <c r="BM38" s="195">
        <f t="shared" si="29"/>
        <v>0</v>
      </c>
      <c r="BN38" s="195">
        <f t="shared" si="25"/>
        <v>0</v>
      </c>
      <c r="BO38" s="195">
        <f t="shared" si="26"/>
        <v>0</v>
      </c>
      <c r="BP38" s="248">
        <f t="shared" si="27"/>
        <v>0</v>
      </c>
      <c r="BQ38" s="195">
        <f t="shared" si="28"/>
        <v>0</v>
      </c>
      <c r="BS38" s="195"/>
      <c r="BT38" s="195"/>
      <c r="BU38" s="246">
        <v>9.9670999999999996E-3</v>
      </c>
      <c r="BV38" s="195">
        <v>3242</v>
      </c>
      <c r="BW38" s="246">
        <v>4.7461999999999999E-3</v>
      </c>
      <c r="BX38" s="195">
        <v>1544</v>
      </c>
      <c r="BY38" s="246">
        <v>9.9670999999999996E-3</v>
      </c>
      <c r="BZ38" s="195">
        <v>3242</v>
      </c>
      <c r="CA38" s="246">
        <v>4.7461999999999999E-3</v>
      </c>
      <c r="CB38" s="17">
        <v>1544</v>
      </c>
      <c r="CC38" s="246"/>
      <c r="CE38" s="246"/>
      <c r="CH38" s="195"/>
      <c r="DU38" s="17">
        <v>1.3908E-3</v>
      </c>
      <c r="DV38" s="17">
        <v>452</v>
      </c>
      <c r="DW38" s="17">
        <v>6.623E-4</v>
      </c>
      <c r="DX38" s="17">
        <v>215</v>
      </c>
      <c r="DY38" s="17">
        <v>1.3908E-3</v>
      </c>
      <c r="DZ38" s="17">
        <v>452</v>
      </c>
      <c r="EA38" s="17">
        <v>6.623E-4</v>
      </c>
      <c r="EB38" s="17">
        <v>215</v>
      </c>
      <c r="ET38" s="195"/>
    </row>
    <row r="39" spans="1:150" s="17" customFormat="1" ht="14.25" customHeight="1" x14ac:dyDescent="0.25">
      <c r="A39" s="198">
        <v>23</v>
      </c>
      <c r="B39" s="200" t="s">
        <v>252</v>
      </c>
      <c r="C39" s="199">
        <v>42704</v>
      </c>
      <c r="D39" s="199">
        <v>42704</v>
      </c>
      <c r="E39" s="199">
        <v>43068</v>
      </c>
      <c r="F39" s="200" t="s">
        <v>282</v>
      </c>
      <c r="G39" s="200" t="s">
        <v>30</v>
      </c>
      <c r="H39" s="200" t="s">
        <v>283</v>
      </c>
      <c r="I39" s="198" t="s">
        <v>72</v>
      </c>
      <c r="J39" s="199">
        <v>25410</v>
      </c>
      <c r="K39" s="212">
        <v>474122</v>
      </c>
      <c r="L39" s="198">
        <v>1</v>
      </c>
      <c r="M39" s="198" t="s">
        <v>230</v>
      </c>
      <c r="N39" s="198">
        <v>4750</v>
      </c>
      <c r="O39" s="198">
        <v>0</v>
      </c>
      <c r="P39" s="198">
        <v>2552</v>
      </c>
      <c r="Q39" s="198">
        <v>0</v>
      </c>
      <c r="R39" s="198"/>
      <c r="S39" s="198"/>
      <c r="T39" s="198">
        <v>2198</v>
      </c>
      <c r="U39" s="202">
        <v>1276</v>
      </c>
      <c r="V39" s="201">
        <v>1283</v>
      </c>
      <c r="W39" s="201">
        <v>915</v>
      </c>
      <c r="X39" s="201">
        <v>110</v>
      </c>
      <c r="Y39" s="201">
        <v>1489</v>
      </c>
      <c r="Z39" s="201">
        <v>128</v>
      </c>
      <c r="AA39" s="205"/>
      <c r="AB39" s="205"/>
      <c r="AC39" s="205"/>
      <c r="AD39" s="205"/>
      <c r="AE39" s="205"/>
      <c r="AF39" s="205"/>
      <c r="AG39" s="205"/>
      <c r="AH39" s="205"/>
      <c r="AI39" s="233" t="s">
        <v>255</v>
      </c>
      <c r="AJ39" s="331">
        <v>2552</v>
      </c>
      <c r="AK39" s="331">
        <v>1215</v>
      </c>
      <c r="AL39" s="331" t="s">
        <v>136</v>
      </c>
      <c r="AM39" s="332"/>
      <c r="AN39" s="332"/>
      <c r="AO39" s="333"/>
      <c r="AP39" s="17">
        <v>1386</v>
      </c>
      <c r="AQ39" s="19">
        <f t="shared" si="7"/>
        <v>1656</v>
      </c>
      <c r="AR39" s="17">
        <f t="shared" si="8"/>
        <v>542</v>
      </c>
      <c r="AS39" s="17">
        <f t="shared" si="9"/>
        <v>110</v>
      </c>
      <c r="AT39" s="17">
        <f t="shared" si="10"/>
        <v>1923</v>
      </c>
      <c r="AU39" s="17">
        <f t="shared" si="11"/>
        <v>128</v>
      </c>
      <c r="AV39" s="221">
        <f t="shared" si="12"/>
        <v>0</v>
      </c>
      <c r="AW39" s="221">
        <f t="shared" si="13"/>
        <v>1</v>
      </c>
      <c r="AX39" s="221">
        <f t="shared" si="14"/>
        <v>0</v>
      </c>
      <c r="AY39" s="221">
        <f t="shared" si="15"/>
        <v>0</v>
      </c>
      <c r="AZ39" s="221">
        <f t="shared" si="16"/>
        <v>0</v>
      </c>
      <c r="BA39" s="221">
        <f t="shared" si="17"/>
        <v>0</v>
      </c>
      <c r="BB39" s="221">
        <f t="shared" si="18"/>
        <v>0</v>
      </c>
      <c r="BC39" s="221">
        <f t="shared" si="19"/>
        <v>0</v>
      </c>
      <c r="BD39" s="221">
        <f t="shared" si="20"/>
        <v>1</v>
      </c>
      <c r="BE39" s="195"/>
      <c r="BF39" s="195">
        <f t="shared" si="21"/>
        <v>0</v>
      </c>
      <c r="BG39" s="195">
        <f t="shared" si="22"/>
        <v>0</v>
      </c>
      <c r="BH39" s="195">
        <f t="shared" si="23"/>
        <v>0</v>
      </c>
      <c r="BL39" s="195">
        <f t="shared" si="24"/>
        <v>0</v>
      </c>
      <c r="BM39" s="195">
        <f t="shared" si="29"/>
        <v>0</v>
      </c>
      <c r="BN39" s="195">
        <f t="shared" si="25"/>
        <v>0</v>
      </c>
      <c r="BO39" s="195">
        <f t="shared" si="26"/>
        <v>0</v>
      </c>
      <c r="BP39" s="248">
        <f t="shared" si="27"/>
        <v>0</v>
      </c>
      <c r="BQ39" s="195">
        <f t="shared" si="28"/>
        <v>0</v>
      </c>
      <c r="BS39" s="195"/>
      <c r="BT39" s="195"/>
      <c r="BU39" s="246">
        <v>5.3826999999999998E-3</v>
      </c>
      <c r="BV39" s="195">
        <v>2552</v>
      </c>
      <c r="BW39" s="246">
        <v>2.5631999999999999E-3</v>
      </c>
      <c r="BX39" s="195">
        <v>1215</v>
      </c>
      <c r="BY39" s="246">
        <v>5.3826999999999998E-3</v>
      </c>
      <c r="BZ39" s="195">
        <v>2552</v>
      </c>
      <c r="CA39" s="246">
        <v>2.5631999999999999E-3</v>
      </c>
      <c r="CB39" s="17">
        <v>1215</v>
      </c>
      <c r="CC39" s="246"/>
      <c r="CE39" s="246"/>
      <c r="CH39" s="195"/>
      <c r="DU39" s="17">
        <v>7.2110000000000002E-4</v>
      </c>
      <c r="DV39" s="17">
        <v>342</v>
      </c>
      <c r="DW39" s="17">
        <v>3.434E-4</v>
      </c>
      <c r="DX39" s="17">
        <v>163</v>
      </c>
      <c r="DY39" s="17">
        <v>7.2110000000000002E-4</v>
      </c>
      <c r="DZ39" s="17">
        <v>342</v>
      </c>
      <c r="EA39" s="17">
        <v>3.434E-4</v>
      </c>
      <c r="EB39" s="17">
        <v>163</v>
      </c>
      <c r="ET39" s="195"/>
    </row>
    <row r="40" spans="1:150" s="17" customFormat="1" ht="14.25" customHeight="1" x14ac:dyDescent="0.25">
      <c r="A40" s="198">
        <v>24</v>
      </c>
      <c r="B40" s="200" t="s">
        <v>252</v>
      </c>
      <c r="C40" s="199">
        <v>42704</v>
      </c>
      <c r="D40" s="199">
        <v>42704</v>
      </c>
      <c r="E40" s="199">
        <v>43068</v>
      </c>
      <c r="F40" s="200" t="s">
        <v>284</v>
      </c>
      <c r="G40" s="200" t="s">
        <v>30</v>
      </c>
      <c r="H40" s="200" t="s">
        <v>285</v>
      </c>
      <c r="I40" s="198" t="s">
        <v>32</v>
      </c>
      <c r="J40" s="199">
        <v>30059</v>
      </c>
      <c r="K40" s="212">
        <v>536141</v>
      </c>
      <c r="L40" s="198">
        <v>1</v>
      </c>
      <c r="M40" s="198" t="s">
        <v>230</v>
      </c>
      <c r="N40" s="198">
        <v>4750</v>
      </c>
      <c r="O40" s="198">
        <v>0</v>
      </c>
      <c r="P40" s="198">
        <v>2265</v>
      </c>
      <c r="Q40" s="198">
        <v>0</v>
      </c>
      <c r="R40" s="198"/>
      <c r="S40" s="198"/>
      <c r="T40" s="198">
        <v>2485</v>
      </c>
      <c r="U40" s="202">
        <v>1194</v>
      </c>
      <c r="V40" s="201">
        <v>1450</v>
      </c>
      <c r="W40" s="201">
        <v>1035</v>
      </c>
      <c r="X40" s="201">
        <v>124</v>
      </c>
      <c r="Y40" s="201">
        <v>1322</v>
      </c>
      <c r="Z40" s="201">
        <v>113</v>
      </c>
      <c r="AA40" s="205"/>
      <c r="AB40" s="205"/>
      <c r="AC40" s="205"/>
      <c r="AD40" s="205"/>
      <c r="AE40" s="205"/>
      <c r="AF40" s="205"/>
      <c r="AG40" s="205"/>
      <c r="AH40" s="205"/>
      <c r="AI40" s="233" t="s">
        <v>255</v>
      </c>
      <c r="AJ40" s="331">
        <v>2265</v>
      </c>
      <c r="AK40" s="331">
        <v>1078</v>
      </c>
      <c r="AL40" s="331" t="s">
        <v>136</v>
      </c>
      <c r="AM40" s="332"/>
      <c r="AN40" s="332"/>
      <c r="AO40" s="333"/>
      <c r="AP40" s="17">
        <v>1194</v>
      </c>
      <c r="AQ40" s="19">
        <f t="shared" si="7"/>
        <v>1872</v>
      </c>
      <c r="AR40" s="17">
        <f t="shared" si="8"/>
        <v>613</v>
      </c>
      <c r="AS40" s="17">
        <f t="shared" si="9"/>
        <v>124</v>
      </c>
      <c r="AT40" s="17">
        <f t="shared" si="10"/>
        <v>1707</v>
      </c>
      <c r="AU40" s="17">
        <f t="shared" si="11"/>
        <v>113</v>
      </c>
      <c r="AV40" s="221">
        <f t="shared" si="12"/>
        <v>0</v>
      </c>
      <c r="AW40" s="221">
        <f t="shared" si="13"/>
        <v>1</v>
      </c>
      <c r="AX40" s="221">
        <f t="shared" si="14"/>
        <v>0</v>
      </c>
      <c r="AY40" s="221">
        <f t="shared" si="15"/>
        <v>0</v>
      </c>
      <c r="AZ40" s="221">
        <f t="shared" si="16"/>
        <v>0</v>
      </c>
      <c r="BA40" s="221">
        <f t="shared" si="17"/>
        <v>0</v>
      </c>
      <c r="BB40" s="221">
        <f t="shared" si="18"/>
        <v>0</v>
      </c>
      <c r="BC40" s="221">
        <f t="shared" si="19"/>
        <v>0</v>
      </c>
      <c r="BD40" s="221">
        <f t="shared" si="20"/>
        <v>1</v>
      </c>
      <c r="BE40" s="195"/>
      <c r="BF40" s="195">
        <f t="shared" si="21"/>
        <v>0</v>
      </c>
      <c r="BG40" s="195">
        <f t="shared" si="22"/>
        <v>0</v>
      </c>
      <c r="BH40" s="195">
        <f t="shared" si="23"/>
        <v>0</v>
      </c>
      <c r="BL40" s="195">
        <f t="shared" si="24"/>
        <v>0</v>
      </c>
      <c r="BM40" s="195">
        <f t="shared" si="29"/>
        <v>0</v>
      </c>
      <c r="BN40" s="195">
        <f t="shared" si="25"/>
        <v>0</v>
      </c>
      <c r="BO40" s="195">
        <f t="shared" si="26"/>
        <v>0</v>
      </c>
      <c r="BP40" s="248">
        <f t="shared" si="27"/>
        <v>0</v>
      </c>
      <c r="BQ40" s="195">
        <f t="shared" si="28"/>
        <v>0</v>
      </c>
      <c r="BS40" s="195"/>
      <c r="BT40" s="195"/>
      <c r="BU40" s="246">
        <v>4.2237999999999998E-3</v>
      </c>
      <c r="BV40" s="195">
        <v>2265</v>
      </c>
      <c r="BW40" s="246">
        <v>2.0113000000000002E-3</v>
      </c>
      <c r="BX40" s="195">
        <v>1078</v>
      </c>
      <c r="BY40" s="246">
        <v>4.2237999999999998E-3</v>
      </c>
      <c r="BZ40" s="195">
        <v>2265</v>
      </c>
      <c r="CA40" s="246">
        <v>2.0113000000000002E-3</v>
      </c>
      <c r="CB40" s="17">
        <v>1078</v>
      </c>
      <c r="CC40" s="246"/>
      <c r="CE40" s="246"/>
      <c r="CH40" s="195"/>
      <c r="DU40" s="17">
        <v>8.2419999999999998E-4</v>
      </c>
      <c r="DV40" s="17">
        <v>442</v>
      </c>
      <c r="DW40" s="17">
        <v>3.925E-4</v>
      </c>
      <c r="DX40" s="17">
        <v>210</v>
      </c>
      <c r="DY40" s="17">
        <v>8.2419999999999998E-4</v>
      </c>
      <c r="DZ40" s="17">
        <v>442</v>
      </c>
      <c r="EA40" s="17">
        <v>3.925E-4</v>
      </c>
      <c r="EB40" s="17">
        <v>210</v>
      </c>
      <c r="ET40" s="195"/>
    </row>
    <row r="41" spans="1:150" s="17" customFormat="1" ht="14.25" customHeight="1" x14ac:dyDescent="0.25">
      <c r="A41" s="198">
        <v>25</v>
      </c>
      <c r="B41" s="200" t="s">
        <v>252</v>
      </c>
      <c r="C41" s="199">
        <v>42704</v>
      </c>
      <c r="D41" s="199">
        <v>42704</v>
      </c>
      <c r="E41" s="199">
        <v>43068</v>
      </c>
      <c r="F41" s="200" t="s">
        <v>286</v>
      </c>
      <c r="G41" s="200" t="s">
        <v>30</v>
      </c>
      <c r="H41" s="200" t="s">
        <v>287</v>
      </c>
      <c r="I41" s="198" t="s">
        <v>72</v>
      </c>
      <c r="J41" s="199">
        <v>33303</v>
      </c>
      <c r="K41" s="212">
        <v>740694</v>
      </c>
      <c r="L41" s="198">
        <v>1</v>
      </c>
      <c r="M41" s="198" t="s">
        <v>230</v>
      </c>
      <c r="N41" s="198">
        <v>4750</v>
      </c>
      <c r="O41" s="198">
        <v>0</v>
      </c>
      <c r="P41" s="198">
        <v>1316</v>
      </c>
      <c r="Q41" s="198">
        <v>0</v>
      </c>
      <c r="R41" s="198"/>
      <c r="S41" s="198"/>
      <c r="T41" s="198">
        <v>3434</v>
      </c>
      <c r="U41" s="202">
        <v>667</v>
      </c>
      <c r="V41" s="201">
        <v>2004</v>
      </c>
      <c r="W41" s="201">
        <v>1430</v>
      </c>
      <c r="X41" s="201">
        <v>172</v>
      </c>
      <c r="Y41" s="201">
        <v>768</v>
      </c>
      <c r="Z41" s="201">
        <v>66</v>
      </c>
      <c r="AA41" s="205"/>
      <c r="AB41" s="205"/>
      <c r="AC41" s="205"/>
      <c r="AD41" s="205"/>
      <c r="AE41" s="205"/>
      <c r="AF41" s="205"/>
      <c r="AG41" s="205"/>
      <c r="AH41" s="205"/>
      <c r="AI41" s="233" t="s">
        <v>255</v>
      </c>
      <c r="AJ41" s="331">
        <v>1316</v>
      </c>
      <c r="AK41" s="331">
        <v>627</v>
      </c>
      <c r="AL41" s="331" t="s">
        <v>136</v>
      </c>
      <c r="AM41" s="332"/>
      <c r="AN41" s="332"/>
      <c r="AO41" s="333"/>
      <c r="AP41" s="17">
        <v>668</v>
      </c>
      <c r="AQ41" s="19">
        <f t="shared" si="7"/>
        <v>2587</v>
      </c>
      <c r="AR41" s="17">
        <f t="shared" si="8"/>
        <v>847</v>
      </c>
      <c r="AS41" s="17">
        <f t="shared" si="9"/>
        <v>172</v>
      </c>
      <c r="AT41" s="17">
        <f t="shared" si="10"/>
        <v>992</v>
      </c>
      <c r="AU41" s="17">
        <f t="shared" si="11"/>
        <v>66</v>
      </c>
      <c r="AV41" s="221">
        <f t="shared" si="12"/>
        <v>0</v>
      </c>
      <c r="AW41" s="221">
        <f t="shared" si="13"/>
        <v>1</v>
      </c>
      <c r="AX41" s="221">
        <f t="shared" si="14"/>
        <v>0</v>
      </c>
      <c r="AY41" s="221">
        <f t="shared" si="15"/>
        <v>0</v>
      </c>
      <c r="AZ41" s="221">
        <f t="shared" si="16"/>
        <v>0</v>
      </c>
      <c r="BA41" s="221">
        <f t="shared" si="17"/>
        <v>0</v>
      </c>
      <c r="BB41" s="221">
        <f t="shared" si="18"/>
        <v>0</v>
      </c>
      <c r="BC41" s="221">
        <f t="shared" si="19"/>
        <v>0</v>
      </c>
      <c r="BD41" s="221">
        <f t="shared" si="20"/>
        <v>1</v>
      </c>
      <c r="BE41" s="195"/>
      <c r="BF41" s="195">
        <f t="shared" si="21"/>
        <v>0</v>
      </c>
      <c r="BG41" s="195">
        <f t="shared" si="22"/>
        <v>0</v>
      </c>
      <c r="BH41" s="195">
        <f t="shared" si="23"/>
        <v>0</v>
      </c>
      <c r="BL41" s="195">
        <f t="shared" si="24"/>
        <v>0</v>
      </c>
      <c r="BM41" s="195">
        <f t="shared" si="29"/>
        <v>0</v>
      </c>
      <c r="BN41" s="195">
        <f t="shared" si="25"/>
        <v>0</v>
      </c>
      <c r="BO41" s="195">
        <f t="shared" si="26"/>
        <v>0</v>
      </c>
      <c r="BP41" s="248">
        <f t="shared" si="27"/>
        <v>0</v>
      </c>
      <c r="BQ41" s="195">
        <f t="shared" si="28"/>
        <v>0</v>
      </c>
      <c r="BS41" s="195"/>
      <c r="BT41" s="195"/>
      <c r="BU41" s="246">
        <v>1.7771E-3</v>
      </c>
      <c r="BV41" s="195">
        <v>1316</v>
      </c>
      <c r="BW41" s="246">
        <v>8.4619999999999997E-4</v>
      </c>
      <c r="BX41" s="195">
        <v>627</v>
      </c>
      <c r="BY41" s="246">
        <v>1.7771E-3</v>
      </c>
      <c r="BZ41" s="195">
        <v>1316</v>
      </c>
      <c r="CA41" s="246">
        <v>8.4619999999999997E-4</v>
      </c>
      <c r="CB41" s="17">
        <v>627</v>
      </c>
      <c r="CC41" s="246"/>
      <c r="CE41" s="246"/>
      <c r="CH41" s="195"/>
      <c r="DU41" s="17">
        <v>1.0816999999999999E-3</v>
      </c>
      <c r="DV41" s="17">
        <v>801</v>
      </c>
      <c r="DW41" s="17">
        <v>5.151E-4</v>
      </c>
      <c r="DX41" s="17">
        <v>382</v>
      </c>
      <c r="DY41" s="17">
        <v>1.0816999999999999E-3</v>
      </c>
      <c r="DZ41" s="17">
        <v>801</v>
      </c>
      <c r="EA41" s="17">
        <v>5.151E-4</v>
      </c>
      <c r="EB41" s="17">
        <v>382</v>
      </c>
      <c r="ET41" s="195"/>
    </row>
    <row r="42" spans="1:150" s="17" customFormat="1" ht="14.25" customHeight="1" x14ac:dyDescent="0.25">
      <c r="A42" s="198">
        <v>26</v>
      </c>
      <c r="B42" s="200" t="s">
        <v>252</v>
      </c>
      <c r="C42" s="199">
        <v>42704</v>
      </c>
      <c r="D42" s="199">
        <v>42704</v>
      </c>
      <c r="E42" s="199">
        <v>43068</v>
      </c>
      <c r="F42" s="200" t="s">
        <v>288</v>
      </c>
      <c r="G42" s="200" t="s">
        <v>30</v>
      </c>
      <c r="H42" s="200" t="s">
        <v>289</v>
      </c>
      <c r="I42" s="198" t="s">
        <v>72</v>
      </c>
      <c r="J42" s="199">
        <v>32978</v>
      </c>
      <c r="K42" s="212">
        <v>737738</v>
      </c>
      <c r="L42" s="198">
        <v>1</v>
      </c>
      <c r="M42" s="198" t="s">
        <v>230</v>
      </c>
      <c r="N42" s="198">
        <v>4750</v>
      </c>
      <c r="O42" s="198">
        <v>0</v>
      </c>
      <c r="P42" s="198">
        <v>1330</v>
      </c>
      <c r="Q42" s="198">
        <v>0</v>
      </c>
      <c r="R42" s="198"/>
      <c r="S42" s="198"/>
      <c r="T42" s="198">
        <v>3420</v>
      </c>
      <c r="U42" s="202">
        <v>674</v>
      </c>
      <c r="V42" s="201">
        <v>1996</v>
      </c>
      <c r="W42" s="201">
        <v>1424</v>
      </c>
      <c r="X42" s="201">
        <v>171</v>
      </c>
      <c r="Y42" s="201">
        <v>776</v>
      </c>
      <c r="Z42" s="201">
        <v>67</v>
      </c>
      <c r="AA42" s="205"/>
      <c r="AB42" s="205"/>
      <c r="AC42" s="205"/>
      <c r="AD42" s="205"/>
      <c r="AE42" s="205"/>
      <c r="AF42" s="205"/>
      <c r="AG42" s="205"/>
      <c r="AH42" s="205"/>
      <c r="AI42" s="233" t="s">
        <v>255</v>
      </c>
      <c r="AJ42" s="331">
        <v>1330</v>
      </c>
      <c r="AK42" s="331">
        <v>633</v>
      </c>
      <c r="AL42" s="331" t="s">
        <v>136</v>
      </c>
      <c r="AM42" s="332"/>
      <c r="AN42" s="332"/>
      <c r="AO42" s="333"/>
      <c r="AP42" s="17">
        <v>675</v>
      </c>
      <c r="AQ42" s="19">
        <f t="shared" si="7"/>
        <v>2577</v>
      </c>
      <c r="AR42" s="17">
        <f t="shared" si="8"/>
        <v>843</v>
      </c>
      <c r="AS42" s="17">
        <f t="shared" si="9"/>
        <v>171</v>
      </c>
      <c r="AT42" s="17">
        <f t="shared" si="10"/>
        <v>1002</v>
      </c>
      <c r="AU42" s="17">
        <f t="shared" si="11"/>
        <v>67</v>
      </c>
      <c r="AV42" s="221">
        <f t="shared" si="12"/>
        <v>0</v>
      </c>
      <c r="AW42" s="221">
        <f t="shared" si="13"/>
        <v>1</v>
      </c>
      <c r="AX42" s="221">
        <f t="shared" si="14"/>
        <v>0</v>
      </c>
      <c r="AY42" s="221">
        <f t="shared" si="15"/>
        <v>0</v>
      </c>
      <c r="AZ42" s="221">
        <f t="shared" si="16"/>
        <v>0</v>
      </c>
      <c r="BA42" s="221">
        <f t="shared" si="17"/>
        <v>0</v>
      </c>
      <c r="BB42" s="221">
        <f t="shared" si="18"/>
        <v>0</v>
      </c>
      <c r="BC42" s="221">
        <f t="shared" si="19"/>
        <v>0</v>
      </c>
      <c r="BD42" s="221">
        <f t="shared" si="20"/>
        <v>1</v>
      </c>
      <c r="BE42" s="195"/>
      <c r="BF42" s="195">
        <f t="shared" si="21"/>
        <v>0</v>
      </c>
      <c r="BG42" s="195">
        <f t="shared" si="22"/>
        <v>0</v>
      </c>
      <c r="BH42" s="195">
        <f t="shared" si="23"/>
        <v>0</v>
      </c>
      <c r="BL42" s="195">
        <f t="shared" si="24"/>
        <v>0</v>
      </c>
      <c r="BM42" s="195">
        <f t="shared" si="29"/>
        <v>0</v>
      </c>
      <c r="BN42" s="195">
        <f t="shared" si="25"/>
        <v>0</v>
      </c>
      <c r="BO42" s="195">
        <f t="shared" si="26"/>
        <v>0</v>
      </c>
      <c r="BP42" s="248">
        <f t="shared" si="27"/>
        <v>0</v>
      </c>
      <c r="BQ42" s="195">
        <f t="shared" si="28"/>
        <v>0</v>
      </c>
      <c r="BS42" s="195"/>
      <c r="BT42" s="195"/>
      <c r="BU42" s="246">
        <v>1.8028E-3</v>
      </c>
      <c r="BV42" s="195">
        <v>1330</v>
      </c>
      <c r="BW42" s="246">
        <v>8.585E-4</v>
      </c>
      <c r="BX42" s="195">
        <v>633</v>
      </c>
      <c r="BY42" s="246">
        <v>1.8028E-3</v>
      </c>
      <c r="BZ42" s="195">
        <v>1330</v>
      </c>
      <c r="CA42" s="246">
        <v>8.585E-4</v>
      </c>
      <c r="CB42" s="17">
        <v>633</v>
      </c>
      <c r="CC42" s="246"/>
      <c r="CE42" s="246"/>
      <c r="CH42" s="195"/>
      <c r="DU42" s="17">
        <v>1.0816999999999999E-3</v>
      </c>
      <c r="DV42" s="17">
        <v>798</v>
      </c>
      <c r="DW42" s="17">
        <v>5.151E-4</v>
      </c>
      <c r="DX42" s="17">
        <v>380</v>
      </c>
      <c r="DY42" s="17">
        <v>1.0816999999999999E-3</v>
      </c>
      <c r="DZ42" s="17">
        <v>798</v>
      </c>
      <c r="EA42" s="17">
        <v>5.151E-4</v>
      </c>
      <c r="EB42" s="17">
        <v>380</v>
      </c>
      <c r="ET42" s="195"/>
    </row>
    <row r="43" spans="1:150" s="17" customFormat="1" ht="14.25" customHeight="1" x14ac:dyDescent="0.25">
      <c r="A43" s="198">
        <v>27</v>
      </c>
      <c r="B43" s="200" t="s">
        <v>252</v>
      </c>
      <c r="C43" s="199">
        <v>42704</v>
      </c>
      <c r="D43" s="199">
        <v>42704</v>
      </c>
      <c r="E43" s="199">
        <v>43068</v>
      </c>
      <c r="F43" s="200" t="s">
        <v>290</v>
      </c>
      <c r="G43" s="200" t="s">
        <v>30</v>
      </c>
      <c r="H43" s="200" t="s">
        <v>291</v>
      </c>
      <c r="I43" s="198" t="s">
        <v>72</v>
      </c>
      <c r="J43" s="199">
        <v>22692</v>
      </c>
      <c r="K43" s="212">
        <v>341542</v>
      </c>
      <c r="L43" s="198">
        <v>1</v>
      </c>
      <c r="M43" s="198" t="s">
        <v>230</v>
      </c>
      <c r="N43" s="198">
        <v>4750</v>
      </c>
      <c r="O43" s="198">
        <v>0</v>
      </c>
      <c r="P43" s="198">
        <v>3167</v>
      </c>
      <c r="Q43" s="198">
        <v>0</v>
      </c>
      <c r="R43" s="198"/>
      <c r="S43" s="198"/>
      <c r="T43" s="198">
        <v>1583</v>
      </c>
      <c r="U43" s="202">
        <v>1702</v>
      </c>
      <c r="V43" s="201">
        <v>924</v>
      </c>
      <c r="W43" s="201">
        <v>659</v>
      </c>
      <c r="X43" s="201">
        <v>79</v>
      </c>
      <c r="Y43" s="201">
        <v>1848</v>
      </c>
      <c r="Z43" s="201">
        <v>158</v>
      </c>
      <c r="AA43" s="205"/>
      <c r="AB43" s="205"/>
      <c r="AC43" s="205"/>
      <c r="AD43" s="205"/>
      <c r="AE43" s="205"/>
      <c r="AF43" s="205"/>
      <c r="AG43" s="205"/>
      <c r="AH43" s="205"/>
      <c r="AI43" s="233" t="s">
        <v>255</v>
      </c>
      <c r="AJ43" s="331">
        <v>3167</v>
      </c>
      <c r="AK43" s="331">
        <v>1508</v>
      </c>
      <c r="AL43" s="331" t="s">
        <v>136</v>
      </c>
      <c r="AM43" s="332"/>
      <c r="AN43" s="332"/>
      <c r="AO43" s="333"/>
      <c r="AP43" s="17">
        <v>1702</v>
      </c>
      <c r="AQ43" s="19">
        <f t="shared" si="7"/>
        <v>1193</v>
      </c>
      <c r="AR43" s="17">
        <f t="shared" si="8"/>
        <v>390</v>
      </c>
      <c r="AS43" s="17">
        <f t="shared" si="9"/>
        <v>79</v>
      </c>
      <c r="AT43" s="17">
        <f t="shared" si="10"/>
        <v>2386</v>
      </c>
      <c r="AU43" s="17">
        <f t="shared" si="11"/>
        <v>158</v>
      </c>
      <c r="AV43" s="221">
        <f t="shared" si="12"/>
        <v>0</v>
      </c>
      <c r="AW43" s="221">
        <f t="shared" si="13"/>
        <v>1</v>
      </c>
      <c r="AX43" s="221">
        <f t="shared" si="14"/>
        <v>0</v>
      </c>
      <c r="AY43" s="221">
        <f t="shared" si="15"/>
        <v>0</v>
      </c>
      <c r="AZ43" s="221">
        <f t="shared" si="16"/>
        <v>0</v>
      </c>
      <c r="BA43" s="221">
        <f t="shared" si="17"/>
        <v>0</v>
      </c>
      <c r="BB43" s="221">
        <f t="shared" si="18"/>
        <v>0</v>
      </c>
      <c r="BC43" s="221">
        <f t="shared" si="19"/>
        <v>0</v>
      </c>
      <c r="BD43" s="221">
        <f t="shared" si="20"/>
        <v>1</v>
      </c>
      <c r="BE43" s="195"/>
      <c r="BF43" s="195">
        <f t="shared" si="21"/>
        <v>0</v>
      </c>
      <c r="BG43" s="195">
        <f t="shared" si="22"/>
        <v>0</v>
      </c>
      <c r="BH43" s="195">
        <f t="shared" si="23"/>
        <v>0</v>
      </c>
      <c r="BL43" s="195">
        <f t="shared" si="24"/>
        <v>0</v>
      </c>
      <c r="BM43" s="195">
        <f t="shared" si="29"/>
        <v>0</v>
      </c>
      <c r="BN43" s="195">
        <f t="shared" si="25"/>
        <v>0</v>
      </c>
      <c r="BO43" s="195">
        <f t="shared" si="26"/>
        <v>0</v>
      </c>
      <c r="BP43" s="248">
        <f t="shared" si="27"/>
        <v>0</v>
      </c>
      <c r="BQ43" s="195">
        <f t="shared" si="28"/>
        <v>0</v>
      </c>
      <c r="BS43" s="195"/>
      <c r="BT43" s="195"/>
      <c r="BU43" s="246">
        <v>9.2717000000000008E-3</v>
      </c>
      <c r="BV43" s="195">
        <v>3167</v>
      </c>
      <c r="BW43" s="246">
        <v>4.4150999999999999E-3</v>
      </c>
      <c r="BX43" s="195">
        <v>1508</v>
      </c>
      <c r="BY43" s="246">
        <v>9.2717000000000008E-3</v>
      </c>
      <c r="BZ43" s="195">
        <v>3167</v>
      </c>
      <c r="CA43" s="246">
        <v>4.4150999999999999E-3</v>
      </c>
      <c r="CB43" s="17">
        <v>1508</v>
      </c>
      <c r="CC43" s="246"/>
      <c r="CE43" s="246"/>
      <c r="CH43" s="195"/>
      <c r="DU43" s="17">
        <v>9.2719999999999999E-4</v>
      </c>
      <c r="DV43" s="17">
        <v>317</v>
      </c>
      <c r="DW43" s="17">
        <v>4.415E-4</v>
      </c>
      <c r="DX43" s="17">
        <v>151</v>
      </c>
      <c r="DY43" s="17">
        <v>9.2719999999999999E-4</v>
      </c>
      <c r="DZ43" s="17">
        <v>317</v>
      </c>
      <c r="EA43" s="17">
        <v>4.415E-4</v>
      </c>
      <c r="EB43" s="17">
        <v>151</v>
      </c>
      <c r="ET43" s="195"/>
    </row>
    <row r="44" spans="1:150" s="17" customFormat="1" ht="14.25" customHeight="1" x14ac:dyDescent="0.25">
      <c r="A44" s="198">
        <v>28</v>
      </c>
      <c r="B44" s="200" t="s">
        <v>252</v>
      </c>
      <c r="C44" s="199">
        <v>42704</v>
      </c>
      <c r="D44" s="199">
        <v>42704</v>
      </c>
      <c r="E44" s="199">
        <v>43068</v>
      </c>
      <c r="F44" s="200" t="s">
        <v>292</v>
      </c>
      <c r="G44" s="200" t="s">
        <v>30</v>
      </c>
      <c r="H44" s="200" t="s">
        <v>293</v>
      </c>
      <c r="I44" s="198" t="s">
        <v>72</v>
      </c>
      <c r="J44" s="199">
        <v>21790</v>
      </c>
      <c r="K44" s="212">
        <v>288627</v>
      </c>
      <c r="L44" s="198">
        <v>1</v>
      </c>
      <c r="M44" s="198" t="s">
        <v>230</v>
      </c>
      <c r="N44" s="198">
        <v>4750</v>
      </c>
      <c r="O44" s="198">
        <v>0</v>
      </c>
      <c r="P44" s="198">
        <v>3412</v>
      </c>
      <c r="Q44" s="198">
        <v>0</v>
      </c>
      <c r="R44" s="198"/>
      <c r="S44" s="198"/>
      <c r="T44" s="198">
        <v>1338</v>
      </c>
      <c r="U44" s="202">
        <v>1705</v>
      </c>
      <c r="V44" s="201">
        <v>781</v>
      </c>
      <c r="W44" s="201">
        <v>557</v>
      </c>
      <c r="X44" s="201">
        <v>67</v>
      </c>
      <c r="Y44" s="201">
        <v>1991</v>
      </c>
      <c r="Z44" s="201">
        <v>171</v>
      </c>
      <c r="AA44" s="205"/>
      <c r="AB44" s="205"/>
      <c r="AC44" s="205"/>
      <c r="AD44" s="205"/>
      <c r="AE44" s="205"/>
      <c r="AF44" s="205"/>
      <c r="AG44" s="205"/>
      <c r="AH44" s="205"/>
      <c r="AI44" s="233" t="s">
        <v>255</v>
      </c>
      <c r="AJ44" s="331">
        <v>3412</v>
      </c>
      <c r="AK44" s="331">
        <v>1625</v>
      </c>
      <c r="AL44" s="331" t="s">
        <v>136</v>
      </c>
      <c r="AM44" s="332"/>
      <c r="AN44" s="332"/>
      <c r="AO44" s="333"/>
      <c r="AP44" s="17">
        <v>1881</v>
      </c>
      <c r="AQ44" s="19">
        <f t="shared" si="7"/>
        <v>1008</v>
      </c>
      <c r="AR44" s="17">
        <f t="shared" si="8"/>
        <v>330</v>
      </c>
      <c r="AS44" s="17">
        <f t="shared" si="9"/>
        <v>67</v>
      </c>
      <c r="AT44" s="17">
        <f t="shared" si="10"/>
        <v>2571</v>
      </c>
      <c r="AU44" s="17">
        <f t="shared" si="11"/>
        <v>171</v>
      </c>
      <c r="AV44" s="221">
        <f t="shared" si="12"/>
        <v>0</v>
      </c>
      <c r="AW44" s="221">
        <f t="shared" si="13"/>
        <v>1</v>
      </c>
      <c r="AX44" s="221">
        <f t="shared" si="14"/>
        <v>0</v>
      </c>
      <c r="AY44" s="221">
        <f t="shared" si="15"/>
        <v>0</v>
      </c>
      <c r="AZ44" s="221">
        <f t="shared" si="16"/>
        <v>0</v>
      </c>
      <c r="BA44" s="221">
        <f t="shared" si="17"/>
        <v>0</v>
      </c>
      <c r="BB44" s="221">
        <f t="shared" si="18"/>
        <v>0</v>
      </c>
      <c r="BC44" s="221">
        <f t="shared" si="19"/>
        <v>0</v>
      </c>
      <c r="BD44" s="221">
        <f t="shared" si="20"/>
        <v>1</v>
      </c>
      <c r="BE44" s="195"/>
      <c r="BF44" s="195">
        <f t="shared" si="21"/>
        <v>0</v>
      </c>
      <c r="BG44" s="195">
        <f t="shared" si="22"/>
        <v>0</v>
      </c>
      <c r="BH44" s="195">
        <f t="shared" si="23"/>
        <v>0</v>
      </c>
      <c r="BL44" s="195">
        <f t="shared" si="24"/>
        <v>0</v>
      </c>
      <c r="BM44" s="195">
        <f t="shared" si="29"/>
        <v>0</v>
      </c>
      <c r="BN44" s="195">
        <f t="shared" si="25"/>
        <v>0</v>
      </c>
      <c r="BO44" s="195">
        <f t="shared" si="26"/>
        <v>0</v>
      </c>
      <c r="BP44" s="248">
        <f t="shared" si="27"/>
        <v>0</v>
      </c>
      <c r="BQ44" s="195">
        <f t="shared" si="28"/>
        <v>0</v>
      </c>
      <c r="BS44" s="195"/>
      <c r="BT44" s="195"/>
      <c r="BU44" s="246">
        <v>1.1821399999999999E-2</v>
      </c>
      <c r="BV44" s="195">
        <v>3412</v>
      </c>
      <c r="BW44" s="246">
        <v>5.6292E-3</v>
      </c>
      <c r="BX44" s="195">
        <v>1625</v>
      </c>
      <c r="BY44" s="246">
        <v>1.1821399999999999E-2</v>
      </c>
      <c r="BZ44" s="195">
        <v>3412</v>
      </c>
      <c r="CA44" s="246">
        <v>5.6292E-3</v>
      </c>
      <c r="CB44" s="17">
        <v>1625</v>
      </c>
      <c r="CC44" s="246"/>
      <c r="CE44" s="246"/>
      <c r="CH44" s="195"/>
      <c r="DU44" s="17">
        <v>1.3908E-3</v>
      </c>
      <c r="DV44" s="17">
        <v>401</v>
      </c>
      <c r="DW44" s="17">
        <v>6.623E-4</v>
      </c>
      <c r="DX44" s="17">
        <v>191</v>
      </c>
      <c r="DY44" s="17">
        <v>1.3908E-3</v>
      </c>
      <c r="DZ44" s="17">
        <v>401</v>
      </c>
      <c r="EA44" s="17">
        <v>6.623E-4</v>
      </c>
      <c r="EB44" s="17">
        <v>191</v>
      </c>
      <c r="ET44" s="195"/>
    </row>
    <row r="45" spans="1:150" s="17" customFormat="1" ht="14.25" customHeight="1" x14ac:dyDescent="0.25">
      <c r="A45" s="198">
        <v>29</v>
      </c>
      <c r="B45" s="200" t="s">
        <v>252</v>
      </c>
      <c r="C45" s="199">
        <v>42704</v>
      </c>
      <c r="D45" s="199">
        <v>42704</v>
      </c>
      <c r="E45" s="199">
        <v>43068</v>
      </c>
      <c r="F45" s="200" t="s">
        <v>294</v>
      </c>
      <c r="G45" s="200" t="s">
        <v>30</v>
      </c>
      <c r="H45" s="200" t="s">
        <v>295</v>
      </c>
      <c r="I45" s="198" t="s">
        <v>72</v>
      </c>
      <c r="J45" s="199">
        <v>29527</v>
      </c>
      <c r="K45" s="212">
        <v>654017</v>
      </c>
      <c r="L45" s="198">
        <v>1</v>
      </c>
      <c r="M45" s="198" t="s">
        <v>230</v>
      </c>
      <c r="N45" s="198">
        <v>4750</v>
      </c>
      <c r="O45" s="198">
        <v>0</v>
      </c>
      <c r="P45" s="198">
        <v>1718</v>
      </c>
      <c r="Q45" s="198">
        <v>0</v>
      </c>
      <c r="R45" s="198"/>
      <c r="S45" s="198"/>
      <c r="T45" s="198">
        <v>3032</v>
      </c>
      <c r="U45" s="202">
        <v>859</v>
      </c>
      <c r="V45" s="201">
        <v>1769</v>
      </c>
      <c r="W45" s="201">
        <v>1263</v>
      </c>
      <c r="X45" s="201">
        <v>152</v>
      </c>
      <c r="Y45" s="201">
        <v>1003</v>
      </c>
      <c r="Z45" s="201">
        <v>86</v>
      </c>
      <c r="AA45" s="205"/>
      <c r="AB45" s="205"/>
      <c r="AC45" s="205"/>
      <c r="AD45" s="205"/>
      <c r="AE45" s="205"/>
      <c r="AF45" s="205"/>
      <c r="AG45" s="205"/>
      <c r="AH45" s="205"/>
      <c r="AI45" s="233" t="s">
        <v>255</v>
      </c>
      <c r="AJ45" s="331">
        <v>1718</v>
      </c>
      <c r="AK45" s="331">
        <v>818</v>
      </c>
      <c r="AL45" s="331" t="s">
        <v>136</v>
      </c>
      <c r="AM45" s="332"/>
      <c r="AN45" s="332"/>
      <c r="AO45" s="333"/>
      <c r="AP45" s="17">
        <v>859</v>
      </c>
      <c r="AQ45" s="19">
        <f t="shared" si="7"/>
        <v>2284</v>
      </c>
      <c r="AR45" s="17">
        <f t="shared" si="8"/>
        <v>748</v>
      </c>
      <c r="AS45" s="17">
        <f t="shared" si="9"/>
        <v>152</v>
      </c>
      <c r="AT45" s="17">
        <f t="shared" si="10"/>
        <v>1294</v>
      </c>
      <c r="AU45" s="17">
        <f t="shared" si="11"/>
        <v>86</v>
      </c>
      <c r="AV45" s="221">
        <f t="shared" si="12"/>
        <v>0</v>
      </c>
      <c r="AW45" s="221">
        <f t="shared" si="13"/>
        <v>1</v>
      </c>
      <c r="AX45" s="221">
        <f t="shared" si="14"/>
        <v>0</v>
      </c>
      <c r="AY45" s="221">
        <f t="shared" si="15"/>
        <v>0</v>
      </c>
      <c r="AZ45" s="221">
        <f t="shared" si="16"/>
        <v>0</v>
      </c>
      <c r="BA45" s="221">
        <f t="shared" si="17"/>
        <v>0</v>
      </c>
      <c r="BB45" s="221">
        <f t="shared" si="18"/>
        <v>0</v>
      </c>
      <c r="BC45" s="221">
        <f t="shared" si="19"/>
        <v>0</v>
      </c>
      <c r="BD45" s="221">
        <f t="shared" si="20"/>
        <v>1</v>
      </c>
      <c r="BE45" s="195"/>
      <c r="BF45" s="195">
        <f t="shared" si="21"/>
        <v>0</v>
      </c>
      <c r="BG45" s="195">
        <f t="shared" si="22"/>
        <v>0</v>
      </c>
      <c r="BH45" s="195">
        <f t="shared" si="23"/>
        <v>0</v>
      </c>
      <c r="BL45" s="195">
        <f t="shared" si="24"/>
        <v>0</v>
      </c>
      <c r="BM45" s="195">
        <f t="shared" si="29"/>
        <v>0</v>
      </c>
      <c r="BN45" s="195">
        <f t="shared" si="25"/>
        <v>0</v>
      </c>
      <c r="BO45" s="195">
        <f t="shared" si="26"/>
        <v>0</v>
      </c>
      <c r="BP45" s="248">
        <f t="shared" si="27"/>
        <v>0</v>
      </c>
      <c r="BQ45" s="195">
        <f t="shared" si="28"/>
        <v>0</v>
      </c>
      <c r="BS45" s="195"/>
      <c r="BT45" s="195"/>
      <c r="BU45" s="246">
        <v>2.627E-3</v>
      </c>
      <c r="BV45" s="195">
        <v>1718</v>
      </c>
      <c r="BW45" s="246">
        <v>1.2509000000000001E-3</v>
      </c>
      <c r="BX45" s="195">
        <v>818</v>
      </c>
      <c r="BY45" s="246">
        <v>2.627E-3</v>
      </c>
      <c r="BZ45" s="195">
        <v>1718</v>
      </c>
      <c r="CA45" s="246">
        <v>1.2509000000000001E-3</v>
      </c>
      <c r="CB45" s="17">
        <v>818</v>
      </c>
      <c r="CC45" s="246"/>
      <c r="CE45" s="246"/>
      <c r="CH45" s="195"/>
      <c r="DU45" s="17">
        <v>8.2419999999999998E-4</v>
      </c>
      <c r="DV45" s="17">
        <v>539</v>
      </c>
      <c r="DW45" s="17">
        <v>3.925E-4</v>
      </c>
      <c r="DX45" s="17">
        <v>257</v>
      </c>
      <c r="DY45" s="17">
        <v>8.2419999999999998E-4</v>
      </c>
      <c r="DZ45" s="17">
        <v>539</v>
      </c>
      <c r="EA45" s="17">
        <v>3.925E-4</v>
      </c>
      <c r="EB45" s="17">
        <v>257</v>
      </c>
      <c r="ET45" s="195"/>
    </row>
    <row r="46" spans="1:150" s="17" customFormat="1" ht="14.25" customHeight="1" x14ac:dyDescent="0.25">
      <c r="A46" s="198">
        <v>30</v>
      </c>
      <c r="B46" s="200" t="s">
        <v>252</v>
      </c>
      <c r="C46" s="199">
        <v>42704</v>
      </c>
      <c r="D46" s="199">
        <v>42704</v>
      </c>
      <c r="E46" s="199">
        <v>43068</v>
      </c>
      <c r="F46" s="200" t="s">
        <v>278</v>
      </c>
      <c r="G46" s="200" t="s">
        <v>30</v>
      </c>
      <c r="H46" s="200" t="s">
        <v>296</v>
      </c>
      <c r="I46" s="198" t="s">
        <v>72</v>
      </c>
      <c r="J46" s="199">
        <v>29085</v>
      </c>
      <c r="K46" s="212">
        <v>640394</v>
      </c>
      <c r="L46" s="198">
        <v>1</v>
      </c>
      <c r="M46" s="198" t="s">
        <v>230</v>
      </c>
      <c r="N46" s="198">
        <v>4750</v>
      </c>
      <c r="O46" s="198">
        <v>0</v>
      </c>
      <c r="P46" s="198">
        <v>1781</v>
      </c>
      <c r="Q46" s="198">
        <v>0</v>
      </c>
      <c r="R46" s="198"/>
      <c r="S46" s="198"/>
      <c r="T46" s="198">
        <v>2969</v>
      </c>
      <c r="U46" s="202">
        <v>890</v>
      </c>
      <c r="V46" s="201">
        <v>1733</v>
      </c>
      <c r="W46" s="201">
        <v>1236</v>
      </c>
      <c r="X46" s="201">
        <v>148</v>
      </c>
      <c r="Y46" s="201">
        <v>1039</v>
      </c>
      <c r="Z46" s="201">
        <v>89</v>
      </c>
      <c r="AA46" s="205"/>
      <c r="AB46" s="205"/>
      <c r="AC46" s="205"/>
      <c r="AD46" s="205"/>
      <c r="AE46" s="205"/>
      <c r="AF46" s="205"/>
      <c r="AG46" s="205"/>
      <c r="AH46" s="205"/>
      <c r="AI46" s="233" t="s">
        <v>255</v>
      </c>
      <c r="AJ46" s="331">
        <v>1781</v>
      </c>
      <c r="AK46" s="331">
        <v>848</v>
      </c>
      <c r="AL46" s="331" t="s">
        <v>136</v>
      </c>
      <c r="AM46" s="332"/>
      <c r="AN46" s="332"/>
      <c r="AO46" s="333"/>
      <c r="AP46" s="17">
        <v>940</v>
      </c>
      <c r="AQ46" s="19">
        <f t="shared" si="7"/>
        <v>2237</v>
      </c>
      <c r="AR46" s="17">
        <f t="shared" si="8"/>
        <v>732</v>
      </c>
      <c r="AS46" s="17">
        <f t="shared" si="9"/>
        <v>148</v>
      </c>
      <c r="AT46" s="17">
        <f t="shared" si="10"/>
        <v>1342</v>
      </c>
      <c r="AU46" s="17">
        <f t="shared" si="11"/>
        <v>89</v>
      </c>
      <c r="AV46" s="221">
        <f t="shared" si="12"/>
        <v>0</v>
      </c>
      <c r="AW46" s="221">
        <f t="shared" si="13"/>
        <v>1</v>
      </c>
      <c r="AX46" s="221">
        <f t="shared" si="14"/>
        <v>0</v>
      </c>
      <c r="AY46" s="221">
        <f t="shared" si="15"/>
        <v>0</v>
      </c>
      <c r="AZ46" s="221">
        <f t="shared" si="16"/>
        <v>0</v>
      </c>
      <c r="BA46" s="221">
        <f t="shared" si="17"/>
        <v>0</v>
      </c>
      <c r="BB46" s="221">
        <f t="shared" si="18"/>
        <v>0</v>
      </c>
      <c r="BC46" s="221">
        <f t="shared" si="19"/>
        <v>0</v>
      </c>
      <c r="BD46" s="221">
        <f t="shared" si="20"/>
        <v>1</v>
      </c>
      <c r="BE46" s="195"/>
      <c r="BF46" s="195">
        <f t="shared" si="21"/>
        <v>0</v>
      </c>
      <c r="BG46" s="195">
        <f t="shared" si="22"/>
        <v>0</v>
      </c>
      <c r="BH46" s="195">
        <f t="shared" si="23"/>
        <v>0</v>
      </c>
      <c r="BL46" s="195">
        <f t="shared" si="24"/>
        <v>0</v>
      </c>
      <c r="BM46" s="195">
        <f t="shared" si="29"/>
        <v>0</v>
      </c>
      <c r="BN46" s="195">
        <f t="shared" si="25"/>
        <v>0</v>
      </c>
      <c r="BO46" s="195">
        <f t="shared" si="26"/>
        <v>0</v>
      </c>
      <c r="BP46" s="248">
        <f t="shared" si="27"/>
        <v>0</v>
      </c>
      <c r="BQ46" s="195">
        <f t="shared" si="28"/>
        <v>0</v>
      </c>
      <c r="BS46" s="195"/>
      <c r="BT46" s="195"/>
      <c r="BU46" s="246">
        <v>2.7815000000000001E-3</v>
      </c>
      <c r="BV46" s="195">
        <v>1781</v>
      </c>
      <c r="BW46" s="246">
        <v>1.3244999999999999E-3</v>
      </c>
      <c r="BX46" s="195">
        <v>848</v>
      </c>
      <c r="BY46" s="246">
        <v>2.7815000000000001E-3</v>
      </c>
      <c r="BZ46" s="195">
        <v>1781</v>
      </c>
      <c r="CA46" s="246">
        <v>1.3244999999999999E-3</v>
      </c>
      <c r="CB46" s="17">
        <v>848</v>
      </c>
      <c r="CC46" s="246"/>
      <c r="CE46" s="246"/>
      <c r="CH46" s="195"/>
      <c r="DU46" s="17">
        <v>8.2419999999999998E-4</v>
      </c>
      <c r="DV46" s="17">
        <v>528</v>
      </c>
      <c r="DW46" s="17">
        <v>3.925E-4</v>
      </c>
      <c r="DX46" s="17">
        <v>251</v>
      </c>
      <c r="DY46" s="17">
        <v>8.2419999999999998E-4</v>
      </c>
      <c r="DZ46" s="17">
        <v>528</v>
      </c>
      <c r="EA46" s="17">
        <v>3.925E-4</v>
      </c>
      <c r="EB46" s="17">
        <v>251</v>
      </c>
      <c r="ET46" s="195"/>
    </row>
    <row r="47" spans="1:150" s="17" customFormat="1" ht="14.25" customHeight="1" x14ac:dyDescent="0.25">
      <c r="A47" s="198">
        <v>31</v>
      </c>
      <c r="B47" s="200" t="s">
        <v>252</v>
      </c>
      <c r="C47" s="199">
        <v>42704</v>
      </c>
      <c r="D47" s="199">
        <v>42704</v>
      </c>
      <c r="E47" s="199">
        <v>43068</v>
      </c>
      <c r="F47" s="200" t="s">
        <v>297</v>
      </c>
      <c r="G47" s="200" t="s">
        <v>30</v>
      </c>
      <c r="H47" s="200" t="s">
        <v>298</v>
      </c>
      <c r="I47" s="198" t="s">
        <v>72</v>
      </c>
      <c r="J47" s="199">
        <v>22034</v>
      </c>
      <c r="K47" s="212">
        <v>308415</v>
      </c>
      <c r="L47" s="198">
        <v>1</v>
      </c>
      <c r="M47" s="198" t="s">
        <v>230</v>
      </c>
      <c r="N47" s="198">
        <v>4750</v>
      </c>
      <c r="O47" s="198">
        <v>0</v>
      </c>
      <c r="P47" s="198">
        <v>3320</v>
      </c>
      <c r="Q47" s="198">
        <v>0</v>
      </c>
      <c r="R47" s="198"/>
      <c r="S47" s="198"/>
      <c r="T47" s="198">
        <v>1430</v>
      </c>
      <c r="U47" s="202">
        <v>1822</v>
      </c>
      <c r="V47" s="201">
        <v>834</v>
      </c>
      <c r="W47" s="201">
        <v>596</v>
      </c>
      <c r="X47" s="201">
        <v>72</v>
      </c>
      <c r="Y47" s="201">
        <v>1937</v>
      </c>
      <c r="Z47" s="201">
        <v>166</v>
      </c>
      <c r="AA47" s="205"/>
      <c r="AB47" s="205"/>
      <c r="AC47" s="205"/>
      <c r="AD47" s="205"/>
      <c r="AE47" s="205"/>
      <c r="AF47" s="205"/>
      <c r="AG47" s="205"/>
      <c r="AH47" s="205"/>
      <c r="AI47" s="233" t="s">
        <v>255</v>
      </c>
      <c r="AJ47" s="331">
        <v>3320</v>
      </c>
      <c r="AK47" s="331">
        <v>1581</v>
      </c>
      <c r="AL47" s="331" t="s">
        <v>136</v>
      </c>
      <c r="AM47" s="332"/>
      <c r="AN47" s="332"/>
      <c r="AO47" s="333"/>
      <c r="AP47" s="17">
        <v>1823</v>
      </c>
      <c r="AQ47" s="19">
        <f t="shared" si="7"/>
        <v>1077</v>
      </c>
      <c r="AR47" s="17">
        <f t="shared" si="8"/>
        <v>353</v>
      </c>
      <c r="AS47" s="17">
        <f t="shared" si="9"/>
        <v>72</v>
      </c>
      <c r="AT47" s="17">
        <f t="shared" si="10"/>
        <v>2501</v>
      </c>
      <c r="AU47" s="17">
        <f t="shared" si="11"/>
        <v>166</v>
      </c>
      <c r="AV47" s="221">
        <f t="shared" si="12"/>
        <v>0</v>
      </c>
      <c r="AW47" s="221">
        <f t="shared" si="13"/>
        <v>1</v>
      </c>
      <c r="AX47" s="221">
        <f t="shared" si="14"/>
        <v>0</v>
      </c>
      <c r="AY47" s="221">
        <f t="shared" si="15"/>
        <v>0</v>
      </c>
      <c r="AZ47" s="221">
        <f t="shared" si="16"/>
        <v>0</v>
      </c>
      <c r="BA47" s="221">
        <f t="shared" si="17"/>
        <v>0</v>
      </c>
      <c r="BB47" s="221">
        <f t="shared" si="18"/>
        <v>0</v>
      </c>
      <c r="BC47" s="221">
        <f t="shared" si="19"/>
        <v>0</v>
      </c>
      <c r="BD47" s="221">
        <f t="shared" si="20"/>
        <v>1</v>
      </c>
      <c r="BE47" s="195"/>
      <c r="BF47" s="195">
        <f t="shared" si="21"/>
        <v>0</v>
      </c>
      <c r="BG47" s="195">
        <f t="shared" si="22"/>
        <v>0</v>
      </c>
      <c r="BH47" s="195">
        <f t="shared" si="23"/>
        <v>0</v>
      </c>
      <c r="BL47" s="195">
        <f t="shared" si="24"/>
        <v>0</v>
      </c>
      <c r="BM47" s="195">
        <f t="shared" si="29"/>
        <v>0</v>
      </c>
      <c r="BN47" s="195">
        <f t="shared" si="25"/>
        <v>0</v>
      </c>
      <c r="BO47" s="195">
        <f t="shared" si="26"/>
        <v>0</v>
      </c>
      <c r="BP47" s="248">
        <f t="shared" si="27"/>
        <v>0</v>
      </c>
      <c r="BQ47" s="195">
        <f t="shared" si="28"/>
        <v>0</v>
      </c>
      <c r="BS47" s="195"/>
      <c r="BT47" s="195"/>
      <c r="BU47" s="246">
        <v>1.0765500000000001E-2</v>
      </c>
      <c r="BV47" s="195">
        <v>3320</v>
      </c>
      <c r="BW47" s="246">
        <v>5.1263999999999997E-3</v>
      </c>
      <c r="BX47" s="195">
        <v>1581</v>
      </c>
      <c r="BY47" s="246">
        <v>1.0765500000000001E-2</v>
      </c>
      <c r="BZ47" s="195">
        <v>3320</v>
      </c>
      <c r="CA47" s="246">
        <v>5.1263999999999997E-3</v>
      </c>
      <c r="CB47" s="17">
        <v>1581</v>
      </c>
      <c r="CC47" s="246"/>
      <c r="CE47" s="246"/>
      <c r="CH47" s="195"/>
      <c r="DU47" s="17">
        <v>1.3908E-3</v>
      </c>
      <c r="DV47" s="17">
        <v>429</v>
      </c>
      <c r="DW47" s="17">
        <v>6.623E-4</v>
      </c>
      <c r="DX47" s="17">
        <v>204</v>
      </c>
      <c r="DY47" s="17">
        <v>1.3908E-3</v>
      </c>
      <c r="DZ47" s="17">
        <v>429</v>
      </c>
      <c r="EA47" s="17">
        <v>6.623E-4</v>
      </c>
      <c r="EB47" s="17">
        <v>204</v>
      </c>
      <c r="ET47" s="195"/>
    </row>
    <row r="48" spans="1:150" s="17" customFormat="1" ht="14.25" customHeight="1" x14ac:dyDescent="0.25">
      <c r="A48" s="198">
        <v>32</v>
      </c>
      <c r="B48" s="200" t="s">
        <v>252</v>
      </c>
      <c r="C48" s="199">
        <v>42704</v>
      </c>
      <c r="D48" s="199">
        <v>42704</v>
      </c>
      <c r="E48" s="199">
        <v>43068</v>
      </c>
      <c r="F48" s="200" t="s">
        <v>268</v>
      </c>
      <c r="G48" s="200" t="s">
        <v>30</v>
      </c>
      <c r="H48" s="200" t="s">
        <v>299</v>
      </c>
      <c r="I48" s="198" t="s">
        <v>72</v>
      </c>
      <c r="J48" s="199">
        <v>33584</v>
      </c>
      <c r="K48" s="212">
        <v>746691</v>
      </c>
      <c r="L48" s="198">
        <v>1</v>
      </c>
      <c r="M48" s="198" t="s">
        <v>230</v>
      </c>
      <c r="N48" s="198">
        <v>4750</v>
      </c>
      <c r="O48" s="198">
        <v>0</v>
      </c>
      <c r="P48" s="198">
        <v>1288</v>
      </c>
      <c r="Q48" s="198">
        <v>0</v>
      </c>
      <c r="R48" s="198"/>
      <c r="S48" s="198"/>
      <c r="T48" s="198">
        <v>3462</v>
      </c>
      <c r="U48" s="202">
        <v>663</v>
      </c>
      <c r="V48" s="201">
        <v>2020</v>
      </c>
      <c r="W48" s="201">
        <v>1442</v>
      </c>
      <c r="X48" s="201">
        <v>173</v>
      </c>
      <c r="Y48" s="201">
        <v>752</v>
      </c>
      <c r="Z48" s="201">
        <v>64</v>
      </c>
      <c r="AA48" s="205"/>
      <c r="AB48" s="205"/>
      <c r="AC48" s="205"/>
      <c r="AD48" s="205"/>
      <c r="AE48" s="205"/>
      <c r="AF48" s="205"/>
      <c r="AG48" s="205"/>
      <c r="AH48" s="205"/>
      <c r="AI48" s="233" t="s">
        <v>255</v>
      </c>
      <c r="AJ48" s="331">
        <v>1288</v>
      </c>
      <c r="AK48" s="331">
        <v>614</v>
      </c>
      <c r="AL48" s="331" t="s">
        <v>136</v>
      </c>
      <c r="AM48" s="332"/>
      <c r="AN48" s="332"/>
      <c r="AO48" s="333"/>
      <c r="AP48" s="17">
        <v>663</v>
      </c>
      <c r="AQ48" s="19">
        <f t="shared" si="7"/>
        <v>2608</v>
      </c>
      <c r="AR48" s="17">
        <f t="shared" si="8"/>
        <v>854</v>
      </c>
      <c r="AS48" s="17">
        <f t="shared" si="9"/>
        <v>173</v>
      </c>
      <c r="AT48" s="17">
        <f t="shared" si="10"/>
        <v>970</v>
      </c>
      <c r="AU48" s="17">
        <f t="shared" si="11"/>
        <v>64</v>
      </c>
      <c r="AV48" s="221">
        <f t="shared" si="12"/>
        <v>0</v>
      </c>
      <c r="AW48" s="221">
        <f t="shared" si="13"/>
        <v>1</v>
      </c>
      <c r="AX48" s="221">
        <f t="shared" si="14"/>
        <v>0</v>
      </c>
      <c r="AY48" s="221">
        <f t="shared" si="15"/>
        <v>0</v>
      </c>
      <c r="AZ48" s="221">
        <f t="shared" si="16"/>
        <v>0</v>
      </c>
      <c r="BA48" s="221">
        <f t="shared" si="17"/>
        <v>0</v>
      </c>
      <c r="BB48" s="221">
        <f t="shared" si="18"/>
        <v>0</v>
      </c>
      <c r="BC48" s="221">
        <f t="shared" si="19"/>
        <v>0</v>
      </c>
      <c r="BD48" s="221">
        <f t="shared" si="20"/>
        <v>1</v>
      </c>
      <c r="BE48" s="195"/>
      <c r="BF48" s="195">
        <f t="shared" si="21"/>
        <v>0</v>
      </c>
      <c r="BG48" s="195">
        <f t="shared" si="22"/>
        <v>0</v>
      </c>
      <c r="BH48" s="195">
        <f t="shared" si="23"/>
        <v>0</v>
      </c>
      <c r="BL48" s="195">
        <f t="shared" si="24"/>
        <v>0</v>
      </c>
      <c r="BM48" s="195">
        <f t="shared" si="29"/>
        <v>0</v>
      </c>
      <c r="BN48" s="195">
        <f t="shared" si="25"/>
        <v>0</v>
      </c>
      <c r="BO48" s="195">
        <f t="shared" si="26"/>
        <v>0</v>
      </c>
      <c r="BP48" s="248">
        <f t="shared" si="27"/>
        <v>0</v>
      </c>
      <c r="BQ48" s="195">
        <f t="shared" si="28"/>
        <v>0</v>
      </c>
      <c r="BS48" s="195"/>
      <c r="BT48" s="195"/>
      <c r="BU48" s="246">
        <v>1.7256000000000001E-3</v>
      </c>
      <c r="BV48" s="195">
        <v>1288</v>
      </c>
      <c r="BW48" s="246">
        <v>8.2169999999999997E-4</v>
      </c>
      <c r="BX48" s="195">
        <v>614</v>
      </c>
      <c r="BY48" s="246">
        <v>1.7256000000000001E-3</v>
      </c>
      <c r="BZ48" s="195">
        <v>1288</v>
      </c>
      <c r="CA48" s="246">
        <v>8.2169999999999997E-4</v>
      </c>
      <c r="CB48" s="17">
        <v>614</v>
      </c>
      <c r="CC48" s="246"/>
      <c r="CE48" s="246"/>
      <c r="CH48" s="195"/>
      <c r="DU48" s="17">
        <v>1.0816999999999999E-3</v>
      </c>
      <c r="DV48" s="17">
        <v>808</v>
      </c>
      <c r="DW48" s="17">
        <v>5.151E-4</v>
      </c>
      <c r="DX48" s="17">
        <v>385</v>
      </c>
      <c r="DY48" s="17">
        <v>1.0816999999999999E-3</v>
      </c>
      <c r="DZ48" s="17">
        <v>808</v>
      </c>
      <c r="EA48" s="17">
        <v>5.151E-4</v>
      </c>
      <c r="EB48" s="17">
        <v>385</v>
      </c>
      <c r="ET48" s="195"/>
    </row>
    <row r="49" spans="1:150" s="17" customFormat="1" ht="14.25" customHeight="1" x14ac:dyDescent="0.25">
      <c r="A49" s="198">
        <v>33</v>
      </c>
      <c r="B49" s="200" t="s">
        <v>252</v>
      </c>
      <c r="C49" s="199">
        <v>42704</v>
      </c>
      <c r="D49" s="199">
        <v>42704</v>
      </c>
      <c r="E49" s="199">
        <v>43068</v>
      </c>
      <c r="F49" s="200" t="s">
        <v>258</v>
      </c>
      <c r="G49" s="200" t="s">
        <v>30</v>
      </c>
      <c r="H49" s="200" t="s">
        <v>300</v>
      </c>
      <c r="I49" s="198" t="s">
        <v>72</v>
      </c>
      <c r="J49" s="199">
        <v>25800</v>
      </c>
      <c r="K49" s="212">
        <v>494456</v>
      </c>
      <c r="L49" s="198">
        <v>1</v>
      </c>
      <c r="M49" s="198" t="s">
        <v>230</v>
      </c>
      <c r="N49" s="198">
        <v>4750</v>
      </c>
      <c r="O49" s="198">
        <v>0</v>
      </c>
      <c r="P49" s="198">
        <v>2458</v>
      </c>
      <c r="Q49" s="198">
        <v>0</v>
      </c>
      <c r="R49" s="198"/>
      <c r="S49" s="198"/>
      <c r="T49" s="198">
        <v>2292</v>
      </c>
      <c r="U49" s="202">
        <v>1228</v>
      </c>
      <c r="V49" s="201">
        <v>1338</v>
      </c>
      <c r="W49" s="201">
        <v>954</v>
      </c>
      <c r="X49" s="201">
        <v>115</v>
      </c>
      <c r="Y49" s="201">
        <v>1434</v>
      </c>
      <c r="Z49" s="201">
        <v>123</v>
      </c>
      <c r="AA49" s="205"/>
      <c r="AB49" s="205"/>
      <c r="AC49" s="205"/>
      <c r="AD49" s="205"/>
      <c r="AE49" s="205"/>
      <c r="AF49" s="205"/>
      <c r="AG49" s="205"/>
      <c r="AH49" s="205"/>
      <c r="AI49" s="233" t="s">
        <v>255</v>
      </c>
      <c r="AJ49" s="331">
        <v>2458</v>
      </c>
      <c r="AK49" s="331">
        <v>1170</v>
      </c>
      <c r="AL49" s="331" t="s">
        <v>136</v>
      </c>
      <c r="AM49" s="332"/>
      <c r="AN49" s="332"/>
      <c r="AO49" s="333"/>
      <c r="AP49" s="17">
        <v>1331</v>
      </c>
      <c r="AQ49" s="19">
        <f t="shared" si="7"/>
        <v>1727</v>
      </c>
      <c r="AR49" s="17">
        <f t="shared" si="8"/>
        <v>565</v>
      </c>
      <c r="AS49" s="17">
        <f t="shared" si="9"/>
        <v>115</v>
      </c>
      <c r="AT49" s="17">
        <f t="shared" si="10"/>
        <v>1852</v>
      </c>
      <c r="AU49" s="17">
        <f t="shared" si="11"/>
        <v>123</v>
      </c>
      <c r="AV49" s="221">
        <f t="shared" si="12"/>
        <v>0</v>
      </c>
      <c r="AW49" s="221">
        <f t="shared" si="13"/>
        <v>1</v>
      </c>
      <c r="AX49" s="221">
        <f t="shared" si="14"/>
        <v>0</v>
      </c>
      <c r="AY49" s="221">
        <f t="shared" si="15"/>
        <v>0</v>
      </c>
      <c r="AZ49" s="221">
        <f t="shared" si="16"/>
        <v>0</v>
      </c>
      <c r="BA49" s="221">
        <f t="shared" si="17"/>
        <v>0</v>
      </c>
      <c r="BB49" s="221">
        <f t="shared" si="18"/>
        <v>0</v>
      </c>
      <c r="BC49" s="221">
        <f t="shared" si="19"/>
        <v>0</v>
      </c>
      <c r="BD49" s="221">
        <f t="shared" si="20"/>
        <v>1</v>
      </c>
      <c r="BE49" s="195"/>
      <c r="BF49" s="195">
        <f t="shared" si="21"/>
        <v>0</v>
      </c>
      <c r="BG49" s="195">
        <f t="shared" si="22"/>
        <v>0</v>
      </c>
      <c r="BH49" s="195">
        <f t="shared" si="23"/>
        <v>0</v>
      </c>
      <c r="BL49" s="195">
        <f t="shared" si="24"/>
        <v>0</v>
      </c>
      <c r="BM49" s="195">
        <f t="shared" si="29"/>
        <v>0</v>
      </c>
      <c r="BN49" s="195">
        <f t="shared" si="25"/>
        <v>0</v>
      </c>
      <c r="BO49" s="195">
        <f t="shared" si="26"/>
        <v>0</v>
      </c>
      <c r="BP49" s="248">
        <f t="shared" si="27"/>
        <v>0</v>
      </c>
      <c r="BQ49" s="195">
        <f t="shared" si="28"/>
        <v>0</v>
      </c>
      <c r="BS49" s="195"/>
      <c r="BT49" s="195"/>
      <c r="BU49" s="246">
        <v>4.9706999999999998E-3</v>
      </c>
      <c r="BV49" s="195">
        <v>2458</v>
      </c>
      <c r="BW49" s="246">
        <v>2.3670000000000002E-3</v>
      </c>
      <c r="BX49" s="195">
        <v>1170</v>
      </c>
      <c r="BY49" s="246">
        <v>4.9706999999999998E-3</v>
      </c>
      <c r="BZ49" s="195">
        <v>2458</v>
      </c>
      <c r="CA49" s="246">
        <v>2.3670000000000002E-3</v>
      </c>
      <c r="CB49" s="17">
        <v>1170</v>
      </c>
      <c r="CC49" s="246"/>
      <c r="CE49" s="246"/>
      <c r="CH49" s="195"/>
      <c r="DU49" s="17">
        <v>7.2110000000000002E-4</v>
      </c>
      <c r="DV49" s="17">
        <v>357</v>
      </c>
      <c r="DW49" s="17">
        <v>3.434E-4</v>
      </c>
      <c r="DX49" s="17">
        <v>170</v>
      </c>
      <c r="DY49" s="17">
        <v>7.2110000000000002E-4</v>
      </c>
      <c r="DZ49" s="17">
        <v>357</v>
      </c>
      <c r="EA49" s="17">
        <v>3.434E-4</v>
      </c>
      <c r="EB49" s="17">
        <v>170</v>
      </c>
      <c r="ET49" s="195"/>
    </row>
    <row r="50" spans="1:150" s="17" customFormat="1" ht="14.25" customHeight="1" x14ac:dyDescent="0.25">
      <c r="A50" s="198">
        <v>34</v>
      </c>
      <c r="B50" s="200" t="s">
        <v>252</v>
      </c>
      <c r="C50" s="199">
        <v>42704</v>
      </c>
      <c r="D50" s="199">
        <v>42704</v>
      </c>
      <c r="E50" s="199">
        <v>43068</v>
      </c>
      <c r="F50" s="200" t="s">
        <v>280</v>
      </c>
      <c r="G50" s="200" t="s">
        <v>30</v>
      </c>
      <c r="H50" s="200" t="s">
        <v>301</v>
      </c>
      <c r="I50" s="198" t="s">
        <v>72</v>
      </c>
      <c r="J50" s="199">
        <v>22360</v>
      </c>
      <c r="K50" s="212">
        <v>325277</v>
      </c>
      <c r="L50" s="198">
        <v>1</v>
      </c>
      <c r="M50" s="198" t="s">
        <v>230</v>
      </c>
      <c r="N50" s="198">
        <v>4750</v>
      </c>
      <c r="O50" s="198">
        <v>0</v>
      </c>
      <c r="P50" s="198">
        <v>3242</v>
      </c>
      <c r="Q50" s="198">
        <v>0</v>
      </c>
      <c r="R50" s="198"/>
      <c r="S50" s="198"/>
      <c r="T50" s="198">
        <v>1508</v>
      </c>
      <c r="U50" s="202">
        <v>1750</v>
      </c>
      <c r="V50" s="201">
        <v>880</v>
      </c>
      <c r="W50" s="201">
        <v>628</v>
      </c>
      <c r="X50" s="201">
        <v>75</v>
      </c>
      <c r="Y50" s="201">
        <v>1892</v>
      </c>
      <c r="Z50" s="201">
        <v>162</v>
      </c>
      <c r="AA50" s="205"/>
      <c r="AB50" s="205"/>
      <c r="AC50" s="205"/>
      <c r="AD50" s="205"/>
      <c r="AE50" s="205"/>
      <c r="AF50" s="205"/>
      <c r="AG50" s="205"/>
      <c r="AH50" s="205"/>
      <c r="AI50" s="233" t="s">
        <v>255</v>
      </c>
      <c r="AJ50" s="331">
        <v>3242</v>
      </c>
      <c r="AK50" s="331">
        <v>1544</v>
      </c>
      <c r="AL50" s="331" t="s">
        <v>136</v>
      </c>
      <c r="AM50" s="332"/>
      <c r="AN50" s="332"/>
      <c r="AO50" s="333"/>
      <c r="AP50" s="17">
        <v>1751</v>
      </c>
      <c r="AQ50" s="19">
        <f t="shared" si="7"/>
        <v>1136</v>
      </c>
      <c r="AR50" s="17">
        <f t="shared" si="8"/>
        <v>372</v>
      </c>
      <c r="AS50" s="17">
        <f t="shared" si="9"/>
        <v>75</v>
      </c>
      <c r="AT50" s="17">
        <f t="shared" si="10"/>
        <v>2443</v>
      </c>
      <c r="AU50" s="17">
        <f t="shared" si="11"/>
        <v>162</v>
      </c>
      <c r="AV50" s="221">
        <f t="shared" si="12"/>
        <v>0</v>
      </c>
      <c r="AW50" s="221">
        <f t="shared" si="13"/>
        <v>1</v>
      </c>
      <c r="AX50" s="221">
        <f t="shared" si="14"/>
        <v>0</v>
      </c>
      <c r="AY50" s="221">
        <f t="shared" si="15"/>
        <v>0</v>
      </c>
      <c r="AZ50" s="221">
        <f t="shared" si="16"/>
        <v>0</v>
      </c>
      <c r="BA50" s="221">
        <f t="shared" si="17"/>
        <v>0</v>
      </c>
      <c r="BB50" s="221">
        <f t="shared" si="18"/>
        <v>0</v>
      </c>
      <c r="BC50" s="221">
        <f t="shared" si="19"/>
        <v>0</v>
      </c>
      <c r="BD50" s="221">
        <f t="shared" si="20"/>
        <v>1</v>
      </c>
      <c r="BE50" s="195"/>
      <c r="BF50" s="195">
        <f t="shared" si="21"/>
        <v>0</v>
      </c>
      <c r="BG50" s="195">
        <f t="shared" si="22"/>
        <v>0</v>
      </c>
      <c r="BH50" s="195">
        <f t="shared" si="23"/>
        <v>0</v>
      </c>
      <c r="BL50" s="195">
        <f t="shared" si="24"/>
        <v>0</v>
      </c>
      <c r="BM50" s="195">
        <f t="shared" si="29"/>
        <v>0</v>
      </c>
      <c r="BN50" s="195">
        <f t="shared" si="25"/>
        <v>0</v>
      </c>
      <c r="BO50" s="195">
        <f t="shared" si="26"/>
        <v>0</v>
      </c>
      <c r="BP50" s="248">
        <f t="shared" si="27"/>
        <v>0</v>
      </c>
      <c r="BQ50" s="195">
        <f t="shared" si="28"/>
        <v>0</v>
      </c>
      <c r="BS50" s="195"/>
      <c r="BT50" s="195"/>
      <c r="BU50" s="246">
        <v>9.9670999999999996E-3</v>
      </c>
      <c r="BV50" s="195">
        <v>3242</v>
      </c>
      <c r="BW50" s="246">
        <v>4.7461999999999999E-3</v>
      </c>
      <c r="BX50" s="195">
        <v>1544</v>
      </c>
      <c r="BY50" s="246">
        <v>9.9670999999999996E-3</v>
      </c>
      <c r="BZ50" s="195">
        <v>3242</v>
      </c>
      <c r="CA50" s="246">
        <v>4.7461999999999999E-3</v>
      </c>
      <c r="CB50" s="17">
        <v>1544</v>
      </c>
      <c r="CC50" s="246"/>
      <c r="CE50" s="246"/>
      <c r="CH50" s="195"/>
      <c r="DU50" s="17">
        <v>1.3908E-3</v>
      </c>
      <c r="DV50" s="17">
        <v>452</v>
      </c>
      <c r="DW50" s="17">
        <v>6.623E-4</v>
      </c>
      <c r="DX50" s="17">
        <v>215</v>
      </c>
      <c r="DY50" s="17">
        <v>1.3908E-3</v>
      </c>
      <c r="DZ50" s="17">
        <v>452</v>
      </c>
      <c r="EA50" s="17">
        <v>6.623E-4</v>
      </c>
      <c r="EB50" s="17">
        <v>215</v>
      </c>
      <c r="ET50" s="195"/>
    </row>
    <row r="51" spans="1:150" s="17" customFormat="1" ht="14.25" customHeight="1" x14ac:dyDescent="0.25">
      <c r="A51" s="198">
        <v>35</v>
      </c>
      <c r="B51" s="200" t="s">
        <v>252</v>
      </c>
      <c r="C51" s="199">
        <v>42704</v>
      </c>
      <c r="D51" s="199">
        <v>42704</v>
      </c>
      <c r="E51" s="199">
        <v>43068</v>
      </c>
      <c r="F51" s="200" t="s">
        <v>302</v>
      </c>
      <c r="G51" s="200" t="s">
        <v>30</v>
      </c>
      <c r="H51" s="200" t="s">
        <v>303</v>
      </c>
      <c r="I51" s="198" t="s">
        <v>72</v>
      </c>
      <c r="J51" s="199">
        <v>32412</v>
      </c>
      <c r="K51" s="212">
        <v>731883</v>
      </c>
      <c r="L51" s="198">
        <v>1</v>
      </c>
      <c r="M51" s="198" t="s">
        <v>230</v>
      </c>
      <c r="N51" s="198">
        <v>4750</v>
      </c>
      <c r="O51" s="198">
        <v>0</v>
      </c>
      <c r="P51" s="198">
        <v>1357</v>
      </c>
      <c r="Q51" s="198">
        <v>0</v>
      </c>
      <c r="R51" s="198"/>
      <c r="S51" s="198"/>
      <c r="T51" s="198">
        <v>3393</v>
      </c>
      <c r="U51" s="202">
        <v>678</v>
      </c>
      <c r="V51" s="201">
        <v>1980</v>
      </c>
      <c r="W51" s="201">
        <v>1413</v>
      </c>
      <c r="X51" s="201">
        <v>170</v>
      </c>
      <c r="Y51" s="201">
        <v>792</v>
      </c>
      <c r="Z51" s="201">
        <v>68</v>
      </c>
      <c r="AA51" s="205"/>
      <c r="AB51" s="205"/>
      <c r="AC51" s="205"/>
      <c r="AD51" s="205"/>
      <c r="AE51" s="205"/>
      <c r="AF51" s="205"/>
      <c r="AG51" s="205"/>
      <c r="AH51" s="205"/>
      <c r="AI51" s="233" t="s">
        <v>255</v>
      </c>
      <c r="AJ51" s="331">
        <v>1357</v>
      </c>
      <c r="AK51" s="331">
        <v>646</v>
      </c>
      <c r="AL51" s="331" t="s">
        <v>136</v>
      </c>
      <c r="AM51" s="332"/>
      <c r="AN51" s="332"/>
      <c r="AO51" s="333"/>
      <c r="AP51" s="17">
        <v>679</v>
      </c>
      <c r="AQ51" s="19">
        <f t="shared" si="7"/>
        <v>2556</v>
      </c>
      <c r="AR51" s="17">
        <f t="shared" si="8"/>
        <v>837</v>
      </c>
      <c r="AS51" s="17">
        <f t="shared" si="9"/>
        <v>170</v>
      </c>
      <c r="AT51" s="17">
        <f t="shared" si="10"/>
        <v>1022</v>
      </c>
      <c r="AU51" s="17">
        <f t="shared" si="11"/>
        <v>68</v>
      </c>
      <c r="AV51" s="221">
        <f t="shared" si="12"/>
        <v>0</v>
      </c>
      <c r="AW51" s="221">
        <f t="shared" si="13"/>
        <v>1</v>
      </c>
      <c r="AX51" s="221">
        <f t="shared" si="14"/>
        <v>0</v>
      </c>
      <c r="AY51" s="221">
        <f t="shared" si="15"/>
        <v>0</v>
      </c>
      <c r="AZ51" s="221">
        <f t="shared" si="16"/>
        <v>0</v>
      </c>
      <c r="BA51" s="221">
        <f t="shared" si="17"/>
        <v>0</v>
      </c>
      <c r="BB51" s="221">
        <f t="shared" si="18"/>
        <v>0</v>
      </c>
      <c r="BC51" s="221">
        <f t="shared" si="19"/>
        <v>0</v>
      </c>
      <c r="BD51" s="221">
        <f t="shared" si="20"/>
        <v>1</v>
      </c>
      <c r="BE51" s="195"/>
      <c r="BF51" s="195">
        <f t="shared" si="21"/>
        <v>0</v>
      </c>
      <c r="BG51" s="195">
        <f t="shared" si="22"/>
        <v>0</v>
      </c>
      <c r="BH51" s="195">
        <f t="shared" si="23"/>
        <v>0</v>
      </c>
      <c r="BL51" s="195">
        <f t="shared" si="24"/>
        <v>0</v>
      </c>
      <c r="BM51" s="195">
        <f t="shared" si="29"/>
        <v>0</v>
      </c>
      <c r="BN51" s="195">
        <f t="shared" si="25"/>
        <v>0</v>
      </c>
      <c r="BO51" s="195">
        <f t="shared" si="26"/>
        <v>0</v>
      </c>
      <c r="BP51" s="248">
        <f t="shared" si="27"/>
        <v>0</v>
      </c>
      <c r="BQ51" s="195">
        <f t="shared" si="28"/>
        <v>0</v>
      </c>
      <c r="BS51" s="195"/>
      <c r="BT51" s="195"/>
      <c r="BU51" s="246">
        <v>1.8542999999999999E-3</v>
      </c>
      <c r="BV51" s="195">
        <v>1357</v>
      </c>
      <c r="BW51" s="246">
        <v>8.83E-4</v>
      </c>
      <c r="BX51" s="195">
        <v>646</v>
      </c>
      <c r="BY51" s="246">
        <v>1.8542999999999999E-3</v>
      </c>
      <c r="BZ51" s="195">
        <v>1357</v>
      </c>
      <c r="CA51" s="246">
        <v>8.83E-4</v>
      </c>
      <c r="CB51" s="17">
        <v>646</v>
      </c>
      <c r="CC51" s="246"/>
      <c r="CE51" s="246"/>
      <c r="CH51" s="195"/>
      <c r="DU51" s="17">
        <v>1.0816999999999999E-3</v>
      </c>
      <c r="DV51" s="17">
        <v>792</v>
      </c>
      <c r="DW51" s="17">
        <v>5.151E-4</v>
      </c>
      <c r="DX51" s="17">
        <v>377</v>
      </c>
      <c r="DY51" s="17">
        <v>1.0816999999999999E-3</v>
      </c>
      <c r="DZ51" s="17">
        <v>792</v>
      </c>
      <c r="EA51" s="17">
        <v>5.151E-4</v>
      </c>
      <c r="EB51" s="17">
        <v>377</v>
      </c>
      <c r="ET51" s="195"/>
    </row>
    <row r="52" spans="1:150" s="17" customFormat="1" ht="14.25" customHeight="1" x14ac:dyDescent="0.25">
      <c r="A52" s="198">
        <v>36</v>
      </c>
      <c r="B52" s="200" t="s">
        <v>252</v>
      </c>
      <c r="C52" s="199">
        <v>42704</v>
      </c>
      <c r="D52" s="199">
        <v>42704</v>
      </c>
      <c r="E52" s="199">
        <v>43068</v>
      </c>
      <c r="F52" s="200" t="s">
        <v>304</v>
      </c>
      <c r="G52" s="200" t="s">
        <v>30</v>
      </c>
      <c r="H52" s="200" t="s">
        <v>305</v>
      </c>
      <c r="I52" s="198" t="s">
        <v>72</v>
      </c>
      <c r="J52" s="199">
        <v>24358</v>
      </c>
      <c r="K52" s="212">
        <v>412602</v>
      </c>
      <c r="L52" s="198">
        <v>1</v>
      </c>
      <c r="M52" s="198" t="s">
        <v>230</v>
      </c>
      <c r="N52" s="198">
        <v>4750</v>
      </c>
      <c r="O52" s="198">
        <v>0</v>
      </c>
      <c r="P52" s="198">
        <v>2837</v>
      </c>
      <c r="Q52" s="198">
        <v>0</v>
      </c>
      <c r="R52" s="198"/>
      <c r="S52" s="198"/>
      <c r="T52" s="198">
        <v>1913</v>
      </c>
      <c r="U52" s="202">
        <v>1418</v>
      </c>
      <c r="V52" s="201">
        <v>1116</v>
      </c>
      <c r="W52" s="201">
        <v>797</v>
      </c>
      <c r="X52" s="201">
        <v>96</v>
      </c>
      <c r="Y52" s="201">
        <v>1656</v>
      </c>
      <c r="Z52" s="201">
        <v>142</v>
      </c>
      <c r="AA52" s="205"/>
      <c r="AB52" s="205"/>
      <c r="AC52" s="205"/>
      <c r="AD52" s="205"/>
      <c r="AE52" s="205"/>
      <c r="AF52" s="205"/>
      <c r="AG52" s="205"/>
      <c r="AH52" s="205"/>
      <c r="AI52" s="233" t="s">
        <v>255</v>
      </c>
      <c r="AJ52" s="331">
        <v>2837</v>
      </c>
      <c r="AK52" s="331">
        <v>1351</v>
      </c>
      <c r="AL52" s="331" t="s">
        <v>136</v>
      </c>
      <c r="AM52" s="332"/>
      <c r="AN52" s="332"/>
      <c r="AO52" s="333"/>
      <c r="AP52" s="17">
        <v>1419</v>
      </c>
      <c r="AQ52" s="19">
        <f t="shared" si="7"/>
        <v>1441</v>
      </c>
      <c r="AR52" s="17">
        <f t="shared" si="8"/>
        <v>472</v>
      </c>
      <c r="AS52" s="17">
        <f t="shared" si="9"/>
        <v>96</v>
      </c>
      <c r="AT52" s="17">
        <f t="shared" si="10"/>
        <v>2137</v>
      </c>
      <c r="AU52" s="17">
        <f t="shared" si="11"/>
        <v>142</v>
      </c>
      <c r="AV52" s="221">
        <f t="shared" si="12"/>
        <v>0</v>
      </c>
      <c r="AW52" s="221">
        <f t="shared" si="13"/>
        <v>1</v>
      </c>
      <c r="AX52" s="221">
        <f t="shared" si="14"/>
        <v>0</v>
      </c>
      <c r="AY52" s="221">
        <f t="shared" si="15"/>
        <v>0</v>
      </c>
      <c r="AZ52" s="221">
        <f t="shared" si="16"/>
        <v>0</v>
      </c>
      <c r="BA52" s="221">
        <f t="shared" si="17"/>
        <v>0</v>
      </c>
      <c r="BB52" s="221">
        <f t="shared" si="18"/>
        <v>0</v>
      </c>
      <c r="BC52" s="221">
        <f t="shared" si="19"/>
        <v>0</v>
      </c>
      <c r="BD52" s="221">
        <f t="shared" si="20"/>
        <v>1</v>
      </c>
      <c r="BE52" s="195"/>
      <c r="BF52" s="195">
        <f t="shared" si="21"/>
        <v>0</v>
      </c>
      <c r="BG52" s="195">
        <f t="shared" si="22"/>
        <v>0</v>
      </c>
      <c r="BH52" s="195">
        <f t="shared" si="23"/>
        <v>0</v>
      </c>
      <c r="BL52" s="195">
        <f t="shared" si="24"/>
        <v>0</v>
      </c>
      <c r="BM52" s="195">
        <f t="shared" si="29"/>
        <v>0</v>
      </c>
      <c r="BN52" s="195">
        <f t="shared" si="25"/>
        <v>0</v>
      </c>
      <c r="BO52" s="195">
        <f t="shared" si="26"/>
        <v>0</v>
      </c>
      <c r="BP52" s="248">
        <f t="shared" si="27"/>
        <v>0</v>
      </c>
      <c r="BQ52" s="195">
        <f t="shared" si="28"/>
        <v>0</v>
      </c>
      <c r="BS52" s="195"/>
      <c r="BT52" s="195"/>
      <c r="BU52" s="246">
        <v>6.8764999999999998E-3</v>
      </c>
      <c r="BV52" s="195">
        <v>2837</v>
      </c>
      <c r="BW52" s="246">
        <v>3.2745000000000001E-3</v>
      </c>
      <c r="BX52" s="195">
        <v>1351</v>
      </c>
      <c r="BY52" s="246">
        <v>6.8764999999999998E-3</v>
      </c>
      <c r="BZ52" s="195">
        <v>2837</v>
      </c>
      <c r="CA52" s="246">
        <v>3.2745000000000001E-3</v>
      </c>
      <c r="CB52" s="17">
        <v>1351</v>
      </c>
      <c r="CC52" s="246"/>
      <c r="CE52" s="246"/>
      <c r="CH52" s="195"/>
      <c r="DU52" s="17">
        <v>9.2719999999999999E-4</v>
      </c>
      <c r="DV52" s="17">
        <v>383</v>
      </c>
      <c r="DW52" s="17">
        <v>4.415E-4</v>
      </c>
      <c r="DX52" s="17">
        <v>182</v>
      </c>
      <c r="DY52" s="17">
        <v>9.2719999999999999E-4</v>
      </c>
      <c r="DZ52" s="17">
        <v>383</v>
      </c>
      <c r="EA52" s="17">
        <v>4.415E-4</v>
      </c>
      <c r="EB52" s="17">
        <v>182</v>
      </c>
      <c r="ET52" s="195"/>
    </row>
    <row r="53" spans="1:150" s="17" customFormat="1" ht="14.25" customHeight="1" x14ac:dyDescent="0.25">
      <c r="A53" s="198">
        <v>37</v>
      </c>
      <c r="B53" s="200" t="s">
        <v>252</v>
      </c>
      <c r="C53" s="199">
        <v>42704</v>
      </c>
      <c r="D53" s="199">
        <v>42704</v>
      </c>
      <c r="E53" s="199">
        <v>43068</v>
      </c>
      <c r="F53" s="200" t="s">
        <v>262</v>
      </c>
      <c r="G53" s="200" t="s">
        <v>30</v>
      </c>
      <c r="H53" s="200" t="s">
        <v>306</v>
      </c>
      <c r="I53" s="198" t="s">
        <v>72</v>
      </c>
      <c r="J53" s="199">
        <v>23117</v>
      </c>
      <c r="K53" s="212">
        <v>358123</v>
      </c>
      <c r="L53" s="198">
        <v>1</v>
      </c>
      <c r="M53" s="198" t="s">
        <v>230</v>
      </c>
      <c r="N53" s="198">
        <v>4750</v>
      </c>
      <c r="O53" s="198">
        <v>0</v>
      </c>
      <c r="P53" s="198">
        <v>3090</v>
      </c>
      <c r="Q53" s="198">
        <v>0</v>
      </c>
      <c r="R53" s="198"/>
      <c r="S53" s="198"/>
      <c r="T53" s="198">
        <v>1660</v>
      </c>
      <c r="U53" s="202">
        <v>1660</v>
      </c>
      <c r="V53" s="201">
        <v>969</v>
      </c>
      <c r="W53" s="201">
        <v>691</v>
      </c>
      <c r="X53" s="201">
        <v>83</v>
      </c>
      <c r="Y53" s="201">
        <v>1803</v>
      </c>
      <c r="Z53" s="201">
        <v>155</v>
      </c>
      <c r="AA53" s="205"/>
      <c r="AB53" s="205"/>
      <c r="AC53" s="205"/>
      <c r="AD53" s="205"/>
      <c r="AE53" s="205"/>
      <c r="AF53" s="205"/>
      <c r="AG53" s="205"/>
      <c r="AH53" s="205"/>
      <c r="AI53" s="233" t="s">
        <v>255</v>
      </c>
      <c r="AJ53" s="331">
        <v>3090</v>
      </c>
      <c r="AK53" s="331">
        <v>1471</v>
      </c>
      <c r="AL53" s="331" t="s">
        <v>136</v>
      </c>
      <c r="AM53" s="332"/>
      <c r="AN53" s="332"/>
      <c r="AO53" s="333"/>
      <c r="AP53" s="17">
        <v>1660</v>
      </c>
      <c r="AQ53" s="19">
        <f t="shared" si="7"/>
        <v>1251</v>
      </c>
      <c r="AR53" s="17">
        <f t="shared" si="8"/>
        <v>409</v>
      </c>
      <c r="AS53" s="17">
        <f t="shared" si="9"/>
        <v>83</v>
      </c>
      <c r="AT53" s="17">
        <f t="shared" si="10"/>
        <v>2328</v>
      </c>
      <c r="AU53" s="17">
        <f t="shared" si="11"/>
        <v>155</v>
      </c>
      <c r="AV53" s="221">
        <f t="shared" si="12"/>
        <v>0</v>
      </c>
      <c r="AW53" s="221">
        <f t="shared" si="13"/>
        <v>1</v>
      </c>
      <c r="AX53" s="221">
        <f t="shared" si="14"/>
        <v>0</v>
      </c>
      <c r="AY53" s="221">
        <f t="shared" si="15"/>
        <v>0</v>
      </c>
      <c r="AZ53" s="221">
        <f t="shared" si="16"/>
        <v>0</v>
      </c>
      <c r="BA53" s="221">
        <f t="shared" si="17"/>
        <v>0</v>
      </c>
      <c r="BB53" s="221">
        <f t="shared" si="18"/>
        <v>0</v>
      </c>
      <c r="BC53" s="221">
        <f t="shared" si="19"/>
        <v>0</v>
      </c>
      <c r="BD53" s="221">
        <f t="shared" si="20"/>
        <v>1</v>
      </c>
      <c r="BE53" s="195"/>
      <c r="BF53" s="195">
        <f t="shared" si="21"/>
        <v>0</v>
      </c>
      <c r="BG53" s="195">
        <f t="shared" si="22"/>
        <v>0</v>
      </c>
      <c r="BH53" s="195">
        <f t="shared" si="23"/>
        <v>0</v>
      </c>
      <c r="BL53" s="195">
        <f t="shared" si="24"/>
        <v>0</v>
      </c>
      <c r="BM53" s="195">
        <f t="shared" si="29"/>
        <v>0</v>
      </c>
      <c r="BN53" s="195">
        <f t="shared" si="25"/>
        <v>0</v>
      </c>
      <c r="BO53" s="195">
        <f t="shared" si="26"/>
        <v>0</v>
      </c>
      <c r="BP53" s="248">
        <f t="shared" si="27"/>
        <v>0</v>
      </c>
      <c r="BQ53" s="195">
        <f t="shared" si="28"/>
        <v>0</v>
      </c>
      <c r="BS53" s="195"/>
      <c r="BT53" s="195"/>
      <c r="BU53" s="246">
        <v>8.6277999999999997E-3</v>
      </c>
      <c r="BV53" s="195">
        <v>3090</v>
      </c>
      <c r="BW53" s="246">
        <v>4.1085000000000002E-3</v>
      </c>
      <c r="BX53" s="195">
        <v>1471</v>
      </c>
      <c r="BY53" s="246">
        <v>8.6277999999999997E-3</v>
      </c>
      <c r="BZ53" s="195">
        <v>3090</v>
      </c>
      <c r="CA53" s="246">
        <v>4.1085000000000002E-3</v>
      </c>
      <c r="CB53" s="17">
        <v>1471</v>
      </c>
      <c r="CC53" s="246"/>
      <c r="CE53" s="246"/>
      <c r="CH53" s="195"/>
      <c r="DU53" s="17">
        <v>9.2719999999999999E-4</v>
      </c>
      <c r="DV53" s="17">
        <v>332</v>
      </c>
      <c r="DW53" s="17">
        <v>4.415E-4</v>
      </c>
      <c r="DX53" s="17">
        <v>158</v>
      </c>
      <c r="DY53" s="17">
        <v>9.2719999999999999E-4</v>
      </c>
      <c r="DZ53" s="17">
        <v>332</v>
      </c>
      <c r="EA53" s="17">
        <v>4.415E-4</v>
      </c>
      <c r="EB53" s="17">
        <v>158</v>
      </c>
      <c r="ET53" s="195"/>
    </row>
    <row r="54" spans="1:150" s="17" customFormat="1" ht="14.25" customHeight="1" x14ac:dyDescent="0.25">
      <c r="A54" s="198">
        <v>38</v>
      </c>
      <c r="B54" s="200" t="s">
        <v>252</v>
      </c>
      <c r="C54" s="199">
        <v>42704</v>
      </c>
      <c r="D54" s="199">
        <v>42704</v>
      </c>
      <c r="E54" s="199">
        <v>43068</v>
      </c>
      <c r="F54" s="200" t="s">
        <v>302</v>
      </c>
      <c r="G54" s="200" t="s">
        <v>30</v>
      </c>
      <c r="H54" s="200" t="s">
        <v>307</v>
      </c>
      <c r="I54" s="198" t="s">
        <v>72</v>
      </c>
      <c r="J54" s="199">
        <v>32395</v>
      </c>
      <c r="K54" s="212">
        <v>731883</v>
      </c>
      <c r="L54" s="198">
        <v>1</v>
      </c>
      <c r="M54" s="198" t="s">
        <v>230</v>
      </c>
      <c r="N54" s="198">
        <v>4750</v>
      </c>
      <c r="O54" s="198">
        <v>0</v>
      </c>
      <c r="P54" s="198">
        <v>1357</v>
      </c>
      <c r="Q54" s="198">
        <v>0</v>
      </c>
      <c r="R54" s="198"/>
      <c r="S54" s="198"/>
      <c r="T54" s="198">
        <v>3393</v>
      </c>
      <c r="U54" s="202">
        <v>678</v>
      </c>
      <c r="V54" s="201">
        <v>1980</v>
      </c>
      <c r="W54" s="201">
        <v>1413</v>
      </c>
      <c r="X54" s="201">
        <v>170</v>
      </c>
      <c r="Y54" s="201">
        <v>792</v>
      </c>
      <c r="Z54" s="201">
        <v>68</v>
      </c>
      <c r="AA54" s="205"/>
      <c r="AB54" s="205"/>
      <c r="AC54" s="205"/>
      <c r="AD54" s="205"/>
      <c r="AE54" s="205"/>
      <c r="AF54" s="205"/>
      <c r="AG54" s="205"/>
      <c r="AH54" s="205"/>
      <c r="AI54" s="233" t="s">
        <v>255</v>
      </c>
      <c r="AJ54" s="331">
        <v>1357</v>
      </c>
      <c r="AK54" s="331">
        <v>646</v>
      </c>
      <c r="AL54" s="331" t="s">
        <v>136</v>
      </c>
      <c r="AM54" s="332"/>
      <c r="AN54" s="332"/>
      <c r="AO54" s="333"/>
      <c r="AP54" s="17">
        <v>679</v>
      </c>
      <c r="AQ54" s="19">
        <f t="shared" si="7"/>
        <v>2556</v>
      </c>
      <c r="AR54" s="17">
        <f t="shared" si="8"/>
        <v>837</v>
      </c>
      <c r="AS54" s="17">
        <f t="shared" si="9"/>
        <v>170</v>
      </c>
      <c r="AT54" s="17">
        <f t="shared" si="10"/>
        <v>1022</v>
      </c>
      <c r="AU54" s="17">
        <f t="shared" si="11"/>
        <v>68</v>
      </c>
      <c r="AV54" s="221">
        <f t="shared" si="12"/>
        <v>0</v>
      </c>
      <c r="AW54" s="221">
        <f t="shared" si="13"/>
        <v>1</v>
      </c>
      <c r="AX54" s="221">
        <f t="shared" si="14"/>
        <v>0</v>
      </c>
      <c r="AY54" s="221">
        <f t="shared" si="15"/>
        <v>0</v>
      </c>
      <c r="AZ54" s="221">
        <f t="shared" si="16"/>
        <v>0</v>
      </c>
      <c r="BA54" s="221">
        <f t="shared" si="17"/>
        <v>0</v>
      </c>
      <c r="BB54" s="221">
        <f t="shared" si="18"/>
        <v>0</v>
      </c>
      <c r="BC54" s="221">
        <f t="shared" si="19"/>
        <v>0</v>
      </c>
      <c r="BD54" s="221">
        <f t="shared" si="20"/>
        <v>1</v>
      </c>
      <c r="BE54" s="195"/>
      <c r="BF54" s="195">
        <f t="shared" si="21"/>
        <v>0</v>
      </c>
      <c r="BG54" s="195">
        <f t="shared" si="22"/>
        <v>0</v>
      </c>
      <c r="BH54" s="195">
        <f t="shared" si="23"/>
        <v>0</v>
      </c>
      <c r="BL54" s="195">
        <f t="shared" si="24"/>
        <v>0</v>
      </c>
      <c r="BM54" s="195">
        <f t="shared" si="29"/>
        <v>0</v>
      </c>
      <c r="BN54" s="195">
        <f t="shared" si="25"/>
        <v>0</v>
      </c>
      <c r="BO54" s="195">
        <f t="shared" si="26"/>
        <v>0</v>
      </c>
      <c r="BP54" s="248">
        <f t="shared" si="27"/>
        <v>0</v>
      </c>
      <c r="BQ54" s="195">
        <f t="shared" si="28"/>
        <v>0</v>
      </c>
      <c r="BS54" s="195"/>
      <c r="BT54" s="195"/>
      <c r="BU54" s="246">
        <v>1.8542999999999999E-3</v>
      </c>
      <c r="BV54" s="195">
        <v>1357</v>
      </c>
      <c r="BW54" s="246">
        <v>8.83E-4</v>
      </c>
      <c r="BX54" s="195">
        <v>646</v>
      </c>
      <c r="BY54" s="246">
        <v>1.8542999999999999E-3</v>
      </c>
      <c r="BZ54" s="195">
        <v>1357</v>
      </c>
      <c r="CA54" s="246">
        <v>8.83E-4</v>
      </c>
      <c r="CB54" s="17">
        <v>646</v>
      </c>
      <c r="CC54" s="246"/>
      <c r="CE54" s="246"/>
      <c r="CH54" s="195"/>
      <c r="DU54" s="17">
        <v>1.0816999999999999E-3</v>
      </c>
      <c r="DV54" s="17">
        <v>792</v>
      </c>
      <c r="DW54" s="17">
        <v>5.151E-4</v>
      </c>
      <c r="DX54" s="17">
        <v>377</v>
      </c>
      <c r="DY54" s="17">
        <v>1.0816999999999999E-3</v>
      </c>
      <c r="DZ54" s="17">
        <v>792</v>
      </c>
      <c r="EA54" s="17">
        <v>5.151E-4</v>
      </c>
      <c r="EB54" s="17">
        <v>377</v>
      </c>
      <c r="ET54" s="195"/>
    </row>
    <row r="55" spans="1:150" s="17" customFormat="1" ht="14.25" customHeight="1" x14ac:dyDescent="0.25">
      <c r="A55" s="198">
        <v>39</v>
      </c>
      <c r="B55" s="200" t="s">
        <v>252</v>
      </c>
      <c r="C55" s="199">
        <v>42704</v>
      </c>
      <c r="D55" s="199">
        <v>42704</v>
      </c>
      <c r="E55" s="199">
        <v>43068</v>
      </c>
      <c r="F55" s="200" t="s">
        <v>276</v>
      </c>
      <c r="G55" s="200" t="s">
        <v>30</v>
      </c>
      <c r="H55" s="200" t="s">
        <v>308</v>
      </c>
      <c r="I55" s="198" t="s">
        <v>72</v>
      </c>
      <c r="J55" s="199">
        <v>26068</v>
      </c>
      <c r="K55" s="212">
        <v>513741</v>
      </c>
      <c r="L55" s="198">
        <v>1</v>
      </c>
      <c r="M55" s="198" t="s">
        <v>230</v>
      </c>
      <c r="N55" s="198">
        <v>4750</v>
      </c>
      <c r="O55" s="198">
        <v>0</v>
      </c>
      <c r="P55" s="198">
        <v>2368</v>
      </c>
      <c r="Q55" s="198">
        <v>0</v>
      </c>
      <c r="R55" s="198"/>
      <c r="S55" s="198"/>
      <c r="T55" s="198">
        <v>2382</v>
      </c>
      <c r="U55" s="202">
        <v>1276</v>
      </c>
      <c r="V55" s="201">
        <v>1390</v>
      </c>
      <c r="W55" s="201">
        <v>992</v>
      </c>
      <c r="X55" s="201">
        <v>119</v>
      </c>
      <c r="Y55" s="201">
        <v>1382</v>
      </c>
      <c r="Z55" s="201">
        <v>118</v>
      </c>
      <c r="AA55" s="205"/>
      <c r="AB55" s="205"/>
      <c r="AC55" s="205"/>
      <c r="AD55" s="205"/>
      <c r="AE55" s="205"/>
      <c r="AF55" s="205"/>
      <c r="AG55" s="205"/>
      <c r="AH55" s="205"/>
      <c r="AI55" s="233" t="s">
        <v>255</v>
      </c>
      <c r="AJ55" s="331">
        <v>2368</v>
      </c>
      <c r="AK55" s="331">
        <v>1128</v>
      </c>
      <c r="AL55" s="331" t="s">
        <v>136</v>
      </c>
      <c r="AM55" s="332"/>
      <c r="AN55" s="332"/>
      <c r="AO55" s="333"/>
      <c r="AP55" s="17">
        <v>1277</v>
      </c>
      <c r="AQ55" s="19">
        <f t="shared" si="7"/>
        <v>1795</v>
      </c>
      <c r="AR55" s="17">
        <f t="shared" si="8"/>
        <v>587</v>
      </c>
      <c r="AS55" s="17">
        <f t="shared" si="9"/>
        <v>119</v>
      </c>
      <c r="AT55" s="17">
        <f t="shared" si="10"/>
        <v>1784</v>
      </c>
      <c r="AU55" s="17">
        <f t="shared" si="11"/>
        <v>118</v>
      </c>
      <c r="AV55" s="221">
        <f t="shared" si="12"/>
        <v>0</v>
      </c>
      <c r="AW55" s="221">
        <f t="shared" si="13"/>
        <v>1</v>
      </c>
      <c r="AX55" s="221">
        <f t="shared" si="14"/>
        <v>0</v>
      </c>
      <c r="AY55" s="221">
        <f t="shared" si="15"/>
        <v>0</v>
      </c>
      <c r="AZ55" s="221">
        <f t="shared" si="16"/>
        <v>0</v>
      </c>
      <c r="BA55" s="221">
        <f t="shared" si="17"/>
        <v>0</v>
      </c>
      <c r="BB55" s="221">
        <f t="shared" si="18"/>
        <v>0</v>
      </c>
      <c r="BC55" s="221">
        <f t="shared" si="19"/>
        <v>0</v>
      </c>
      <c r="BD55" s="221">
        <f t="shared" si="20"/>
        <v>1</v>
      </c>
      <c r="BE55" s="195"/>
      <c r="BF55" s="195">
        <f t="shared" si="21"/>
        <v>0</v>
      </c>
      <c r="BG55" s="195">
        <f t="shared" si="22"/>
        <v>0</v>
      </c>
      <c r="BH55" s="195">
        <f t="shared" si="23"/>
        <v>0</v>
      </c>
      <c r="BL55" s="195">
        <f t="shared" si="24"/>
        <v>0</v>
      </c>
      <c r="BM55" s="195">
        <f t="shared" si="29"/>
        <v>0</v>
      </c>
      <c r="BN55" s="195">
        <f t="shared" si="25"/>
        <v>0</v>
      </c>
      <c r="BO55" s="195">
        <f t="shared" si="26"/>
        <v>0</v>
      </c>
      <c r="BP55" s="248">
        <f t="shared" si="27"/>
        <v>0</v>
      </c>
      <c r="BQ55" s="195">
        <f t="shared" si="28"/>
        <v>0</v>
      </c>
      <c r="BS55" s="195"/>
      <c r="BT55" s="195"/>
      <c r="BU55" s="246">
        <v>4.6100999999999998E-3</v>
      </c>
      <c r="BV55" s="195">
        <v>2368</v>
      </c>
      <c r="BW55" s="246">
        <v>2.1952999999999999E-3</v>
      </c>
      <c r="BX55" s="195">
        <v>1128</v>
      </c>
      <c r="BY55" s="246">
        <v>4.6100999999999998E-3</v>
      </c>
      <c r="BZ55" s="195">
        <v>2368</v>
      </c>
      <c r="CA55" s="246">
        <v>2.1952999999999999E-3</v>
      </c>
      <c r="CB55" s="17">
        <v>1128</v>
      </c>
      <c r="CC55" s="246"/>
      <c r="CE55" s="246"/>
      <c r="CH55" s="195"/>
      <c r="DU55" s="17">
        <v>7.2110000000000002E-4</v>
      </c>
      <c r="DV55" s="17">
        <v>370</v>
      </c>
      <c r="DW55" s="17">
        <v>3.434E-4</v>
      </c>
      <c r="DX55" s="17">
        <v>176</v>
      </c>
      <c r="DY55" s="17">
        <v>7.2110000000000002E-4</v>
      </c>
      <c r="DZ55" s="17">
        <v>370</v>
      </c>
      <c r="EA55" s="17">
        <v>3.434E-4</v>
      </c>
      <c r="EB55" s="17">
        <v>176</v>
      </c>
      <c r="ET55" s="195"/>
    </row>
    <row r="56" spans="1:150" s="17" customFormat="1" ht="14.25" customHeight="1" x14ac:dyDescent="0.25">
      <c r="A56" s="198">
        <v>40</v>
      </c>
      <c r="B56" s="200" t="s">
        <v>252</v>
      </c>
      <c r="C56" s="199">
        <v>42704</v>
      </c>
      <c r="D56" s="199">
        <v>42704</v>
      </c>
      <c r="E56" s="199">
        <v>43068</v>
      </c>
      <c r="F56" s="200" t="s">
        <v>280</v>
      </c>
      <c r="G56" s="200" t="s">
        <v>30</v>
      </c>
      <c r="H56" s="200" t="s">
        <v>309</v>
      </c>
      <c r="I56" s="198" t="s">
        <v>72</v>
      </c>
      <c r="J56" s="199">
        <v>22372</v>
      </c>
      <c r="K56" s="212">
        <v>325277</v>
      </c>
      <c r="L56" s="198">
        <v>1</v>
      </c>
      <c r="M56" s="198" t="s">
        <v>230</v>
      </c>
      <c r="N56" s="198">
        <v>4750</v>
      </c>
      <c r="O56" s="198">
        <v>0</v>
      </c>
      <c r="P56" s="198">
        <v>3242</v>
      </c>
      <c r="Q56" s="198">
        <v>0</v>
      </c>
      <c r="R56" s="198"/>
      <c r="S56" s="198"/>
      <c r="T56" s="198">
        <v>1508</v>
      </c>
      <c r="U56" s="202">
        <v>1750</v>
      </c>
      <c r="V56" s="201">
        <v>880</v>
      </c>
      <c r="W56" s="201">
        <v>628</v>
      </c>
      <c r="X56" s="201">
        <v>75</v>
      </c>
      <c r="Y56" s="201">
        <v>1892</v>
      </c>
      <c r="Z56" s="201">
        <v>162</v>
      </c>
      <c r="AA56" s="205"/>
      <c r="AB56" s="205"/>
      <c r="AC56" s="205"/>
      <c r="AD56" s="205"/>
      <c r="AE56" s="205"/>
      <c r="AF56" s="205"/>
      <c r="AG56" s="205"/>
      <c r="AH56" s="205"/>
      <c r="AI56" s="233" t="s">
        <v>255</v>
      </c>
      <c r="AJ56" s="331">
        <v>3242</v>
      </c>
      <c r="AK56" s="331">
        <v>1544</v>
      </c>
      <c r="AL56" s="331" t="s">
        <v>136</v>
      </c>
      <c r="AM56" s="332"/>
      <c r="AN56" s="332"/>
      <c r="AO56" s="333"/>
      <c r="AP56" s="17">
        <v>1751</v>
      </c>
      <c r="AQ56" s="19">
        <f t="shared" si="7"/>
        <v>1136</v>
      </c>
      <c r="AR56" s="17">
        <f t="shared" si="8"/>
        <v>372</v>
      </c>
      <c r="AS56" s="17">
        <f t="shared" si="9"/>
        <v>75</v>
      </c>
      <c r="AT56" s="17">
        <f t="shared" si="10"/>
        <v>2443</v>
      </c>
      <c r="AU56" s="17">
        <f t="shared" si="11"/>
        <v>162</v>
      </c>
      <c r="AV56" s="221">
        <f t="shared" si="12"/>
        <v>0</v>
      </c>
      <c r="AW56" s="221">
        <f t="shared" si="13"/>
        <v>1</v>
      </c>
      <c r="AX56" s="221">
        <f t="shared" si="14"/>
        <v>0</v>
      </c>
      <c r="AY56" s="221">
        <f t="shared" si="15"/>
        <v>0</v>
      </c>
      <c r="AZ56" s="221">
        <f t="shared" si="16"/>
        <v>0</v>
      </c>
      <c r="BA56" s="221">
        <f t="shared" si="17"/>
        <v>0</v>
      </c>
      <c r="BB56" s="221">
        <f t="shared" si="18"/>
        <v>0</v>
      </c>
      <c r="BC56" s="221">
        <f t="shared" si="19"/>
        <v>0</v>
      </c>
      <c r="BD56" s="221">
        <f t="shared" si="20"/>
        <v>1</v>
      </c>
      <c r="BE56" s="195"/>
      <c r="BF56" s="195">
        <f t="shared" si="21"/>
        <v>0</v>
      </c>
      <c r="BG56" s="195">
        <f t="shared" si="22"/>
        <v>0</v>
      </c>
      <c r="BH56" s="195">
        <f t="shared" si="23"/>
        <v>0</v>
      </c>
      <c r="BL56" s="195">
        <f t="shared" si="24"/>
        <v>0</v>
      </c>
      <c r="BM56" s="195">
        <f t="shared" si="29"/>
        <v>0</v>
      </c>
      <c r="BN56" s="195">
        <f t="shared" si="25"/>
        <v>0</v>
      </c>
      <c r="BO56" s="195">
        <f t="shared" si="26"/>
        <v>0</v>
      </c>
      <c r="BP56" s="248">
        <f t="shared" si="27"/>
        <v>0</v>
      </c>
      <c r="BQ56" s="195">
        <f t="shared" si="28"/>
        <v>0</v>
      </c>
      <c r="BS56" s="195"/>
      <c r="BT56" s="195"/>
      <c r="BU56" s="246">
        <v>9.9670999999999996E-3</v>
      </c>
      <c r="BV56" s="195">
        <v>3242</v>
      </c>
      <c r="BW56" s="246">
        <v>4.7461999999999999E-3</v>
      </c>
      <c r="BX56" s="195">
        <v>1544</v>
      </c>
      <c r="BY56" s="246">
        <v>9.9670999999999996E-3</v>
      </c>
      <c r="BZ56" s="195">
        <v>3242</v>
      </c>
      <c r="CA56" s="246">
        <v>4.7461999999999999E-3</v>
      </c>
      <c r="CB56" s="17">
        <v>1544</v>
      </c>
      <c r="CC56" s="246"/>
      <c r="CE56" s="246"/>
      <c r="CH56" s="195"/>
      <c r="DU56" s="17">
        <v>1.3908E-3</v>
      </c>
      <c r="DV56" s="17">
        <v>452</v>
      </c>
      <c r="DW56" s="17">
        <v>6.623E-4</v>
      </c>
      <c r="DX56" s="17">
        <v>215</v>
      </c>
      <c r="DY56" s="17">
        <v>1.3908E-3</v>
      </c>
      <c r="DZ56" s="17">
        <v>452</v>
      </c>
      <c r="EA56" s="17">
        <v>6.623E-4</v>
      </c>
      <c r="EB56" s="17">
        <v>215</v>
      </c>
      <c r="ET56" s="195"/>
    </row>
    <row r="57" spans="1:150" s="17" customFormat="1" ht="14.25" customHeight="1" x14ac:dyDescent="0.25">
      <c r="A57" s="198">
        <v>41</v>
      </c>
      <c r="B57" s="200" t="s">
        <v>252</v>
      </c>
      <c r="C57" s="199">
        <v>42704</v>
      </c>
      <c r="D57" s="199">
        <v>42704</v>
      </c>
      <c r="E57" s="199">
        <v>43068</v>
      </c>
      <c r="F57" s="200" t="s">
        <v>290</v>
      </c>
      <c r="G57" s="200" t="s">
        <v>30</v>
      </c>
      <c r="H57" s="200" t="s">
        <v>310</v>
      </c>
      <c r="I57" s="198" t="s">
        <v>72</v>
      </c>
      <c r="J57" s="199">
        <v>22800</v>
      </c>
      <c r="K57" s="212">
        <v>341542</v>
      </c>
      <c r="L57" s="198">
        <v>1</v>
      </c>
      <c r="M57" s="198" t="s">
        <v>230</v>
      </c>
      <c r="N57" s="198">
        <v>4750</v>
      </c>
      <c r="O57" s="198">
        <v>0</v>
      </c>
      <c r="P57" s="198">
        <v>3167</v>
      </c>
      <c r="Q57" s="198">
        <v>0</v>
      </c>
      <c r="R57" s="198"/>
      <c r="S57" s="198"/>
      <c r="T57" s="198">
        <v>1583</v>
      </c>
      <c r="U57" s="202">
        <v>1702</v>
      </c>
      <c r="V57" s="201">
        <v>924</v>
      </c>
      <c r="W57" s="201">
        <v>659</v>
      </c>
      <c r="X57" s="201">
        <v>79</v>
      </c>
      <c r="Y57" s="201">
        <v>1848</v>
      </c>
      <c r="Z57" s="201">
        <v>158</v>
      </c>
      <c r="AA57" s="205"/>
      <c r="AB57" s="205"/>
      <c r="AC57" s="205"/>
      <c r="AD57" s="205"/>
      <c r="AE57" s="205"/>
      <c r="AF57" s="205"/>
      <c r="AG57" s="205"/>
      <c r="AH57" s="205"/>
      <c r="AI57" s="233" t="s">
        <v>255</v>
      </c>
      <c r="AJ57" s="331">
        <v>3167</v>
      </c>
      <c r="AK57" s="331">
        <v>1508</v>
      </c>
      <c r="AL57" s="331" t="s">
        <v>136</v>
      </c>
      <c r="AM57" s="332"/>
      <c r="AN57" s="332"/>
      <c r="AO57" s="333"/>
      <c r="AP57" s="17">
        <v>1702</v>
      </c>
      <c r="AQ57" s="19">
        <f t="shared" si="7"/>
        <v>1193</v>
      </c>
      <c r="AR57" s="17">
        <f t="shared" si="8"/>
        <v>390</v>
      </c>
      <c r="AS57" s="17">
        <f t="shared" si="9"/>
        <v>79</v>
      </c>
      <c r="AT57" s="17">
        <f t="shared" si="10"/>
        <v>2386</v>
      </c>
      <c r="AU57" s="17">
        <f t="shared" si="11"/>
        <v>158</v>
      </c>
      <c r="AV57" s="221">
        <f t="shared" si="12"/>
        <v>0</v>
      </c>
      <c r="AW57" s="221">
        <f t="shared" si="13"/>
        <v>1</v>
      </c>
      <c r="AX57" s="221">
        <f t="shared" si="14"/>
        <v>0</v>
      </c>
      <c r="AY57" s="221">
        <f t="shared" si="15"/>
        <v>0</v>
      </c>
      <c r="AZ57" s="221">
        <f t="shared" si="16"/>
        <v>0</v>
      </c>
      <c r="BA57" s="221">
        <f t="shared" si="17"/>
        <v>0</v>
      </c>
      <c r="BB57" s="221">
        <f t="shared" si="18"/>
        <v>0</v>
      </c>
      <c r="BC57" s="221">
        <f t="shared" si="19"/>
        <v>0</v>
      </c>
      <c r="BD57" s="221">
        <f t="shared" si="20"/>
        <v>1</v>
      </c>
      <c r="BE57" s="195"/>
      <c r="BF57" s="195">
        <f t="shared" si="21"/>
        <v>0</v>
      </c>
      <c r="BG57" s="195">
        <f t="shared" si="22"/>
        <v>0</v>
      </c>
      <c r="BH57" s="195">
        <f t="shared" si="23"/>
        <v>0</v>
      </c>
      <c r="BL57" s="195">
        <f t="shared" si="24"/>
        <v>0</v>
      </c>
      <c r="BM57" s="195">
        <f t="shared" si="29"/>
        <v>0</v>
      </c>
      <c r="BN57" s="195">
        <f t="shared" si="25"/>
        <v>0</v>
      </c>
      <c r="BO57" s="195">
        <f t="shared" si="26"/>
        <v>0</v>
      </c>
      <c r="BP57" s="248">
        <f t="shared" si="27"/>
        <v>0</v>
      </c>
      <c r="BQ57" s="195">
        <f t="shared" si="28"/>
        <v>0</v>
      </c>
      <c r="BS57" s="195"/>
      <c r="BT57" s="195"/>
      <c r="BU57" s="246">
        <v>9.2717000000000008E-3</v>
      </c>
      <c r="BV57" s="195">
        <v>3167</v>
      </c>
      <c r="BW57" s="246">
        <v>4.4150999999999999E-3</v>
      </c>
      <c r="BX57" s="195">
        <v>1508</v>
      </c>
      <c r="BY57" s="246">
        <v>9.2717000000000008E-3</v>
      </c>
      <c r="BZ57" s="195">
        <v>3167</v>
      </c>
      <c r="CA57" s="246">
        <v>4.4150999999999999E-3</v>
      </c>
      <c r="CB57" s="17">
        <v>1508</v>
      </c>
      <c r="CC57" s="246"/>
      <c r="CE57" s="246"/>
      <c r="CH57" s="195"/>
      <c r="DU57" s="17">
        <v>9.2719999999999999E-4</v>
      </c>
      <c r="DV57" s="17">
        <v>317</v>
      </c>
      <c r="DW57" s="17">
        <v>4.415E-4</v>
      </c>
      <c r="DX57" s="17">
        <v>151</v>
      </c>
      <c r="DY57" s="17">
        <v>9.2719999999999999E-4</v>
      </c>
      <c r="DZ57" s="17">
        <v>317</v>
      </c>
      <c r="EA57" s="17">
        <v>4.415E-4</v>
      </c>
      <c r="EB57" s="17">
        <v>151</v>
      </c>
      <c r="ET57" s="195"/>
    </row>
    <row r="58" spans="1:150" s="17" customFormat="1" ht="14.25" customHeight="1" x14ac:dyDescent="0.25">
      <c r="A58" s="198">
        <v>42</v>
      </c>
      <c r="B58" s="200" t="s">
        <v>252</v>
      </c>
      <c r="C58" s="199">
        <v>42704</v>
      </c>
      <c r="D58" s="199">
        <v>42704</v>
      </c>
      <c r="E58" s="199">
        <v>43068</v>
      </c>
      <c r="F58" s="200" t="s">
        <v>311</v>
      </c>
      <c r="G58" s="200" t="s">
        <v>30</v>
      </c>
      <c r="H58" s="200" t="s">
        <v>312</v>
      </c>
      <c r="I58" s="198" t="s">
        <v>72</v>
      </c>
      <c r="J58" s="199">
        <v>30677</v>
      </c>
      <c r="K58" s="212">
        <v>703943</v>
      </c>
      <c r="L58" s="198">
        <v>1</v>
      </c>
      <c r="M58" s="198" t="s">
        <v>230</v>
      </c>
      <c r="N58" s="198">
        <v>4750</v>
      </c>
      <c r="O58" s="198">
        <v>0</v>
      </c>
      <c r="P58" s="198">
        <v>1487</v>
      </c>
      <c r="Q58" s="198">
        <v>0</v>
      </c>
      <c r="R58" s="198"/>
      <c r="S58" s="198"/>
      <c r="T58" s="198">
        <v>3263</v>
      </c>
      <c r="U58" s="202">
        <v>788</v>
      </c>
      <c r="V58" s="201">
        <v>1904</v>
      </c>
      <c r="W58" s="201">
        <v>1359</v>
      </c>
      <c r="X58" s="201">
        <v>163</v>
      </c>
      <c r="Y58" s="201">
        <v>868</v>
      </c>
      <c r="Z58" s="201">
        <v>74</v>
      </c>
      <c r="AA58" s="205"/>
      <c r="AB58" s="205"/>
      <c r="AC58" s="205"/>
      <c r="AD58" s="205"/>
      <c r="AE58" s="205"/>
      <c r="AF58" s="205"/>
      <c r="AG58" s="205"/>
      <c r="AH58" s="205"/>
      <c r="AI58" s="233" t="s">
        <v>255</v>
      </c>
      <c r="AJ58" s="331">
        <v>1487</v>
      </c>
      <c r="AK58" s="331">
        <v>708</v>
      </c>
      <c r="AL58" s="331" t="s">
        <v>136</v>
      </c>
      <c r="AM58" s="332"/>
      <c r="AN58" s="332"/>
      <c r="AO58" s="333"/>
      <c r="AP58" s="17">
        <v>789</v>
      </c>
      <c r="AQ58" s="19">
        <f t="shared" si="7"/>
        <v>2458</v>
      </c>
      <c r="AR58" s="17">
        <f t="shared" si="8"/>
        <v>805</v>
      </c>
      <c r="AS58" s="17">
        <f t="shared" si="9"/>
        <v>163</v>
      </c>
      <c r="AT58" s="17">
        <f t="shared" si="10"/>
        <v>1120</v>
      </c>
      <c r="AU58" s="17">
        <f t="shared" si="11"/>
        <v>74</v>
      </c>
      <c r="AV58" s="221">
        <f t="shared" si="12"/>
        <v>0</v>
      </c>
      <c r="AW58" s="221">
        <f t="shared" si="13"/>
        <v>1</v>
      </c>
      <c r="AX58" s="221">
        <f t="shared" si="14"/>
        <v>0</v>
      </c>
      <c r="AY58" s="221">
        <f t="shared" si="15"/>
        <v>0</v>
      </c>
      <c r="AZ58" s="221">
        <f t="shared" si="16"/>
        <v>0</v>
      </c>
      <c r="BA58" s="221">
        <f t="shared" si="17"/>
        <v>0</v>
      </c>
      <c r="BB58" s="221">
        <f t="shared" si="18"/>
        <v>0</v>
      </c>
      <c r="BC58" s="221">
        <f t="shared" si="19"/>
        <v>0</v>
      </c>
      <c r="BD58" s="221">
        <f t="shared" si="20"/>
        <v>1</v>
      </c>
      <c r="BE58" s="195"/>
      <c r="BF58" s="195">
        <f t="shared" si="21"/>
        <v>0</v>
      </c>
      <c r="BG58" s="195">
        <f t="shared" si="22"/>
        <v>0</v>
      </c>
      <c r="BH58" s="195">
        <f t="shared" si="23"/>
        <v>0</v>
      </c>
      <c r="BL58" s="195">
        <f t="shared" si="24"/>
        <v>0</v>
      </c>
      <c r="BM58" s="195">
        <f t="shared" si="29"/>
        <v>0</v>
      </c>
      <c r="BN58" s="195">
        <f t="shared" si="25"/>
        <v>0</v>
      </c>
      <c r="BO58" s="195">
        <f t="shared" si="26"/>
        <v>0</v>
      </c>
      <c r="BP58" s="248">
        <f t="shared" si="27"/>
        <v>0</v>
      </c>
      <c r="BQ58" s="195">
        <f t="shared" si="28"/>
        <v>0</v>
      </c>
      <c r="BS58" s="195"/>
      <c r="BT58" s="195"/>
      <c r="BU58" s="246">
        <v>2.1118999999999999E-3</v>
      </c>
      <c r="BV58" s="195">
        <v>1487</v>
      </c>
      <c r="BW58" s="246">
        <v>1.0057E-3</v>
      </c>
      <c r="BX58" s="195">
        <v>708</v>
      </c>
      <c r="BY58" s="246">
        <v>2.1118999999999999E-3</v>
      </c>
      <c r="BZ58" s="195">
        <v>1487</v>
      </c>
      <c r="CA58" s="246">
        <v>1.0057E-3</v>
      </c>
      <c r="CB58" s="17">
        <v>708</v>
      </c>
      <c r="CC58" s="246"/>
      <c r="CE58" s="246"/>
      <c r="CH58" s="195"/>
      <c r="DU58" s="17">
        <v>8.2419999999999998E-4</v>
      </c>
      <c r="DV58" s="17">
        <v>580</v>
      </c>
      <c r="DW58" s="17">
        <v>3.925E-4</v>
      </c>
      <c r="DX58" s="17">
        <v>276</v>
      </c>
      <c r="DY58" s="17">
        <v>8.2419999999999998E-4</v>
      </c>
      <c r="DZ58" s="17">
        <v>580</v>
      </c>
      <c r="EA58" s="17">
        <v>3.925E-4</v>
      </c>
      <c r="EB58" s="17">
        <v>276</v>
      </c>
      <c r="ET58" s="195"/>
    </row>
    <row r="59" spans="1:150" s="17" customFormat="1" ht="14.25" customHeight="1" x14ac:dyDescent="0.25">
      <c r="A59" s="198">
        <v>43</v>
      </c>
      <c r="B59" s="200" t="s">
        <v>252</v>
      </c>
      <c r="C59" s="199">
        <v>42704</v>
      </c>
      <c r="D59" s="199">
        <v>42704</v>
      </c>
      <c r="E59" s="199">
        <v>43068</v>
      </c>
      <c r="F59" s="200" t="s">
        <v>313</v>
      </c>
      <c r="G59" s="200" t="s">
        <v>30</v>
      </c>
      <c r="H59" s="200" t="s">
        <v>314</v>
      </c>
      <c r="I59" s="198" t="s">
        <v>72</v>
      </c>
      <c r="J59" s="199">
        <v>27747</v>
      </c>
      <c r="K59" s="212">
        <v>600763</v>
      </c>
      <c r="L59" s="198">
        <v>1</v>
      </c>
      <c r="M59" s="198" t="s">
        <v>230</v>
      </c>
      <c r="N59" s="198">
        <v>4750</v>
      </c>
      <c r="O59" s="198">
        <v>0</v>
      </c>
      <c r="P59" s="198">
        <v>1965</v>
      </c>
      <c r="Q59" s="198">
        <v>0</v>
      </c>
      <c r="R59" s="198"/>
      <c r="S59" s="198"/>
      <c r="T59" s="198">
        <v>2785</v>
      </c>
      <c r="U59" s="202">
        <v>1044</v>
      </c>
      <c r="V59" s="201">
        <v>1625</v>
      </c>
      <c r="W59" s="201">
        <v>1160</v>
      </c>
      <c r="X59" s="201">
        <v>139</v>
      </c>
      <c r="Y59" s="201">
        <v>1147</v>
      </c>
      <c r="Z59" s="201">
        <v>98</v>
      </c>
      <c r="AA59" s="205"/>
      <c r="AB59" s="205"/>
      <c r="AC59" s="205"/>
      <c r="AD59" s="205"/>
      <c r="AE59" s="205"/>
      <c r="AF59" s="205"/>
      <c r="AG59" s="205"/>
      <c r="AH59" s="205"/>
      <c r="AI59" s="233" t="s">
        <v>255</v>
      </c>
      <c r="AJ59" s="331">
        <v>1965</v>
      </c>
      <c r="AK59" s="331">
        <v>936</v>
      </c>
      <c r="AL59" s="331" t="s">
        <v>136</v>
      </c>
      <c r="AM59" s="332"/>
      <c r="AN59" s="332"/>
      <c r="AO59" s="333"/>
      <c r="AP59" s="17">
        <v>1044</v>
      </c>
      <c r="AQ59" s="19">
        <f t="shared" si="7"/>
        <v>2098</v>
      </c>
      <c r="AR59" s="17">
        <f t="shared" si="8"/>
        <v>687</v>
      </c>
      <c r="AS59" s="17">
        <f t="shared" si="9"/>
        <v>139</v>
      </c>
      <c r="AT59" s="17">
        <f t="shared" si="10"/>
        <v>1480</v>
      </c>
      <c r="AU59" s="17">
        <f t="shared" si="11"/>
        <v>98</v>
      </c>
      <c r="AV59" s="221">
        <f t="shared" si="12"/>
        <v>0</v>
      </c>
      <c r="AW59" s="221">
        <f t="shared" si="13"/>
        <v>1</v>
      </c>
      <c r="AX59" s="221">
        <f t="shared" si="14"/>
        <v>0</v>
      </c>
      <c r="AY59" s="221">
        <f t="shared" si="15"/>
        <v>0</v>
      </c>
      <c r="AZ59" s="221">
        <f t="shared" si="16"/>
        <v>0</v>
      </c>
      <c r="BA59" s="221">
        <f t="shared" si="17"/>
        <v>0</v>
      </c>
      <c r="BB59" s="221">
        <f t="shared" si="18"/>
        <v>0</v>
      </c>
      <c r="BC59" s="221">
        <f t="shared" si="19"/>
        <v>0</v>
      </c>
      <c r="BD59" s="221">
        <f t="shared" si="20"/>
        <v>1</v>
      </c>
      <c r="BE59" s="195"/>
      <c r="BF59" s="195">
        <f t="shared" si="21"/>
        <v>0</v>
      </c>
      <c r="BG59" s="195">
        <f t="shared" si="22"/>
        <v>0</v>
      </c>
      <c r="BH59" s="195">
        <f t="shared" si="23"/>
        <v>0</v>
      </c>
      <c r="BL59" s="195">
        <f t="shared" si="24"/>
        <v>0</v>
      </c>
      <c r="BM59" s="195">
        <f t="shared" si="29"/>
        <v>0</v>
      </c>
      <c r="BN59" s="195">
        <f t="shared" si="25"/>
        <v>0</v>
      </c>
      <c r="BO59" s="195">
        <f t="shared" si="26"/>
        <v>0</v>
      </c>
      <c r="BP59" s="248">
        <f t="shared" si="27"/>
        <v>0</v>
      </c>
      <c r="BQ59" s="195">
        <f t="shared" si="28"/>
        <v>0</v>
      </c>
      <c r="BS59" s="195"/>
      <c r="BT59" s="195"/>
      <c r="BU59" s="246">
        <v>3.2707999999999999E-3</v>
      </c>
      <c r="BV59" s="195">
        <v>1965</v>
      </c>
      <c r="BW59" s="246">
        <v>1.5575000000000001E-3</v>
      </c>
      <c r="BX59" s="195">
        <v>936</v>
      </c>
      <c r="BY59" s="246">
        <v>3.2707999999999999E-3</v>
      </c>
      <c r="BZ59" s="195">
        <v>1965</v>
      </c>
      <c r="CA59" s="246">
        <v>1.5575000000000001E-3</v>
      </c>
      <c r="CB59" s="17">
        <v>936</v>
      </c>
      <c r="CC59" s="246"/>
      <c r="CE59" s="246"/>
      <c r="CH59" s="195"/>
      <c r="DU59" s="17">
        <v>7.2110000000000002E-4</v>
      </c>
      <c r="DV59" s="17">
        <v>433</v>
      </c>
      <c r="DW59" s="17">
        <v>3.434E-4</v>
      </c>
      <c r="DX59" s="17">
        <v>206</v>
      </c>
      <c r="DY59" s="17">
        <v>7.2110000000000002E-4</v>
      </c>
      <c r="DZ59" s="17">
        <v>433</v>
      </c>
      <c r="EA59" s="17">
        <v>3.434E-4</v>
      </c>
      <c r="EB59" s="17">
        <v>206</v>
      </c>
      <c r="ET59" s="195"/>
    </row>
    <row r="60" spans="1:150" s="17" customFormat="1" ht="14.25" customHeight="1" x14ac:dyDescent="0.25">
      <c r="A60" s="198">
        <v>44</v>
      </c>
      <c r="B60" s="200" t="s">
        <v>252</v>
      </c>
      <c r="C60" s="199">
        <v>42704</v>
      </c>
      <c r="D60" s="199">
        <v>42704</v>
      </c>
      <c r="E60" s="199">
        <v>43068</v>
      </c>
      <c r="F60" s="200" t="s">
        <v>315</v>
      </c>
      <c r="G60" s="200" t="s">
        <v>30</v>
      </c>
      <c r="H60" s="200" t="s">
        <v>316</v>
      </c>
      <c r="I60" s="198" t="s">
        <v>32</v>
      </c>
      <c r="J60" s="199">
        <v>32235</v>
      </c>
      <c r="K60" s="212">
        <v>544050</v>
      </c>
      <c r="L60" s="198">
        <v>1</v>
      </c>
      <c r="M60" s="198" t="s">
        <v>230</v>
      </c>
      <c r="N60" s="198">
        <v>4750</v>
      </c>
      <c r="O60" s="198">
        <v>0</v>
      </c>
      <c r="P60" s="198">
        <v>2228</v>
      </c>
      <c r="Q60" s="198">
        <v>0</v>
      </c>
      <c r="R60" s="198"/>
      <c r="S60" s="198"/>
      <c r="T60" s="198">
        <v>2522</v>
      </c>
      <c r="U60" s="202">
        <v>1120</v>
      </c>
      <c r="V60" s="201">
        <v>1472</v>
      </c>
      <c r="W60" s="201">
        <v>1050</v>
      </c>
      <c r="X60" s="201">
        <v>126</v>
      </c>
      <c r="Y60" s="201">
        <v>1300</v>
      </c>
      <c r="Z60" s="201">
        <v>111</v>
      </c>
      <c r="AA60" s="205"/>
      <c r="AB60" s="205"/>
      <c r="AC60" s="205"/>
      <c r="AD60" s="205"/>
      <c r="AE60" s="205"/>
      <c r="AF60" s="205"/>
      <c r="AG60" s="205"/>
      <c r="AH60" s="205"/>
      <c r="AI60" s="233" t="s">
        <v>255</v>
      </c>
      <c r="AJ60" s="331">
        <v>2228</v>
      </c>
      <c r="AK60" s="331">
        <v>1061</v>
      </c>
      <c r="AL60" s="331" t="s">
        <v>136</v>
      </c>
      <c r="AM60" s="332"/>
      <c r="AN60" s="332"/>
      <c r="AO60" s="333"/>
      <c r="AP60" s="17">
        <v>1121</v>
      </c>
      <c r="AQ60" s="19">
        <f t="shared" si="7"/>
        <v>1900</v>
      </c>
      <c r="AR60" s="17">
        <f t="shared" si="8"/>
        <v>622</v>
      </c>
      <c r="AS60" s="17">
        <f t="shared" si="9"/>
        <v>126</v>
      </c>
      <c r="AT60" s="17">
        <f t="shared" si="10"/>
        <v>1679</v>
      </c>
      <c r="AU60" s="17">
        <f t="shared" si="11"/>
        <v>111</v>
      </c>
      <c r="AV60" s="221">
        <f t="shared" si="12"/>
        <v>0</v>
      </c>
      <c r="AW60" s="221">
        <f t="shared" si="13"/>
        <v>1</v>
      </c>
      <c r="AX60" s="221">
        <f t="shared" si="14"/>
        <v>0</v>
      </c>
      <c r="AY60" s="221">
        <f t="shared" si="15"/>
        <v>0</v>
      </c>
      <c r="AZ60" s="221">
        <f t="shared" si="16"/>
        <v>0</v>
      </c>
      <c r="BA60" s="221">
        <f t="shared" si="17"/>
        <v>0</v>
      </c>
      <c r="BB60" s="221">
        <f t="shared" si="18"/>
        <v>0</v>
      </c>
      <c r="BC60" s="221">
        <f t="shared" si="19"/>
        <v>0</v>
      </c>
      <c r="BD60" s="221">
        <f t="shared" si="20"/>
        <v>1</v>
      </c>
      <c r="BE60" s="195"/>
      <c r="BF60" s="195">
        <f t="shared" si="21"/>
        <v>0</v>
      </c>
      <c r="BG60" s="195">
        <f t="shared" si="22"/>
        <v>0</v>
      </c>
      <c r="BH60" s="195">
        <f t="shared" si="23"/>
        <v>0</v>
      </c>
      <c r="BL60" s="195">
        <f t="shared" si="24"/>
        <v>0</v>
      </c>
      <c r="BM60" s="195">
        <f t="shared" si="29"/>
        <v>0</v>
      </c>
      <c r="BN60" s="195">
        <f t="shared" si="25"/>
        <v>0</v>
      </c>
      <c r="BO60" s="195">
        <f t="shared" si="26"/>
        <v>0</v>
      </c>
      <c r="BP60" s="248">
        <f t="shared" si="27"/>
        <v>0</v>
      </c>
      <c r="BQ60" s="195">
        <f t="shared" si="28"/>
        <v>0</v>
      </c>
      <c r="BS60" s="195"/>
      <c r="BT60" s="195"/>
      <c r="BU60" s="246">
        <v>4.0949999999999997E-3</v>
      </c>
      <c r="BV60" s="195">
        <v>2228</v>
      </c>
      <c r="BW60" s="246">
        <v>1.9499999999999999E-3</v>
      </c>
      <c r="BX60" s="195">
        <v>1061</v>
      </c>
      <c r="BY60" s="246">
        <v>4.0949999999999997E-3</v>
      </c>
      <c r="BZ60" s="195">
        <v>2228</v>
      </c>
      <c r="CA60" s="246">
        <v>1.9499999999999999E-3</v>
      </c>
      <c r="CB60" s="17">
        <v>1061</v>
      </c>
      <c r="CC60" s="246"/>
      <c r="CE60" s="246"/>
      <c r="CH60" s="195"/>
      <c r="DU60" s="17">
        <v>1.0816999999999999E-3</v>
      </c>
      <c r="DV60" s="17">
        <v>588</v>
      </c>
      <c r="DW60" s="17">
        <v>5.151E-4</v>
      </c>
      <c r="DX60" s="17">
        <v>280</v>
      </c>
      <c r="DY60" s="17">
        <v>1.0816999999999999E-3</v>
      </c>
      <c r="DZ60" s="17">
        <v>588</v>
      </c>
      <c r="EA60" s="17">
        <v>5.151E-4</v>
      </c>
      <c r="EB60" s="17">
        <v>280</v>
      </c>
      <c r="ET60" s="195"/>
    </row>
    <row r="61" spans="1:150" s="17" customFormat="1" ht="14.25" customHeight="1" x14ac:dyDescent="0.25">
      <c r="A61" s="198">
        <v>45</v>
      </c>
      <c r="B61" s="200" t="s">
        <v>252</v>
      </c>
      <c r="C61" s="199">
        <v>42704</v>
      </c>
      <c r="D61" s="199">
        <v>42704</v>
      </c>
      <c r="E61" s="199">
        <v>43068</v>
      </c>
      <c r="F61" s="200" t="s">
        <v>297</v>
      </c>
      <c r="G61" s="200" t="s">
        <v>30</v>
      </c>
      <c r="H61" s="200" t="s">
        <v>317</v>
      </c>
      <c r="I61" s="198" t="s">
        <v>72</v>
      </c>
      <c r="J61" s="199">
        <v>22227</v>
      </c>
      <c r="K61" s="212">
        <v>308415</v>
      </c>
      <c r="L61" s="198">
        <v>1</v>
      </c>
      <c r="M61" s="198" t="s">
        <v>230</v>
      </c>
      <c r="N61" s="198">
        <v>4750</v>
      </c>
      <c r="O61" s="198">
        <v>0</v>
      </c>
      <c r="P61" s="198">
        <v>3320</v>
      </c>
      <c r="Q61" s="198">
        <v>0</v>
      </c>
      <c r="R61" s="198"/>
      <c r="S61" s="198"/>
      <c r="T61" s="198">
        <v>1430</v>
      </c>
      <c r="U61" s="202">
        <v>1660</v>
      </c>
      <c r="V61" s="201">
        <v>834</v>
      </c>
      <c r="W61" s="201">
        <v>596</v>
      </c>
      <c r="X61" s="201">
        <v>72</v>
      </c>
      <c r="Y61" s="201">
        <v>1937</v>
      </c>
      <c r="Z61" s="201">
        <v>166</v>
      </c>
      <c r="AA61" s="205"/>
      <c r="AB61" s="205"/>
      <c r="AC61" s="205"/>
      <c r="AD61" s="205"/>
      <c r="AE61" s="205"/>
      <c r="AF61" s="205"/>
      <c r="AG61" s="205"/>
      <c r="AH61" s="205"/>
      <c r="AI61" s="233" t="s">
        <v>255</v>
      </c>
      <c r="AJ61" s="331">
        <v>3320</v>
      </c>
      <c r="AK61" s="331">
        <v>1581</v>
      </c>
      <c r="AL61" s="331" t="s">
        <v>136</v>
      </c>
      <c r="AM61" s="332"/>
      <c r="AN61" s="332"/>
      <c r="AO61" s="333"/>
      <c r="AP61" s="17">
        <v>1660</v>
      </c>
      <c r="AQ61" s="19">
        <f t="shared" si="7"/>
        <v>1077</v>
      </c>
      <c r="AR61" s="17">
        <f t="shared" si="8"/>
        <v>353</v>
      </c>
      <c r="AS61" s="17">
        <f t="shared" si="9"/>
        <v>72</v>
      </c>
      <c r="AT61" s="17">
        <f t="shared" si="10"/>
        <v>2501</v>
      </c>
      <c r="AU61" s="17">
        <f t="shared" si="11"/>
        <v>166</v>
      </c>
      <c r="AV61" s="221">
        <f t="shared" si="12"/>
        <v>0</v>
      </c>
      <c r="AW61" s="221">
        <f t="shared" si="13"/>
        <v>1</v>
      </c>
      <c r="AX61" s="221">
        <f t="shared" si="14"/>
        <v>0</v>
      </c>
      <c r="AY61" s="221">
        <f t="shared" si="15"/>
        <v>0</v>
      </c>
      <c r="AZ61" s="221">
        <f t="shared" si="16"/>
        <v>0</v>
      </c>
      <c r="BA61" s="221">
        <f t="shared" si="17"/>
        <v>0</v>
      </c>
      <c r="BB61" s="221">
        <f t="shared" si="18"/>
        <v>0</v>
      </c>
      <c r="BC61" s="221">
        <f t="shared" si="19"/>
        <v>0</v>
      </c>
      <c r="BD61" s="221">
        <f t="shared" si="20"/>
        <v>1</v>
      </c>
      <c r="BE61" s="195"/>
      <c r="BF61" s="195">
        <f t="shared" si="21"/>
        <v>0</v>
      </c>
      <c r="BG61" s="195">
        <f t="shared" si="22"/>
        <v>0</v>
      </c>
      <c r="BH61" s="195">
        <f t="shared" si="23"/>
        <v>0</v>
      </c>
      <c r="BL61" s="195">
        <f t="shared" si="24"/>
        <v>0</v>
      </c>
      <c r="BM61" s="195">
        <f t="shared" si="29"/>
        <v>0</v>
      </c>
      <c r="BN61" s="195">
        <f t="shared" si="25"/>
        <v>0</v>
      </c>
      <c r="BO61" s="195">
        <f t="shared" si="26"/>
        <v>0</v>
      </c>
      <c r="BP61" s="248">
        <f t="shared" si="27"/>
        <v>0</v>
      </c>
      <c r="BQ61" s="195">
        <f t="shared" si="28"/>
        <v>0</v>
      </c>
      <c r="BS61" s="195"/>
      <c r="BT61" s="195"/>
      <c r="BU61" s="246">
        <v>1.0765500000000001E-2</v>
      </c>
      <c r="BV61" s="195">
        <v>3320</v>
      </c>
      <c r="BW61" s="246">
        <v>5.1263999999999997E-3</v>
      </c>
      <c r="BX61" s="195">
        <v>1581</v>
      </c>
      <c r="BY61" s="246">
        <v>1.0765500000000001E-2</v>
      </c>
      <c r="BZ61" s="195">
        <v>3320</v>
      </c>
      <c r="CA61" s="246">
        <v>5.1263999999999997E-3</v>
      </c>
      <c r="CB61" s="17">
        <v>1581</v>
      </c>
      <c r="CC61" s="246"/>
      <c r="CE61" s="246"/>
      <c r="CH61" s="195"/>
      <c r="DU61" s="17">
        <v>1.3908E-3</v>
      </c>
      <c r="DV61" s="17">
        <v>429</v>
      </c>
      <c r="DW61" s="17">
        <v>6.623E-4</v>
      </c>
      <c r="DX61" s="17">
        <v>204</v>
      </c>
      <c r="DY61" s="17">
        <v>1.3908E-3</v>
      </c>
      <c r="DZ61" s="17">
        <v>429</v>
      </c>
      <c r="EA61" s="17">
        <v>6.623E-4</v>
      </c>
      <c r="EB61" s="17">
        <v>204</v>
      </c>
      <c r="ET61" s="195"/>
    </row>
    <row r="62" spans="1:150" s="17" customFormat="1" ht="14.25" customHeight="1" x14ac:dyDescent="0.25">
      <c r="A62" s="198">
        <v>46</v>
      </c>
      <c r="B62" s="200" t="s">
        <v>252</v>
      </c>
      <c r="C62" s="199">
        <v>42704</v>
      </c>
      <c r="D62" s="199">
        <v>42704</v>
      </c>
      <c r="E62" s="199">
        <v>43068</v>
      </c>
      <c r="F62" s="200" t="s">
        <v>290</v>
      </c>
      <c r="G62" s="200" t="s">
        <v>30</v>
      </c>
      <c r="H62" s="200" t="s">
        <v>318</v>
      </c>
      <c r="I62" s="198" t="s">
        <v>72</v>
      </c>
      <c r="J62" s="199">
        <v>22881</v>
      </c>
      <c r="K62" s="212">
        <v>341542</v>
      </c>
      <c r="L62" s="198">
        <v>1</v>
      </c>
      <c r="M62" s="198" t="s">
        <v>230</v>
      </c>
      <c r="N62" s="198">
        <v>4750</v>
      </c>
      <c r="O62" s="198">
        <v>0</v>
      </c>
      <c r="P62" s="198">
        <v>3167</v>
      </c>
      <c r="Q62" s="198">
        <v>0</v>
      </c>
      <c r="R62" s="198"/>
      <c r="S62" s="198"/>
      <c r="T62" s="198">
        <v>1583</v>
      </c>
      <c r="U62" s="202">
        <v>1583</v>
      </c>
      <c r="V62" s="201">
        <v>924</v>
      </c>
      <c r="W62" s="201">
        <v>659</v>
      </c>
      <c r="X62" s="201">
        <v>79</v>
      </c>
      <c r="Y62" s="201">
        <v>1848</v>
      </c>
      <c r="Z62" s="201">
        <v>158</v>
      </c>
      <c r="AA62" s="205"/>
      <c r="AB62" s="205"/>
      <c r="AC62" s="205"/>
      <c r="AD62" s="205"/>
      <c r="AE62" s="205"/>
      <c r="AF62" s="205"/>
      <c r="AG62" s="205"/>
      <c r="AH62" s="205"/>
      <c r="AI62" s="233" t="s">
        <v>255</v>
      </c>
      <c r="AJ62" s="331">
        <v>3167</v>
      </c>
      <c r="AK62" s="331">
        <v>1508</v>
      </c>
      <c r="AL62" s="331" t="s">
        <v>136</v>
      </c>
      <c r="AM62" s="332"/>
      <c r="AN62" s="332"/>
      <c r="AO62" s="333"/>
      <c r="AP62" s="17">
        <v>1702</v>
      </c>
      <c r="AQ62" s="19">
        <f t="shared" si="7"/>
        <v>1193</v>
      </c>
      <c r="AR62" s="17">
        <f t="shared" si="8"/>
        <v>390</v>
      </c>
      <c r="AS62" s="17">
        <f t="shared" si="9"/>
        <v>79</v>
      </c>
      <c r="AT62" s="17">
        <f t="shared" si="10"/>
        <v>2386</v>
      </c>
      <c r="AU62" s="17">
        <f t="shared" si="11"/>
        <v>158</v>
      </c>
      <c r="AV62" s="221">
        <f t="shared" si="12"/>
        <v>0</v>
      </c>
      <c r="AW62" s="221">
        <f t="shared" si="13"/>
        <v>1</v>
      </c>
      <c r="AX62" s="221">
        <f t="shared" si="14"/>
        <v>0</v>
      </c>
      <c r="AY62" s="221">
        <f t="shared" si="15"/>
        <v>0</v>
      </c>
      <c r="AZ62" s="221">
        <f t="shared" si="16"/>
        <v>0</v>
      </c>
      <c r="BA62" s="221">
        <f t="shared" si="17"/>
        <v>0</v>
      </c>
      <c r="BB62" s="221">
        <f t="shared" si="18"/>
        <v>0</v>
      </c>
      <c r="BC62" s="221">
        <f t="shared" si="19"/>
        <v>0</v>
      </c>
      <c r="BD62" s="221">
        <f t="shared" si="20"/>
        <v>1</v>
      </c>
      <c r="BE62" s="195"/>
      <c r="BF62" s="195">
        <f t="shared" si="21"/>
        <v>0</v>
      </c>
      <c r="BG62" s="195">
        <f t="shared" si="22"/>
        <v>0</v>
      </c>
      <c r="BH62" s="195">
        <f t="shared" si="23"/>
        <v>0</v>
      </c>
      <c r="BL62" s="195">
        <f t="shared" si="24"/>
        <v>0</v>
      </c>
      <c r="BM62" s="195">
        <f t="shared" si="29"/>
        <v>0</v>
      </c>
      <c r="BN62" s="195">
        <f t="shared" si="25"/>
        <v>0</v>
      </c>
      <c r="BO62" s="195">
        <f t="shared" si="26"/>
        <v>0</v>
      </c>
      <c r="BP62" s="248">
        <f t="shared" si="27"/>
        <v>0</v>
      </c>
      <c r="BQ62" s="195">
        <f t="shared" si="28"/>
        <v>0</v>
      </c>
      <c r="BS62" s="195"/>
      <c r="BT62" s="195"/>
      <c r="BU62" s="246">
        <v>9.2717000000000008E-3</v>
      </c>
      <c r="BV62" s="195">
        <v>3167</v>
      </c>
      <c r="BW62" s="246">
        <v>4.4150999999999999E-3</v>
      </c>
      <c r="BX62" s="195">
        <v>1508</v>
      </c>
      <c r="BY62" s="246">
        <v>9.2717000000000008E-3</v>
      </c>
      <c r="BZ62" s="195">
        <v>3167</v>
      </c>
      <c r="CA62" s="246">
        <v>4.4150999999999999E-3</v>
      </c>
      <c r="CB62" s="17">
        <v>1508</v>
      </c>
      <c r="CC62" s="246"/>
      <c r="CE62" s="246"/>
      <c r="CH62" s="195"/>
      <c r="DU62" s="17">
        <v>9.2719999999999999E-4</v>
      </c>
      <c r="DV62" s="17">
        <v>317</v>
      </c>
      <c r="DW62" s="17">
        <v>4.415E-4</v>
      </c>
      <c r="DX62" s="17">
        <v>151</v>
      </c>
      <c r="DY62" s="17">
        <v>9.2719999999999999E-4</v>
      </c>
      <c r="DZ62" s="17">
        <v>317</v>
      </c>
      <c r="EA62" s="17">
        <v>4.415E-4</v>
      </c>
      <c r="EB62" s="17">
        <v>151</v>
      </c>
      <c r="ET62" s="195"/>
    </row>
    <row r="63" spans="1:150" s="17" customFormat="1" ht="14.25" customHeight="1" x14ac:dyDescent="0.25">
      <c r="A63" s="198">
        <v>47</v>
      </c>
      <c r="B63" s="200" t="s">
        <v>252</v>
      </c>
      <c r="C63" s="199">
        <v>42704</v>
      </c>
      <c r="D63" s="199">
        <v>42704</v>
      </c>
      <c r="E63" s="199">
        <v>43068</v>
      </c>
      <c r="F63" s="200" t="s">
        <v>280</v>
      </c>
      <c r="G63" s="200" t="s">
        <v>30</v>
      </c>
      <c r="H63" s="200" t="s">
        <v>319</v>
      </c>
      <c r="I63" s="198" t="s">
        <v>72</v>
      </c>
      <c r="J63" s="199">
        <v>22407</v>
      </c>
      <c r="K63" s="212">
        <v>325277</v>
      </c>
      <c r="L63" s="198">
        <v>1</v>
      </c>
      <c r="M63" s="198" t="s">
        <v>230</v>
      </c>
      <c r="N63" s="198">
        <v>4750</v>
      </c>
      <c r="O63" s="198">
        <v>0</v>
      </c>
      <c r="P63" s="198">
        <v>3242</v>
      </c>
      <c r="Q63" s="198">
        <v>0</v>
      </c>
      <c r="R63" s="198"/>
      <c r="S63" s="198"/>
      <c r="T63" s="198">
        <v>1508</v>
      </c>
      <c r="U63" s="202">
        <v>1750</v>
      </c>
      <c r="V63" s="201">
        <v>880</v>
      </c>
      <c r="W63" s="201">
        <v>628</v>
      </c>
      <c r="X63" s="201">
        <v>75</v>
      </c>
      <c r="Y63" s="201">
        <v>1892</v>
      </c>
      <c r="Z63" s="201">
        <v>162</v>
      </c>
      <c r="AA63" s="205"/>
      <c r="AB63" s="205"/>
      <c r="AC63" s="205"/>
      <c r="AD63" s="205"/>
      <c r="AE63" s="205"/>
      <c r="AF63" s="205"/>
      <c r="AG63" s="205"/>
      <c r="AH63" s="205"/>
      <c r="AI63" s="233" t="s">
        <v>255</v>
      </c>
      <c r="AJ63" s="331">
        <v>3242</v>
      </c>
      <c r="AK63" s="331">
        <v>1544</v>
      </c>
      <c r="AL63" s="331" t="s">
        <v>136</v>
      </c>
      <c r="AM63" s="332"/>
      <c r="AN63" s="332"/>
      <c r="AO63" s="333"/>
      <c r="AP63" s="17">
        <v>1751</v>
      </c>
      <c r="AQ63" s="19">
        <f t="shared" si="7"/>
        <v>1136</v>
      </c>
      <c r="AR63" s="17">
        <f t="shared" si="8"/>
        <v>372</v>
      </c>
      <c r="AS63" s="17">
        <f t="shared" si="9"/>
        <v>75</v>
      </c>
      <c r="AT63" s="17">
        <f t="shared" si="10"/>
        <v>2443</v>
      </c>
      <c r="AU63" s="17">
        <f t="shared" si="11"/>
        <v>162</v>
      </c>
      <c r="AV63" s="221">
        <f t="shared" si="12"/>
        <v>0</v>
      </c>
      <c r="AW63" s="221">
        <f t="shared" si="13"/>
        <v>1</v>
      </c>
      <c r="AX63" s="221">
        <f t="shared" si="14"/>
        <v>0</v>
      </c>
      <c r="AY63" s="221">
        <f t="shared" si="15"/>
        <v>0</v>
      </c>
      <c r="AZ63" s="221">
        <f t="shared" si="16"/>
        <v>0</v>
      </c>
      <c r="BA63" s="221">
        <f t="shared" si="17"/>
        <v>0</v>
      </c>
      <c r="BB63" s="221">
        <f t="shared" si="18"/>
        <v>0</v>
      </c>
      <c r="BC63" s="221">
        <f t="shared" si="19"/>
        <v>0</v>
      </c>
      <c r="BD63" s="221">
        <f t="shared" si="20"/>
        <v>1</v>
      </c>
      <c r="BE63" s="195"/>
      <c r="BF63" s="195">
        <f t="shared" si="21"/>
        <v>0</v>
      </c>
      <c r="BG63" s="195">
        <f t="shared" si="22"/>
        <v>0</v>
      </c>
      <c r="BH63" s="195">
        <f t="shared" si="23"/>
        <v>0</v>
      </c>
      <c r="BL63" s="195">
        <f t="shared" si="24"/>
        <v>0</v>
      </c>
      <c r="BM63" s="195">
        <f t="shared" si="29"/>
        <v>0</v>
      </c>
      <c r="BN63" s="195">
        <f t="shared" si="25"/>
        <v>0</v>
      </c>
      <c r="BO63" s="195">
        <f t="shared" si="26"/>
        <v>0</v>
      </c>
      <c r="BP63" s="248">
        <f t="shared" si="27"/>
        <v>0</v>
      </c>
      <c r="BQ63" s="195">
        <f t="shared" si="28"/>
        <v>0</v>
      </c>
      <c r="BS63" s="195"/>
      <c r="BT63" s="195"/>
      <c r="BU63" s="246">
        <v>9.9670999999999996E-3</v>
      </c>
      <c r="BV63" s="195">
        <v>3242</v>
      </c>
      <c r="BW63" s="246">
        <v>4.7461999999999999E-3</v>
      </c>
      <c r="BX63" s="195">
        <v>1544</v>
      </c>
      <c r="BY63" s="246">
        <v>9.9670999999999996E-3</v>
      </c>
      <c r="BZ63" s="195">
        <v>3242</v>
      </c>
      <c r="CA63" s="246">
        <v>4.7461999999999999E-3</v>
      </c>
      <c r="CB63" s="17">
        <v>1544</v>
      </c>
      <c r="CC63" s="246"/>
      <c r="CE63" s="246"/>
      <c r="CH63" s="195"/>
      <c r="DU63" s="17">
        <v>1.3908E-3</v>
      </c>
      <c r="DV63" s="17">
        <v>452</v>
      </c>
      <c r="DW63" s="17">
        <v>6.623E-4</v>
      </c>
      <c r="DX63" s="17">
        <v>215</v>
      </c>
      <c r="DY63" s="17">
        <v>1.3908E-3</v>
      </c>
      <c r="DZ63" s="17">
        <v>452</v>
      </c>
      <c r="EA63" s="17">
        <v>6.623E-4</v>
      </c>
      <c r="EB63" s="17">
        <v>215</v>
      </c>
      <c r="ET63" s="195"/>
    </row>
    <row r="64" spans="1:150" s="17" customFormat="1" ht="14.25" customHeight="1" x14ac:dyDescent="0.25">
      <c r="A64" s="198"/>
      <c r="B64" s="200"/>
      <c r="C64" s="199"/>
      <c r="D64" s="199"/>
      <c r="E64" s="199"/>
      <c r="F64" s="200"/>
      <c r="G64" s="200"/>
      <c r="H64" s="200"/>
      <c r="I64" s="198"/>
      <c r="J64" s="199"/>
      <c r="K64" s="212"/>
      <c r="L64" s="198"/>
      <c r="M64" s="198"/>
      <c r="N64" s="198"/>
      <c r="O64" s="198"/>
      <c r="P64" s="198"/>
      <c r="Q64" s="198"/>
      <c r="R64" s="198"/>
      <c r="S64" s="198"/>
      <c r="T64" s="198"/>
      <c r="U64" s="202"/>
      <c r="V64" s="201"/>
      <c r="W64" s="201"/>
      <c r="X64" s="201"/>
      <c r="Y64" s="201"/>
      <c r="Z64" s="201"/>
      <c r="AA64" s="205"/>
      <c r="AB64" s="205"/>
      <c r="AC64" s="205"/>
      <c r="AD64" s="205"/>
      <c r="AE64" s="205"/>
      <c r="AF64" s="205"/>
      <c r="AG64" s="205"/>
      <c r="AH64" s="205"/>
      <c r="AI64" s="233"/>
      <c r="AJ64" s="331"/>
      <c r="AK64" s="331"/>
      <c r="AL64" s="331"/>
      <c r="AM64" s="332"/>
      <c r="AN64" s="332"/>
      <c r="AO64" s="333"/>
      <c r="AQ64" s="19"/>
      <c r="AV64" s="221"/>
      <c r="AW64" s="221"/>
      <c r="AX64" s="221"/>
      <c r="AY64" s="221"/>
      <c r="AZ64" s="221"/>
      <c r="BA64" s="221"/>
      <c r="BB64" s="221"/>
      <c r="BC64" s="221"/>
      <c r="BD64" s="221"/>
      <c r="BL64" s="195"/>
      <c r="BM64" s="195"/>
      <c r="BN64" s="195"/>
      <c r="BO64" s="195"/>
      <c r="BP64" s="195"/>
      <c r="BQ64" s="195"/>
      <c r="BS64" s="195"/>
      <c r="BT64" s="195"/>
      <c r="BU64" s="246"/>
      <c r="BV64" s="195"/>
      <c r="BW64" s="246"/>
      <c r="BX64" s="195"/>
      <c r="BY64" s="246"/>
      <c r="BZ64" s="195"/>
      <c r="CA64" s="246"/>
      <c r="CC64" s="246"/>
      <c r="CE64" s="246"/>
    </row>
    <row r="65" spans="1:83" s="17" customFormat="1" ht="14.25" customHeight="1" x14ac:dyDescent="0.25">
      <c r="A65" s="198"/>
      <c r="B65" s="200"/>
      <c r="C65" s="199"/>
      <c r="D65" s="199"/>
      <c r="E65" s="199"/>
      <c r="F65" s="200"/>
      <c r="G65" s="200"/>
      <c r="H65" s="200"/>
      <c r="I65" s="198"/>
      <c r="J65" s="199"/>
      <c r="K65" s="212"/>
      <c r="L65" s="198"/>
      <c r="M65" s="198"/>
      <c r="N65" s="198"/>
      <c r="O65" s="198"/>
      <c r="P65" s="198"/>
      <c r="Q65" s="198"/>
      <c r="R65" s="198"/>
      <c r="S65" s="198"/>
      <c r="T65" s="198"/>
      <c r="U65" s="202"/>
      <c r="V65" s="201"/>
      <c r="W65" s="201"/>
      <c r="X65" s="201"/>
      <c r="Y65" s="201"/>
      <c r="Z65" s="201"/>
      <c r="AA65" s="205"/>
      <c r="AB65" s="205"/>
      <c r="AC65" s="205"/>
      <c r="AD65" s="205"/>
      <c r="AE65" s="205"/>
      <c r="AF65" s="205"/>
      <c r="AG65" s="205"/>
      <c r="AH65" s="205"/>
      <c r="AI65" s="233"/>
      <c r="AJ65" s="331"/>
      <c r="AK65" s="331"/>
      <c r="AL65" s="331"/>
      <c r="AM65" s="332"/>
      <c r="AN65" s="332"/>
      <c r="AO65" s="333"/>
      <c r="AQ65" s="19"/>
      <c r="AV65" s="221"/>
      <c r="AW65" s="221"/>
      <c r="AX65" s="221"/>
      <c r="AY65" s="221"/>
      <c r="AZ65" s="221"/>
      <c r="BA65" s="221"/>
      <c r="BB65" s="221"/>
      <c r="BC65" s="221"/>
      <c r="BD65" s="221"/>
      <c r="BL65" s="195"/>
      <c r="BM65" s="195"/>
      <c r="BN65" s="195"/>
      <c r="BO65" s="195"/>
      <c r="BP65" s="195"/>
      <c r="BQ65" s="195"/>
      <c r="BS65" s="195"/>
      <c r="BT65" s="195"/>
      <c r="BU65" s="246"/>
      <c r="BV65" s="195"/>
      <c r="BW65" s="246"/>
      <c r="BX65" s="195"/>
      <c r="BY65" s="246"/>
      <c r="BZ65" s="195"/>
      <c r="CA65" s="246"/>
      <c r="CC65" s="246"/>
      <c r="CE65" s="246"/>
    </row>
    <row r="66" spans="1:83" s="17" customFormat="1" ht="14.25" customHeight="1" x14ac:dyDescent="0.25">
      <c r="A66" s="198"/>
      <c r="B66" s="200"/>
      <c r="C66" s="199"/>
      <c r="D66" s="199"/>
      <c r="E66" s="199"/>
      <c r="F66" s="200"/>
      <c r="G66" s="200"/>
      <c r="H66" s="200"/>
      <c r="I66" s="198"/>
      <c r="J66" s="199"/>
      <c r="K66" s="212"/>
      <c r="L66" s="198"/>
      <c r="M66" s="198"/>
      <c r="N66" s="198"/>
      <c r="O66" s="198"/>
      <c r="P66" s="198"/>
      <c r="Q66" s="198"/>
      <c r="R66" s="198"/>
      <c r="S66" s="198"/>
      <c r="T66" s="198"/>
      <c r="U66" s="202"/>
      <c r="V66" s="201"/>
      <c r="W66" s="201"/>
      <c r="X66" s="201"/>
      <c r="Y66" s="201"/>
      <c r="Z66" s="201"/>
      <c r="AA66" s="205"/>
      <c r="AB66" s="205"/>
      <c r="AC66" s="205"/>
      <c r="AD66" s="205"/>
      <c r="AE66" s="205"/>
      <c r="AF66" s="205"/>
      <c r="AG66" s="205"/>
      <c r="AH66" s="205"/>
      <c r="AI66" s="233"/>
      <c r="AJ66" s="331"/>
      <c r="AK66" s="331"/>
      <c r="AL66" s="331"/>
      <c r="AM66" s="332"/>
      <c r="AN66" s="332"/>
      <c r="AO66" s="333"/>
      <c r="AQ66" s="19"/>
      <c r="AV66" s="221"/>
      <c r="AW66" s="221"/>
      <c r="AX66" s="221"/>
      <c r="AY66" s="221"/>
      <c r="AZ66" s="221"/>
      <c r="BA66" s="221"/>
      <c r="BB66" s="221"/>
      <c r="BC66" s="221"/>
      <c r="BD66" s="221"/>
      <c r="BL66" s="195"/>
      <c r="BM66" s="195"/>
      <c r="BN66" s="195"/>
      <c r="BO66" s="195"/>
      <c r="BP66" s="195"/>
      <c r="BQ66" s="195"/>
      <c r="BS66" s="195"/>
      <c r="BT66" s="195"/>
      <c r="BU66" s="246"/>
      <c r="BV66" s="195"/>
      <c r="BW66" s="246"/>
      <c r="BX66" s="195"/>
      <c r="BY66" s="246"/>
      <c r="BZ66" s="195"/>
      <c r="CA66" s="246"/>
      <c r="CC66" s="246"/>
      <c r="CE66" s="246"/>
    </row>
    <row r="67" spans="1:83" s="17" customFormat="1" ht="14.25" customHeight="1" x14ac:dyDescent="0.25">
      <c r="A67" s="198"/>
      <c r="B67" s="200"/>
      <c r="C67" s="199"/>
      <c r="D67" s="199"/>
      <c r="E67" s="199"/>
      <c r="F67" s="200"/>
      <c r="G67" s="200"/>
      <c r="H67" s="200"/>
      <c r="I67" s="198"/>
      <c r="J67" s="199"/>
      <c r="K67" s="212"/>
      <c r="L67" s="198"/>
      <c r="M67" s="198"/>
      <c r="N67" s="198"/>
      <c r="O67" s="198"/>
      <c r="P67" s="198"/>
      <c r="Q67" s="198"/>
      <c r="R67" s="198"/>
      <c r="S67" s="198"/>
      <c r="T67" s="198"/>
      <c r="U67" s="202"/>
      <c r="V67" s="201"/>
      <c r="W67" s="201"/>
      <c r="X67" s="201"/>
      <c r="Y67" s="201"/>
      <c r="Z67" s="201"/>
      <c r="AA67" s="205"/>
      <c r="AB67" s="205"/>
      <c r="AC67" s="205"/>
      <c r="AD67" s="205"/>
      <c r="AE67" s="205"/>
      <c r="AF67" s="205"/>
      <c r="AG67" s="205"/>
      <c r="AH67" s="205"/>
      <c r="AI67" s="233"/>
      <c r="AJ67" s="331"/>
      <c r="AK67" s="331"/>
      <c r="AL67" s="331"/>
      <c r="AM67" s="332"/>
      <c r="AN67" s="332"/>
      <c r="AO67" s="333"/>
      <c r="AQ67" s="19"/>
      <c r="AV67" s="221"/>
      <c r="AW67" s="221"/>
      <c r="AX67" s="221"/>
      <c r="AY67" s="221"/>
      <c r="AZ67" s="221"/>
      <c r="BA67" s="221"/>
      <c r="BB67" s="221"/>
      <c r="BC67" s="221"/>
      <c r="BD67" s="221"/>
      <c r="BL67" s="195"/>
      <c r="BM67" s="195"/>
      <c r="BN67" s="195"/>
      <c r="BO67" s="195"/>
      <c r="BP67" s="195"/>
      <c r="BQ67" s="195"/>
      <c r="BS67" s="195"/>
      <c r="BT67" s="195"/>
      <c r="BU67" s="246"/>
      <c r="BV67" s="195"/>
      <c r="BW67" s="246"/>
      <c r="BX67" s="195"/>
      <c r="BY67" s="246"/>
      <c r="BZ67" s="195"/>
      <c r="CA67" s="246"/>
      <c r="CC67" s="246"/>
      <c r="CE67" s="246"/>
    </row>
    <row r="68" spans="1:83" s="17" customFormat="1" ht="14.25" customHeight="1" x14ac:dyDescent="0.25">
      <c r="A68" s="198"/>
      <c r="B68" s="200"/>
      <c r="C68" s="199"/>
      <c r="D68" s="199"/>
      <c r="E68" s="199"/>
      <c r="F68" s="200"/>
      <c r="G68" s="200"/>
      <c r="H68" s="200"/>
      <c r="I68" s="198"/>
      <c r="J68" s="199"/>
      <c r="K68" s="212"/>
      <c r="L68" s="198"/>
      <c r="M68" s="198"/>
      <c r="N68" s="198"/>
      <c r="O68" s="198"/>
      <c r="P68" s="198"/>
      <c r="Q68" s="198"/>
      <c r="R68" s="198"/>
      <c r="S68" s="198"/>
      <c r="T68" s="198"/>
      <c r="U68" s="202"/>
      <c r="V68" s="201"/>
      <c r="W68" s="201"/>
      <c r="X68" s="201"/>
      <c r="Y68" s="201"/>
      <c r="Z68" s="201"/>
      <c r="AA68" s="205"/>
      <c r="AB68" s="205"/>
      <c r="AC68" s="205"/>
      <c r="AD68" s="205"/>
      <c r="AE68" s="205"/>
      <c r="AF68" s="205"/>
      <c r="AG68" s="205"/>
      <c r="AH68" s="205"/>
      <c r="AI68" s="233"/>
      <c r="AJ68" s="331"/>
      <c r="AK68" s="331"/>
      <c r="AL68" s="331"/>
      <c r="AM68" s="332"/>
      <c r="AN68" s="332"/>
      <c r="AO68" s="333"/>
      <c r="AQ68" s="19"/>
      <c r="AV68" s="221"/>
      <c r="AW68" s="221"/>
      <c r="AX68" s="221"/>
      <c r="AY68" s="221"/>
      <c r="AZ68" s="221"/>
      <c r="BA68" s="221"/>
      <c r="BB68" s="221"/>
      <c r="BC68" s="221"/>
      <c r="BD68" s="221"/>
      <c r="BL68" s="195"/>
      <c r="BM68" s="195"/>
      <c r="BN68" s="195"/>
      <c r="BO68" s="195"/>
      <c r="BP68" s="195"/>
      <c r="BQ68" s="195"/>
      <c r="BS68" s="195"/>
      <c r="BT68" s="195"/>
      <c r="BU68" s="246"/>
      <c r="BV68" s="195"/>
      <c r="BW68" s="246"/>
      <c r="BX68" s="195"/>
      <c r="BY68" s="246"/>
      <c r="BZ68" s="195"/>
      <c r="CA68" s="246"/>
      <c r="CC68" s="246"/>
      <c r="CE68" s="246"/>
    </row>
    <row r="69" spans="1:83" s="17" customFormat="1" ht="14.25" customHeight="1" x14ac:dyDescent="0.25">
      <c r="A69" s="198"/>
      <c r="B69" s="200"/>
      <c r="C69" s="199"/>
      <c r="D69" s="199"/>
      <c r="E69" s="199"/>
      <c r="F69" s="200"/>
      <c r="G69" s="200"/>
      <c r="H69" s="200"/>
      <c r="I69" s="198"/>
      <c r="J69" s="199"/>
      <c r="K69" s="212"/>
      <c r="L69" s="198"/>
      <c r="M69" s="198"/>
      <c r="N69" s="198"/>
      <c r="O69" s="198"/>
      <c r="P69" s="198"/>
      <c r="Q69" s="198"/>
      <c r="R69" s="198"/>
      <c r="S69" s="198"/>
      <c r="T69" s="198"/>
      <c r="U69" s="202"/>
      <c r="V69" s="201"/>
      <c r="W69" s="201"/>
      <c r="X69" s="201"/>
      <c r="Y69" s="201"/>
      <c r="Z69" s="201"/>
      <c r="AA69" s="205"/>
      <c r="AB69" s="205"/>
      <c r="AC69" s="205"/>
      <c r="AD69" s="205"/>
      <c r="AE69" s="205"/>
      <c r="AF69" s="205"/>
      <c r="AG69" s="205"/>
      <c r="AH69" s="205"/>
      <c r="AI69" s="233"/>
      <c r="AJ69" s="331"/>
      <c r="AK69" s="331"/>
      <c r="AL69" s="331"/>
      <c r="AM69" s="332"/>
      <c r="AN69" s="332"/>
      <c r="AO69" s="333"/>
      <c r="AQ69" s="19"/>
      <c r="AV69" s="221"/>
      <c r="AW69" s="221"/>
      <c r="AX69" s="221"/>
      <c r="AY69" s="221"/>
      <c r="AZ69" s="221"/>
      <c r="BA69" s="221"/>
      <c r="BB69" s="221"/>
      <c r="BC69" s="221"/>
      <c r="BD69" s="221"/>
      <c r="BL69" s="195"/>
      <c r="BM69" s="195"/>
      <c r="BN69" s="195"/>
      <c r="BO69" s="195"/>
      <c r="BP69" s="195"/>
      <c r="BQ69" s="195"/>
      <c r="BS69" s="195"/>
      <c r="BT69" s="195"/>
      <c r="BU69" s="246"/>
      <c r="BV69" s="195"/>
      <c r="BW69" s="246"/>
      <c r="BX69" s="195"/>
      <c r="BY69" s="246"/>
      <c r="BZ69" s="195"/>
      <c r="CA69" s="246"/>
      <c r="CC69" s="246"/>
      <c r="CE69" s="246"/>
    </row>
    <row r="70" spans="1:83" s="17" customFormat="1" ht="14.25" customHeight="1" x14ac:dyDescent="0.25">
      <c r="A70" s="198"/>
      <c r="B70" s="200"/>
      <c r="C70" s="199"/>
      <c r="D70" s="199"/>
      <c r="E70" s="199"/>
      <c r="F70" s="200"/>
      <c r="G70" s="200"/>
      <c r="H70" s="200"/>
      <c r="I70" s="198"/>
      <c r="J70" s="199"/>
      <c r="K70" s="212"/>
      <c r="L70" s="198"/>
      <c r="M70" s="198"/>
      <c r="N70" s="198"/>
      <c r="O70" s="198"/>
      <c r="P70" s="198"/>
      <c r="Q70" s="198"/>
      <c r="R70" s="198"/>
      <c r="S70" s="198"/>
      <c r="T70" s="198"/>
      <c r="U70" s="202"/>
      <c r="V70" s="201"/>
      <c r="W70" s="201"/>
      <c r="X70" s="201"/>
      <c r="Y70" s="201"/>
      <c r="Z70" s="201"/>
      <c r="AA70" s="205"/>
      <c r="AB70" s="205"/>
      <c r="AC70" s="205"/>
      <c r="AD70" s="205"/>
      <c r="AE70" s="205"/>
      <c r="AF70" s="205"/>
      <c r="AG70" s="205"/>
      <c r="AH70" s="205"/>
      <c r="AI70" s="233"/>
      <c r="AJ70" s="331"/>
      <c r="AK70" s="331"/>
      <c r="AL70" s="331"/>
      <c r="AM70" s="332"/>
      <c r="AN70" s="332"/>
      <c r="AO70" s="333"/>
      <c r="AQ70" s="19"/>
      <c r="AV70" s="221"/>
      <c r="AW70" s="221"/>
      <c r="AX70" s="221"/>
      <c r="AY70" s="221"/>
      <c r="AZ70" s="221"/>
      <c r="BA70" s="221"/>
      <c r="BB70" s="221"/>
      <c r="BC70" s="221"/>
      <c r="BD70" s="221"/>
      <c r="BL70" s="195"/>
      <c r="BM70" s="195"/>
      <c r="BN70" s="195"/>
      <c r="BO70" s="195"/>
      <c r="BP70" s="195"/>
      <c r="BQ70" s="195"/>
      <c r="BS70" s="195"/>
      <c r="BT70" s="195"/>
      <c r="BU70" s="246"/>
      <c r="BV70" s="195"/>
      <c r="BW70" s="246"/>
      <c r="BX70" s="195"/>
      <c r="BY70" s="246"/>
      <c r="BZ70" s="195"/>
      <c r="CA70" s="246"/>
      <c r="CC70" s="246"/>
      <c r="CE70" s="246"/>
    </row>
    <row r="71" spans="1:83" s="17" customFormat="1" ht="14.25" customHeight="1" x14ac:dyDescent="0.25">
      <c r="A71" s="198"/>
      <c r="B71" s="200"/>
      <c r="C71" s="199"/>
      <c r="D71" s="199"/>
      <c r="E71" s="199"/>
      <c r="F71" s="200"/>
      <c r="G71" s="200"/>
      <c r="H71" s="200"/>
      <c r="I71" s="198"/>
      <c r="J71" s="199"/>
      <c r="K71" s="212"/>
      <c r="L71" s="198"/>
      <c r="M71" s="198"/>
      <c r="N71" s="198"/>
      <c r="O71" s="198"/>
      <c r="P71" s="198"/>
      <c r="Q71" s="198"/>
      <c r="R71" s="198"/>
      <c r="S71" s="198"/>
      <c r="T71" s="198"/>
      <c r="U71" s="202"/>
      <c r="V71" s="201"/>
      <c r="W71" s="201"/>
      <c r="X71" s="201"/>
      <c r="Y71" s="201"/>
      <c r="Z71" s="201"/>
      <c r="AA71" s="205"/>
      <c r="AB71" s="205"/>
      <c r="AC71" s="205"/>
      <c r="AD71" s="205"/>
      <c r="AE71" s="205"/>
      <c r="AF71" s="205"/>
      <c r="AG71" s="205"/>
      <c r="AH71" s="205"/>
      <c r="AI71" s="233"/>
      <c r="AJ71" s="331"/>
      <c r="AK71" s="331"/>
      <c r="AL71" s="331"/>
      <c r="AM71" s="332"/>
      <c r="AN71" s="332"/>
      <c r="AO71" s="333"/>
      <c r="AQ71" s="19"/>
      <c r="AV71" s="221"/>
      <c r="AW71" s="221"/>
      <c r="AX71" s="221"/>
      <c r="AY71" s="221"/>
      <c r="AZ71" s="221"/>
      <c r="BA71" s="221"/>
      <c r="BB71" s="221"/>
      <c r="BC71" s="221"/>
      <c r="BD71" s="221"/>
      <c r="BL71" s="195"/>
      <c r="BM71" s="195"/>
      <c r="BN71" s="195"/>
      <c r="BO71" s="195"/>
      <c r="BP71" s="195"/>
      <c r="BQ71" s="195"/>
      <c r="BS71" s="195"/>
      <c r="BT71" s="195"/>
      <c r="BU71" s="246"/>
      <c r="BV71" s="195"/>
      <c r="BW71" s="246"/>
      <c r="BX71" s="195"/>
      <c r="BY71" s="246"/>
      <c r="BZ71" s="195"/>
      <c r="CA71" s="246"/>
      <c r="CC71" s="246"/>
      <c r="CE71" s="246"/>
    </row>
    <row r="72" spans="1:83" s="17" customFormat="1" ht="14.25" customHeight="1" x14ac:dyDescent="0.25">
      <c r="A72" s="198"/>
      <c r="B72" s="200"/>
      <c r="C72" s="199"/>
      <c r="D72" s="199"/>
      <c r="E72" s="199"/>
      <c r="F72" s="200"/>
      <c r="G72" s="200"/>
      <c r="H72" s="200"/>
      <c r="I72" s="198"/>
      <c r="J72" s="199"/>
      <c r="K72" s="212"/>
      <c r="L72" s="198"/>
      <c r="M72" s="198"/>
      <c r="N72" s="198"/>
      <c r="O72" s="198"/>
      <c r="P72" s="198"/>
      <c r="Q72" s="198"/>
      <c r="R72" s="198"/>
      <c r="S72" s="198"/>
      <c r="T72" s="198"/>
      <c r="U72" s="202"/>
      <c r="V72" s="201"/>
      <c r="W72" s="201"/>
      <c r="X72" s="201"/>
      <c r="Y72" s="201"/>
      <c r="Z72" s="201"/>
      <c r="AA72" s="205"/>
      <c r="AB72" s="205"/>
      <c r="AC72" s="205"/>
      <c r="AD72" s="205"/>
      <c r="AE72" s="205"/>
      <c r="AF72" s="205"/>
      <c r="AG72" s="205"/>
      <c r="AH72" s="205"/>
      <c r="AI72" s="233"/>
      <c r="AJ72" s="331"/>
      <c r="AK72" s="331"/>
      <c r="AL72" s="331"/>
      <c r="AM72" s="332"/>
      <c r="AN72" s="332"/>
      <c r="AO72" s="333"/>
      <c r="AQ72" s="19"/>
      <c r="AV72" s="221"/>
      <c r="AW72" s="221"/>
      <c r="AX72" s="221"/>
      <c r="AY72" s="221"/>
      <c r="AZ72" s="221"/>
      <c r="BA72" s="221"/>
      <c r="BB72" s="221"/>
      <c r="BC72" s="221"/>
      <c r="BD72" s="221"/>
      <c r="BL72" s="195"/>
      <c r="BM72" s="195"/>
      <c r="BN72" s="195"/>
      <c r="BO72" s="195"/>
      <c r="BP72" s="195"/>
      <c r="BQ72" s="195"/>
      <c r="BS72" s="195"/>
      <c r="BT72" s="195"/>
      <c r="BU72" s="246"/>
      <c r="BV72" s="195"/>
      <c r="BW72" s="246"/>
      <c r="BX72" s="195"/>
      <c r="BY72" s="246"/>
      <c r="BZ72" s="195"/>
      <c r="CA72" s="246"/>
      <c r="CC72" s="246"/>
      <c r="CE72" s="246"/>
    </row>
    <row r="73" spans="1:83" s="17" customFormat="1" ht="14.25" customHeight="1" x14ac:dyDescent="0.25">
      <c r="A73" s="198"/>
      <c r="B73" s="200"/>
      <c r="C73" s="199"/>
      <c r="D73" s="199"/>
      <c r="E73" s="199"/>
      <c r="F73" s="200"/>
      <c r="G73" s="200"/>
      <c r="H73" s="200"/>
      <c r="I73" s="198"/>
      <c r="J73" s="199"/>
      <c r="K73" s="212"/>
      <c r="L73" s="198"/>
      <c r="M73" s="198"/>
      <c r="N73" s="198"/>
      <c r="O73" s="198"/>
      <c r="P73" s="198"/>
      <c r="Q73" s="198"/>
      <c r="R73" s="198"/>
      <c r="S73" s="198"/>
      <c r="T73" s="198"/>
      <c r="U73" s="202"/>
      <c r="V73" s="201"/>
      <c r="W73" s="201"/>
      <c r="X73" s="201"/>
      <c r="Y73" s="201"/>
      <c r="Z73" s="201"/>
      <c r="AA73" s="205"/>
      <c r="AB73" s="205"/>
      <c r="AC73" s="205"/>
      <c r="AD73" s="205"/>
      <c r="AE73" s="205"/>
      <c r="AF73" s="205"/>
      <c r="AG73" s="205"/>
      <c r="AH73" s="205"/>
      <c r="AI73" s="233"/>
      <c r="AJ73" s="331"/>
      <c r="AK73" s="331"/>
      <c r="AL73" s="331"/>
      <c r="AM73" s="332"/>
      <c r="AN73" s="332"/>
      <c r="AO73" s="333"/>
      <c r="AQ73" s="19"/>
      <c r="AV73" s="221"/>
      <c r="AW73" s="221"/>
      <c r="AX73" s="221"/>
      <c r="AY73" s="221"/>
      <c r="AZ73" s="221"/>
      <c r="BA73" s="221"/>
      <c r="BB73" s="221"/>
      <c r="BC73" s="221"/>
      <c r="BD73" s="221"/>
      <c r="BL73" s="195"/>
      <c r="BM73" s="195"/>
      <c r="BN73" s="195"/>
      <c r="BO73" s="195"/>
      <c r="BP73" s="195"/>
      <c r="BQ73" s="195"/>
      <c r="BS73" s="195"/>
      <c r="BT73" s="195"/>
      <c r="BU73" s="246"/>
      <c r="BV73" s="195"/>
      <c r="BW73" s="246"/>
      <c r="BX73" s="195"/>
      <c r="BY73" s="246"/>
      <c r="BZ73" s="195"/>
      <c r="CA73" s="246"/>
      <c r="CC73" s="246"/>
      <c r="CE73" s="246"/>
    </row>
    <row r="74" spans="1:83" s="17" customFormat="1" ht="14.25" customHeight="1" x14ac:dyDescent="0.25">
      <c r="A74" s="198"/>
      <c r="B74" s="200"/>
      <c r="C74" s="199"/>
      <c r="D74" s="199"/>
      <c r="E74" s="199"/>
      <c r="F74" s="200"/>
      <c r="G74" s="200"/>
      <c r="H74" s="200"/>
      <c r="I74" s="198"/>
      <c r="J74" s="199"/>
      <c r="K74" s="212"/>
      <c r="L74" s="198"/>
      <c r="M74" s="198"/>
      <c r="N74" s="198"/>
      <c r="O74" s="198"/>
      <c r="P74" s="198"/>
      <c r="Q74" s="198"/>
      <c r="R74" s="198"/>
      <c r="S74" s="198"/>
      <c r="T74" s="198"/>
      <c r="U74" s="202"/>
      <c r="V74" s="201"/>
      <c r="W74" s="201"/>
      <c r="X74" s="201"/>
      <c r="Y74" s="201"/>
      <c r="Z74" s="201"/>
      <c r="AA74" s="205"/>
      <c r="AB74" s="205"/>
      <c r="AC74" s="205"/>
      <c r="AD74" s="205"/>
      <c r="AE74" s="205"/>
      <c r="AF74" s="205"/>
      <c r="AG74" s="205"/>
      <c r="AH74" s="205"/>
      <c r="AI74" s="233"/>
      <c r="AJ74" s="331"/>
      <c r="AK74" s="331"/>
      <c r="AL74" s="331"/>
      <c r="AM74" s="332"/>
      <c r="AN74" s="332"/>
      <c r="AO74" s="333"/>
      <c r="AQ74" s="19"/>
      <c r="AV74" s="221"/>
      <c r="AW74" s="221"/>
      <c r="AX74" s="221"/>
      <c r="AY74" s="221"/>
      <c r="AZ74" s="221"/>
      <c r="BA74" s="221"/>
      <c r="BB74" s="221"/>
      <c r="BC74" s="221"/>
      <c r="BD74" s="221"/>
      <c r="BL74" s="195"/>
      <c r="BM74" s="195"/>
      <c r="BN74" s="195"/>
      <c r="BO74" s="195"/>
      <c r="BP74" s="195"/>
      <c r="BQ74" s="195"/>
      <c r="BS74" s="195"/>
      <c r="BT74" s="195"/>
      <c r="BU74" s="246"/>
      <c r="BV74" s="195"/>
      <c r="BW74" s="246"/>
      <c r="BX74" s="195"/>
      <c r="BY74" s="246"/>
      <c r="BZ74" s="195"/>
      <c r="CA74" s="246"/>
      <c r="CC74" s="246"/>
      <c r="CE74" s="246"/>
    </row>
    <row r="75" spans="1:83" s="17" customFormat="1" ht="14.25" customHeight="1" x14ac:dyDescent="0.25">
      <c r="A75" s="198"/>
      <c r="B75" s="200"/>
      <c r="C75" s="199"/>
      <c r="D75" s="199"/>
      <c r="E75" s="199"/>
      <c r="F75" s="200"/>
      <c r="G75" s="200"/>
      <c r="H75" s="200"/>
      <c r="I75" s="198"/>
      <c r="J75" s="199"/>
      <c r="K75" s="212"/>
      <c r="L75" s="198"/>
      <c r="M75" s="198"/>
      <c r="N75" s="198"/>
      <c r="O75" s="198"/>
      <c r="P75" s="198"/>
      <c r="Q75" s="198"/>
      <c r="R75" s="198"/>
      <c r="S75" s="198"/>
      <c r="T75" s="198"/>
      <c r="U75" s="202"/>
      <c r="V75" s="201"/>
      <c r="W75" s="201"/>
      <c r="X75" s="201"/>
      <c r="Y75" s="201"/>
      <c r="Z75" s="201"/>
      <c r="AA75" s="205"/>
      <c r="AB75" s="205"/>
      <c r="AC75" s="205"/>
      <c r="AD75" s="205"/>
      <c r="AE75" s="205"/>
      <c r="AF75" s="205"/>
      <c r="AG75" s="205"/>
      <c r="AH75" s="205"/>
      <c r="AI75" s="233"/>
      <c r="AJ75" s="331"/>
      <c r="AK75" s="331"/>
      <c r="AL75" s="331"/>
      <c r="AM75" s="332"/>
      <c r="AN75" s="332"/>
      <c r="AO75" s="333"/>
      <c r="AQ75" s="19"/>
      <c r="AV75" s="221"/>
      <c r="AW75" s="221"/>
      <c r="AX75" s="221"/>
      <c r="AY75" s="221"/>
      <c r="AZ75" s="221"/>
      <c r="BA75" s="221"/>
      <c r="BB75" s="221"/>
      <c r="BC75" s="221"/>
      <c r="BD75" s="221"/>
      <c r="BL75" s="195"/>
      <c r="BM75" s="195"/>
      <c r="BN75" s="195"/>
      <c r="BO75" s="195"/>
      <c r="BP75" s="195"/>
      <c r="BQ75" s="195"/>
      <c r="BS75" s="195"/>
      <c r="BT75" s="195"/>
      <c r="BU75" s="246"/>
      <c r="BV75" s="195"/>
      <c r="BW75" s="246"/>
      <c r="BX75" s="195"/>
      <c r="BY75" s="246"/>
      <c r="BZ75" s="195"/>
      <c r="CA75" s="246"/>
      <c r="CC75" s="246"/>
      <c r="CE75" s="246"/>
    </row>
    <row r="76" spans="1:83" s="17" customFormat="1" ht="14.25" customHeight="1" x14ac:dyDescent="0.25">
      <c r="A76" s="198"/>
      <c r="B76" s="200"/>
      <c r="C76" s="199"/>
      <c r="D76" s="199"/>
      <c r="E76" s="199"/>
      <c r="F76" s="200"/>
      <c r="G76" s="200"/>
      <c r="H76" s="200"/>
      <c r="I76" s="198"/>
      <c r="J76" s="199"/>
      <c r="K76" s="212"/>
      <c r="L76" s="198"/>
      <c r="M76" s="198"/>
      <c r="N76" s="198"/>
      <c r="O76" s="198"/>
      <c r="P76" s="198"/>
      <c r="Q76" s="198"/>
      <c r="R76" s="198"/>
      <c r="S76" s="198"/>
      <c r="T76" s="198"/>
      <c r="U76" s="202"/>
      <c r="V76" s="201"/>
      <c r="W76" s="201"/>
      <c r="X76" s="201"/>
      <c r="Y76" s="201"/>
      <c r="Z76" s="201"/>
      <c r="AA76" s="205"/>
      <c r="AB76" s="205"/>
      <c r="AC76" s="205"/>
      <c r="AD76" s="205"/>
      <c r="AE76" s="205"/>
      <c r="AF76" s="205"/>
      <c r="AG76" s="205"/>
      <c r="AH76" s="205"/>
      <c r="AI76" s="233"/>
      <c r="AJ76" s="331"/>
      <c r="AK76" s="331"/>
      <c r="AL76" s="331"/>
      <c r="AM76" s="332"/>
      <c r="AN76" s="332"/>
      <c r="AO76" s="333"/>
      <c r="AQ76" s="19"/>
      <c r="AV76" s="221"/>
      <c r="AW76" s="221"/>
      <c r="AX76" s="221"/>
      <c r="AY76" s="221"/>
      <c r="AZ76" s="221"/>
      <c r="BA76" s="221"/>
      <c r="BB76" s="221"/>
      <c r="BC76" s="221"/>
      <c r="BD76" s="221"/>
      <c r="BL76" s="195"/>
      <c r="BM76" s="195"/>
      <c r="BN76" s="195"/>
      <c r="BO76" s="195"/>
      <c r="BP76" s="195"/>
      <c r="BQ76" s="195"/>
      <c r="BS76" s="195"/>
      <c r="BT76" s="195"/>
      <c r="BU76" s="246"/>
      <c r="BV76" s="195"/>
      <c r="BW76" s="246"/>
      <c r="BX76" s="195"/>
      <c r="BY76" s="246"/>
      <c r="BZ76" s="195"/>
      <c r="CA76" s="246"/>
      <c r="CC76" s="246"/>
      <c r="CE76" s="246"/>
    </row>
    <row r="77" spans="1:83" s="17" customFormat="1" ht="14.25" customHeight="1" x14ac:dyDescent="0.25">
      <c r="A77" s="198"/>
      <c r="B77" s="200"/>
      <c r="C77" s="199"/>
      <c r="D77" s="199"/>
      <c r="E77" s="199"/>
      <c r="F77" s="200"/>
      <c r="G77" s="200"/>
      <c r="H77" s="200"/>
      <c r="I77" s="198"/>
      <c r="J77" s="199"/>
      <c r="K77" s="212"/>
      <c r="L77" s="198"/>
      <c r="M77" s="198"/>
      <c r="N77" s="198"/>
      <c r="O77" s="198"/>
      <c r="P77" s="198"/>
      <c r="Q77" s="198"/>
      <c r="R77" s="198"/>
      <c r="S77" s="198"/>
      <c r="T77" s="198"/>
      <c r="U77" s="202"/>
      <c r="V77" s="201"/>
      <c r="W77" s="201"/>
      <c r="X77" s="201"/>
      <c r="Y77" s="201"/>
      <c r="Z77" s="201"/>
      <c r="AA77" s="205"/>
      <c r="AB77" s="205"/>
      <c r="AC77" s="205"/>
      <c r="AD77" s="205"/>
      <c r="AE77" s="205"/>
      <c r="AF77" s="205"/>
      <c r="AG77" s="205"/>
      <c r="AH77" s="205"/>
      <c r="AI77" s="233"/>
      <c r="AJ77" s="331"/>
      <c r="AK77" s="331"/>
      <c r="AL77" s="331"/>
      <c r="AM77" s="332"/>
      <c r="AN77" s="332"/>
      <c r="AO77" s="333"/>
      <c r="AQ77" s="19"/>
      <c r="AV77" s="221"/>
      <c r="AW77" s="221"/>
      <c r="AX77" s="221"/>
      <c r="AY77" s="221"/>
      <c r="AZ77" s="221"/>
      <c r="BA77" s="221"/>
      <c r="BB77" s="221"/>
      <c r="BC77" s="221"/>
      <c r="BD77" s="221"/>
      <c r="BL77" s="195"/>
      <c r="BM77" s="195"/>
      <c r="BN77" s="195"/>
      <c r="BO77" s="195"/>
      <c r="BP77" s="195"/>
      <c r="BQ77" s="195"/>
      <c r="BS77" s="195"/>
      <c r="BT77" s="195"/>
      <c r="BU77" s="246"/>
      <c r="BV77" s="195"/>
      <c r="BW77" s="246"/>
      <c r="BX77" s="195"/>
      <c r="BY77" s="246"/>
      <c r="BZ77" s="195"/>
      <c r="CA77" s="246"/>
      <c r="CC77" s="246"/>
      <c r="CE77" s="246"/>
    </row>
    <row r="78" spans="1:83" s="17" customFormat="1" ht="14.25" customHeight="1" x14ac:dyDescent="0.25">
      <c r="A78" s="198"/>
      <c r="B78" s="200"/>
      <c r="C78" s="199"/>
      <c r="D78" s="199"/>
      <c r="E78" s="199"/>
      <c r="F78" s="200"/>
      <c r="G78" s="200"/>
      <c r="H78" s="200"/>
      <c r="I78" s="198"/>
      <c r="J78" s="199"/>
      <c r="K78" s="212"/>
      <c r="L78" s="198"/>
      <c r="M78" s="198"/>
      <c r="N78" s="198"/>
      <c r="O78" s="198"/>
      <c r="P78" s="198"/>
      <c r="Q78" s="198"/>
      <c r="R78" s="198"/>
      <c r="S78" s="198"/>
      <c r="T78" s="198"/>
      <c r="U78" s="202"/>
      <c r="V78" s="201"/>
      <c r="W78" s="201"/>
      <c r="X78" s="201"/>
      <c r="Y78" s="201"/>
      <c r="Z78" s="201"/>
      <c r="AA78" s="205"/>
      <c r="AB78" s="205"/>
      <c r="AC78" s="205"/>
      <c r="AD78" s="205"/>
      <c r="AE78" s="205"/>
      <c r="AF78" s="205"/>
      <c r="AG78" s="205"/>
      <c r="AH78" s="205"/>
      <c r="AI78" s="233"/>
      <c r="AJ78" s="331"/>
      <c r="AK78" s="331"/>
      <c r="AL78" s="331"/>
      <c r="AM78" s="332"/>
      <c r="AN78" s="332"/>
      <c r="AO78" s="333"/>
      <c r="AQ78" s="19"/>
      <c r="AV78" s="221"/>
      <c r="AW78" s="221"/>
      <c r="AX78" s="221"/>
      <c r="AY78" s="221"/>
      <c r="AZ78" s="221"/>
      <c r="BA78" s="221"/>
      <c r="BB78" s="221"/>
      <c r="BC78" s="221"/>
      <c r="BD78" s="221"/>
      <c r="BL78" s="195"/>
      <c r="BM78" s="195"/>
      <c r="BN78" s="195"/>
      <c r="BO78" s="195"/>
      <c r="BP78" s="195"/>
      <c r="BQ78" s="195"/>
      <c r="BS78" s="195"/>
      <c r="BT78" s="195"/>
      <c r="BU78" s="246"/>
      <c r="BV78" s="195"/>
      <c r="BW78" s="246"/>
      <c r="BX78" s="195"/>
      <c r="BY78" s="246"/>
      <c r="BZ78" s="195"/>
      <c r="CA78" s="246"/>
      <c r="CC78" s="246"/>
      <c r="CE78" s="246"/>
    </row>
    <row r="79" spans="1:83" s="17" customFormat="1" ht="14.25" customHeight="1" x14ac:dyDescent="0.25">
      <c r="A79" s="198"/>
      <c r="B79" s="200"/>
      <c r="C79" s="199"/>
      <c r="D79" s="199"/>
      <c r="E79" s="199"/>
      <c r="F79" s="200"/>
      <c r="G79" s="200"/>
      <c r="H79" s="200"/>
      <c r="I79" s="198"/>
      <c r="J79" s="199"/>
      <c r="K79" s="212"/>
      <c r="L79" s="198"/>
      <c r="M79" s="198"/>
      <c r="N79" s="198"/>
      <c r="O79" s="198"/>
      <c r="P79" s="198"/>
      <c r="Q79" s="198"/>
      <c r="R79" s="198"/>
      <c r="S79" s="198"/>
      <c r="T79" s="198"/>
      <c r="U79" s="202"/>
      <c r="V79" s="201"/>
      <c r="W79" s="201"/>
      <c r="X79" s="201"/>
      <c r="Y79" s="201"/>
      <c r="Z79" s="201"/>
      <c r="AA79" s="205"/>
      <c r="AB79" s="205"/>
      <c r="AC79" s="205"/>
      <c r="AD79" s="205"/>
      <c r="AE79" s="205"/>
      <c r="AF79" s="205"/>
      <c r="AG79" s="205"/>
      <c r="AH79" s="205"/>
      <c r="AI79" s="233"/>
      <c r="AJ79" s="331"/>
      <c r="AK79" s="331"/>
      <c r="AL79" s="331"/>
      <c r="AM79" s="332"/>
      <c r="AN79" s="332"/>
      <c r="AO79" s="333"/>
      <c r="AQ79" s="19"/>
      <c r="AV79" s="221"/>
      <c r="AW79" s="221"/>
      <c r="AX79" s="221"/>
      <c r="AY79" s="221"/>
      <c r="AZ79" s="221"/>
      <c r="BA79" s="221"/>
      <c r="BB79" s="221"/>
      <c r="BC79" s="221"/>
      <c r="BD79" s="221"/>
      <c r="BL79" s="195"/>
      <c r="BM79" s="195"/>
      <c r="BN79" s="195"/>
      <c r="BO79" s="195"/>
      <c r="BP79" s="195"/>
      <c r="BQ79" s="195"/>
      <c r="BS79" s="195"/>
      <c r="BT79" s="195"/>
      <c r="BU79" s="246"/>
      <c r="BV79" s="195"/>
      <c r="BW79" s="246"/>
      <c r="BX79" s="195"/>
      <c r="BY79" s="246"/>
      <c r="BZ79" s="195"/>
      <c r="CA79" s="246"/>
      <c r="CC79" s="246"/>
      <c r="CE79" s="246"/>
    </row>
    <row r="80" spans="1:83" s="17" customFormat="1" ht="14.25" customHeight="1" x14ac:dyDescent="0.25">
      <c r="A80" s="198"/>
      <c r="B80" s="200"/>
      <c r="C80" s="199"/>
      <c r="D80" s="199"/>
      <c r="E80" s="199"/>
      <c r="F80" s="200"/>
      <c r="G80" s="200"/>
      <c r="H80" s="200"/>
      <c r="I80" s="198"/>
      <c r="J80" s="199"/>
      <c r="K80" s="212"/>
      <c r="L80" s="198"/>
      <c r="M80" s="198"/>
      <c r="N80" s="198"/>
      <c r="O80" s="198"/>
      <c r="P80" s="198"/>
      <c r="Q80" s="198"/>
      <c r="R80" s="198"/>
      <c r="S80" s="198"/>
      <c r="T80" s="198"/>
      <c r="U80" s="202"/>
      <c r="V80" s="201"/>
      <c r="W80" s="201"/>
      <c r="X80" s="201"/>
      <c r="Y80" s="201"/>
      <c r="Z80" s="201"/>
      <c r="AA80" s="205"/>
      <c r="AB80" s="205"/>
      <c r="AC80" s="205"/>
      <c r="AD80" s="205"/>
      <c r="AE80" s="205"/>
      <c r="AF80" s="205"/>
      <c r="AG80" s="205"/>
      <c r="AH80" s="205"/>
      <c r="AI80" s="233"/>
      <c r="AJ80" s="331"/>
      <c r="AK80" s="331"/>
      <c r="AL80" s="331"/>
      <c r="AM80" s="332"/>
      <c r="AN80" s="332"/>
      <c r="AO80" s="333"/>
      <c r="AQ80" s="19"/>
      <c r="AV80" s="221"/>
      <c r="AW80" s="221"/>
      <c r="AX80" s="221"/>
      <c r="AY80" s="221"/>
      <c r="AZ80" s="221"/>
      <c r="BA80" s="221"/>
      <c r="BB80" s="221"/>
      <c r="BC80" s="221"/>
      <c r="BD80" s="221"/>
      <c r="BL80" s="195"/>
      <c r="BM80" s="195"/>
      <c r="BN80" s="195"/>
      <c r="BO80" s="195"/>
      <c r="BP80" s="195"/>
      <c r="BQ80" s="195"/>
      <c r="BS80" s="195"/>
      <c r="BT80" s="195"/>
      <c r="BU80" s="246"/>
      <c r="BV80" s="195"/>
      <c r="BW80" s="246"/>
      <c r="BX80" s="195"/>
      <c r="BY80" s="246"/>
      <c r="BZ80" s="195"/>
      <c r="CA80" s="246"/>
      <c r="CC80" s="246"/>
      <c r="CE80" s="246"/>
    </row>
    <row r="81" spans="1:83" s="17" customFormat="1" ht="14.25" customHeight="1" x14ac:dyDescent="0.25">
      <c r="A81" s="198"/>
      <c r="B81" s="200"/>
      <c r="C81" s="199"/>
      <c r="D81" s="199"/>
      <c r="E81" s="199"/>
      <c r="F81" s="200"/>
      <c r="G81" s="200"/>
      <c r="H81" s="200"/>
      <c r="I81" s="198"/>
      <c r="J81" s="199"/>
      <c r="K81" s="212"/>
      <c r="L81" s="198"/>
      <c r="M81" s="198"/>
      <c r="N81" s="198"/>
      <c r="O81" s="198"/>
      <c r="P81" s="198"/>
      <c r="Q81" s="198"/>
      <c r="R81" s="198"/>
      <c r="S81" s="198"/>
      <c r="T81" s="198"/>
      <c r="U81" s="202"/>
      <c r="V81" s="201"/>
      <c r="W81" s="201"/>
      <c r="X81" s="201"/>
      <c r="Y81" s="201"/>
      <c r="Z81" s="201"/>
      <c r="AA81" s="205"/>
      <c r="AB81" s="205"/>
      <c r="AC81" s="205"/>
      <c r="AD81" s="205"/>
      <c r="AE81" s="205"/>
      <c r="AF81" s="205"/>
      <c r="AG81" s="205"/>
      <c r="AH81" s="205"/>
      <c r="AI81" s="233"/>
      <c r="AJ81" s="331"/>
      <c r="AK81" s="331"/>
      <c r="AL81" s="331"/>
      <c r="AM81" s="332"/>
      <c r="AN81" s="332"/>
      <c r="AO81" s="333"/>
      <c r="AQ81" s="19"/>
      <c r="AV81" s="221"/>
      <c r="AW81" s="221"/>
      <c r="AX81" s="221"/>
      <c r="AY81" s="221"/>
      <c r="AZ81" s="221"/>
      <c r="BA81" s="221"/>
      <c r="BB81" s="221"/>
      <c r="BC81" s="221"/>
      <c r="BD81" s="221"/>
      <c r="BL81" s="195"/>
      <c r="BM81" s="195"/>
      <c r="BN81" s="195"/>
      <c r="BO81" s="195"/>
      <c r="BP81" s="195"/>
      <c r="BQ81" s="195"/>
      <c r="BS81" s="195"/>
      <c r="BT81" s="195"/>
      <c r="BU81" s="246"/>
      <c r="BV81" s="195"/>
      <c r="BW81" s="246"/>
      <c r="BX81" s="195"/>
      <c r="BY81" s="246"/>
      <c r="BZ81" s="195"/>
      <c r="CA81" s="246"/>
      <c r="CC81" s="246"/>
      <c r="CE81" s="246"/>
    </row>
    <row r="82" spans="1:83" s="17" customFormat="1" ht="14.25" customHeight="1" x14ac:dyDescent="0.25">
      <c r="A82" s="198"/>
      <c r="B82" s="200"/>
      <c r="C82" s="199"/>
      <c r="D82" s="199"/>
      <c r="E82" s="199"/>
      <c r="F82" s="200"/>
      <c r="G82" s="200"/>
      <c r="H82" s="200"/>
      <c r="I82" s="198"/>
      <c r="J82" s="199"/>
      <c r="K82" s="212"/>
      <c r="L82" s="198"/>
      <c r="M82" s="198"/>
      <c r="N82" s="198"/>
      <c r="O82" s="198"/>
      <c r="P82" s="198"/>
      <c r="Q82" s="198"/>
      <c r="R82" s="198"/>
      <c r="S82" s="198"/>
      <c r="T82" s="198"/>
      <c r="U82" s="202"/>
      <c r="V82" s="201"/>
      <c r="W82" s="201"/>
      <c r="X82" s="201"/>
      <c r="Y82" s="201"/>
      <c r="Z82" s="201"/>
      <c r="AA82" s="205"/>
      <c r="AB82" s="205"/>
      <c r="AC82" s="205"/>
      <c r="AD82" s="205"/>
      <c r="AE82" s="205"/>
      <c r="AF82" s="205"/>
      <c r="AG82" s="205"/>
      <c r="AH82" s="205"/>
      <c r="AI82" s="233"/>
      <c r="AJ82" s="331"/>
      <c r="AK82" s="331"/>
      <c r="AL82" s="331"/>
      <c r="AM82" s="332"/>
      <c r="AN82" s="332"/>
      <c r="AO82" s="333"/>
      <c r="AQ82" s="19"/>
      <c r="AV82" s="221"/>
      <c r="AW82" s="221"/>
      <c r="AX82" s="221"/>
      <c r="AY82" s="221"/>
      <c r="AZ82" s="221"/>
      <c r="BA82" s="221"/>
      <c r="BB82" s="221"/>
      <c r="BC82" s="221"/>
      <c r="BD82" s="221"/>
      <c r="BL82" s="195"/>
      <c r="BM82" s="195"/>
      <c r="BN82" s="195"/>
      <c r="BO82" s="195"/>
      <c r="BP82" s="195"/>
      <c r="BQ82" s="195"/>
      <c r="BS82" s="195"/>
      <c r="BT82" s="195"/>
      <c r="BU82" s="246"/>
      <c r="BV82" s="195"/>
      <c r="BW82" s="246"/>
      <c r="BX82" s="195"/>
      <c r="BY82" s="246"/>
      <c r="BZ82" s="195"/>
      <c r="CA82" s="246"/>
      <c r="CC82" s="246"/>
      <c r="CE82" s="246"/>
    </row>
    <row r="83" spans="1:83" s="17" customFormat="1" ht="14.25" customHeight="1" x14ac:dyDescent="0.25">
      <c r="A83" s="198"/>
      <c r="B83" s="200"/>
      <c r="C83" s="199"/>
      <c r="D83" s="199"/>
      <c r="E83" s="199"/>
      <c r="F83" s="200"/>
      <c r="G83" s="200"/>
      <c r="H83" s="200"/>
      <c r="I83" s="198"/>
      <c r="J83" s="199"/>
      <c r="K83" s="212"/>
      <c r="L83" s="198"/>
      <c r="M83" s="198"/>
      <c r="N83" s="198"/>
      <c r="O83" s="198"/>
      <c r="P83" s="198"/>
      <c r="Q83" s="198"/>
      <c r="R83" s="198"/>
      <c r="S83" s="198"/>
      <c r="T83" s="198"/>
      <c r="U83" s="202"/>
      <c r="V83" s="201"/>
      <c r="W83" s="201"/>
      <c r="X83" s="201"/>
      <c r="Y83" s="201"/>
      <c r="Z83" s="201"/>
      <c r="AA83" s="205"/>
      <c r="AB83" s="205"/>
      <c r="AC83" s="205"/>
      <c r="AD83" s="205"/>
      <c r="AE83" s="205"/>
      <c r="AF83" s="205"/>
      <c r="AG83" s="205"/>
      <c r="AH83" s="205"/>
      <c r="AI83" s="233"/>
      <c r="AJ83" s="331"/>
      <c r="AK83" s="331"/>
      <c r="AL83" s="331"/>
      <c r="AM83" s="332"/>
      <c r="AN83" s="332"/>
      <c r="AO83" s="333"/>
      <c r="AQ83" s="19"/>
      <c r="AV83" s="221"/>
      <c r="AW83" s="221"/>
      <c r="AX83" s="221"/>
      <c r="AY83" s="221"/>
      <c r="AZ83" s="221"/>
      <c r="BA83" s="221"/>
      <c r="BB83" s="221"/>
      <c r="BC83" s="221"/>
      <c r="BD83" s="221"/>
      <c r="BL83" s="195"/>
      <c r="BM83" s="195"/>
      <c r="BN83" s="195"/>
      <c r="BO83" s="195"/>
      <c r="BP83" s="195"/>
      <c r="BQ83" s="195"/>
      <c r="BS83" s="195"/>
      <c r="BT83" s="195"/>
      <c r="BU83" s="246"/>
      <c r="BV83" s="195"/>
      <c r="BW83" s="246"/>
      <c r="BX83" s="195"/>
      <c r="BY83" s="246"/>
      <c r="BZ83" s="195"/>
      <c r="CA83" s="246"/>
      <c r="CC83" s="246"/>
      <c r="CE83" s="246"/>
    </row>
    <row r="84" spans="1:83" s="17" customFormat="1" ht="14.25" customHeight="1" x14ac:dyDescent="0.25">
      <c r="A84" s="198"/>
      <c r="B84" s="200"/>
      <c r="C84" s="199"/>
      <c r="D84" s="199"/>
      <c r="E84" s="199"/>
      <c r="F84" s="200"/>
      <c r="G84" s="200"/>
      <c r="H84" s="200"/>
      <c r="I84" s="198"/>
      <c r="J84" s="199"/>
      <c r="K84" s="212"/>
      <c r="L84" s="198"/>
      <c r="M84" s="198"/>
      <c r="N84" s="198"/>
      <c r="O84" s="198"/>
      <c r="P84" s="198"/>
      <c r="Q84" s="198"/>
      <c r="R84" s="198"/>
      <c r="S84" s="198"/>
      <c r="T84" s="198"/>
      <c r="U84" s="202"/>
      <c r="V84" s="201"/>
      <c r="W84" s="201"/>
      <c r="X84" s="201"/>
      <c r="Y84" s="201"/>
      <c r="Z84" s="201"/>
      <c r="AA84" s="205"/>
      <c r="AB84" s="205"/>
      <c r="AC84" s="205"/>
      <c r="AD84" s="205"/>
      <c r="AE84" s="205"/>
      <c r="AF84" s="205"/>
      <c r="AG84" s="205"/>
      <c r="AH84" s="205"/>
      <c r="AI84" s="233"/>
      <c r="AJ84" s="331"/>
      <c r="AK84" s="331"/>
      <c r="AL84" s="331"/>
      <c r="AM84" s="332"/>
      <c r="AN84" s="332"/>
      <c r="AO84" s="333"/>
      <c r="AQ84" s="19"/>
      <c r="AV84" s="221"/>
      <c r="AW84" s="221"/>
      <c r="AX84" s="221"/>
      <c r="AY84" s="221"/>
      <c r="AZ84" s="221"/>
      <c r="BA84" s="221"/>
      <c r="BB84" s="221"/>
      <c r="BC84" s="221"/>
      <c r="BD84" s="221"/>
      <c r="BL84" s="195"/>
      <c r="BM84" s="195"/>
      <c r="BN84" s="195"/>
      <c r="BO84" s="195"/>
      <c r="BP84" s="195"/>
      <c r="BQ84" s="195"/>
      <c r="BS84" s="195"/>
      <c r="BT84" s="195"/>
      <c r="BU84" s="246"/>
      <c r="BV84" s="195"/>
      <c r="BW84" s="246"/>
      <c r="BX84" s="195"/>
      <c r="BY84" s="246"/>
      <c r="BZ84" s="195"/>
      <c r="CA84" s="246"/>
      <c r="CC84" s="246"/>
      <c r="CE84" s="246"/>
    </row>
    <row r="85" spans="1:83" s="17" customFormat="1" ht="14.25" customHeight="1" x14ac:dyDescent="0.25">
      <c r="A85" s="198"/>
      <c r="B85" s="200"/>
      <c r="C85" s="199"/>
      <c r="D85" s="199"/>
      <c r="E85" s="199"/>
      <c r="F85" s="200"/>
      <c r="G85" s="200"/>
      <c r="H85" s="200"/>
      <c r="I85" s="198"/>
      <c r="J85" s="199"/>
      <c r="K85" s="212"/>
      <c r="L85" s="198"/>
      <c r="M85" s="198"/>
      <c r="N85" s="198"/>
      <c r="O85" s="198"/>
      <c r="P85" s="198"/>
      <c r="Q85" s="198"/>
      <c r="R85" s="198"/>
      <c r="S85" s="198"/>
      <c r="T85" s="198"/>
      <c r="U85" s="202"/>
      <c r="V85" s="201"/>
      <c r="W85" s="201"/>
      <c r="X85" s="201"/>
      <c r="Y85" s="201"/>
      <c r="Z85" s="201"/>
      <c r="AA85" s="205"/>
      <c r="AB85" s="205"/>
      <c r="AC85" s="205"/>
      <c r="AD85" s="205"/>
      <c r="AE85" s="205"/>
      <c r="AF85" s="205"/>
      <c r="AG85" s="205"/>
      <c r="AH85" s="205"/>
      <c r="AI85" s="233"/>
      <c r="AJ85" s="331"/>
      <c r="AK85" s="331"/>
      <c r="AL85" s="331"/>
      <c r="AM85" s="332"/>
      <c r="AN85" s="332"/>
      <c r="AO85" s="333"/>
      <c r="AQ85" s="19"/>
      <c r="AV85" s="221"/>
      <c r="AW85" s="221"/>
      <c r="AX85" s="221"/>
      <c r="AY85" s="221"/>
      <c r="AZ85" s="221"/>
      <c r="BA85" s="221"/>
      <c r="BB85" s="221"/>
      <c r="BC85" s="221"/>
      <c r="BD85" s="221"/>
      <c r="BL85" s="195"/>
      <c r="BM85" s="195"/>
      <c r="BN85" s="195"/>
      <c r="BO85" s="195"/>
      <c r="BP85" s="195"/>
      <c r="BQ85" s="195"/>
      <c r="BS85" s="195"/>
      <c r="BT85" s="195"/>
      <c r="BU85" s="246"/>
      <c r="BV85" s="195"/>
      <c r="BW85" s="246"/>
      <c r="BX85" s="195"/>
      <c r="BY85" s="246"/>
      <c r="BZ85" s="195"/>
      <c r="CA85" s="246"/>
      <c r="CC85" s="246"/>
      <c r="CE85" s="246"/>
    </row>
    <row r="86" spans="1:83" s="17" customFormat="1" ht="14.25" customHeight="1" x14ac:dyDescent="0.25">
      <c r="A86" s="198"/>
      <c r="B86" s="200"/>
      <c r="C86" s="199"/>
      <c r="D86" s="199"/>
      <c r="E86" s="199"/>
      <c r="F86" s="200"/>
      <c r="G86" s="200"/>
      <c r="H86" s="200"/>
      <c r="I86" s="198"/>
      <c r="J86" s="199"/>
      <c r="K86" s="212"/>
      <c r="L86" s="198"/>
      <c r="M86" s="198"/>
      <c r="N86" s="198"/>
      <c r="O86" s="198"/>
      <c r="P86" s="198"/>
      <c r="Q86" s="198"/>
      <c r="R86" s="198"/>
      <c r="S86" s="198"/>
      <c r="T86" s="198"/>
      <c r="U86" s="202"/>
      <c r="V86" s="201"/>
      <c r="W86" s="201"/>
      <c r="X86" s="201"/>
      <c r="Y86" s="201"/>
      <c r="Z86" s="201"/>
      <c r="AA86" s="205"/>
      <c r="AB86" s="205"/>
      <c r="AC86" s="205"/>
      <c r="AD86" s="205"/>
      <c r="AE86" s="205"/>
      <c r="AF86" s="205"/>
      <c r="AG86" s="205"/>
      <c r="AH86" s="205"/>
      <c r="AI86" s="233"/>
      <c r="AJ86" s="331"/>
      <c r="AK86" s="331"/>
      <c r="AL86" s="331"/>
      <c r="AM86" s="332"/>
      <c r="AN86" s="332"/>
      <c r="AO86" s="333"/>
      <c r="AQ86" s="19"/>
      <c r="AV86" s="221"/>
      <c r="AW86" s="221"/>
      <c r="AX86" s="221"/>
      <c r="AY86" s="221"/>
      <c r="AZ86" s="221"/>
      <c r="BA86" s="221"/>
      <c r="BB86" s="221"/>
      <c r="BC86" s="221"/>
      <c r="BD86" s="221"/>
      <c r="BL86" s="195"/>
      <c r="BM86" s="195"/>
      <c r="BN86" s="195"/>
      <c r="BO86" s="195"/>
      <c r="BP86" s="195"/>
      <c r="BQ86" s="195"/>
      <c r="BS86" s="195"/>
      <c r="BT86" s="195"/>
      <c r="BU86" s="246"/>
      <c r="BV86" s="195"/>
      <c r="BW86" s="246"/>
      <c r="BX86" s="195"/>
      <c r="BY86" s="246"/>
      <c r="BZ86" s="195"/>
      <c r="CA86" s="246"/>
      <c r="CC86" s="246"/>
      <c r="CE86" s="246"/>
    </row>
    <row r="87" spans="1:83" s="17" customFormat="1" ht="14.25" customHeight="1" x14ac:dyDescent="0.25">
      <c r="A87" s="198"/>
      <c r="B87" s="200"/>
      <c r="C87" s="199"/>
      <c r="D87" s="199"/>
      <c r="E87" s="199"/>
      <c r="F87" s="200"/>
      <c r="G87" s="200"/>
      <c r="H87" s="200"/>
      <c r="I87" s="198"/>
      <c r="J87" s="199"/>
      <c r="K87" s="212"/>
      <c r="L87" s="198"/>
      <c r="M87" s="198"/>
      <c r="N87" s="198"/>
      <c r="O87" s="198"/>
      <c r="P87" s="198"/>
      <c r="Q87" s="198"/>
      <c r="R87" s="198"/>
      <c r="S87" s="198"/>
      <c r="T87" s="198"/>
      <c r="U87" s="202"/>
      <c r="V87" s="201"/>
      <c r="W87" s="201"/>
      <c r="X87" s="201"/>
      <c r="Y87" s="201"/>
      <c r="Z87" s="201"/>
      <c r="AA87" s="205"/>
      <c r="AB87" s="205"/>
      <c r="AC87" s="205"/>
      <c r="AD87" s="205"/>
      <c r="AE87" s="205"/>
      <c r="AF87" s="205"/>
      <c r="AG87" s="205"/>
      <c r="AH87" s="205"/>
      <c r="AI87" s="233"/>
      <c r="AJ87" s="331"/>
      <c r="AK87" s="331"/>
      <c r="AL87" s="331"/>
      <c r="AM87" s="332"/>
      <c r="AN87" s="332"/>
      <c r="AO87" s="333"/>
      <c r="AQ87" s="19"/>
      <c r="AV87" s="221"/>
      <c r="AW87" s="221"/>
      <c r="AX87" s="221"/>
      <c r="AY87" s="221"/>
      <c r="AZ87" s="221"/>
      <c r="BA87" s="221"/>
      <c r="BB87" s="221"/>
      <c r="BC87" s="221"/>
      <c r="BD87" s="221"/>
      <c r="BL87" s="195"/>
      <c r="BM87" s="195"/>
      <c r="BN87" s="195"/>
      <c r="BO87" s="195"/>
      <c r="BP87" s="195"/>
      <c r="BQ87" s="195"/>
      <c r="BS87" s="195"/>
      <c r="BT87" s="195"/>
      <c r="BU87" s="246"/>
      <c r="BV87" s="195"/>
      <c r="BW87" s="246"/>
      <c r="BX87" s="195"/>
      <c r="BY87" s="246"/>
      <c r="BZ87" s="195"/>
      <c r="CA87" s="246"/>
      <c r="CC87" s="246"/>
      <c r="CE87" s="246"/>
    </row>
    <row r="88" spans="1:83" s="17" customFormat="1" ht="14.25" customHeight="1" x14ac:dyDescent="0.25">
      <c r="A88" s="198"/>
      <c r="B88" s="200"/>
      <c r="C88" s="199"/>
      <c r="D88" s="199"/>
      <c r="E88" s="199"/>
      <c r="F88" s="200"/>
      <c r="G88" s="200"/>
      <c r="H88" s="200"/>
      <c r="I88" s="198"/>
      <c r="J88" s="199"/>
      <c r="K88" s="212"/>
      <c r="L88" s="198"/>
      <c r="M88" s="198"/>
      <c r="N88" s="198"/>
      <c r="O88" s="198"/>
      <c r="P88" s="198"/>
      <c r="Q88" s="198"/>
      <c r="R88" s="198"/>
      <c r="S88" s="198"/>
      <c r="T88" s="198"/>
      <c r="U88" s="202"/>
      <c r="V88" s="201"/>
      <c r="W88" s="201"/>
      <c r="X88" s="201"/>
      <c r="Y88" s="201"/>
      <c r="Z88" s="201"/>
      <c r="AA88" s="205"/>
      <c r="AB88" s="205"/>
      <c r="AC88" s="205"/>
      <c r="AD88" s="205"/>
      <c r="AE88" s="205"/>
      <c r="AF88" s="205"/>
      <c r="AG88" s="205"/>
      <c r="AH88" s="205"/>
      <c r="AI88" s="233"/>
      <c r="AJ88" s="331"/>
      <c r="AK88" s="331"/>
      <c r="AL88" s="331"/>
      <c r="AM88" s="332"/>
      <c r="AN88" s="332"/>
      <c r="AO88" s="333"/>
      <c r="AQ88" s="19"/>
      <c r="AV88" s="221"/>
      <c r="AW88" s="221"/>
      <c r="AX88" s="221"/>
      <c r="AY88" s="221"/>
      <c r="AZ88" s="221"/>
      <c r="BA88" s="221"/>
      <c r="BB88" s="221"/>
      <c r="BC88" s="221"/>
      <c r="BD88" s="221"/>
      <c r="BL88" s="195"/>
      <c r="BM88" s="195"/>
      <c r="BN88" s="195"/>
      <c r="BO88" s="195"/>
      <c r="BP88" s="195"/>
      <c r="BQ88" s="195"/>
      <c r="BS88" s="195"/>
      <c r="BT88" s="195"/>
      <c r="BU88" s="246"/>
      <c r="BV88" s="195"/>
      <c r="BW88" s="246"/>
      <c r="BX88" s="195"/>
      <c r="BY88" s="246"/>
      <c r="BZ88" s="195"/>
      <c r="CA88" s="246"/>
      <c r="CC88" s="246"/>
      <c r="CE88" s="246"/>
    </row>
    <row r="89" spans="1:83" s="17" customFormat="1" ht="14.25" customHeight="1" x14ac:dyDescent="0.25">
      <c r="A89" s="198"/>
      <c r="B89" s="200"/>
      <c r="C89" s="199"/>
      <c r="D89" s="199"/>
      <c r="E89" s="199"/>
      <c r="F89" s="200"/>
      <c r="G89" s="200"/>
      <c r="H89" s="200"/>
      <c r="I89" s="198"/>
      <c r="J89" s="199"/>
      <c r="K89" s="212"/>
      <c r="L89" s="198"/>
      <c r="M89" s="198"/>
      <c r="N89" s="198"/>
      <c r="O89" s="198"/>
      <c r="P89" s="198"/>
      <c r="Q89" s="198"/>
      <c r="R89" s="198"/>
      <c r="S89" s="198"/>
      <c r="T89" s="198"/>
      <c r="U89" s="202"/>
      <c r="V89" s="201"/>
      <c r="W89" s="201"/>
      <c r="X89" s="201"/>
      <c r="Y89" s="201"/>
      <c r="Z89" s="201"/>
      <c r="AA89" s="205"/>
      <c r="AB89" s="205"/>
      <c r="AC89" s="205"/>
      <c r="AD89" s="205"/>
      <c r="AE89" s="205"/>
      <c r="AF89" s="205"/>
      <c r="AG89" s="205"/>
      <c r="AH89" s="205"/>
      <c r="AI89" s="233"/>
      <c r="AJ89" s="331"/>
      <c r="AK89" s="331"/>
      <c r="AL89" s="331"/>
      <c r="AM89" s="332"/>
      <c r="AN89" s="332"/>
      <c r="AO89" s="333"/>
      <c r="AQ89" s="19"/>
      <c r="AV89" s="221"/>
      <c r="AW89" s="221"/>
      <c r="AX89" s="221"/>
      <c r="AY89" s="221"/>
      <c r="AZ89" s="221"/>
      <c r="BA89" s="221"/>
      <c r="BB89" s="221"/>
      <c r="BC89" s="221"/>
      <c r="BD89" s="221"/>
      <c r="BL89" s="195"/>
      <c r="BM89" s="195"/>
      <c r="BN89" s="195"/>
      <c r="BO89" s="195"/>
      <c r="BP89" s="195"/>
      <c r="BQ89" s="195"/>
      <c r="BS89" s="195"/>
      <c r="BT89" s="195"/>
      <c r="BU89" s="246"/>
      <c r="BV89" s="195"/>
      <c r="BW89" s="246"/>
      <c r="BX89" s="195"/>
      <c r="BY89" s="246"/>
      <c r="BZ89" s="195"/>
      <c r="CA89" s="246"/>
      <c r="CC89" s="246"/>
      <c r="CE89" s="246"/>
    </row>
    <row r="90" spans="1:83" s="17" customFormat="1" ht="14.25" customHeight="1" x14ac:dyDescent="0.25">
      <c r="A90" s="198"/>
      <c r="B90" s="200"/>
      <c r="C90" s="199"/>
      <c r="D90" s="199"/>
      <c r="E90" s="199"/>
      <c r="F90" s="200"/>
      <c r="G90" s="200"/>
      <c r="H90" s="200"/>
      <c r="I90" s="198"/>
      <c r="J90" s="199"/>
      <c r="K90" s="212"/>
      <c r="L90" s="198"/>
      <c r="M90" s="198"/>
      <c r="N90" s="198"/>
      <c r="O90" s="198"/>
      <c r="P90" s="198"/>
      <c r="Q90" s="198"/>
      <c r="R90" s="198"/>
      <c r="S90" s="198"/>
      <c r="T90" s="198"/>
      <c r="U90" s="202"/>
      <c r="V90" s="201"/>
      <c r="W90" s="201"/>
      <c r="X90" s="201"/>
      <c r="Y90" s="201"/>
      <c r="Z90" s="201"/>
      <c r="AA90" s="205"/>
      <c r="AB90" s="205"/>
      <c r="AC90" s="205"/>
      <c r="AD90" s="205"/>
      <c r="AE90" s="205"/>
      <c r="AF90" s="205"/>
      <c r="AG90" s="205"/>
      <c r="AH90" s="205"/>
      <c r="AI90" s="233"/>
      <c r="AJ90" s="331"/>
      <c r="AK90" s="331"/>
      <c r="AL90" s="331"/>
      <c r="AM90" s="332"/>
      <c r="AN90" s="332"/>
      <c r="AO90" s="333"/>
      <c r="AQ90" s="19"/>
      <c r="AV90" s="221"/>
      <c r="AW90" s="221"/>
      <c r="AX90" s="221"/>
      <c r="AY90" s="221"/>
      <c r="AZ90" s="221"/>
      <c r="BA90" s="221"/>
      <c r="BB90" s="221"/>
      <c r="BC90" s="221"/>
      <c r="BD90" s="221"/>
      <c r="BL90" s="195"/>
      <c r="BM90" s="195"/>
      <c r="BN90" s="195"/>
      <c r="BO90" s="195"/>
      <c r="BP90" s="195"/>
      <c r="BQ90" s="195"/>
      <c r="BS90" s="195"/>
      <c r="BT90" s="195"/>
      <c r="BU90" s="246"/>
      <c r="BV90" s="195"/>
      <c r="BW90" s="246"/>
      <c r="BX90" s="195"/>
      <c r="BY90" s="246"/>
      <c r="BZ90" s="195"/>
      <c r="CA90" s="246"/>
      <c r="CC90" s="246"/>
      <c r="CE90" s="246"/>
    </row>
    <row r="91" spans="1:83" s="17" customFormat="1" ht="14.25" customHeight="1" x14ac:dyDescent="0.25">
      <c r="A91" s="198"/>
      <c r="B91" s="200"/>
      <c r="C91" s="199"/>
      <c r="D91" s="199"/>
      <c r="E91" s="199"/>
      <c r="F91" s="200"/>
      <c r="G91" s="200"/>
      <c r="H91" s="200"/>
      <c r="I91" s="198"/>
      <c r="J91" s="199"/>
      <c r="K91" s="212"/>
      <c r="L91" s="198"/>
      <c r="M91" s="198"/>
      <c r="N91" s="198"/>
      <c r="O91" s="198"/>
      <c r="P91" s="198"/>
      <c r="Q91" s="198"/>
      <c r="R91" s="198"/>
      <c r="S91" s="198"/>
      <c r="T91" s="198"/>
      <c r="U91" s="202"/>
      <c r="V91" s="201"/>
      <c r="W91" s="201"/>
      <c r="X91" s="201"/>
      <c r="Y91" s="201"/>
      <c r="Z91" s="201"/>
      <c r="AA91" s="205"/>
      <c r="AB91" s="205"/>
      <c r="AC91" s="205"/>
      <c r="AD91" s="205"/>
      <c r="AE91" s="205"/>
      <c r="AF91" s="205"/>
      <c r="AG91" s="205"/>
      <c r="AH91" s="205"/>
      <c r="AI91" s="233"/>
      <c r="AJ91" s="331"/>
      <c r="AK91" s="331"/>
      <c r="AL91" s="331"/>
      <c r="AM91" s="332"/>
      <c r="AN91" s="332"/>
      <c r="AO91" s="333"/>
      <c r="AQ91" s="19"/>
      <c r="AV91" s="221"/>
      <c r="AW91" s="221"/>
      <c r="AX91" s="221"/>
      <c r="AY91" s="221"/>
      <c r="AZ91" s="221"/>
      <c r="BA91" s="221"/>
      <c r="BB91" s="221"/>
      <c r="BC91" s="221"/>
      <c r="BD91" s="221"/>
      <c r="BL91" s="195"/>
      <c r="BM91" s="195"/>
      <c r="BN91" s="195"/>
      <c r="BO91" s="195"/>
      <c r="BP91" s="195"/>
      <c r="BQ91" s="195"/>
      <c r="BS91" s="195"/>
      <c r="BT91" s="195"/>
      <c r="BU91" s="246"/>
      <c r="BV91" s="195"/>
      <c r="BW91" s="246"/>
      <c r="BX91" s="195"/>
      <c r="BY91" s="246"/>
      <c r="BZ91" s="195"/>
      <c r="CA91" s="246"/>
      <c r="CC91" s="246"/>
      <c r="CE91" s="246"/>
    </row>
    <row r="92" spans="1:83" s="17" customFormat="1" ht="14.25" customHeight="1" x14ac:dyDescent="0.25">
      <c r="A92" s="198"/>
      <c r="B92" s="200"/>
      <c r="C92" s="199"/>
      <c r="D92" s="199"/>
      <c r="E92" s="199"/>
      <c r="F92" s="200"/>
      <c r="G92" s="200"/>
      <c r="H92" s="200"/>
      <c r="I92" s="198"/>
      <c r="J92" s="199"/>
      <c r="K92" s="212"/>
      <c r="L92" s="198"/>
      <c r="M92" s="198"/>
      <c r="N92" s="198"/>
      <c r="O92" s="198"/>
      <c r="P92" s="198"/>
      <c r="Q92" s="198"/>
      <c r="R92" s="198"/>
      <c r="S92" s="198"/>
      <c r="T92" s="198"/>
      <c r="U92" s="202"/>
      <c r="V92" s="201"/>
      <c r="W92" s="201"/>
      <c r="X92" s="201"/>
      <c r="Y92" s="201"/>
      <c r="Z92" s="201"/>
      <c r="AA92" s="205"/>
      <c r="AB92" s="205"/>
      <c r="AC92" s="205"/>
      <c r="AD92" s="205"/>
      <c r="AE92" s="205"/>
      <c r="AF92" s="205"/>
      <c r="AG92" s="205"/>
      <c r="AH92" s="205"/>
      <c r="AI92" s="233"/>
      <c r="AJ92" s="331"/>
      <c r="AK92" s="331"/>
      <c r="AL92" s="331"/>
      <c r="AM92" s="332"/>
      <c r="AN92" s="332"/>
      <c r="AO92" s="333"/>
      <c r="AQ92" s="19"/>
      <c r="AV92" s="221"/>
      <c r="AW92" s="221"/>
      <c r="AX92" s="221"/>
      <c r="AY92" s="221"/>
      <c r="AZ92" s="221"/>
      <c r="BA92" s="221"/>
      <c r="BB92" s="221"/>
      <c r="BC92" s="221"/>
      <c r="BD92" s="221"/>
      <c r="BL92" s="195"/>
      <c r="BM92" s="195"/>
      <c r="BN92" s="195"/>
      <c r="BO92" s="195"/>
      <c r="BP92" s="195"/>
      <c r="BQ92" s="195"/>
      <c r="BS92" s="195"/>
      <c r="BT92" s="195"/>
      <c r="BU92" s="246"/>
      <c r="BV92" s="195"/>
      <c r="BW92" s="246"/>
      <c r="BX92" s="195"/>
      <c r="BY92" s="246"/>
      <c r="BZ92" s="195"/>
      <c r="CA92" s="246"/>
      <c r="CC92" s="246"/>
      <c r="CE92" s="246"/>
    </row>
    <row r="93" spans="1:83" s="17" customFormat="1" ht="14.25" customHeight="1" x14ac:dyDescent="0.25">
      <c r="A93" s="198"/>
      <c r="B93" s="200"/>
      <c r="C93" s="199"/>
      <c r="D93" s="199"/>
      <c r="E93" s="199"/>
      <c r="F93" s="200"/>
      <c r="G93" s="200"/>
      <c r="H93" s="200"/>
      <c r="I93" s="198"/>
      <c r="J93" s="199"/>
      <c r="K93" s="212"/>
      <c r="L93" s="198"/>
      <c r="M93" s="198"/>
      <c r="N93" s="198"/>
      <c r="O93" s="198"/>
      <c r="P93" s="198"/>
      <c r="Q93" s="198"/>
      <c r="R93" s="198"/>
      <c r="S93" s="198"/>
      <c r="T93" s="198"/>
      <c r="U93" s="202"/>
      <c r="V93" s="201"/>
      <c r="W93" s="201"/>
      <c r="X93" s="201"/>
      <c r="Y93" s="201"/>
      <c r="Z93" s="201"/>
      <c r="AA93" s="205"/>
      <c r="AB93" s="205"/>
      <c r="AC93" s="205"/>
      <c r="AD93" s="205"/>
      <c r="AE93" s="205"/>
      <c r="AF93" s="205"/>
      <c r="AG93" s="205"/>
      <c r="AH93" s="205"/>
      <c r="AI93" s="233"/>
      <c r="AJ93" s="331"/>
      <c r="AK93" s="331"/>
      <c r="AL93" s="331"/>
      <c r="AM93" s="332"/>
      <c r="AN93" s="332"/>
      <c r="AO93" s="333"/>
      <c r="AQ93" s="19"/>
      <c r="AV93" s="221"/>
      <c r="AW93" s="221"/>
      <c r="AX93" s="221"/>
      <c r="AY93" s="221"/>
      <c r="AZ93" s="221"/>
      <c r="BA93" s="221"/>
      <c r="BB93" s="221"/>
      <c r="BC93" s="221"/>
      <c r="BD93" s="221"/>
      <c r="BL93" s="195"/>
      <c r="BM93" s="195"/>
      <c r="BN93" s="195"/>
      <c r="BO93" s="195"/>
      <c r="BP93" s="195"/>
      <c r="BQ93" s="195"/>
      <c r="BS93" s="195"/>
      <c r="BT93" s="195"/>
      <c r="BU93" s="246"/>
      <c r="BV93" s="195"/>
      <c r="BW93" s="246"/>
      <c r="BX93" s="195"/>
      <c r="BY93" s="246"/>
      <c r="BZ93" s="195"/>
      <c r="CA93" s="246"/>
      <c r="CC93" s="246"/>
      <c r="CE93" s="246"/>
    </row>
    <row r="94" spans="1:83" s="17" customFormat="1" ht="14.25" customHeight="1" x14ac:dyDescent="0.25">
      <c r="A94" s="198"/>
      <c r="B94" s="200"/>
      <c r="C94" s="199"/>
      <c r="D94" s="199"/>
      <c r="E94" s="199"/>
      <c r="F94" s="200"/>
      <c r="G94" s="200"/>
      <c r="H94" s="200"/>
      <c r="I94" s="198"/>
      <c r="J94" s="199"/>
      <c r="K94" s="212"/>
      <c r="L94" s="198"/>
      <c r="M94" s="198"/>
      <c r="N94" s="198"/>
      <c r="O94" s="198"/>
      <c r="P94" s="198"/>
      <c r="Q94" s="198"/>
      <c r="R94" s="198"/>
      <c r="S94" s="198"/>
      <c r="T94" s="198"/>
      <c r="U94" s="202"/>
      <c r="V94" s="201"/>
      <c r="W94" s="201"/>
      <c r="X94" s="201"/>
      <c r="Y94" s="201"/>
      <c r="Z94" s="201"/>
      <c r="AA94" s="205"/>
      <c r="AB94" s="205"/>
      <c r="AC94" s="205"/>
      <c r="AD94" s="205"/>
      <c r="AE94" s="205"/>
      <c r="AF94" s="205"/>
      <c r="AG94" s="205"/>
      <c r="AH94" s="205"/>
      <c r="AI94" s="233"/>
      <c r="AJ94" s="331"/>
      <c r="AK94" s="331"/>
      <c r="AL94" s="331"/>
      <c r="AM94" s="332"/>
      <c r="AN94" s="332"/>
      <c r="AO94" s="333"/>
      <c r="AQ94" s="19"/>
      <c r="AV94" s="221"/>
      <c r="AW94" s="221"/>
      <c r="AX94" s="221"/>
      <c r="AY94" s="221"/>
      <c r="AZ94" s="221"/>
      <c r="BA94" s="221"/>
      <c r="BB94" s="221"/>
      <c r="BC94" s="221"/>
      <c r="BD94" s="221"/>
      <c r="BL94" s="195"/>
      <c r="BM94" s="195"/>
      <c r="BN94" s="195"/>
      <c r="BO94" s="195"/>
      <c r="BP94" s="195"/>
      <c r="BQ94" s="195"/>
      <c r="BS94" s="195"/>
      <c r="BT94" s="195"/>
      <c r="BU94" s="246"/>
      <c r="BV94" s="195"/>
      <c r="BW94" s="246"/>
      <c r="BX94" s="195"/>
      <c r="BY94" s="246"/>
      <c r="BZ94" s="195"/>
      <c r="CA94" s="246"/>
      <c r="CC94" s="246"/>
      <c r="CE94" s="246"/>
    </row>
    <row r="95" spans="1:83" s="17" customFormat="1" ht="14.25" customHeight="1" x14ac:dyDescent="0.25">
      <c r="A95" s="198"/>
      <c r="B95" s="200"/>
      <c r="C95" s="199"/>
      <c r="D95" s="199"/>
      <c r="E95" s="199"/>
      <c r="F95" s="200"/>
      <c r="G95" s="200"/>
      <c r="H95" s="200"/>
      <c r="I95" s="198"/>
      <c r="J95" s="199"/>
      <c r="K95" s="212"/>
      <c r="L95" s="198"/>
      <c r="M95" s="198"/>
      <c r="N95" s="198"/>
      <c r="O95" s="198"/>
      <c r="P95" s="198"/>
      <c r="Q95" s="198"/>
      <c r="R95" s="198"/>
      <c r="S95" s="198"/>
      <c r="T95" s="198"/>
      <c r="U95" s="202"/>
      <c r="V95" s="201"/>
      <c r="W95" s="201"/>
      <c r="X95" s="201"/>
      <c r="Y95" s="201"/>
      <c r="Z95" s="201"/>
      <c r="AA95" s="205"/>
      <c r="AB95" s="205"/>
      <c r="AC95" s="205"/>
      <c r="AD95" s="205"/>
      <c r="AE95" s="205"/>
      <c r="AF95" s="205"/>
      <c r="AG95" s="205"/>
      <c r="AH95" s="205"/>
      <c r="AI95" s="233"/>
      <c r="AJ95" s="331"/>
      <c r="AK95" s="331"/>
      <c r="AL95" s="331"/>
      <c r="AM95" s="332"/>
      <c r="AN95" s="332"/>
      <c r="AO95" s="333"/>
      <c r="AQ95" s="19"/>
      <c r="AV95" s="221"/>
      <c r="AW95" s="221"/>
      <c r="AX95" s="221"/>
      <c r="AY95" s="221"/>
      <c r="AZ95" s="221"/>
      <c r="BA95" s="221"/>
      <c r="BB95" s="221"/>
      <c r="BC95" s="221"/>
      <c r="BD95" s="221"/>
      <c r="BL95" s="195"/>
      <c r="BM95" s="195"/>
      <c r="BN95" s="195"/>
      <c r="BO95" s="195"/>
      <c r="BP95" s="195"/>
      <c r="BQ95" s="195"/>
      <c r="BS95" s="195"/>
      <c r="BT95" s="195"/>
      <c r="BU95" s="246"/>
      <c r="BV95" s="195"/>
      <c r="BW95" s="246"/>
      <c r="BX95" s="195"/>
      <c r="BY95" s="246"/>
      <c r="BZ95" s="195"/>
      <c r="CA95" s="246"/>
      <c r="CC95" s="246"/>
      <c r="CE95" s="246"/>
    </row>
    <row r="96" spans="1:83" s="17" customFormat="1" ht="14.25" customHeight="1" x14ac:dyDescent="0.25">
      <c r="A96" s="198"/>
      <c r="B96" s="200"/>
      <c r="C96" s="199"/>
      <c r="D96" s="199"/>
      <c r="E96" s="199"/>
      <c r="F96" s="200"/>
      <c r="G96" s="200"/>
      <c r="H96" s="200"/>
      <c r="I96" s="198"/>
      <c r="J96" s="199"/>
      <c r="K96" s="212"/>
      <c r="L96" s="198"/>
      <c r="M96" s="198"/>
      <c r="N96" s="198"/>
      <c r="O96" s="198"/>
      <c r="P96" s="198"/>
      <c r="Q96" s="198"/>
      <c r="R96" s="198"/>
      <c r="S96" s="198"/>
      <c r="T96" s="198"/>
      <c r="U96" s="202"/>
      <c r="V96" s="201"/>
      <c r="W96" s="201"/>
      <c r="X96" s="201"/>
      <c r="Y96" s="201"/>
      <c r="Z96" s="201"/>
      <c r="AA96" s="205"/>
      <c r="AB96" s="205"/>
      <c r="AC96" s="205"/>
      <c r="AD96" s="205"/>
      <c r="AE96" s="205"/>
      <c r="AF96" s="205"/>
      <c r="AG96" s="205"/>
      <c r="AH96" s="205"/>
      <c r="AI96" s="233"/>
      <c r="AJ96" s="331"/>
      <c r="AK96" s="331"/>
      <c r="AL96" s="331"/>
      <c r="AM96" s="332"/>
      <c r="AN96" s="332"/>
      <c r="AO96" s="333"/>
      <c r="AQ96" s="19"/>
      <c r="AV96" s="221"/>
      <c r="AW96" s="221"/>
      <c r="AX96" s="221"/>
      <c r="AY96" s="221"/>
      <c r="AZ96" s="221"/>
      <c r="BA96" s="221"/>
      <c r="BB96" s="221"/>
      <c r="BC96" s="221"/>
      <c r="BD96" s="221"/>
      <c r="BL96" s="195"/>
      <c r="BM96" s="195"/>
      <c r="BN96" s="195"/>
      <c r="BO96" s="195"/>
      <c r="BP96" s="195"/>
      <c r="BQ96" s="195"/>
      <c r="BS96" s="195"/>
      <c r="BT96" s="195"/>
      <c r="BU96" s="246"/>
      <c r="BV96" s="195"/>
      <c r="BW96" s="246"/>
      <c r="BX96" s="195"/>
      <c r="BY96" s="246"/>
      <c r="BZ96" s="195"/>
      <c r="CA96" s="246"/>
      <c r="CC96" s="246"/>
      <c r="CE96" s="246"/>
    </row>
    <row r="97" spans="1:83" s="17" customFormat="1" ht="14.25" customHeight="1" x14ac:dyDescent="0.25">
      <c r="A97" s="198"/>
      <c r="B97" s="200"/>
      <c r="C97" s="199"/>
      <c r="D97" s="199"/>
      <c r="E97" s="199"/>
      <c r="F97" s="200"/>
      <c r="G97" s="200"/>
      <c r="H97" s="200"/>
      <c r="I97" s="198"/>
      <c r="J97" s="199"/>
      <c r="K97" s="212"/>
      <c r="L97" s="198"/>
      <c r="M97" s="198"/>
      <c r="N97" s="198"/>
      <c r="O97" s="198"/>
      <c r="P97" s="198"/>
      <c r="Q97" s="198"/>
      <c r="R97" s="198"/>
      <c r="S97" s="198"/>
      <c r="T97" s="198"/>
      <c r="U97" s="202"/>
      <c r="V97" s="201"/>
      <c r="W97" s="201"/>
      <c r="X97" s="201"/>
      <c r="Y97" s="201"/>
      <c r="Z97" s="201"/>
      <c r="AA97" s="205"/>
      <c r="AB97" s="205"/>
      <c r="AC97" s="205"/>
      <c r="AD97" s="205"/>
      <c r="AE97" s="205"/>
      <c r="AF97" s="205"/>
      <c r="AG97" s="205"/>
      <c r="AH97" s="205"/>
      <c r="AI97" s="233"/>
      <c r="AJ97" s="331"/>
      <c r="AK97" s="331"/>
      <c r="AL97" s="331"/>
      <c r="AM97" s="332"/>
      <c r="AN97" s="332"/>
      <c r="AO97" s="333"/>
      <c r="AQ97" s="19"/>
      <c r="AV97" s="221"/>
      <c r="AW97" s="221"/>
      <c r="AX97" s="221"/>
      <c r="AY97" s="221"/>
      <c r="AZ97" s="221"/>
      <c r="BA97" s="221"/>
      <c r="BB97" s="221"/>
      <c r="BC97" s="221"/>
      <c r="BD97" s="221"/>
      <c r="BL97" s="195"/>
      <c r="BM97" s="195"/>
      <c r="BN97" s="195"/>
      <c r="BO97" s="195"/>
      <c r="BP97" s="195"/>
      <c r="BQ97" s="195"/>
      <c r="BS97" s="195"/>
      <c r="BT97" s="195"/>
      <c r="BU97" s="246"/>
      <c r="BV97" s="195"/>
      <c r="BW97" s="246"/>
      <c r="BX97" s="195"/>
      <c r="BY97" s="246"/>
      <c r="BZ97" s="195"/>
      <c r="CA97" s="246"/>
      <c r="CC97" s="246"/>
      <c r="CE97" s="246"/>
    </row>
    <row r="98" spans="1:83" s="17" customFormat="1" ht="14.25" customHeight="1" x14ac:dyDescent="0.25">
      <c r="A98" s="198"/>
      <c r="B98" s="200"/>
      <c r="C98" s="199"/>
      <c r="D98" s="199"/>
      <c r="E98" s="199"/>
      <c r="F98" s="200"/>
      <c r="G98" s="200"/>
      <c r="H98" s="200"/>
      <c r="I98" s="198"/>
      <c r="J98" s="199"/>
      <c r="K98" s="212"/>
      <c r="L98" s="198"/>
      <c r="M98" s="198"/>
      <c r="N98" s="198"/>
      <c r="O98" s="198"/>
      <c r="P98" s="198"/>
      <c r="Q98" s="198"/>
      <c r="R98" s="198"/>
      <c r="S98" s="198"/>
      <c r="T98" s="198"/>
      <c r="U98" s="202"/>
      <c r="V98" s="201"/>
      <c r="W98" s="201"/>
      <c r="X98" s="201"/>
      <c r="Y98" s="201"/>
      <c r="Z98" s="201"/>
      <c r="AA98" s="205"/>
      <c r="AB98" s="205"/>
      <c r="AC98" s="205"/>
      <c r="AD98" s="205"/>
      <c r="AE98" s="205"/>
      <c r="AF98" s="205"/>
      <c r="AG98" s="205"/>
      <c r="AH98" s="205"/>
      <c r="AI98" s="233"/>
      <c r="AJ98" s="331"/>
      <c r="AK98" s="331"/>
      <c r="AL98" s="331"/>
      <c r="AM98" s="332"/>
      <c r="AN98" s="332"/>
      <c r="AO98" s="333"/>
      <c r="AQ98" s="19"/>
      <c r="AV98" s="221"/>
      <c r="AW98" s="221"/>
      <c r="AX98" s="221"/>
      <c r="AY98" s="221"/>
      <c r="AZ98" s="221"/>
      <c r="BA98" s="221"/>
      <c r="BB98" s="221"/>
      <c r="BC98" s="221"/>
      <c r="BD98" s="221"/>
      <c r="BL98" s="195"/>
      <c r="BM98" s="195"/>
      <c r="BN98" s="195"/>
      <c r="BO98" s="195"/>
      <c r="BP98" s="195"/>
      <c r="BQ98" s="195"/>
      <c r="BS98" s="195"/>
      <c r="BT98" s="195"/>
      <c r="BU98" s="246"/>
      <c r="BV98" s="195"/>
      <c r="BW98" s="246"/>
      <c r="BX98" s="195"/>
      <c r="BY98" s="246"/>
      <c r="BZ98" s="195"/>
      <c r="CA98" s="246"/>
      <c r="CC98" s="246"/>
      <c r="CE98" s="246"/>
    </row>
    <row r="99" spans="1:83" s="17" customFormat="1" ht="14.25" customHeight="1" x14ac:dyDescent="0.25">
      <c r="A99" s="198"/>
      <c r="B99" s="200"/>
      <c r="C99" s="199"/>
      <c r="D99" s="199"/>
      <c r="E99" s="199"/>
      <c r="F99" s="200"/>
      <c r="G99" s="200"/>
      <c r="H99" s="200"/>
      <c r="I99" s="198"/>
      <c r="J99" s="199"/>
      <c r="K99" s="212"/>
      <c r="L99" s="198"/>
      <c r="M99" s="198"/>
      <c r="N99" s="198"/>
      <c r="O99" s="198"/>
      <c r="P99" s="198"/>
      <c r="Q99" s="198"/>
      <c r="R99" s="198"/>
      <c r="S99" s="198"/>
      <c r="T99" s="198"/>
      <c r="U99" s="202"/>
      <c r="V99" s="201"/>
      <c r="W99" s="201"/>
      <c r="X99" s="201"/>
      <c r="Y99" s="201"/>
      <c r="Z99" s="201"/>
      <c r="AA99" s="205"/>
      <c r="AB99" s="205"/>
      <c r="AC99" s="205"/>
      <c r="AD99" s="205"/>
      <c r="AE99" s="205"/>
      <c r="AF99" s="205"/>
      <c r="AG99" s="205"/>
      <c r="AH99" s="205"/>
      <c r="AI99" s="233"/>
      <c r="AJ99" s="331"/>
      <c r="AK99" s="331"/>
      <c r="AL99" s="331"/>
      <c r="AM99" s="332"/>
      <c r="AN99" s="332"/>
      <c r="AO99" s="333"/>
      <c r="AQ99" s="19"/>
      <c r="AV99" s="221"/>
      <c r="AW99" s="221"/>
      <c r="AX99" s="221"/>
      <c r="AY99" s="221"/>
      <c r="AZ99" s="221"/>
      <c r="BA99" s="221"/>
      <c r="BB99" s="221"/>
      <c r="BC99" s="221"/>
      <c r="BD99" s="221"/>
      <c r="BL99" s="195"/>
      <c r="BM99" s="195"/>
      <c r="BN99" s="195"/>
      <c r="BO99" s="195"/>
      <c r="BP99" s="195"/>
      <c r="BQ99" s="195"/>
      <c r="BS99" s="195"/>
      <c r="BT99" s="195"/>
      <c r="BU99" s="246"/>
      <c r="BV99" s="195"/>
      <c r="BW99" s="246"/>
      <c r="BX99" s="195"/>
      <c r="BY99" s="246"/>
      <c r="BZ99" s="195"/>
      <c r="CA99" s="246"/>
      <c r="CC99" s="246"/>
      <c r="CE99" s="246"/>
    </row>
    <row r="100" spans="1:83" s="17" customFormat="1" ht="14.25" customHeight="1" x14ac:dyDescent="0.25">
      <c r="A100" s="198"/>
      <c r="B100" s="200"/>
      <c r="C100" s="199"/>
      <c r="D100" s="199"/>
      <c r="E100" s="199"/>
      <c r="F100" s="200"/>
      <c r="G100" s="200"/>
      <c r="H100" s="200"/>
      <c r="I100" s="198"/>
      <c r="J100" s="199"/>
      <c r="K100" s="212"/>
      <c r="L100" s="198"/>
      <c r="M100" s="198"/>
      <c r="N100" s="198"/>
      <c r="O100" s="198"/>
      <c r="P100" s="198"/>
      <c r="Q100" s="198"/>
      <c r="R100" s="198"/>
      <c r="S100" s="198"/>
      <c r="T100" s="198"/>
      <c r="U100" s="202"/>
      <c r="V100" s="201"/>
      <c r="W100" s="201"/>
      <c r="X100" s="201"/>
      <c r="Y100" s="201"/>
      <c r="Z100" s="201"/>
      <c r="AA100" s="205"/>
      <c r="AB100" s="205"/>
      <c r="AC100" s="205"/>
      <c r="AD100" s="205"/>
      <c r="AE100" s="205"/>
      <c r="AF100" s="205"/>
      <c r="AG100" s="205"/>
      <c r="AH100" s="205"/>
      <c r="AI100" s="233"/>
      <c r="AJ100" s="331"/>
      <c r="AK100" s="331"/>
      <c r="AL100" s="331"/>
      <c r="AM100" s="332"/>
      <c r="AN100" s="332"/>
      <c r="AO100" s="333"/>
      <c r="AQ100" s="19"/>
      <c r="AV100" s="221"/>
      <c r="AW100" s="221"/>
      <c r="AX100" s="221"/>
      <c r="AY100" s="221"/>
      <c r="AZ100" s="221"/>
      <c r="BA100" s="221"/>
      <c r="BB100" s="221"/>
      <c r="BC100" s="221"/>
      <c r="BD100" s="221"/>
      <c r="BL100" s="195"/>
      <c r="BM100" s="195"/>
      <c r="BN100" s="195"/>
      <c r="BO100" s="195"/>
      <c r="BP100" s="195"/>
      <c r="BQ100" s="195"/>
      <c r="BS100" s="195"/>
      <c r="BT100" s="195"/>
      <c r="BU100" s="246"/>
      <c r="BV100" s="195"/>
      <c r="BW100" s="246"/>
      <c r="BX100" s="195"/>
      <c r="BY100" s="246"/>
      <c r="BZ100" s="195"/>
      <c r="CA100" s="246"/>
      <c r="CC100" s="246"/>
      <c r="CE100" s="246"/>
    </row>
    <row r="101" spans="1:83" s="17" customFormat="1" ht="14.25" customHeight="1" x14ac:dyDescent="0.25">
      <c r="A101" s="198"/>
      <c r="B101" s="200"/>
      <c r="C101" s="199"/>
      <c r="D101" s="199"/>
      <c r="E101" s="199"/>
      <c r="F101" s="200"/>
      <c r="G101" s="200"/>
      <c r="H101" s="200"/>
      <c r="I101" s="198"/>
      <c r="J101" s="199"/>
      <c r="K101" s="212"/>
      <c r="L101" s="198"/>
      <c r="M101" s="198"/>
      <c r="N101" s="198"/>
      <c r="O101" s="198"/>
      <c r="P101" s="198"/>
      <c r="Q101" s="198"/>
      <c r="R101" s="198"/>
      <c r="S101" s="198"/>
      <c r="T101" s="198"/>
      <c r="U101" s="202"/>
      <c r="V101" s="201"/>
      <c r="W101" s="201"/>
      <c r="X101" s="201"/>
      <c r="Y101" s="201"/>
      <c r="Z101" s="201"/>
      <c r="AA101" s="205"/>
      <c r="AB101" s="205"/>
      <c r="AC101" s="205"/>
      <c r="AD101" s="205"/>
      <c r="AE101" s="205"/>
      <c r="AF101" s="205"/>
      <c r="AG101" s="205"/>
      <c r="AH101" s="205"/>
      <c r="AI101" s="233"/>
      <c r="AJ101" s="331"/>
      <c r="AK101" s="331"/>
      <c r="AL101" s="331"/>
      <c r="AM101" s="332"/>
      <c r="AN101" s="332"/>
      <c r="AO101" s="333"/>
      <c r="AQ101" s="19"/>
      <c r="AV101" s="221"/>
      <c r="AW101" s="221"/>
      <c r="AX101" s="221"/>
      <c r="AY101" s="221"/>
      <c r="AZ101" s="221"/>
      <c r="BA101" s="221"/>
      <c r="BB101" s="221"/>
      <c r="BC101" s="221"/>
      <c r="BD101" s="221"/>
      <c r="BL101" s="195"/>
      <c r="BM101" s="195"/>
      <c r="BN101" s="195"/>
      <c r="BO101" s="195"/>
      <c r="BP101" s="195"/>
      <c r="BQ101" s="195"/>
      <c r="BS101" s="195"/>
      <c r="BT101" s="195"/>
      <c r="BU101" s="246"/>
      <c r="BV101" s="195"/>
      <c r="BW101" s="246"/>
      <c r="BX101" s="195"/>
      <c r="BY101" s="246"/>
      <c r="BZ101" s="195"/>
      <c r="CA101" s="246"/>
      <c r="CC101" s="246"/>
      <c r="CE101" s="246"/>
    </row>
    <row r="102" spans="1:83" s="17" customFormat="1" ht="14.25" customHeight="1" x14ac:dyDescent="0.25">
      <c r="A102" s="198"/>
      <c r="B102" s="200"/>
      <c r="C102" s="199"/>
      <c r="D102" s="199"/>
      <c r="E102" s="199"/>
      <c r="F102" s="200"/>
      <c r="G102" s="200"/>
      <c r="H102" s="200"/>
      <c r="I102" s="198"/>
      <c r="J102" s="199"/>
      <c r="K102" s="212"/>
      <c r="L102" s="198"/>
      <c r="M102" s="198"/>
      <c r="N102" s="198"/>
      <c r="O102" s="198"/>
      <c r="P102" s="198"/>
      <c r="Q102" s="198"/>
      <c r="R102" s="198"/>
      <c r="S102" s="198"/>
      <c r="T102" s="198"/>
      <c r="U102" s="202"/>
      <c r="V102" s="201"/>
      <c r="W102" s="201"/>
      <c r="X102" s="201"/>
      <c r="Y102" s="201"/>
      <c r="Z102" s="201"/>
      <c r="AA102" s="205"/>
      <c r="AB102" s="205"/>
      <c r="AC102" s="205"/>
      <c r="AD102" s="205"/>
      <c r="AE102" s="205"/>
      <c r="AF102" s="205"/>
      <c r="AG102" s="205"/>
      <c r="AH102" s="205"/>
      <c r="AI102" s="233"/>
      <c r="AJ102" s="331"/>
      <c r="AK102" s="331"/>
      <c r="AL102" s="331"/>
      <c r="AM102" s="332"/>
      <c r="AN102" s="332"/>
      <c r="AO102" s="333"/>
      <c r="AQ102" s="19"/>
      <c r="AV102" s="221"/>
      <c r="AW102" s="221"/>
      <c r="AX102" s="221"/>
      <c r="AY102" s="221"/>
      <c r="AZ102" s="221"/>
      <c r="BA102" s="221"/>
      <c r="BB102" s="221"/>
      <c r="BC102" s="221"/>
      <c r="BD102" s="221"/>
      <c r="BL102" s="195"/>
      <c r="BM102" s="195"/>
      <c r="BN102" s="195"/>
      <c r="BO102" s="195"/>
      <c r="BP102" s="195"/>
      <c r="BQ102" s="195"/>
      <c r="BS102" s="195"/>
      <c r="BT102" s="195"/>
      <c r="BU102" s="246"/>
      <c r="BV102" s="195"/>
      <c r="BW102" s="246"/>
      <c r="BX102" s="195"/>
      <c r="BY102" s="246"/>
      <c r="BZ102" s="195"/>
      <c r="CA102" s="246"/>
      <c r="CC102" s="246"/>
      <c r="CE102" s="246"/>
    </row>
    <row r="103" spans="1:83" s="17" customFormat="1" ht="14.25" customHeight="1" x14ac:dyDescent="0.25">
      <c r="A103" s="198"/>
      <c r="B103" s="200"/>
      <c r="C103" s="199"/>
      <c r="D103" s="199"/>
      <c r="E103" s="199"/>
      <c r="F103" s="200"/>
      <c r="G103" s="200"/>
      <c r="H103" s="200"/>
      <c r="I103" s="198"/>
      <c r="J103" s="199"/>
      <c r="K103" s="212"/>
      <c r="L103" s="198"/>
      <c r="M103" s="198"/>
      <c r="N103" s="198"/>
      <c r="O103" s="198"/>
      <c r="P103" s="198"/>
      <c r="Q103" s="198"/>
      <c r="R103" s="198"/>
      <c r="S103" s="198"/>
      <c r="T103" s="198"/>
      <c r="U103" s="202"/>
      <c r="V103" s="201"/>
      <c r="W103" s="201"/>
      <c r="X103" s="201"/>
      <c r="Y103" s="201"/>
      <c r="Z103" s="201"/>
      <c r="AA103" s="205"/>
      <c r="AB103" s="205"/>
      <c r="AC103" s="205"/>
      <c r="AD103" s="205"/>
      <c r="AE103" s="205"/>
      <c r="AF103" s="205"/>
      <c r="AG103" s="205"/>
      <c r="AH103" s="205"/>
      <c r="AI103" s="233"/>
      <c r="AJ103" s="331"/>
      <c r="AK103" s="331"/>
      <c r="AL103" s="331"/>
      <c r="AM103" s="332"/>
      <c r="AN103" s="332"/>
      <c r="AO103" s="333"/>
      <c r="AQ103" s="19"/>
      <c r="AV103" s="221"/>
      <c r="AW103" s="221"/>
      <c r="AX103" s="221"/>
      <c r="AY103" s="221"/>
      <c r="AZ103" s="221"/>
      <c r="BA103" s="221"/>
      <c r="BB103" s="221"/>
      <c r="BC103" s="221"/>
      <c r="BD103" s="221"/>
      <c r="BL103" s="195"/>
      <c r="BM103" s="195"/>
      <c r="BN103" s="195"/>
      <c r="BO103" s="195"/>
      <c r="BP103" s="195"/>
      <c r="BQ103" s="195"/>
      <c r="BS103" s="195"/>
      <c r="BT103" s="195"/>
      <c r="BU103" s="246"/>
      <c r="BV103" s="195"/>
      <c r="BW103" s="246"/>
      <c r="BX103" s="195"/>
      <c r="BY103" s="246"/>
      <c r="BZ103" s="195"/>
      <c r="CA103" s="246"/>
      <c r="CC103" s="246"/>
      <c r="CE103" s="246"/>
    </row>
    <row r="104" spans="1:83" s="17" customFormat="1" ht="14.25" customHeight="1" x14ac:dyDescent="0.25">
      <c r="A104" s="198"/>
      <c r="B104" s="200"/>
      <c r="C104" s="199"/>
      <c r="D104" s="199"/>
      <c r="E104" s="199"/>
      <c r="F104" s="200"/>
      <c r="G104" s="200"/>
      <c r="H104" s="200"/>
      <c r="I104" s="198"/>
      <c r="J104" s="199"/>
      <c r="K104" s="212"/>
      <c r="L104" s="198"/>
      <c r="M104" s="198"/>
      <c r="N104" s="198"/>
      <c r="O104" s="198"/>
      <c r="P104" s="198"/>
      <c r="Q104" s="198"/>
      <c r="R104" s="198"/>
      <c r="S104" s="198"/>
      <c r="T104" s="198"/>
      <c r="U104" s="202"/>
      <c r="V104" s="201"/>
      <c r="W104" s="201"/>
      <c r="X104" s="201"/>
      <c r="Y104" s="201"/>
      <c r="Z104" s="201"/>
      <c r="AA104" s="205"/>
      <c r="AB104" s="205"/>
      <c r="AC104" s="205"/>
      <c r="AD104" s="205"/>
      <c r="AE104" s="205"/>
      <c r="AF104" s="205"/>
      <c r="AG104" s="205"/>
      <c r="AH104" s="205"/>
      <c r="AI104" s="233"/>
      <c r="AJ104" s="331"/>
      <c r="AK104" s="331"/>
      <c r="AL104" s="331"/>
      <c r="AM104" s="332"/>
      <c r="AN104" s="332"/>
      <c r="AO104" s="333"/>
      <c r="AQ104" s="19"/>
      <c r="AV104" s="221"/>
      <c r="AW104" s="221"/>
      <c r="AX104" s="221"/>
      <c r="AY104" s="221"/>
      <c r="AZ104" s="221"/>
      <c r="BA104" s="221"/>
      <c r="BB104" s="221"/>
      <c r="BC104" s="221"/>
      <c r="BD104" s="221"/>
      <c r="BL104" s="195"/>
      <c r="BM104" s="195"/>
      <c r="BN104" s="195"/>
      <c r="BO104" s="195"/>
      <c r="BP104" s="195"/>
      <c r="BQ104" s="195"/>
      <c r="BS104" s="195"/>
      <c r="BT104" s="195"/>
      <c r="BU104" s="246"/>
      <c r="BV104" s="195"/>
      <c r="BW104" s="246"/>
      <c r="BX104" s="195"/>
      <c r="BY104" s="246"/>
      <c r="BZ104" s="195"/>
      <c r="CA104" s="246"/>
      <c r="CC104" s="246"/>
      <c r="CE104" s="246"/>
    </row>
    <row r="105" spans="1:83" s="17" customFormat="1" ht="14.25" customHeight="1" x14ac:dyDescent="0.25">
      <c r="A105" s="198"/>
      <c r="B105" s="200"/>
      <c r="C105" s="199"/>
      <c r="D105" s="199"/>
      <c r="E105" s="199"/>
      <c r="F105" s="200"/>
      <c r="G105" s="200"/>
      <c r="H105" s="200"/>
      <c r="I105" s="198"/>
      <c r="J105" s="199"/>
      <c r="K105" s="212"/>
      <c r="L105" s="198"/>
      <c r="M105" s="198"/>
      <c r="N105" s="198"/>
      <c r="O105" s="198"/>
      <c r="P105" s="198"/>
      <c r="Q105" s="198"/>
      <c r="R105" s="198"/>
      <c r="S105" s="198"/>
      <c r="T105" s="198"/>
      <c r="U105" s="202"/>
      <c r="V105" s="201"/>
      <c r="W105" s="201"/>
      <c r="X105" s="201"/>
      <c r="Y105" s="201"/>
      <c r="Z105" s="201"/>
      <c r="AA105" s="205"/>
      <c r="AB105" s="205"/>
      <c r="AC105" s="205"/>
      <c r="AD105" s="205"/>
      <c r="AE105" s="205"/>
      <c r="AF105" s="205"/>
      <c r="AG105" s="205"/>
      <c r="AH105" s="205"/>
      <c r="AI105" s="233"/>
      <c r="AJ105" s="331"/>
      <c r="AK105" s="331"/>
      <c r="AL105" s="331"/>
      <c r="AM105" s="332"/>
      <c r="AN105" s="332"/>
      <c r="AO105" s="333"/>
      <c r="AQ105" s="19"/>
      <c r="AV105" s="221"/>
      <c r="AW105" s="221"/>
      <c r="AX105" s="221"/>
      <c r="AY105" s="221"/>
      <c r="AZ105" s="221"/>
      <c r="BA105" s="221"/>
      <c r="BB105" s="221"/>
      <c r="BC105" s="221"/>
      <c r="BD105" s="221"/>
      <c r="BL105" s="195"/>
      <c r="BM105" s="195"/>
      <c r="BN105" s="195"/>
      <c r="BO105" s="195"/>
      <c r="BP105" s="195"/>
      <c r="BQ105" s="195"/>
      <c r="BS105" s="195"/>
      <c r="BT105" s="195"/>
      <c r="BU105" s="246"/>
      <c r="BV105" s="195"/>
      <c r="BW105" s="246"/>
      <c r="BX105" s="195"/>
      <c r="BY105" s="246"/>
      <c r="BZ105" s="195"/>
      <c r="CA105" s="246"/>
      <c r="CC105" s="246"/>
      <c r="CE105" s="246"/>
    </row>
    <row r="106" spans="1:83" s="17" customFormat="1" ht="14.25" customHeight="1" x14ac:dyDescent="0.25">
      <c r="A106" s="198"/>
      <c r="B106" s="200"/>
      <c r="C106" s="199"/>
      <c r="D106" s="199"/>
      <c r="E106" s="199"/>
      <c r="F106" s="200"/>
      <c r="G106" s="200"/>
      <c r="H106" s="200"/>
      <c r="I106" s="198"/>
      <c r="J106" s="199"/>
      <c r="K106" s="212"/>
      <c r="L106" s="198"/>
      <c r="M106" s="198"/>
      <c r="N106" s="198"/>
      <c r="O106" s="198"/>
      <c r="P106" s="198"/>
      <c r="Q106" s="198"/>
      <c r="R106" s="198"/>
      <c r="S106" s="198"/>
      <c r="T106" s="198"/>
      <c r="U106" s="202"/>
      <c r="V106" s="201"/>
      <c r="W106" s="201"/>
      <c r="X106" s="201"/>
      <c r="Y106" s="201"/>
      <c r="Z106" s="201"/>
      <c r="AA106" s="205"/>
      <c r="AB106" s="205"/>
      <c r="AC106" s="205"/>
      <c r="AD106" s="205"/>
      <c r="AE106" s="205"/>
      <c r="AF106" s="205"/>
      <c r="AG106" s="205"/>
      <c r="AH106" s="205"/>
      <c r="AI106" s="233"/>
      <c r="AJ106" s="331"/>
      <c r="AK106" s="331"/>
      <c r="AL106" s="331"/>
      <c r="AM106" s="332"/>
      <c r="AN106" s="332"/>
      <c r="AO106" s="333"/>
      <c r="AQ106" s="19"/>
      <c r="AV106" s="221"/>
      <c r="AW106" s="221"/>
      <c r="AX106" s="221"/>
      <c r="AY106" s="221"/>
      <c r="AZ106" s="221"/>
      <c r="BA106" s="221"/>
      <c r="BB106" s="221"/>
      <c r="BC106" s="221"/>
      <c r="BD106" s="221"/>
      <c r="BL106" s="195"/>
      <c r="BM106" s="195"/>
      <c r="BN106" s="195"/>
      <c r="BO106" s="195"/>
      <c r="BP106" s="195"/>
      <c r="BQ106" s="195"/>
      <c r="BS106" s="195"/>
      <c r="BT106" s="195"/>
      <c r="BU106" s="246"/>
      <c r="BV106" s="195"/>
      <c r="BW106" s="246"/>
      <c r="BX106" s="195"/>
      <c r="BY106" s="246"/>
      <c r="BZ106" s="195"/>
      <c r="CA106" s="246"/>
      <c r="CC106" s="246"/>
      <c r="CE106" s="246"/>
    </row>
    <row r="107" spans="1:83" s="17" customFormat="1" ht="14.25" customHeight="1" x14ac:dyDescent="0.25">
      <c r="A107" s="198"/>
      <c r="B107" s="200"/>
      <c r="C107" s="199"/>
      <c r="D107" s="199"/>
      <c r="E107" s="199"/>
      <c r="F107" s="200"/>
      <c r="G107" s="200"/>
      <c r="H107" s="200"/>
      <c r="I107" s="198"/>
      <c r="J107" s="199"/>
      <c r="K107" s="212"/>
      <c r="L107" s="198"/>
      <c r="M107" s="198"/>
      <c r="N107" s="198"/>
      <c r="O107" s="198"/>
      <c r="P107" s="198"/>
      <c r="Q107" s="198"/>
      <c r="R107" s="198"/>
      <c r="S107" s="198"/>
      <c r="T107" s="198"/>
      <c r="U107" s="202"/>
      <c r="V107" s="201"/>
      <c r="W107" s="201"/>
      <c r="X107" s="201"/>
      <c r="Y107" s="201"/>
      <c r="Z107" s="201"/>
      <c r="AA107" s="205"/>
      <c r="AB107" s="205"/>
      <c r="AC107" s="205"/>
      <c r="AD107" s="205"/>
      <c r="AE107" s="205"/>
      <c r="AF107" s="205"/>
      <c r="AG107" s="205"/>
      <c r="AH107" s="205"/>
      <c r="AI107" s="233"/>
      <c r="AJ107" s="331"/>
      <c r="AK107" s="331"/>
      <c r="AL107" s="331"/>
      <c r="AM107" s="332"/>
      <c r="AN107" s="332"/>
      <c r="AO107" s="333"/>
      <c r="AQ107" s="19"/>
      <c r="AV107" s="221"/>
      <c r="AW107" s="221"/>
      <c r="AX107" s="221"/>
      <c r="AY107" s="221"/>
      <c r="AZ107" s="221"/>
      <c r="BA107" s="221"/>
      <c r="BB107" s="221"/>
      <c r="BC107" s="221"/>
      <c r="BD107" s="221"/>
      <c r="BL107" s="195"/>
      <c r="BM107" s="195"/>
      <c r="BN107" s="195"/>
      <c r="BO107" s="195"/>
      <c r="BP107" s="195"/>
      <c r="BQ107" s="195"/>
      <c r="BS107" s="195"/>
      <c r="BT107" s="195"/>
      <c r="BU107" s="246"/>
      <c r="BV107" s="195"/>
      <c r="BW107" s="246"/>
      <c r="BX107" s="195"/>
      <c r="BY107" s="246"/>
      <c r="BZ107" s="195"/>
      <c r="CA107" s="246"/>
      <c r="CC107" s="246"/>
      <c r="CE107" s="246"/>
    </row>
    <row r="108" spans="1:83" s="17" customFormat="1" ht="14.25" customHeight="1" x14ac:dyDescent="0.25">
      <c r="A108" s="198"/>
      <c r="B108" s="200"/>
      <c r="C108" s="199"/>
      <c r="D108" s="199"/>
      <c r="E108" s="199"/>
      <c r="F108" s="200"/>
      <c r="G108" s="200"/>
      <c r="H108" s="200"/>
      <c r="I108" s="198"/>
      <c r="J108" s="199"/>
      <c r="K108" s="212"/>
      <c r="L108" s="198"/>
      <c r="M108" s="198"/>
      <c r="N108" s="198"/>
      <c r="O108" s="198"/>
      <c r="P108" s="198"/>
      <c r="Q108" s="198"/>
      <c r="R108" s="198"/>
      <c r="S108" s="198"/>
      <c r="T108" s="198"/>
      <c r="U108" s="202"/>
      <c r="V108" s="201"/>
      <c r="W108" s="201"/>
      <c r="X108" s="201"/>
      <c r="Y108" s="201"/>
      <c r="Z108" s="201"/>
      <c r="AA108" s="205"/>
      <c r="AB108" s="205"/>
      <c r="AC108" s="205"/>
      <c r="AD108" s="205"/>
      <c r="AE108" s="205"/>
      <c r="AF108" s="205"/>
      <c r="AG108" s="205"/>
      <c r="AH108" s="205"/>
      <c r="AI108" s="233"/>
      <c r="AJ108" s="331"/>
      <c r="AK108" s="331"/>
      <c r="AL108" s="331"/>
      <c r="AM108" s="332"/>
      <c r="AN108" s="332"/>
      <c r="AO108" s="333"/>
      <c r="AQ108" s="19"/>
      <c r="AV108" s="221"/>
      <c r="AW108" s="221"/>
      <c r="AX108" s="221"/>
      <c r="AY108" s="221"/>
      <c r="AZ108" s="221"/>
      <c r="BA108" s="221"/>
      <c r="BB108" s="221"/>
      <c r="BC108" s="221"/>
      <c r="BD108" s="221"/>
      <c r="BL108" s="195"/>
      <c r="BM108" s="195"/>
      <c r="BN108" s="195"/>
      <c r="BO108" s="195"/>
      <c r="BP108" s="195"/>
      <c r="BQ108" s="195"/>
      <c r="BS108" s="195"/>
      <c r="BT108" s="195"/>
      <c r="BU108" s="246"/>
      <c r="BV108" s="195"/>
      <c r="BW108" s="246"/>
      <c r="BX108" s="195"/>
      <c r="BY108" s="246"/>
      <c r="BZ108" s="195"/>
      <c r="CA108" s="246"/>
      <c r="CC108" s="246"/>
      <c r="CE108" s="246"/>
    </row>
    <row r="109" spans="1:83" s="17" customFormat="1" ht="14.25" customHeight="1" x14ac:dyDescent="0.25">
      <c r="A109" s="198"/>
      <c r="B109" s="200"/>
      <c r="C109" s="199"/>
      <c r="D109" s="199"/>
      <c r="E109" s="199"/>
      <c r="F109" s="200"/>
      <c r="G109" s="200"/>
      <c r="H109" s="200"/>
      <c r="I109" s="198"/>
      <c r="J109" s="199"/>
      <c r="K109" s="212"/>
      <c r="L109" s="198"/>
      <c r="M109" s="198"/>
      <c r="N109" s="198"/>
      <c r="O109" s="198"/>
      <c r="P109" s="198"/>
      <c r="Q109" s="198"/>
      <c r="R109" s="198"/>
      <c r="S109" s="198"/>
      <c r="T109" s="198"/>
      <c r="U109" s="202"/>
      <c r="V109" s="201"/>
      <c r="W109" s="201"/>
      <c r="X109" s="201"/>
      <c r="Y109" s="201"/>
      <c r="Z109" s="201"/>
      <c r="AA109" s="205"/>
      <c r="AB109" s="205"/>
      <c r="AC109" s="205"/>
      <c r="AD109" s="205"/>
      <c r="AE109" s="205"/>
      <c r="AF109" s="205"/>
      <c r="AG109" s="205"/>
      <c r="AH109" s="205"/>
      <c r="AI109" s="233"/>
      <c r="AJ109" s="331"/>
      <c r="AK109" s="331"/>
      <c r="AL109" s="331"/>
      <c r="AM109" s="332"/>
      <c r="AN109" s="332"/>
      <c r="AO109" s="333"/>
      <c r="AQ109" s="19"/>
      <c r="AV109" s="221"/>
      <c r="AW109" s="221"/>
      <c r="AX109" s="221"/>
      <c r="AY109" s="221"/>
      <c r="AZ109" s="221"/>
      <c r="BA109" s="221"/>
      <c r="BB109" s="221"/>
      <c r="BC109" s="221"/>
      <c r="BD109" s="221"/>
      <c r="BL109" s="195"/>
      <c r="BM109" s="195"/>
      <c r="BN109" s="195"/>
      <c r="BO109" s="195"/>
      <c r="BP109" s="195"/>
      <c r="BQ109" s="195"/>
      <c r="BS109" s="195"/>
      <c r="BT109" s="195"/>
      <c r="BU109" s="246"/>
      <c r="BV109" s="195"/>
      <c r="BW109" s="246"/>
      <c r="BX109" s="195"/>
      <c r="BY109" s="246"/>
      <c r="BZ109" s="195"/>
      <c r="CA109" s="246"/>
      <c r="CC109" s="246"/>
      <c r="CE109" s="246"/>
    </row>
    <row r="110" spans="1:83" s="17" customFormat="1" ht="14.25" customHeight="1" x14ac:dyDescent="0.25">
      <c r="A110" s="198"/>
      <c r="B110" s="200"/>
      <c r="C110" s="199"/>
      <c r="D110" s="199"/>
      <c r="E110" s="199"/>
      <c r="F110" s="200"/>
      <c r="G110" s="200"/>
      <c r="H110" s="200"/>
      <c r="I110" s="198"/>
      <c r="J110" s="199"/>
      <c r="K110" s="212"/>
      <c r="L110" s="198"/>
      <c r="M110" s="198"/>
      <c r="N110" s="198"/>
      <c r="O110" s="198"/>
      <c r="P110" s="198"/>
      <c r="Q110" s="198"/>
      <c r="R110" s="198"/>
      <c r="S110" s="198"/>
      <c r="T110" s="198"/>
      <c r="U110" s="202"/>
      <c r="V110" s="201"/>
      <c r="W110" s="201"/>
      <c r="X110" s="201"/>
      <c r="Y110" s="201"/>
      <c r="Z110" s="201"/>
      <c r="AA110" s="205"/>
      <c r="AB110" s="205"/>
      <c r="AC110" s="205"/>
      <c r="AD110" s="205"/>
      <c r="AE110" s="205"/>
      <c r="AF110" s="205"/>
      <c r="AG110" s="205"/>
      <c r="AH110" s="205"/>
      <c r="AI110" s="233"/>
      <c r="AJ110" s="331"/>
      <c r="AK110" s="331"/>
      <c r="AL110" s="331"/>
      <c r="AM110" s="332"/>
      <c r="AN110" s="332"/>
      <c r="AO110" s="333"/>
      <c r="AQ110" s="19"/>
      <c r="AV110" s="221"/>
      <c r="AW110" s="221"/>
      <c r="AX110" s="221"/>
      <c r="AY110" s="221"/>
      <c r="AZ110" s="221"/>
      <c r="BA110" s="221"/>
      <c r="BB110" s="221"/>
      <c r="BC110" s="221"/>
      <c r="BD110" s="221"/>
      <c r="BL110" s="195"/>
      <c r="BM110" s="195"/>
      <c r="BN110" s="195"/>
      <c r="BO110" s="195"/>
      <c r="BP110" s="195"/>
      <c r="BQ110" s="195"/>
      <c r="BS110" s="195"/>
      <c r="BT110" s="195"/>
      <c r="BU110" s="246"/>
      <c r="BV110" s="195"/>
      <c r="BW110" s="246"/>
      <c r="BX110" s="195"/>
      <c r="BY110" s="246"/>
      <c r="BZ110" s="195"/>
      <c r="CA110" s="246"/>
      <c r="CC110" s="246"/>
      <c r="CE110" s="246"/>
    </row>
    <row r="111" spans="1:83" s="17" customFormat="1" ht="14.25" customHeight="1" x14ac:dyDescent="0.25">
      <c r="A111" s="198"/>
      <c r="B111" s="200"/>
      <c r="C111" s="199"/>
      <c r="D111" s="199"/>
      <c r="E111" s="199"/>
      <c r="F111" s="200"/>
      <c r="G111" s="200"/>
      <c r="H111" s="200"/>
      <c r="I111" s="198"/>
      <c r="J111" s="199"/>
      <c r="K111" s="212"/>
      <c r="L111" s="198"/>
      <c r="M111" s="198"/>
      <c r="N111" s="198"/>
      <c r="O111" s="198"/>
      <c r="P111" s="198"/>
      <c r="Q111" s="198"/>
      <c r="R111" s="198"/>
      <c r="S111" s="198"/>
      <c r="T111" s="198"/>
      <c r="U111" s="202"/>
      <c r="V111" s="201"/>
      <c r="W111" s="201"/>
      <c r="X111" s="201"/>
      <c r="Y111" s="201"/>
      <c r="Z111" s="201"/>
      <c r="AA111" s="205"/>
      <c r="AB111" s="205"/>
      <c r="AC111" s="205"/>
      <c r="AD111" s="205"/>
      <c r="AE111" s="205"/>
      <c r="AF111" s="205"/>
      <c r="AG111" s="205"/>
      <c r="AH111" s="205"/>
      <c r="AI111" s="233"/>
      <c r="AJ111" s="331"/>
      <c r="AK111" s="331"/>
      <c r="AL111" s="331"/>
      <c r="AM111" s="332"/>
      <c r="AN111" s="332"/>
      <c r="AO111" s="333"/>
      <c r="AQ111" s="19"/>
      <c r="AV111" s="221"/>
      <c r="AW111" s="221"/>
      <c r="AX111" s="221"/>
      <c r="AY111" s="221"/>
      <c r="AZ111" s="221"/>
      <c r="BA111" s="221"/>
      <c r="BB111" s="221"/>
      <c r="BC111" s="221"/>
      <c r="BD111" s="221"/>
      <c r="BL111" s="195"/>
      <c r="BM111" s="195"/>
      <c r="BN111" s="195"/>
      <c r="BO111" s="195"/>
      <c r="BP111" s="195"/>
      <c r="BQ111" s="195"/>
      <c r="BS111" s="195"/>
      <c r="BT111" s="195"/>
      <c r="BU111" s="246"/>
      <c r="BV111" s="195"/>
      <c r="BW111" s="246"/>
      <c r="BX111" s="195"/>
      <c r="BY111" s="246"/>
      <c r="BZ111" s="195"/>
      <c r="CA111" s="246"/>
      <c r="CC111" s="246"/>
      <c r="CE111" s="246"/>
    </row>
    <row r="112" spans="1:83" s="17" customFormat="1" ht="14.25" customHeight="1" x14ac:dyDescent="0.25">
      <c r="A112" s="198"/>
      <c r="B112" s="200"/>
      <c r="C112" s="199"/>
      <c r="D112" s="199"/>
      <c r="E112" s="199"/>
      <c r="F112" s="200"/>
      <c r="G112" s="200"/>
      <c r="H112" s="200"/>
      <c r="I112" s="198"/>
      <c r="J112" s="199"/>
      <c r="K112" s="212"/>
      <c r="L112" s="198"/>
      <c r="M112" s="198"/>
      <c r="N112" s="198"/>
      <c r="O112" s="198"/>
      <c r="P112" s="198"/>
      <c r="Q112" s="198"/>
      <c r="R112" s="198"/>
      <c r="S112" s="198"/>
      <c r="T112" s="198"/>
      <c r="U112" s="202"/>
      <c r="V112" s="201"/>
      <c r="W112" s="201"/>
      <c r="X112" s="201"/>
      <c r="Y112" s="201"/>
      <c r="Z112" s="201"/>
      <c r="AA112" s="205"/>
      <c r="AB112" s="205"/>
      <c r="AC112" s="205"/>
      <c r="AD112" s="205"/>
      <c r="AE112" s="205"/>
      <c r="AF112" s="205"/>
      <c r="AG112" s="205"/>
      <c r="AH112" s="205"/>
      <c r="AI112" s="233"/>
      <c r="AJ112" s="331"/>
      <c r="AK112" s="331"/>
      <c r="AL112" s="331"/>
      <c r="AM112" s="332"/>
      <c r="AN112" s="332"/>
      <c r="AO112" s="333"/>
      <c r="AQ112" s="19"/>
      <c r="AV112" s="221"/>
      <c r="AW112" s="221"/>
      <c r="AX112" s="221"/>
      <c r="AY112" s="221"/>
      <c r="AZ112" s="221"/>
      <c r="BA112" s="221"/>
      <c r="BB112" s="221"/>
      <c r="BC112" s="221"/>
      <c r="BD112" s="221"/>
      <c r="BL112" s="195"/>
      <c r="BM112" s="195"/>
      <c r="BN112" s="195"/>
      <c r="BO112" s="195"/>
      <c r="BP112" s="195"/>
      <c r="BQ112" s="195"/>
      <c r="BS112" s="195"/>
      <c r="BT112" s="195"/>
      <c r="BU112" s="246"/>
      <c r="BV112" s="195"/>
      <c r="BW112" s="246"/>
      <c r="BX112" s="195"/>
      <c r="BY112" s="246"/>
      <c r="BZ112" s="195"/>
      <c r="CA112" s="246"/>
      <c r="CC112" s="246"/>
      <c r="CE112" s="246"/>
    </row>
    <row r="113" spans="1:83" s="17" customFormat="1" ht="14.25" customHeight="1" x14ac:dyDescent="0.25">
      <c r="A113" s="198"/>
      <c r="B113" s="200"/>
      <c r="C113" s="199"/>
      <c r="D113" s="199"/>
      <c r="E113" s="199"/>
      <c r="F113" s="200"/>
      <c r="G113" s="200"/>
      <c r="H113" s="200"/>
      <c r="I113" s="198"/>
      <c r="J113" s="199"/>
      <c r="K113" s="212"/>
      <c r="L113" s="198"/>
      <c r="M113" s="198"/>
      <c r="N113" s="198"/>
      <c r="O113" s="198"/>
      <c r="P113" s="198"/>
      <c r="Q113" s="198"/>
      <c r="R113" s="198"/>
      <c r="S113" s="198"/>
      <c r="T113" s="198"/>
      <c r="U113" s="202"/>
      <c r="V113" s="201"/>
      <c r="W113" s="201"/>
      <c r="X113" s="201"/>
      <c r="Y113" s="201"/>
      <c r="Z113" s="201"/>
      <c r="AA113" s="205"/>
      <c r="AB113" s="205"/>
      <c r="AC113" s="205"/>
      <c r="AD113" s="205"/>
      <c r="AE113" s="205"/>
      <c r="AF113" s="205"/>
      <c r="AG113" s="205"/>
      <c r="AH113" s="205"/>
      <c r="AI113" s="233"/>
      <c r="AJ113" s="331"/>
      <c r="AK113" s="331"/>
      <c r="AL113" s="331"/>
      <c r="AM113" s="332"/>
      <c r="AN113" s="332"/>
      <c r="AO113" s="333"/>
      <c r="AQ113" s="19"/>
      <c r="AV113" s="221"/>
      <c r="AW113" s="221"/>
      <c r="AX113" s="221"/>
      <c r="AY113" s="221"/>
      <c r="AZ113" s="221"/>
      <c r="BA113" s="221"/>
      <c r="BB113" s="221"/>
      <c r="BC113" s="221"/>
      <c r="BD113" s="221"/>
      <c r="BL113" s="195"/>
      <c r="BM113" s="195"/>
      <c r="BN113" s="195"/>
      <c r="BO113" s="195"/>
      <c r="BP113" s="195"/>
      <c r="BQ113" s="195"/>
      <c r="BS113" s="195"/>
      <c r="BT113" s="195"/>
      <c r="BU113" s="246"/>
      <c r="BV113" s="195"/>
      <c r="BW113" s="246"/>
      <c r="BX113" s="195"/>
      <c r="BY113" s="246"/>
      <c r="BZ113" s="195"/>
      <c r="CA113" s="246"/>
      <c r="CC113" s="246"/>
      <c r="CE113" s="246"/>
    </row>
    <row r="114" spans="1:83" s="17" customFormat="1" ht="14.25" customHeight="1" x14ac:dyDescent="0.25">
      <c r="A114" s="198"/>
      <c r="B114" s="200"/>
      <c r="C114" s="199"/>
      <c r="D114" s="199"/>
      <c r="E114" s="199"/>
      <c r="F114" s="200"/>
      <c r="G114" s="200"/>
      <c r="H114" s="200"/>
      <c r="I114" s="198"/>
      <c r="J114" s="199"/>
      <c r="K114" s="212"/>
      <c r="L114" s="198"/>
      <c r="M114" s="198"/>
      <c r="N114" s="198"/>
      <c r="O114" s="198"/>
      <c r="P114" s="198"/>
      <c r="Q114" s="198"/>
      <c r="R114" s="198"/>
      <c r="S114" s="198"/>
      <c r="T114" s="198"/>
      <c r="U114" s="202"/>
      <c r="V114" s="201"/>
      <c r="W114" s="201"/>
      <c r="X114" s="201"/>
      <c r="Y114" s="201"/>
      <c r="Z114" s="201"/>
      <c r="AA114" s="205"/>
      <c r="AB114" s="205"/>
      <c r="AC114" s="205"/>
      <c r="AD114" s="205"/>
      <c r="AE114" s="205"/>
      <c r="AF114" s="205"/>
      <c r="AG114" s="205"/>
      <c r="AH114" s="205"/>
      <c r="AI114" s="233"/>
      <c r="AJ114" s="331"/>
      <c r="AK114" s="331"/>
      <c r="AL114" s="331"/>
      <c r="AM114" s="332"/>
      <c r="AN114" s="332"/>
      <c r="AO114" s="333"/>
      <c r="AQ114" s="19"/>
      <c r="AV114" s="221"/>
      <c r="AW114" s="221"/>
      <c r="AX114" s="221"/>
      <c r="AY114" s="221"/>
      <c r="AZ114" s="221"/>
      <c r="BA114" s="221"/>
      <c r="BB114" s="221"/>
      <c r="BC114" s="221"/>
      <c r="BD114" s="221"/>
      <c r="BL114" s="195"/>
      <c r="BM114" s="195"/>
      <c r="BN114" s="195"/>
      <c r="BO114" s="195"/>
      <c r="BP114" s="195"/>
      <c r="BQ114" s="195"/>
      <c r="BS114" s="195"/>
      <c r="BT114" s="195"/>
      <c r="BU114" s="246"/>
      <c r="BV114" s="195"/>
      <c r="BW114" s="246"/>
      <c r="BX114" s="195"/>
      <c r="BY114" s="246"/>
      <c r="BZ114" s="195"/>
      <c r="CA114" s="246"/>
      <c r="CC114" s="246"/>
      <c r="CE114" s="246"/>
    </row>
    <row r="115" spans="1:83" s="17" customFormat="1" ht="14.25" customHeight="1" x14ac:dyDescent="0.25">
      <c r="A115" s="198"/>
      <c r="B115" s="200"/>
      <c r="C115" s="199"/>
      <c r="D115" s="199"/>
      <c r="E115" s="199"/>
      <c r="F115" s="200"/>
      <c r="G115" s="200"/>
      <c r="H115" s="200"/>
      <c r="I115" s="198"/>
      <c r="J115" s="199"/>
      <c r="K115" s="212"/>
      <c r="L115" s="198"/>
      <c r="M115" s="198"/>
      <c r="N115" s="198"/>
      <c r="O115" s="198"/>
      <c r="P115" s="198"/>
      <c r="Q115" s="198"/>
      <c r="R115" s="198"/>
      <c r="S115" s="198"/>
      <c r="T115" s="198"/>
      <c r="U115" s="202"/>
      <c r="V115" s="201"/>
      <c r="W115" s="201"/>
      <c r="X115" s="201"/>
      <c r="Y115" s="201"/>
      <c r="Z115" s="201"/>
      <c r="AA115" s="205"/>
      <c r="AB115" s="205"/>
      <c r="AC115" s="205"/>
      <c r="AD115" s="205"/>
      <c r="AE115" s="205"/>
      <c r="AF115" s="205"/>
      <c r="AG115" s="205"/>
      <c r="AH115" s="205"/>
      <c r="AI115" s="233"/>
      <c r="AJ115" s="331"/>
      <c r="AK115" s="331"/>
      <c r="AL115" s="331"/>
      <c r="AM115" s="332"/>
      <c r="AN115" s="332"/>
      <c r="AO115" s="333"/>
      <c r="AQ115" s="19"/>
      <c r="AV115" s="221"/>
      <c r="AW115" s="221"/>
      <c r="AX115" s="221"/>
      <c r="AY115" s="221"/>
      <c r="AZ115" s="221"/>
      <c r="BA115" s="221"/>
      <c r="BB115" s="221"/>
      <c r="BC115" s="221"/>
      <c r="BD115" s="221"/>
      <c r="BL115" s="195"/>
      <c r="BM115" s="195"/>
      <c r="BN115" s="195"/>
      <c r="BO115" s="195"/>
      <c r="BP115" s="195"/>
      <c r="BQ115" s="195"/>
      <c r="BS115" s="195"/>
      <c r="BT115" s="195"/>
      <c r="BU115" s="246"/>
      <c r="BV115" s="195"/>
      <c r="BW115" s="246"/>
      <c r="BX115" s="195"/>
      <c r="BY115" s="246"/>
      <c r="BZ115" s="195"/>
      <c r="CA115" s="246"/>
      <c r="CC115" s="246"/>
      <c r="CE115" s="246"/>
    </row>
    <row r="116" spans="1:83" s="17" customFormat="1" ht="14.25" customHeight="1" x14ac:dyDescent="0.25">
      <c r="A116" s="198"/>
      <c r="B116" s="200"/>
      <c r="C116" s="199"/>
      <c r="D116" s="199"/>
      <c r="E116" s="199"/>
      <c r="F116" s="200"/>
      <c r="G116" s="200"/>
      <c r="H116" s="200"/>
      <c r="I116" s="198"/>
      <c r="J116" s="199"/>
      <c r="K116" s="212"/>
      <c r="L116" s="198"/>
      <c r="M116" s="198"/>
      <c r="N116" s="198"/>
      <c r="O116" s="198"/>
      <c r="P116" s="198"/>
      <c r="Q116" s="198"/>
      <c r="R116" s="198"/>
      <c r="S116" s="198"/>
      <c r="T116" s="198"/>
      <c r="U116" s="202"/>
      <c r="V116" s="201"/>
      <c r="W116" s="201"/>
      <c r="X116" s="201"/>
      <c r="Y116" s="201"/>
      <c r="Z116" s="201"/>
      <c r="AA116" s="205"/>
      <c r="AB116" s="205"/>
      <c r="AC116" s="205"/>
      <c r="AD116" s="205"/>
      <c r="AE116" s="205"/>
      <c r="AF116" s="205"/>
      <c r="AG116" s="205"/>
      <c r="AH116" s="205"/>
      <c r="AI116" s="233"/>
      <c r="AJ116" s="331"/>
      <c r="AK116" s="331"/>
      <c r="AL116" s="331"/>
      <c r="AM116" s="332"/>
      <c r="AN116" s="332"/>
      <c r="AO116" s="333"/>
      <c r="AQ116" s="19"/>
      <c r="AV116" s="221"/>
      <c r="AW116" s="221"/>
      <c r="AX116" s="221"/>
      <c r="AY116" s="221"/>
      <c r="AZ116" s="221"/>
      <c r="BA116" s="221"/>
      <c r="BB116" s="221"/>
      <c r="BC116" s="221"/>
      <c r="BD116" s="221"/>
      <c r="BL116" s="195"/>
      <c r="BM116" s="195"/>
      <c r="BN116" s="195"/>
      <c r="BO116" s="195"/>
      <c r="BP116" s="195"/>
      <c r="BQ116" s="195"/>
      <c r="BS116" s="195"/>
      <c r="BT116" s="195"/>
      <c r="BU116" s="246"/>
      <c r="BV116" s="195"/>
      <c r="BW116" s="246"/>
      <c r="BX116" s="195"/>
      <c r="BY116" s="246"/>
      <c r="BZ116" s="195"/>
      <c r="CA116" s="246"/>
      <c r="CC116" s="246"/>
      <c r="CE116" s="246"/>
    </row>
    <row r="117" spans="1:83" s="17" customFormat="1" ht="14.25" customHeight="1" x14ac:dyDescent="0.25">
      <c r="A117" s="198"/>
      <c r="B117" s="200"/>
      <c r="C117" s="199"/>
      <c r="D117" s="199"/>
      <c r="E117" s="199"/>
      <c r="F117" s="200"/>
      <c r="G117" s="200"/>
      <c r="H117" s="200"/>
      <c r="I117" s="198"/>
      <c r="J117" s="199"/>
      <c r="K117" s="212"/>
      <c r="L117" s="198"/>
      <c r="M117" s="198"/>
      <c r="N117" s="198"/>
      <c r="O117" s="198"/>
      <c r="P117" s="198"/>
      <c r="Q117" s="198"/>
      <c r="R117" s="198"/>
      <c r="S117" s="198"/>
      <c r="T117" s="198"/>
      <c r="U117" s="202"/>
      <c r="V117" s="201"/>
      <c r="W117" s="201"/>
      <c r="X117" s="201"/>
      <c r="Y117" s="201"/>
      <c r="Z117" s="201"/>
      <c r="AA117" s="205"/>
      <c r="AB117" s="205"/>
      <c r="AC117" s="205"/>
      <c r="AD117" s="205"/>
      <c r="AE117" s="205"/>
      <c r="AF117" s="205"/>
      <c r="AG117" s="205"/>
      <c r="AH117" s="205"/>
      <c r="AI117" s="233"/>
      <c r="AJ117" s="331"/>
      <c r="AK117" s="331"/>
      <c r="AL117" s="331"/>
      <c r="AM117" s="332"/>
      <c r="AN117" s="332"/>
      <c r="AO117" s="333"/>
      <c r="AQ117" s="19"/>
      <c r="AV117" s="221"/>
      <c r="AW117" s="221"/>
      <c r="AX117" s="221"/>
      <c r="AY117" s="221"/>
      <c r="AZ117" s="221"/>
      <c r="BA117" s="221"/>
      <c r="BB117" s="221"/>
      <c r="BC117" s="221"/>
      <c r="BD117" s="221"/>
      <c r="BL117" s="195"/>
      <c r="BM117" s="195"/>
      <c r="BN117" s="195"/>
      <c r="BO117" s="195"/>
      <c r="BP117" s="195"/>
      <c r="BQ117" s="195"/>
      <c r="BS117" s="195"/>
      <c r="BT117" s="195"/>
      <c r="BU117" s="246"/>
      <c r="BV117" s="195"/>
      <c r="BW117" s="246"/>
      <c r="BX117" s="195"/>
      <c r="BY117" s="246"/>
      <c r="BZ117" s="195"/>
      <c r="CA117" s="246"/>
      <c r="CC117" s="246"/>
      <c r="CE117" s="246"/>
    </row>
    <row r="118" spans="1:83" s="17" customFormat="1" ht="14.25" customHeight="1" x14ac:dyDescent="0.25">
      <c r="A118" s="198"/>
      <c r="B118" s="200"/>
      <c r="C118" s="199"/>
      <c r="D118" s="199"/>
      <c r="E118" s="199"/>
      <c r="F118" s="200"/>
      <c r="G118" s="200"/>
      <c r="H118" s="200"/>
      <c r="I118" s="198"/>
      <c r="J118" s="199"/>
      <c r="K118" s="212"/>
      <c r="L118" s="198"/>
      <c r="M118" s="198"/>
      <c r="N118" s="198"/>
      <c r="O118" s="198"/>
      <c r="P118" s="198"/>
      <c r="Q118" s="198"/>
      <c r="R118" s="198"/>
      <c r="S118" s="198"/>
      <c r="T118" s="198"/>
      <c r="U118" s="202"/>
      <c r="V118" s="201"/>
      <c r="W118" s="201"/>
      <c r="X118" s="201"/>
      <c r="Y118" s="201"/>
      <c r="Z118" s="201"/>
      <c r="AA118" s="205"/>
      <c r="AB118" s="205"/>
      <c r="AC118" s="205"/>
      <c r="AD118" s="205"/>
      <c r="AE118" s="205"/>
      <c r="AF118" s="205"/>
      <c r="AG118" s="205"/>
      <c r="AH118" s="205"/>
      <c r="AI118" s="233"/>
      <c r="AJ118" s="331"/>
      <c r="AK118" s="331"/>
      <c r="AL118" s="331"/>
      <c r="AM118" s="332"/>
      <c r="AN118" s="332"/>
      <c r="AO118" s="333"/>
      <c r="AQ118" s="19"/>
      <c r="AV118" s="221"/>
      <c r="AW118" s="221"/>
      <c r="AX118" s="221"/>
      <c r="AY118" s="221"/>
      <c r="AZ118" s="221"/>
      <c r="BA118" s="221"/>
      <c r="BB118" s="221"/>
      <c r="BC118" s="221"/>
      <c r="BD118" s="221"/>
      <c r="BL118" s="195"/>
      <c r="BM118" s="195"/>
      <c r="BN118" s="195"/>
      <c r="BO118" s="195"/>
      <c r="BP118" s="195"/>
      <c r="BQ118" s="195"/>
      <c r="BS118" s="195"/>
      <c r="BT118" s="195"/>
      <c r="BU118" s="246"/>
      <c r="BV118" s="195"/>
      <c r="BW118" s="246"/>
      <c r="BX118" s="195"/>
      <c r="BY118" s="246"/>
      <c r="BZ118" s="195"/>
      <c r="CA118" s="246"/>
      <c r="CC118" s="246"/>
      <c r="CE118" s="246"/>
    </row>
    <row r="119" spans="1:83" s="17" customFormat="1" ht="14.25" customHeight="1" x14ac:dyDescent="0.25">
      <c r="A119" s="198"/>
      <c r="B119" s="200"/>
      <c r="C119" s="199"/>
      <c r="D119" s="199"/>
      <c r="E119" s="199"/>
      <c r="F119" s="200"/>
      <c r="G119" s="200"/>
      <c r="H119" s="200"/>
      <c r="I119" s="198"/>
      <c r="J119" s="199"/>
      <c r="K119" s="212"/>
      <c r="L119" s="198"/>
      <c r="M119" s="198"/>
      <c r="N119" s="198"/>
      <c r="O119" s="198"/>
      <c r="P119" s="198"/>
      <c r="Q119" s="198"/>
      <c r="R119" s="198"/>
      <c r="S119" s="198"/>
      <c r="T119" s="198"/>
      <c r="U119" s="202"/>
      <c r="V119" s="201"/>
      <c r="W119" s="201"/>
      <c r="X119" s="201"/>
      <c r="Y119" s="201"/>
      <c r="Z119" s="201"/>
      <c r="AA119" s="205"/>
      <c r="AB119" s="205"/>
      <c r="AC119" s="205"/>
      <c r="AD119" s="205"/>
      <c r="AE119" s="205"/>
      <c r="AF119" s="205"/>
      <c r="AG119" s="205"/>
      <c r="AH119" s="205"/>
      <c r="AI119" s="233"/>
      <c r="AJ119" s="331"/>
      <c r="AK119" s="331"/>
      <c r="AL119" s="331"/>
      <c r="AM119" s="332"/>
      <c r="AN119" s="332"/>
      <c r="AO119" s="333"/>
      <c r="AQ119" s="19"/>
      <c r="AV119" s="221"/>
      <c r="AW119" s="221"/>
      <c r="AX119" s="221"/>
      <c r="AY119" s="221"/>
      <c r="AZ119" s="221"/>
      <c r="BA119" s="221"/>
      <c r="BB119" s="221"/>
      <c r="BC119" s="221"/>
      <c r="BD119" s="221"/>
      <c r="BL119" s="195"/>
      <c r="BM119" s="195"/>
      <c r="BN119" s="195"/>
      <c r="BO119" s="195"/>
      <c r="BP119" s="195"/>
      <c r="BQ119" s="195"/>
      <c r="BS119" s="195"/>
      <c r="BT119" s="195"/>
      <c r="BU119" s="246"/>
      <c r="BV119" s="195"/>
      <c r="BW119" s="246"/>
      <c r="BX119" s="195"/>
      <c r="BY119" s="246"/>
      <c r="BZ119" s="195"/>
      <c r="CA119" s="246"/>
      <c r="CC119" s="246"/>
      <c r="CE119" s="246"/>
    </row>
    <row r="120" spans="1:83" s="17" customFormat="1" ht="14.25" customHeight="1" x14ac:dyDescent="0.25">
      <c r="A120" s="198"/>
      <c r="B120" s="200"/>
      <c r="C120" s="199"/>
      <c r="D120" s="199"/>
      <c r="E120" s="199"/>
      <c r="F120" s="200"/>
      <c r="G120" s="200"/>
      <c r="H120" s="200"/>
      <c r="I120" s="198"/>
      <c r="J120" s="199"/>
      <c r="K120" s="212"/>
      <c r="L120" s="198"/>
      <c r="M120" s="198"/>
      <c r="N120" s="198"/>
      <c r="O120" s="198"/>
      <c r="P120" s="198"/>
      <c r="Q120" s="198"/>
      <c r="R120" s="198"/>
      <c r="S120" s="198"/>
      <c r="T120" s="198"/>
      <c r="U120" s="202"/>
      <c r="V120" s="201"/>
      <c r="W120" s="201"/>
      <c r="X120" s="201"/>
      <c r="Y120" s="201"/>
      <c r="Z120" s="201"/>
      <c r="AA120" s="205"/>
      <c r="AB120" s="205"/>
      <c r="AC120" s="205"/>
      <c r="AD120" s="205"/>
      <c r="AE120" s="205"/>
      <c r="AF120" s="205"/>
      <c r="AG120" s="205"/>
      <c r="AH120" s="205"/>
      <c r="AI120" s="233"/>
      <c r="AJ120" s="331"/>
      <c r="AK120" s="331"/>
      <c r="AL120" s="331"/>
      <c r="AM120" s="332"/>
      <c r="AN120" s="332"/>
      <c r="AO120" s="333"/>
      <c r="AQ120" s="19"/>
      <c r="AV120" s="221"/>
      <c r="AW120" s="221"/>
      <c r="AX120" s="221"/>
      <c r="AY120" s="221"/>
      <c r="AZ120" s="221"/>
      <c r="BA120" s="221"/>
      <c r="BB120" s="221"/>
      <c r="BC120" s="221"/>
      <c r="BD120" s="221"/>
      <c r="BL120" s="195"/>
      <c r="BM120" s="195"/>
      <c r="BN120" s="195"/>
      <c r="BO120" s="195"/>
      <c r="BP120" s="195"/>
      <c r="BQ120" s="195"/>
      <c r="BS120" s="195"/>
      <c r="BT120" s="195"/>
      <c r="BU120" s="246"/>
      <c r="BV120" s="195"/>
      <c r="BW120" s="246"/>
      <c r="BX120" s="195"/>
      <c r="BY120" s="246"/>
      <c r="BZ120" s="195"/>
      <c r="CA120" s="246"/>
      <c r="CC120" s="246"/>
      <c r="CE120" s="246"/>
    </row>
    <row r="121" spans="1:83" s="17" customFormat="1" ht="14.25" customHeight="1" x14ac:dyDescent="0.25">
      <c r="A121" s="198"/>
      <c r="B121" s="200"/>
      <c r="C121" s="199"/>
      <c r="D121" s="199"/>
      <c r="E121" s="199"/>
      <c r="F121" s="200"/>
      <c r="G121" s="200"/>
      <c r="H121" s="200"/>
      <c r="I121" s="198"/>
      <c r="J121" s="199"/>
      <c r="K121" s="212"/>
      <c r="L121" s="198"/>
      <c r="M121" s="198"/>
      <c r="N121" s="198"/>
      <c r="O121" s="198"/>
      <c r="P121" s="198"/>
      <c r="Q121" s="198"/>
      <c r="R121" s="198"/>
      <c r="S121" s="198"/>
      <c r="T121" s="198"/>
      <c r="U121" s="202"/>
      <c r="V121" s="201"/>
      <c r="W121" s="201"/>
      <c r="X121" s="201"/>
      <c r="Y121" s="201"/>
      <c r="Z121" s="201"/>
      <c r="AA121" s="205"/>
      <c r="AB121" s="205"/>
      <c r="AC121" s="205"/>
      <c r="AD121" s="205"/>
      <c r="AE121" s="205"/>
      <c r="AF121" s="205"/>
      <c r="AG121" s="205"/>
      <c r="AH121" s="205"/>
      <c r="AI121" s="233"/>
      <c r="AJ121" s="331"/>
      <c r="AK121" s="331"/>
      <c r="AL121" s="331"/>
      <c r="AM121" s="332"/>
      <c r="AN121" s="332"/>
      <c r="AO121" s="333"/>
      <c r="AQ121" s="19"/>
      <c r="AV121" s="221"/>
      <c r="AW121" s="221"/>
      <c r="AX121" s="221"/>
      <c r="AY121" s="221"/>
      <c r="AZ121" s="221"/>
      <c r="BA121" s="221"/>
      <c r="BB121" s="221"/>
      <c r="BC121" s="221"/>
      <c r="BD121" s="221"/>
      <c r="BL121" s="195"/>
      <c r="BM121" s="195"/>
      <c r="BN121" s="195"/>
      <c r="BO121" s="195"/>
      <c r="BP121" s="195"/>
      <c r="BQ121" s="195"/>
      <c r="BS121" s="195"/>
      <c r="BT121" s="195"/>
      <c r="BU121" s="246"/>
      <c r="BV121" s="195"/>
      <c r="BW121" s="246"/>
      <c r="BX121" s="195"/>
      <c r="BY121" s="246"/>
      <c r="BZ121" s="195"/>
      <c r="CA121" s="246"/>
      <c r="CC121" s="246"/>
      <c r="CE121" s="246"/>
    </row>
    <row r="122" spans="1:83" s="17" customFormat="1" ht="14.25" customHeight="1" x14ac:dyDescent="0.25">
      <c r="A122" s="198"/>
      <c r="B122" s="200"/>
      <c r="C122" s="199"/>
      <c r="D122" s="199"/>
      <c r="E122" s="199"/>
      <c r="F122" s="200"/>
      <c r="G122" s="200"/>
      <c r="H122" s="200"/>
      <c r="I122" s="198"/>
      <c r="J122" s="199"/>
      <c r="K122" s="212"/>
      <c r="L122" s="198"/>
      <c r="M122" s="198"/>
      <c r="N122" s="198"/>
      <c r="O122" s="198"/>
      <c r="P122" s="198"/>
      <c r="Q122" s="198"/>
      <c r="R122" s="198"/>
      <c r="S122" s="198"/>
      <c r="T122" s="198"/>
      <c r="U122" s="202"/>
      <c r="V122" s="201"/>
      <c r="W122" s="201"/>
      <c r="X122" s="201"/>
      <c r="Y122" s="201"/>
      <c r="Z122" s="201"/>
      <c r="AA122" s="205"/>
      <c r="AB122" s="205"/>
      <c r="AC122" s="205"/>
      <c r="AD122" s="205"/>
      <c r="AE122" s="205"/>
      <c r="AF122" s="205"/>
      <c r="AG122" s="205"/>
      <c r="AH122" s="205"/>
      <c r="AI122" s="233"/>
      <c r="AJ122" s="331"/>
      <c r="AK122" s="331"/>
      <c r="AL122" s="331"/>
      <c r="AM122" s="332"/>
      <c r="AN122" s="332"/>
      <c r="AO122" s="333"/>
      <c r="AQ122" s="19"/>
      <c r="AV122" s="221"/>
      <c r="AW122" s="221"/>
      <c r="AX122" s="221"/>
      <c r="AY122" s="221"/>
      <c r="AZ122" s="221"/>
      <c r="BA122" s="221"/>
      <c r="BB122" s="221"/>
      <c r="BC122" s="221"/>
      <c r="BD122" s="221"/>
      <c r="BL122" s="195"/>
      <c r="BM122" s="195"/>
      <c r="BN122" s="195"/>
      <c r="BO122" s="195"/>
      <c r="BP122" s="195"/>
      <c r="BQ122" s="195"/>
      <c r="BS122" s="195"/>
      <c r="BT122" s="195"/>
      <c r="BU122" s="246"/>
      <c r="BV122" s="195"/>
      <c r="BW122" s="246"/>
      <c r="BX122" s="195"/>
      <c r="BY122" s="246"/>
      <c r="BZ122" s="195"/>
      <c r="CA122" s="246"/>
      <c r="CC122" s="246"/>
      <c r="CE122" s="246"/>
    </row>
    <row r="123" spans="1:83" s="17" customFormat="1" ht="14.25" customHeight="1" x14ac:dyDescent="0.25">
      <c r="A123" s="198"/>
      <c r="B123" s="200"/>
      <c r="C123" s="199"/>
      <c r="D123" s="199"/>
      <c r="E123" s="199"/>
      <c r="F123" s="200"/>
      <c r="G123" s="200"/>
      <c r="H123" s="200"/>
      <c r="I123" s="198"/>
      <c r="J123" s="199"/>
      <c r="K123" s="212"/>
      <c r="L123" s="198"/>
      <c r="M123" s="198"/>
      <c r="N123" s="198"/>
      <c r="O123" s="198"/>
      <c r="P123" s="198"/>
      <c r="Q123" s="198"/>
      <c r="R123" s="198"/>
      <c r="S123" s="198"/>
      <c r="T123" s="198"/>
      <c r="U123" s="202"/>
      <c r="V123" s="201"/>
      <c r="W123" s="201"/>
      <c r="X123" s="201"/>
      <c r="Y123" s="201"/>
      <c r="Z123" s="201"/>
      <c r="AA123" s="205"/>
      <c r="AB123" s="205"/>
      <c r="AC123" s="205"/>
      <c r="AD123" s="205"/>
      <c r="AE123" s="205"/>
      <c r="AF123" s="205"/>
      <c r="AG123" s="205"/>
      <c r="AH123" s="205"/>
      <c r="AI123" s="233"/>
      <c r="AJ123" s="331"/>
      <c r="AK123" s="331"/>
      <c r="AL123" s="331"/>
      <c r="AM123" s="332"/>
      <c r="AN123" s="332"/>
      <c r="AO123" s="333"/>
      <c r="AQ123" s="19"/>
      <c r="AV123" s="221"/>
      <c r="AW123" s="221"/>
      <c r="AX123" s="221"/>
      <c r="AY123" s="221"/>
      <c r="AZ123" s="221"/>
      <c r="BA123" s="221"/>
      <c r="BB123" s="221"/>
      <c r="BC123" s="221"/>
      <c r="BD123" s="221"/>
      <c r="BL123" s="195"/>
      <c r="BM123" s="195"/>
      <c r="BN123" s="195"/>
      <c r="BO123" s="195"/>
      <c r="BP123" s="195"/>
      <c r="BQ123" s="195"/>
      <c r="BS123" s="195"/>
      <c r="BT123" s="195"/>
      <c r="BU123" s="246"/>
      <c r="BV123" s="195"/>
      <c r="BW123" s="246"/>
      <c r="BX123" s="195"/>
      <c r="BY123" s="246"/>
      <c r="BZ123" s="195"/>
      <c r="CA123" s="246"/>
      <c r="CC123" s="246"/>
      <c r="CE123" s="246"/>
    </row>
    <row r="124" spans="1:83" s="17" customFormat="1" ht="14.25" customHeight="1" x14ac:dyDescent="0.25">
      <c r="A124" s="198"/>
      <c r="B124" s="200"/>
      <c r="C124" s="199"/>
      <c r="D124" s="199"/>
      <c r="E124" s="199"/>
      <c r="F124" s="200"/>
      <c r="G124" s="200"/>
      <c r="H124" s="200"/>
      <c r="I124" s="198"/>
      <c r="J124" s="199"/>
      <c r="K124" s="212"/>
      <c r="L124" s="198"/>
      <c r="M124" s="198"/>
      <c r="N124" s="198"/>
      <c r="O124" s="198"/>
      <c r="P124" s="198"/>
      <c r="Q124" s="198"/>
      <c r="R124" s="198"/>
      <c r="S124" s="198"/>
      <c r="T124" s="198"/>
      <c r="U124" s="202"/>
      <c r="V124" s="201"/>
      <c r="W124" s="201"/>
      <c r="X124" s="201"/>
      <c r="Y124" s="201"/>
      <c r="Z124" s="201"/>
      <c r="AA124" s="205"/>
      <c r="AB124" s="205"/>
      <c r="AC124" s="205"/>
      <c r="AD124" s="205"/>
      <c r="AE124" s="205"/>
      <c r="AF124" s="205"/>
      <c r="AG124" s="205"/>
      <c r="AH124" s="205"/>
      <c r="AI124" s="233"/>
      <c r="AJ124" s="331"/>
      <c r="AK124" s="331"/>
      <c r="AL124" s="331"/>
      <c r="AM124" s="332"/>
      <c r="AN124" s="332"/>
      <c r="AO124" s="333"/>
      <c r="AQ124" s="19"/>
      <c r="AV124" s="221"/>
      <c r="AW124" s="221"/>
      <c r="AX124" s="221"/>
      <c r="AY124" s="221"/>
      <c r="AZ124" s="221"/>
      <c r="BA124" s="221"/>
      <c r="BB124" s="221"/>
      <c r="BC124" s="221"/>
      <c r="BD124" s="221"/>
      <c r="BL124" s="195"/>
      <c r="BM124" s="195"/>
      <c r="BN124" s="195"/>
      <c r="BO124" s="195"/>
      <c r="BP124" s="195"/>
      <c r="BQ124" s="195"/>
      <c r="BS124" s="195"/>
      <c r="BT124" s="195"/>
      <c r="BU124" s="246"/>
      <c r="BV124" s="195"/>
      <c r="BW124" s="246"/>
      <c r="BX124" s="195"/>
      <c r="BY124" s="246"/>
      <c r="BZ124" s="195"/>
      <c r="CA124" s="246"/>
      <c r="CC124" s="246"/>
      <c r="CE124" s="246"/>
    </row>
    <row r="125" spans="1:83" s="17" customFormat="1" ht="14.25" customHeight="1" x14ac:dyDescent="0.25">
      <c r="A125" s="198"/>
      <c r="B125" s="200"/>
      <c r="C125" s="199"/>
      <c r="D125" s="199"/>
      <c r="E125" s="199"/>
      <c r="F125" s="200"/>
      <c r="G125" s="200"/>
      <c r="H125" s="200"/>
      <c r="I125" s="198"/>
      <c r="J125" s="199"/>
      <c r="K125" s="212"/>
      <c r="L125" s="198"/>
      <c r="M125" s="198"/>
      <c r="N125" s="198"/>
      <c r="O125" s="198"/>
      <c r="P125" s="198"/>
      <c r="Q125" s="198"/>
      <c r="R125" s="198"/>
      <c r="S125" s="198"/>
      <c r="T125" s="198"/>
      <c r="U125" s="202"/>
      <c r="V125" s="201"/>
      <c r="W125" s="201"/>
      <c r="X125" s="201"/>
      <c r="Y125" s="201"/>
      <c r="Z125" s="201"/>
      <c r="AA125" s="205"/>
      <c r="AB125" s="205"/>
      <c r="AC125" s="205"/>
      <c r="AD125" s="205"/>
      <c r="AE125" s="205"/>
      <c r="AF125" s="205"/>
      <c r="AG125" s="205"/>
      <c r="AH125" s="205"/>
      <c r="AI125" s="233"/>
      <c r="AJ125" s="331"/>
      <c r="AK125" s="331"/>
      <c r="AL125" s="331"/>
      <c r="AM125" s="332"/>
      <c r="AN125" s="332"/>
      <c r="AO125" s="333"/>
      <c r="AQ125" s="19"/>
      <c r="AV125" s="221"/>
      <c r="AW125" s="221"/>
      <c r="AX125" s="221"/>
      <c r="AY125" s="221"/>
      <c r="AZ125" s="221"/>
      <c r="BA125" s="221"/>
      <c r="BB125" s="221"/>
      <c r="BC125" s="221"/>
      <c r="BD125" s="221"/>
      <c r="BL125" s="195"/>
      <c r="BM125" s="195"/>
      <c r="BN125" s="195"/>
      <c r="BO125" s="195"/>
      <c r="BP125" s="195"/>
      <c r="BQ125" s="195"/>
      <c r="BS125" s="195"/>
      <c r="BT125" s="195"/>
      <c r="BU125" s="246"/>
      <c r="BV125" s="195"/>
      <c r="BW125" s="246"/>
      <c r="BX125" s="195"/>
      <c r="BY125" s="246"/>
      <c r="BZ125" s="195"/>
      <c r="CA125" s="246"/>
      <c r="CC125" s="246"/>
      <c r="CE125" s="246"/>
    </row>
    <row r="126" spans="1:83" s="17" customFormat="1" ht="14.25" customHeight="1" x14ac:dyDescent="0.25">
      <c r="A126" s="198"/>
      <c r="B126" s="200"/>
      <c r="C126" s="199"/>
      <c r="D126" s="199"/>
      <c r="E126" s="199"/>
      <c r="F126" s="200"/>
      <c r="G126" s="200"/>
      <c r="H126" s="200"/>
      <c r="I126" s="198"/>
      <c r="J126" s="199"/>
      <c r="K126" s="212"/>
      <c r="L126" s="198"/>
      <c r="M126" s="198"/>
      <c r="N126" s="198"/>
      <c r="O126" s="198"/>
      <c r="P126" s="198"/>
      <c r="Q126" s="198"/>
      <c r="R126" s="198"/>
      <c r="S126" s="198"/>
      <c r="T126" s="198"/>
      <c r="U126" s="202"/>
      <c r="V126" s="201"/>
      <c r="W126" s="201"/>
      <c r="X126" s="201"/>
      <c r="Y126" s="201"/>
      <c r="Z126" s="201"/>
      <c r="AA126" s="205"/>
      <c r="AB126" s="205"/>
      <c r="AC126" s="205"/>
      <c r="AD126" s="205"/>
      <c r="AE126" s="205"/>
      <c r="AF126" s="205"/>
      <c r="AG126" s="205"/>
      <c r="AH126" s="205"/>
      <c r="AI126" s="233"/>
      <c r="AJ126" s="331"/>
      <c r="AK126" s="331"/>
      <c r="AL126" s="331"/>
      <c r="AM126" s="332"/>
      <c r="AN126" s="332"/>
      <c r="AO126" s="333"/>
      <c r="AQ126" s="19"/>
      <c r="AV126" s="221"/>
      <c r="AW126" s="221"/>
      <c r="AX126" s="221"/>
      <c r="AY126" s="221"/>
      <c r="AZ126" s="221"/>
      <c r="BA126" s="221"/>
      <c r="BB126" s="221"/>
      <c r="BC126" s="221"/>
      <c r="BD126" s="221"/>
      <c r="BL126" s="195"/>
      <c r="BM126" s="195"/>
      <c r="BN126" s="195"/>
      <c r="BO126" s="195"/>
      <c r="BP126" s="195"/>
      <c r="BQ126" s="195"/>
      <c r="BS126" s="195"/>
      <c r="BT126" s="195"/>
      <c r="BU126" s="246"/>
      <c r="BV126" s="195"/>
      <c r="BW126" s="246"/>
      <c r="BX126" s="195"/>
      <c r="BY126" s="246"/>
      <c r="BZ126" s="195"/>
      <c r="CA126" s="246"/>
      <c r="CC126" s="246"/>
      <c r="CE126" s="246"/>
    </row>
    <row r="127" spans="1:83" s="17" customFormat="1" ht="14.25" customHeight="1" x14ac:dyDescent="0.25">
      <c r="A127" s="198"/>
      <c r="B127" s="200"/>
      <c r="C127" s="199"/>
      <c r="D127" s="199"/>
      <c r="E127" s="199"/>
      <c r="F127" s="200"/>
      <c r="G127" s="200"/>
      <c r="H127" s="200"/>
      <c r="I127" s="198"/>
      <c r="J127" s="199"/>
      <c r="K127" s="212"/>
      <c r="L127" s="198"/>
      <c r="M127" s="198"/>
      <c r="N127" s="198"/>
      <c r="O127" s="198"/>
      <c r="P127" s="198"/>
      <c r="Q127" s="198"/>
      <c r="R127" s="198"/>
      <c r="S127" s="198"/>
      <c r="T127" s="198"/>
      <c r="U127" s="202"/>
      <c r="V127" s="201"/>
      <c r="W127" s="201"/>
      <c r="X127" s="201"/>
      <c r="Y127" s="201"/>
      <c r="Z127" s="201"/>
      <c r="AA127" s="205"/>
      <c r="AB127" s="205"/>
      <c r="AC127" s="205"/>
      <c r="AD127" s="205"/>
      <c r="AE127" s="205"/>
      <c r="AF127" s="205"/>
      <c r="AG127" s="205"/>
      <c r="AH127" s="205"/>
      <c r="AI127" s="233"/>
      <c r="AJ127" s="331"/>
      <c r="AK127" s="331"/>
      <c r="AL127" s="331"/>
      <c r="AM127" s="332"/>
      <c r="AN127" s="332"/>
      <c r="AO127" s="333"/>
      <c r="AQ127" s="19"/>
      <c r="AV127" s="221"/>
      <c r="AW127" s="221"/>
      <c r="AX127" s="221"/>
      <c r="AY127" s="221"/>
      <c r="AZ127" s="221"/>
      <c r="BA127" s="221"/>
      <c r="BB127" s="221"/>
      <c r="BC127" s="221"/>
      <c r="BD127" s="221"/>
      <c r="BL127" s="195"/>
      <c r="BM127" s="195"/>
      <c r="BN127" s="195"/>
      <c r="BO127" s="195"/>
      <c r="BP127" s="195"/>
      <c r="BQ127" s="195"/>
      <c r="BS127" s="195"/>
      <c r="BT127" s="195"/>
      <c r="BU127" s="246"/>
      <c r="BV127" s="195"/>
      <c r="BW127" s="246"/>
      <c r="BX127" s="195"/>
      <c r="BY127" s="246"/>
      <c r="BZ127" s="195"/>
      <c r="CA127" s="246"/>
      <c r="CC127" s="246"/>
      <c r="CE127" s="246"/>
    </row>
    <row r="128" spans="1:83" s="17" customFormat="1" ht="14.25" customHeight="1" x14ac:dyDescent="0.25">
      <c r="A128" s="198"/>
      <c r="B128" s="200"/>
      <c r="C128" s="199"/>
      <c r="D128" s="199"/>
      <c r="E128" s="199"/>
      <c r="F128" s="200"/>
      <c r="G128" s="200"/>
      <c r="H128" s="200"/>
      <c r="I128" s="198"/>
      <c r="J128" s="199"/>
      <c r="K128" s="212"/>
      <c r="L128" s="198"/>
      <c r="M128" s="198"/>
      <c r="N128" s="198"/>
      <c r="O128" s="198"/>
      <c r="P128" s="198"/>
      <c r="Q128" s="198"/>
      <c r="R128" s="198"/>
      <c r="S128" s="198"/>
      <c r="T128" s="198"/>
      <c r="U128" s="202"/>
      <c r="V128" s="201"/>
      <c r="W128" s="201"/>
      <c r="X128" s="201"/>
      <c r="Y128" s="201"/>
      <c r="Z128" s="201"/>
      <c r="AA128" s="205"/>
      <c r="AB128" s="205"/>
      <c r="AC128" s="205"/>
      <c r="AD128" s="205"/>
      <c r="AE128" s="205"/>
      <c r="AF128" s="205"/>
      <c r="AG128" s="205"/>
      <c r="AH128" s="205"/>
      <c r="AI128" s="233"/>
      <c r="AJ128" s="331"/>
      <c r="AK128" s="331"/>
      <c r="AL128" s="331"/>
      <c r="AM128" s="332"/>
      <c r="AN128" s="332"/>
      <c r="AO128" s="333"/>
      <c r="AQ128" s="19"/>
      <c r="AV128" s="221"/>
      <c r="AW128" s="221"/>
      <c r="AX128" s="221"/>
      <c r="AY128" s="221"/>
      <c r="AZ128" s="221"/>
      <c r="BA128" s="221"/>
      <c r="BB128" s="221"/>
      <c r="BC128" s="221"/>
      <c r="BD128" s="221"/>
      <c r="BL128" s="195"/>
      <c r="BM128" s="195"/>
      <c r="BN128" s="195"/>
      <c r="BO128" s="195"/>
      <c r="BP128" s="195"/>
      <c r="BQ128" s="195"/>
      <c r="BS128" s="195"/>
      <c r="BT128" s="195"/>
      <c r="BU128" s="246"/>
      <c r="BV128" s="195"/>
      <c r="BW128" s="246"/>
      <c r="BX128" s="195"/>
      <c r="BY128" s="246"/>
      <c r="BZ128" s="195"/>
      <c r="CA128" s="246"/>
      <c r="CC128" s="246"/>
      <c r="CE128" s="246"/>
    </row>
    <row r="129" spans="1:83" s="17" customFormat="1" ht="14.25" customHeight="1" x14ac:dyDescent="0.25">
      <c r="A129" s="198"/>
      <c r="B129" s="200"/>
      <c r="C129" s="199"/>
      <c r="D129" s="199"/>
      <c r="E129" s="199"/>
      <c r="F129" s="200"/>
      <c r="G129" s="200"/>
      <c r="H129" s="200"/>
      <c r="I129" s="198"/>
      <c r="J129" s="199"/>
      <c r="K129" s="212"/>
      <c r="L129" s="198"/>
      <c r="M129" s="198"/>
      <c r="N129" s="198"/>
      <c r="O129" s="198"/>
      <c r="P129" s="198"/>
      <c r="Q129" s="198"/>
      <c r="R129" s="198"/>
      <c r="S129" s="198"/>
      <c r="T129" s="198"/>
      <c r="U129" s="202"/>
      <c r="V129" s="201"/>
      <c r="W129" s="201"/>
      <c r="X129" s="201"/>
      <c r="Y129" s="201"/>
      <c r="Z129" s="201"/>
      <c r="AA129" s="205"/>
      <c r="AB129" s="205"/>
      <c r="AC129" s="205"/>
      <c r="AD129" s="205"/>
      <c r="AE129" s="205"/>
      <c r="AF129" s="205"/>
      <c r="AG129" s="205"/>
      <c r="AH129" s="205"/>
      <c r="AI129" s="233"/>
      <c r="AJ129" s="331"/>
      <c r="AK129" s="331"/>
      <c r="AL129" s="331"/>
      <c r="AM129" s="332"/>
      <c r="AN129" s="332"/>
      <c r="AO129" s="333"/>
      <c r="AQ129" s="19"/>
      <c r="AV129" s="221"/>
      <c r="AW129" s="221"/>
      <c r="AX129" s="221"/>
      <c r="AY129" s="221"/>
      <c r="AZ129" s="221"/>
      <c r="BA129" s="221"/>
      <c r="BB129" s="221"/>
      <c r="BC129" s="221"/>
      <c r="BD129" s="221"/>
      <c r="BL129" s="195"/>
      <c r="BM129" s="195"/>
      <c r="BN129" s="195"/>
      <c r="BO129" s="195"/>
      <c r="BP129" s="195"/>
      <c r="BQ129" s="195"/>
      <c r="BS129" s="195"/>
      <c r="BT129" s="195"/>
      <c r="BU129" s="246"/>
      <c r="BV129" s="195"/>
      <c r="BW129" s="246"/>
      <c r="BX129" s="195"/>
      <c r="BY129" s="246"/>
      <c r="BZ129" s="195"/>
      <c r="CA129" s="246"/>
      <c r="CC129" s="246"/>
      <c r="CE129" s="246"/>
    </row>
    <row r="130" spans="1:83" s="17" customFormat="1" ht="14.25" customHeight="1" x14ac:dyDescent="0.25">
      <c r="A130" s="198"/>
      <c r="B130" s="200"/>
      <c r="C130" s="199"/>
      <c r="D130" s="199"/>
      <c r="E130" s="199"/>
      <c r="F130" s="200"/>
      <c r="G130" s="200"/>
      <c r="H130" s="200"/>
      <c r="I130" s="198"/>
      <c r="J130" s="199"/>
      <c r="K130" s="212"/>
      <c r="L130" s="198"/>
      <c r="M130" s="198"/>
      <c r="N130" s="198"/>
      <c r="O130" s="198"/>
      <c r="P130" s="198"/>
      <c r="Q130" s="198"/>
      <c r="R130" s="198"/>
      <c r="S130" s="198"/>
      <c r="T130" s="198"/>
      <c r="U130" s="202"/>
      <c r="V130" s="201"/>
      <c r="W130" s="201"/>
      <c r="X130" s="201"/>
      <c r="Y130" s="201"/>
      <c r="Z130" s="201"/>
      <c r="AA130" s="205"/>
      <c r="AB130" s="205"/>
      <c r="AC130" s="205"/>
      <c r="AD130" s="205"/>
      <c r="AE130" s="205"/>
      <c r="AF130" s="205"/>
      <c r="AG130" s="205"/>
      <c r="AH130" s="205"/>
      <c r="AI130" s="233"/>
      <c r="AJ130" s="331"/>
      <c r="AK130" s="331"/>
      <c r="AL130" s="331"/>
      <c r="AM130" s="332"/>
      <c r="AN130" s="332"/>
      <c r="AO130" s="333"/>
      <c r="AQ130" s="19"/>
      <c r="AV130" s="221"/>
      <c r="AW130" s="221"/>
      <c r="AX130" s="221"/>
      <c r="AY130" s="221"/>
      <c r="AZ130" s="221"/>
      <c r="BA130" s="221"/>
      <c r="BB130" s="221"/>
      <c r="BC130" s="221"/>
      <c r="BD130" s="221"/>
      <c r="BL130" s="195"/>
      <c r="BM130" s="195"/>
      <c r="BN130" s="195"/>
      <c r="BO130" s="195"/>
      <c r="BP130" s="195"/>
      <c r="BQ130" s="195"/>
      <c r="BS130" s="195"/>
      <c r="BT130" s="195"/>
      <c r="BU130" s="246"/>
      <c r="BV130" s="195"/>
      <c r="BW130" s="246"/>
      <c r="BX130" s="195"/>
      <c r="BY130" s="246"/>
      <c r="BZ130" s="195"/>
      <c r="CA130" s="246"/>
      <c r="CC130" s="246"/>
      <c r="CE130" s="246"/>
    </row>
    <row r="131" spans="1:83" s="17" customFormat="1" ht="14.25" customHeight="1" x14ac:dyDescent="0.25">
      <c r="A131" s="198"/>
      <c r="B131" s="200"/>
      <c r="C131" s="199"/>
      <c r="D131" s="199"/>
      <c r="E131" s="199"/>
      <c r="F131" s="200"/>
      <c r="G131" s="200"/>
      <c r="H131" s="200"/>
      <c r="I131" s="198"/>
      <c r="J131" s="199"/>
      <c r="K131" s="212"/>
      <c r="L131" s="198"/>
      <c r="M131" s="198"/>
      <c r="N131" s="198"/>
      <c r="O131" s="198"/>
      <c r="P131" s="198"/>
      <c r="Q131" s="198"/>
      <c r="R131" s="198"/>
      <c r="S131" s="198"/>
      <c r="T131" s="198"/>
      <c r="U131" s="202"/>
      <c r="V131" s="201"/>
      <c r="W131" s="201"/>
      <c r="X131" s="201"/>
      <c r="Y131" s="201"/>
      <c r="Z131" s="201"/>
      <c r="AA131" s="205"/>
      <c r="AB131" s="205"/>
      <c r="AC131" s="205"/>
      <c r="AD131" s="205"/>
      <c r="AE131" s="205"/>
      <c r="AF131" s="205"/>
      <c r="AG131" s="205"/>
      <c r="AH131" s="205"/>
      <c r="AI131" s="233"/>
      <c r="AJ131" s="331"/>
      <c r="AK131" s="331"/>
      <c r="AL131" s="331"/>
      <c r="AM131" s="332"/>
      <c r="AN131" s="332"/>
      <c r="AO131" s="333"/>
      <c r="AQ131" s="19"/>
      <c r="AV131" s="221"/>
      <c r="AW131" s="221"/>
      <c r="AX131" s="221"/>
      <c r="AY131" s="221"/>
      <c r="AZ131" s="221"/>
      <c r="BA131" s="221"/>
      <c r="BB131" s="221"/>
      <c r="BC131" s="221"/>
      <c r="BD131" s="221"/>
      <c r="BL131" s="195"/>
      <c r="BM131" s="195"/>
      <c r="BN131" s="195"/>
      <c r="BO131" s="195"/>
      <c r="BP131" s="195"/>
      <c r="BQ131" s="195"/>
      <c r="BS131" s="195"/>
      <c r="BT131" s="195"/>
      <c r="BU131" s="246"/>
      <c r="BV131" s="195"/>
      <c r="BW131" s="246"/>
      <c r="BX131" s="195"/>
      <c r="BY131" s="246"/>
      <c r="BZ131" s="195"/>
      <c r="CA131" s="246"/>
      <c r="CC131" s="246"/>
      <c r="CE131" s="246"/>
    </row>
    <row r="132" spans="1:83" s="17" customFormat="1" ht="14.25" customHeight="1" x14ac:dyDescent="0.25">
      <c r="A132" s="198"/>
      <c r="B132" s="200"/>
      <c r="C132" s="199"/>
      <c r="D132" s="199"/>
      <c r="E132" s="199"/>
      <c r="F132" s="200"/>
      <c r="G132" s="200"/>
      <c r="H132" s="200"/>
      <c r="I132" s="198"/>
      <c r="J132" s="199"/>
      <c r="K132" s="212"/>
      <c r="L132" s="198"/>
      <c r="M132" s="198"/>
      <c r="N132" s="198"/>
      <c r="O132" s="198"/>
      <c r="P132" s="198"/>
      <c r="Q132" s="198"/>
      <c r="R132" s="198"/>
      <c r="S132" s="198"/>
      <c r="T132" s="198"/>
      <c r="U132" s="202"/>
      <c r="V132" s="201"/>
      <c r="W132" s="201"/>
      <c r="X132" s="201"/>
      <c r="Y132" s="201"/>
      <c r="Z132" s="201"/>
      <c r="AA132" s="205"/>
      <c r="AB132" s="205"/>
      <c r="AC132" s="205"/>
      <c r="AD132" s="205"/>
      <c r="AE132" s="205"/>
      <c r="AF132" s="205"/>
      <c r="AG132" s="205"/>
      <c r="AH132" s="205"/>
      <c r="AI132" s="233"/>
      <c r="AJ132" s="331"/>
      <c r="AK132" s="331"/>
      <c r="AL132" s="331"/>
      <c r="AM132" s="332"/>
      <c r="AN132" s="332"/>
      <c r="AO132" s="333"/>
      <c r="AQ132" s="19"/>
      <c r="AV132" s="221"/>
      <c r="AW132" s="221"/>
      <c r="AX132" s="221"/>
      <c r="AY132" s="221"/>
      <c r="AZ132" s="221"/>
      <c r="BA132" s="221"/>
      <c r="BB132" s="221"/>
      <c r="BC132" s="221"/>
      <c r="BD132" s="221"/>
      <c r="BL132" s="195"/>
      <c r="BM132" s="195"/>
      <c r="BN132" s="195"/>
      <c r="BO132" s="195"/>
      <c r="BP132" s="195"/>
      <c r="BQ132" s="195"/>
      <c r="BS132" s="195"/>
      <c r="BT132" s="195"/>
      <c r="BU132" s="246"/>
      <c r="BV132" s="195"/>
      <c r="BW132" s="246"/>
      <c r="BX132" s="195"/>
      <c r="BY132" s="246"/>
      <c r="BZ132" s="195"/>
      <c r="CA132" s="246"/>
      <c r="CC132" s="246"/>
      <c r="CE132" s="246"/>
    </row>
    <row r="133" spans="1:83" s="17" customFormat="1" ht="14.25" customHeight="1" x14ac:dyDescent="0.25">
      <c r="A133" s="198"/>
      <c r="B133" s="200"/>
      <c r="C133" s="199"/>
      <c r="D133" s="199"/>
      <c r="E133" s="199"/>
      <c r="F133" s="200"/>
      <c r="G133" s="200"/>
      <c r="H133" s="200"/>
      <c r="I133" s="198"/>
      <c r="J133" s="199"/>
      <c r="K133" s="212"/>
      <c r="L133" s="198"/>
      <c r="M133" s="198"/>
      <c r="N133" s="198"/>
      <c r="O133" s="198"/>
      <c r="P133" s="198"/>
      <c r="Q133" s="198"/>
      <c r="R133" s="198"/>
      <c r="S133" s="198"/>
      <c r="T133" s="198"/>
      <c r="U133" s="202"/>
      <c r="V133" s="201"/>
      <c r="W133" s="201"/>
      <c r="X133" s="201"/>
      <c r="Y133" s="201"/>
      <c r="Z133" s="201"/>
      <c r="AA133" s="205"/>
      <c r="AB133" s="205"/>
      <c r="AC133" s="205"/>
      <c r="AD133" s="205"/>
      <c r="AE133" s="205"/>
      <c r="AF133" s="205"/>
      <c r="AG133" s="205"/>
      <c r="AH133" s="205"/>
      <c r="AI133" s="233"/>
      <c r="AJ133" s="331"/>
      <c r="AK133" s="331"/>
      <c r="AL133" s="331"/>
      <c r="AM133" s="332"/>
      <c r="AN133" s="332"/>
      <c r="AO133" s="333"/>
      <c r="AQ133" s="19"/>
      <c r="AV133" s="221"/>
      <c r="AW133" s="221"/>
      <c r="AX133" s="221"/>
      <c r="AY133" s="221"/>
      <c r="AZ133" s="221"/>
      <c r="BA133" s="221"/>
      <c r="BB133" s="221"/>
      <c r="BC133" s="221"/>
      <c r="BD133" s="221"/>
      <c r="BL133" s="195"/>
      <c r="BM133" s="195"/>
      <c r="BN133" s="195"/>
      <c r="BO133" s="195"/>
      <c r="BP133" s="195"/>
      <c r="BQ133" s="195"/>
      <c r="BS133" s="195"/>
      <c r="BT133" s="195"/>
      <c r="BU133" s="246"/>
      <c r="BV133" s="195"/>
      <c r="BW133" s="246"/>
      <c r="BX133" s="195"/>
      <c r="BY133" s="246"/>
      <c r="BZ133" s="195"/>
      <c r="CA133" s="246"/>
      <c r="CC133" s="246"/>
      <c r="CE133" s="246"/>
    </row>
    <row r="134" spans="1:83" s="17" customFormat="1" ht="14.25" customHeight="1" x14ac:dyDescent="0.25">
      <c r="A134" s="198"/>
      <c r="B134" s="200"/>
      <c r="C134" s="199"/>
      <c r="D134" s="199"/>
      <c r="E134" s="199"/>
      <c r="F134" s="200"/>
      <c r="G134" s="200"/>
      <c r="H134" s="200"/>
      <c r="I134" s="198"/>
      <c r="J134" s="199"/>
      <c r="K134" s="212"/>
      <c r="L134" s="198"/>
      <c r="M134" s="198"/>
      <c r="N134" s="198"/>
      <c r="O134" s="198"/>
      <c r="P134" s="198"/>
      <c r="Q134" s="198"/>
      <c r="R134" s="198"/>
      <c r="S134" s="198"/>
      <c r="T134" s="198"/>
      <c r="U134" s="202"/>
      <c r="V134" s="201"/>
      <c r="W134" s="201"/>
      <c r="X134" s="201"/>
      <c r="Y134" s="201"/>
      <c r="Z134" s="201"/>
      <c r="AA134" s="205"/>
      <c r="AB134" s="205"/>
      <c r="AC134" s="205"/>
      <c r="AD134" s="205"/>
      <c r="AE134" s="205"/>
      <c r="AF134" s="205"/>
      <c r="AG134" s="205"/>
      <c r="AH134" s="205"/>
      <c r="AI134" s="233"/>
      <c r="AJ134" s="331"/>
      <c r="AK134" s="331"/>
      <c r="AL134" s="331"/>
      <c r="AM134" s="332"/>
      <c r="AN134" s="332"/>
      <c r="AO134" s="333"/>
      <c r="AQ134" s="19"/>
      <c r="AV134" s="221"/>
      <c r="AW134" s="221"/>
      <c r="AX134" s="221"/>
      <c r="AY134" s="221"/>
      <c r="AZ134" s="221"/>
      <c r="BA134" s="221"/>
      <c r="BB134" s="221"/>
      <c r="BC134" s="221"/>
      <c r="BD134" s="221"/>
      <c r="BL134" s="195"/>
      <c r="BM134" s="195"/>
      <c r="BN134" s="195"/>
      <c r="BO134" s="195"/>
      <c r="BP134" s="195"/>
      <c r="BQ134" s="195"/>
      <c r="BS134" s="195"/>
      <c r="BT134" s="195"/>
      <c r="BU134" s="246"/>
      <c r="BV134" s="195"/>
      <c r="BW134" s="246"/>
      <c r="BX134" s="195"/>
      <c r="BY134" s="246"/>
      <c r="BZ134" s="195"/>
      <c r="CA134" s="246"/>
      <c r="CC134" s="246"/>
      <c r="CE134" s="246"/>
    </row>
    <row r="135" spans="1:83" s="17" customFormat="1" ht="14.25" customHeight="1" x14ac:dyDescent="0.25">
      <c r="A135" s="198"/>
      <c r="B135" s="200"/>
      <c r="C135" s="199"/>
      <c r="D135" s="199"/>
      <c r="E135" s="199"/>
      <c r="F135" s="200"/>
      <c r="G135" s="200"/>
      <c r="H135" s="200"/>
      <c r="I135" s="198"/>
      <c r="J135" s="199"/>
      <c r="K135" s="212"/>
      <c r="L135" s="198"/>
      <c r="M135" s="198"/>
      <c r="N135" s="198"/>
      <c r="O135" s="198"/>
      <c r="P135" s="198"/>
      <c r="Q135" s="198"/>
      <c r="R135" s="198"/>
      <c r="S135" s="198"/>
      <c r="T135" s="198"/>
      <c r="U135" s="202"/>
      <c r="V135" s="201"/>
      <c r="W135" s="201"/>
      <c r="X135" s="201"/>
      <c r="Y135" s="201"/>
      <c r="Z135" s="201"/>
      <c r="AA135" s="205"/>
      <c r="AB135" s="205"/>
      <c r="AC135" s="205"/>
      <c r="AD135" s="205"/>
      <c r="AE135" s="205"/>
      <c r="AF135" s="205"/>
      <c r="AG135" s="205"/>
      <c r="AH135" s="205"/>
      <c r="AI135" s="233"/>
      <c r="AJ135" s="331"/>
      <c r="AK135" s="331"/>
      <c r="AL135" s="331"/>
      <c r="AM135" s="332"/>
      <c r="AN135" s="332"/>
      <c r="AO135" s="333"/>
      <c r="AQ135" s="19"/>
      <c r="AV135" s="221"/>
      <c r="AW135" s="221"/>
      <c r="AX135" s="221"/>
      <c r="AY135" s="221"/>
      <c r="AZ135" s="221"/>
      <c r="BA135" s="221"/>
      <c r="BB135" s="221"/>
      <c r="BC135" s="221"/>
      <c r="BD135" s="221"/>
      <c r="BL135" s="195"/>
      <c r="BM135" s="195"/>
      <c r="BN135" s="195"/>
      <c r="BO135" s="195"/>
      <c r="BP135" s="195"/>
      <c r="BQ135" s="195"/>
      <c r="BS135" s="195"/>
      <c r="BT135" s="195"/>
      <c r="BU135" s="246"/>
      <c r="BV135" s="195"/>
      <c r="BW135" s="246"/>
      <c r="BX135" s="195"/>
      <c r="BY135" s="246"/>
      <c r="BZ135" s="195"/>
      <c r="CA135" s="246"/>
      <c r="CC135" s="246"/>
      <c r="CE135" s="246"/>
    </row>
    <row r="136" spans="1:83" s="17" customFormat="1" ht="14.25" customHeight="1" x14ac:dyDescent="0.25">
      <c r="A136" s="198"/>
      <c r="B136" s="200"/>
      <c r="C136" s="199"/>
      <c r="D136" s="199"/>
      <c r="E136" s="199"/>
      <c r="F136" s="200"/>
      <c r="G136" s="200"/>
      <c r="H136" s="200"/>
      <c r="I136" s="198"/>
      <c r="J136" s="199"/>
      <c r="K136" s="212"/>
      <c r="L136" s="198"/>
      <c r="M136" s="198"/>
      <c r="N136" s="198"/>
      <c r="O136" s="198"/>
      <c r="P136" s="198"/>
      <c r="Q136" s="198"/>
      <c r="R136" s="198"/>
      <c r="S136" s="198"/>
      <c r="T136" s="198"/>
      <c r="U136" s="202"/>
      <c r="V136" s="201"/>
      <c r="W136" s="201"/>
      <c r="X136" s="201"/>
      <c r="Y136" s="201"/>
      <c r="Z136" s="201"/>
      <c r="AA136" s="205"/>
      <c r="AB136" s="205"/>
      <c r="AC136" s="205"/>
      <c r="AD136" s="205"/>
      <c r="AE136" s="205"/>
      <c r="AF136" s="205"/>
      <c r="AG136" s="205"/>
      <c r="AH136" s="205"/>
      <c r="AI136" s="233"/>
      <c r="AJ136" s="331"/>
      <c r="AK136" s="331"/>
      <c r="AL136" s="331"/>
      <c r="AM136" s="332"/>
      <c r="AN136" s="332"/>
      <c r="AO136" s="333"/>
      <c r="AQ136" s="19"/>
      <c r="AV136" s="221"/>
      <c r="AW136" s="221"/>
      <c r="AX136" s="221"/>
      <c r="AY136" s="221"/>
      <c r="AZ136" s="221"/>
      <c r="BA136" s="221"/>
      <c r="BB136" s="221"/>
      <c r="BC136" s="221"/>
      <c r="BD136" s="221"/>
      <c r="BL136" s="195"/>
      <c r="BM136" s="195"/>
      <c r="BN136" s="195"/>
      <c r="BO136" s="195"/>
      <c r="BP136" s="195"/>
      <c r="BQ136" s="195"/>
      <c r="BS136" s="195"/>
      <c r="BT136" s="195"/>
      <c r="BU136" s="246"/>
      <c r="BV136" s="195"/>
      <c r="BW136" s="246"/>
      <c r="BX136" s="195"/>
      <c r="BY136" s="246"/>
      <c r="BZ136" s="195"/>
      <c r="CA136" s="246"/>
      <c r="CC136" s="246"/>
      <c r="CE136" s="246"/>
    </row>
    <row r="137" spans="1:83" s="17" customFormat="1" ht="14.25" customHeight="1" x14ac:dyDescent="0.25">
      <c r="A137" s="198"/>
      <c r="B137" s="200"/>
      <c r="C137" s="199"/>
      <c r="D137" s="199"/>
      <c r="E137" s="199"/>
      <c r="F137" s="200"/>
      <c r="G137" s="200"/>
      <c r="H137" s="200"/>
      <c r="I137" s="198"/>
      <c r="J137" s="199"/>
      <c r="K137" s="212"/>
      <c r="L137" s="198"/>
      <c r="M137" s="198"/>
      <c r="N137" s="198"/>
      <c r="O137" s="198"/>
      <c r="P137" s="198"/>
      <c r="Q137" s="198"/>
      <c r="R137" s="198"/>
      <c r="S137" s="198"/>
      <c r="T137" s="198"/>
      <c r="U137" s="202"/>
      <c r="V137" s="201"/>
      <c r="W137" s="201"/>
      <c r="X137" s="201"/>
      <c r="Y137" s="201"/>
      <c r="Z137" s="201"/>
      <c r="AA137" s="205"/>
      <c r="AB137" s="205"/>
      <c r="AC137" s="205"/>
      <c r="AD137" s="205"/>
      <c r="AE137" s="205"/>
      <c r="AF137" s="205"/>
      <c r="AG137" s="205"/>
      <c r="AH137" s="205"/>
      <c r="AI137" s="233"/>
      <c r="AJ137" s="331"/>
      <c r="AK137" s="331"/>
      <c r="AL137" s="331"/>
      <c r="AM137" s="332"/>
      <c r="AN137" s="332"/>
      <c r="AO137" s="333"/>
      <c r="AQ137" s="19"/>
      <c r="AV137" s="221"/>
      <c r="AW137" s="221"/>
      <c r="AX137" s="221"/>
      <c r="AY137" s="221"/>
      <c r="AZ137" s="221"/>
      <c r="BA137" s="221"/>
      <c r="BB137" s="221"/>
      <c r="BC137" s="221"/>
      <c r="BD137" s="221"/>
      <c r="BL137" s="195"/>
      <c r="BM137" s="195"/>
      <c r="BN137" s="195"/>
      <c r="BO137" s="195"/>
      <c r="BP137" s="195"/>
      <c r="BQ137" s="195"/>
      <c r="BS137" s="195"/>
      <c r="BT137" s="195"/>
      <c r="BU137" s="246"/>
      <c r="BV137" s="195"/>
      <c r="BW137" s="246"/>
      <c r="BX137" s="195"/>
      <c r="BY137" s="246"/>
      <c r="BZ137" s="195"/>
      <c r="CA137" s="246"/>
      <c r="CC137" s="246"/>
      <c r="CE137" s="246"/>
    </row>
    <row r="138" spans="1:83" s="17" customFormat="1" ht="14.25" customHeight="1" x14ac:dyDescent="0.25">
      <c r="A138" s="198"/>
      <c r="B138" s="200"/>
      <c r="C138" s="199"/>
      <c r="D138" s="199"/>
      <c r="E138" s="199"/>
      <c r="F138" s="200"/>
      <c r="G138" s="200"/>
      <c r="H138" s="200"/>
      <c r="I138" s="198"/>
      <c r="J138" s="199"/>
      <c r="K138" s="212"/>
      <c r="L138" s="198"/>
      <c r="M138" s="198"/>
      <c r="N138" s="198"/>
      <c r="O138" s="198"/>
      <c r="P138" s="198"/>
      <c r="Q138" s="198"/>
      <c r="R138" s="198"/>
      <c r="S138" s="198"/>
      <c r="T138" s="198"/>
      <c r="U138" s="202"/>
      <c r="V138" s="201"/>
      <c r="W138" s="201"/>
      <c r="X138" s="201"/>
      <c r="Y138" s="201"/>
      <c r="Z138" s="201"/>
      <c r="AA138" s="205"/>
      <c r="AB138" s="205"/>
      <c r="AC138" s="205"/>
      <c r="AD138" s="205"/>
      <c r="AE138" s="205"/>
      <c r="AF138" s="205"/>
      <c r="AG138" s="205"/>
      <c r="AH138" s="205"/>
      <c r="AI138" s="233"/>
      <c r="AJ138" s="331"/>
      <c r="AK138" s="331"/>
      <c r="AL138" s="331"/>
      <c r="AM138" s="332"/>
      <c r="AN138" s="332"/>
      <c r="AO138" s="333"/>
      <c r="AQ138" s="19"/>
      <c r="AV138" s="221"/>
      <c r="AW138" s="221"/>
      <c r="AX138" s="221"/>
      <c r="AY138" s="221"/>
      <c r="AZ138" s="221"/>
      <c r="BA138" s="221"/>
      <c r="BB138" s="221"/>
      <c r="BC138" s="221"/>
      <c r="BD138" s="221"/>
      <c r="BL138" s="195"/>
      <c r="BM138" s="195"/>
      <c r="BN138" s="195"/>
      <c r="BO138" s="195"/>
      <c r="BP138" s="195"/>
      <c r="BQ138" s="195"/>
      <c r="BS138" s="195"/>
      <c r="BT138" s="195"/>
      <c r="BU138" s="246"/>
      <c r="BV138" s="195"/>
      <c r="BW138" s="246"/>
      <c r="BX138" s="195"/>
      <c r="BY138" s="246"/>
      <c r="BZ138" s="195"/>
      <c r="CA138" s="246"/>
      <c r="CC138" s="246"/>
      <c r="CE138" s="246"/>
    </row>
    <row r="139" spans="1:83" s="17" customFormat="1" ht="14.25" customHeight="1" x14ac:dyDescent="0.25">
      <c r="A139" s="198"/>
      <c r="B139" s="200"/>
      <c r="C139" s="199"/>
      <c r="D139" s="199"/>
      <c r="E139" s="199"/>
      <c r="F139" s="200"/>
      <c r="G139" s="200"/>
      <c r="H139" s="200"/>
      <c r="I139" s="198"/>
      <c r="J139" s="199"/>
      <c r="K139" s="212"/>
      <c r="L139" s="198"/>
      <c r="M139" s="198"/>
      <c r="N139" s="198"/>
      <c r="O139" s="198"/>
      <c r="P139" s="198"/>
      <c r="Q139" s="198"/>
      <c r="R139" s="198"/>
      <c r="S139" s="198"/>
      <c r="T139" s="198"/>
      <c r="U139" s="202"/>
      <c r="V139" s="201"/>
      <c r="W139" s="201"/>
      <c r="X139" s="201"/>
      <c r="Y139" s="201"/>
      <c r="Z139" s="201"/>
      <c r="AA139" s="205"/>
      <c r="AB139" s="205"/>
      <c r="AC139" s="205"/>
      <c r="AD139" s="205"/>
      <c r="AE139" s="205"/>
      <c r="AF139" s="205"/>
      <c r="AG139" s="205"/>
      <c r="AH139" s="205"/>
      <c r="AI139" s="233"/>
      <c r="AJ139" s="331"/>
      <c r="AK139" s="331"/>
      <c r="AL139" s="331"/>
      <c r="AM139" s="332"/>
      <c r="AN139" s="332"/>
      <c r="AO139" s="333"/>
      <c r="AQ139" s="19"/>
      <c r="AV139" s="221"/>
      <c r="AW139" s="221"/>
      <c r="AX139" s="221"/>
      <c r="AY139" s="221"/>
      <c r="AZ139" s="221"/>
      <c r="BA139" s="221"/>
      <c r="BB139" s="221"/>
      <c r="BC139" s="221"/>
      <c r="BD139" s="221"/>
      <c r="BL139" s="195"/>
      <c r="BM139" s="195"/>
      <c r="BN139" s="195"/>
      <c r="BO139" s="195"/>
      <c r="BP139" s="195"/>
      <c r="BQ139" s="195"/>
      <c r="BS139" s="195"/>
      <c r="BT139" s="195"/>
      <c r="BU139" s="246"/>
      <c r="BV139" s="195"/>
      <c r="BW139" s="246"/>
      <c r="BX139" s="195"/>
      <c r="BY139" s="246"/>
      <c r="BZ139" s="195"/>
      <c r="CA139" s="246"/>
      <c r="CC139" s="246"/>
      <c r="CE139" s="246"/>
    </row>
    <row r="140" spans="1:83" s="17" customFormat="1" ht="14.25" customHeight="1" x14ac:dyDescent="0.25">
      <c r="A140" s="198"/>
      <c r="B140" s="200"/>
      <c r="C140" s="199"/>
      <c r="D140" s="199"/>
      <c r="E140" s="199"/>
      <c r="F140" s="200"/>
      <c r="G140" s="200"/>
      <c r="H140" s="200"/>
      <c r="I140" s="198"/>
      <c r="J140" s="199"/>
      <c r="K140" s="212"/>
      <c r="L140" s="198"/>
      <c r="M140" s="198"/>
      <c r="N140" s="198"/>
      <c r="O140" s="198"/>
      <c r="P140" s="198"/>
      <c r="Q140" s="198"/>
      <c r="R140" s="198"/>
      <c r="S140" s="198"/>
      <c r="T140" s="198"/>
      <c r="U140" s="202"/>
      <c r="V140" s="201"/>
      <c r="W140" s="201"/>
      <c r="X140" s="201"/>
      <c r="Y140" s="201"/>
      <c r="Z140" s="201"/>
      <c r="AA140" s="205"/>
      <c r="AB140" s="205"/>
      <c r="AC140" s="205"/>
      <c r="AD140" s="205"/>
      <c r="AE140" s="205"/>
      <c r="AF140" s="205"/>
      <c r="AG140" s="205"/>
      <c r="AH140" s="205"/>
      <c r="AI140" s="233"/>
      <c r="AJ140" s="331"/>
      <c r="AK140" s="331"/>
      <c r="AL140" s="331"/>
      <c r="AM140" s="332"/>
      <c r="AN140" s="332"/>
      <c r="AO140" s="333"/>
      <c r="AQ140" s="19"/>
      <c r="AV140" s="221"/>
      <c r="AW140" s="221"/>
      <c r="AX140" s="221"/>
      <c r="AY140" s="221"/>
      <c r="AZ140" s="221"/>
      <c r="BA140" s="221"/>
      <c r="BB140" s="221"/>
      <c r="BC140" s="221"/>
      <c r="BD140" s="221"/>
      <c r="BL140" s="195"/>
      <c r="BM140" s="195"/>
      <c r="BN140" s="195"/>
      <c r="BO140" s="195"/>
      <c r="BP140" s="195"/>
      <c r="BQ140" s="195"/>
      <c r="BS140" s="195"/>
      <c r="BT140" s="195"/>
      <c r="BU140" s="246"/>
      <c r="BV140" s="195"/>
      <c r="BW140" s="246"/>
      <c r="BX140" s="195"/>
      <c r="BY140" s="246"/>
      <c r="BZ140" s="195"/>
      <c r="CA140" s="246"/>
      <c r="CC140" s="246"/>
      <c r="CE140" s="246"/>
    </row>
    <row r="141" spans="1:83" s="17" customFormat="1" ht="14.25" customHeight="1" x14ac:dyDescent="0.25">
      <c r="A141" s="198"/>
      <c r="B141" s="200"/>
      <c r="C141" s="199"/>
      <c r="D141" s="199"/>
      <c r="E141" s="199"/>
      <c r="F141" s="200"/>
      <c r="G141" s="200"/>
      <c r="H141" s="200"/>
      <c r="I141" s="198"/>
      <c r="J141" s="199"/>
      <c r="K141" s="212"/>
      <c r="L141" s="198"/>
      <c r="M141" s="198"/>
      <c r="N141" s="198"/>
      <c r="O141" s="198"/>
      <c r="P141" s="198"/>
      <c r="Q141" s="198"/>
      <c r="R141" s="198"/>
      <c r="S141" s="198"/>
      <c r="T141" s="198"/>
      <c r="U141" s="202"/>
      <c r="V141" s="201"/>
      <c r="W141" s="201"/>
      <c r="X141" s="201"/>
      <c r="Y141" s="201"/>
      <c r="Z141" s="201"/>
      <c r="AA141" s="205"/>
      <c r="AB141" s="205"/>
      <c r="AC141" s="205"/>
      <c r="AD141" s="205"/>
      <c r="AE141" s="205"/>
      <c r="AF141" s="205"/>
      <c r="AG141" s="205"/>
      <c r="AH141" s="205"/>
      <c r="AI141" s="233"/>
      <c r="AJ141" s="331"/>
      <c r="AK141" s="331"/>
      <c r="AL141" s="331"/>
      <c r="AM141" s="332"/>
      <c r="AN141" s="332"/>
      <c r="AO141" s="333"/>
      <c r="AQ141" s="19"/>
      <c r="AV141" s="221"/>
      <c r="AW141" s="221"/>
      <c r="AX141" s="221"/>
      <c r="AY141" s="221"/>
      <c r="AZ141" s="221"/>
      <c r="BA141" s="221"/>
      <c r="BB141" s="221"/>
      <c r="BC141" s="221"/>
      <c r="BD141" s="221"/>
      <c r="BL141" s="195"/>
      <c r="BM141" s="195"/>
      <c r="BN141" s="195"/>
      <c r="BO141" s="195"/>
      <c r="BP141" s="195"/>
      <c r="BQ141" s="195"/>
      <c r="BS141" s="195"/>
      <c r="BT141" s="195"/>
      <c r="BU141" s="246"/>
      <c r="BV141" s="195"/>
      <c r="BW141" s="246"/>
      <c r="BX141" s="195"/>
      <c r="BY141" s="246"/>
      <c r="BZ141" s="195"/>
      <c r="CA141" s="246"/>
      <c r="CC141" s="246"/>
      <c r="CE141" s="246"/>
    </row>
    <row r="142" spans="1:83" s="17" customFormat="1" ht="14.25" customHeight="1" x14ac:dyDescent="0.25">
      <c r="A142" s="198"/>
      <c r="B142" s="200"/>
      <c r="C142" s="199"/>
      <c r="D142" s="199"/>
      <c r="E142" s="199"/>
      <c r="F142" s="200"/>
      <c r="G142" s="200"/>
      <c r="H142" s="200"/>
      <c r="I142" s="198"/>
      <c r="J142" s="199"/>
      <c r="K142" s="212"/>
      <c r="L142" s="198"/>
      <c r="M142" s="198"/>
      <c r="N142" s="198"/>
      <c r="O142" s="198"/>
      <c r="P142" s="198"/>
      <c r="Q142" s="198"/>
      <c r="R142" s="198"/>
      <c r="S142" s="198"/>
      <c r="T142" s="198"/>
      <c r="U142" s="202"/>
      <c r="V142" s="201"/>
      <c r="W142" s="201"/>
      <c r="X142" s="201"/>
      <c r="Y142" s="201"/>
      <c r="Z142" s="201"/>
      <c r="AA142" s="205"/>
      <c r="AB142" s="205"/>
      <c r="AC142" s="205"/>
      <c r="AD142" s="205"/>
      <c r="AE142" s="205"/>
      <c r="AF142" s="205"/>
      <c r="AG142" s="205"/>
      <c r="AH142" s="205"/>
      <c r="AI142" s="233"/>
      <c r="AJ142" s="331"/>
      <c r="AK142" s="331"/>
      <c r="AL142" s="331"/>
      <c r="AM142" s="332"/>
      <c r="AN142" s="332"/>
      <c r="AO142" s="333"/>
      <c r="AQ142" s="19"/>
      <c r="AV142" s="221"/>
      <c r="AW142" s="221"/>
      <c r="AX142" s="221"/>
      <c r="AY142" s="221"/>
      <c r="AZ142" s="221"/>
      <c r="BA142" s="221"/>
      <c r="BB142" s="221"/>
      <c r="BC142" s="221"/>
      <c r="BD142" s="221"/>
      <c r="BL142" s="195"/>
      <c r="BM142" s="195"/>
      <c r="BN142" s="195"/>
      <c r="BO142" s="195"/>
      <c r="BP142" s="195"/>
      <c r="BQ142" s="195"/>
      <c r="BS142" s="195"/>
      <c r="BT142" s="195"/>
      <c r="BU142" s="246"/>
      <c r="BV142" s="195"/>
      <c r="BW142" s="246"/>
      <c r="BX142" s="195"/>
      <c r="BY142" s="246"/>
      <c r="BZ142" s="195"/>
      <c r="CA142" s="246"/>
      <c r="CC142" s="246"/>
      <c r="CE142" s="246"/>
    </row>
    <row r="143" spans="1:83" s="17" customFormat="1" ht="14.25" customHeight="1" x14ac:dyDescent="0.25">
      <c r="A143" s="198"/>
      <c r="B143" s="200"/>
      <c r="C143" s="199"/>
      <c r="D143" s="199"/>
      <c r="E143" s="199"/>
      <c r="F143" s="200"/>
      <c r="G143" s="200"/>
      <c r="H143" s="200"/>
      <c r="I143" s="198"/>
      <c r="J143" s="199"/>
      <c r="K143" s="212"/>
      <c r="L143" s="198"/>
      <c r="M143" s="198"/>
      <c r="N143" s="198"/>
      <c r="O143" s="198"/>
      <c r="P143" s="198"/>
      <c r="Q143" s="198"/>
      <c r="R143" s="198"/>
      <c r="S143" s="198"/>
      <c r="T143" s="198"/>
      <c r="U143" s="202"/>
      <c r="V143" s="201"/>
      <c r="W143" s="201"/>
      <c r="X143" s="201"/>
      <c r="Y143" s="201"/>
      <c r="Z143" s="201"/>
      <c r="AA143" s="205"/>
      <c r="AB143" s="205"/>
      <c r="AC143" s="205"/>
      <c r="AD143" s="205"/>
      <c r="AE143" s="205"/>
      <c r="AF143" s="205"/>
      <c r="AG143" s="205"/>
      <c r="AH143" s="205"/>
      <c r="AI143" s="233"/>
      <c r="AJ143" s="331"/>
      <c r="AK143" s="331"/>
      <c r="AL143" s="331"/>
      <c r="AM143" s="332"/>
      <c r="AN143" s="332"/>
      <c r="AO143" s="333"/>
      <c r="AQ143" s="19"/>
      <c r="AV143" s="221"/>
      <c r="AW143" s="221"/>
      <c r="AX143" s="221"/>
      <c r="AY143" s="221"/>
      <c r="AZ143" s="221"/>
      <c r="BA143" s="221"/>
      <c r="BB143" s="221"/>
      <c r="BC143" s="221"/>
      <c r="BD143" s="221"/>
      <c r="BL143" s="195"/>
      <c r="BM143" s="195"/>
      <c r="BN143" s="195"/>
      <c r="BO143" s="195"/>
      <c r="BP143" s="195"/>
      <c r="BQ143" s="195"/>
      <c r="BS143" s="195"/>
      <c r="BT143" s="195"/>
      <c r="BU143" s="246"/>
      <c r="BV143" s="195"/>
      <c r="BW143" s="246"/>
      <c r="BX143" s="195"/>
      <c r="BY143" s="246"/>
      <c r="BZ143" s="195"/>
      <c r="CA143" s="246"/>
      <c r="CC143" s="246"/>
      <c r="CE143" s="246"/>
    </row>
    <row r="144" spans="1:83" s="17" customFormat="1" ht="14.25" customHeight="1" x14ac:dyDescent="0.25">
      <c r="A144" s="198"/>
      <c r="B144" s="200"/>
      <c r="C144" s="199"/>
      <c r="D144" s="199"/>
      <c r="E144" s="199"/>
      <c r="F144" s="200"/>
      <c r="G144" s="200"/>
      <c r="H144" s="200"/>
      <c r="I144" s="198"/>
      <c r="J144" s="199"/>
      <c r="K144" s="212"/>
      <c r="L144" s="198"/>
      <c r="M144" s="198"/>
      <c r="N144" s="198"/>
      <c r="O144" s="198"/>
      <c r="P144" s="198"/>
      <c r="Q144" s="198"/>
      <c r="R144" s="198"/>
      <c r="S144" s="198"/>
      <c r="T144" s="198"/>
      <c r="U144" s="202"/>
      <c r="V144" s="201"/>
      <c r="W144" s="201"/>
      <c r="X144" s="201"/>
      <c r="Y144" s="201"/>
      <c r="Z144" s="201"/>
      <c r="AA144" s="205"/>
      <c r="AB144" s="205"/>
      <c r="AC144" s="205"/>
      <c r="AD144" s="205"/>
      <c r="AE144" s="205"/>
      <c r="AF144" s="205"/>
      <c r="AG144" s="205"/>
      <c r="AH144" s="205"/>
      <c r="AI144" s="233"/>
      <c r="AJ144" s="331"/>
      <c r="AK144" s="331"/>
      <c r="AL144" s="331"/>
      <c r="AM144" s="332"/>
      <c r="AN144" s="332"/>
      <c r="AO144" s="333"/>
      <c r="AQ144" s="19"/>
      <c r="AV144" s="221"/>
      <c r="AW144" s="221"/>
      <c r="AX144" s="221"/>
      <c r="AY144" s="221"/>
      <c r="AZ144" s="221"/>
      <c r="BA144" s="221"/>
      <c r="BB144" s="221"/>
      <c r="BC144" s="221"/>
      <c r="BD144" s="221"/>
      <c r="BL144" s="195"/>
      <c r="BM144" s="195"/>
      <c r="BN144" s="195"/>
      <c r="BO144" s="195"/>
      <c r="BP144" s="195"/>
      <c r="BQ144" s="195"/>
      <c r="BS144" s="195"/>
      <c r="BT144" s="195"/>
      <c r="BU144" s="246"/>
      <c r="BV144" s="195"/>
      <c r="BW144" s="246"/>
      <c r="BX144" s="195"/>
      <c r="BY144" s="246"/>
      <c r="BZ144" s="195"/>
      <c r="CA144" s="246"/>
      <c r="CC144" s="246"/>
      <c r="CE144" s="246"/>
    </row>
    <row r="145" spans="1:83" s="17" customFormat="1" ht="14.25" customHeight="1" x14ac:dyDescent="0.25">
      <c r="A145" s="198"/>
      <c r="B145" s="200"/>
      <c r="C145" s="199"/>
      <c r="D145" s="199"/>
      <c r="E145" s="199"/>
      <c r="F145" s="200"/>
      <c r="G145" s="200"/>
      <c r="H145" s="200"/>
      <c r="I145" s="198"/>
      <c r="J145" s="199"/>
      <c r="K145" s="212"/>
      <c r="L145" s="198"/>
      <c r="M145" s="198"/>
      <c r="N145" s="198"/>
      <c r="O145" s="198"/>
      <c r="P145" s="198"/>
      <c r="Q145" s="198"/>
      <c r="R145" s="198"/>
      <c r="S145" s="198"/>
      <c r="T145" s="198"/>
      <c r="U145" s="202"/>
      <c r="V145" s="201"/>
      <c r="W145" s="201"/>
      <c r="X145" s="201"/>
      <c r="Y145" s="201"/>
      <c r="Z145" s="201"/>
      <c r="AA145" s="205"/>
      <c r="AB145" s="205"/>
      <c r="AC145" s="205"/>
      <c r="AD145" s="205"/>
      <c r="AE145" s="205"/>
      <c r="AF145" s="205"/>
      <c r="AG145" s="205"/>
      <c r="AH145" s="205"/>
      <c r="AI145" s="233"/>
      <c r="AJ145" s="331"/>
      <c r="AK145" s="331"/>
      <c r="AL145" s="331"/>
      <c r="AM145" s="332"/>
      <c r="AN145" s="332"/>
      <c r="AO145" s="333"/>
      <c r="AQ145" s="19"/>
      <c r="AV145" s="221"/>
      <c r="AW145" s="221"/>
      <c r="AX145" s="221"/>
      <c r="AY145" s="221"/>
      <c r="AZ145" s="221"/>
      <c r="BA145" s="221"/>
      <c r="BB145" s="221"/>
      <c r="BC145" s="221"/>
      <c r="BD145" s="221"/>
      <c r="BL145" s="195"/>
      <c r="BM145" s="195"/>
      <c r="BN145" s="195"/>
      <c r="BO145" s="195"/>
      <c r="BP145" s="195"/>
      <c r="BQ145" s="195"/>
      <c r="BS145" s="195"/>
      <c r="BT145" s="195"/>
      <c r="BU145" s="246"/>
      <c r="BV145" s="195"/>
      <c r="BW145" s="246"/>
      <c r="BX145" s="195"/>
      <c r="BY145" s="246"/>
      <c r="BZ145" s="195"/>
      <c r="CA145" s="246"/>
      <c r="CC145" s="246"/>
      <c r="CE145" s="246"/>
    </row>
    <row r="146" spans="1:83" s="17" customFormat="1" ht="14.25" customHeight="1" x14ac:dyDescent="0.25">
      <c r="A146" s="198"/>
      <c r="B146" s="200"/>
      <c r="C146" s="199"/>
      <c r="D146" s="199"/>
      <c r="E146" s="199"/>
      <c r="F146" s="200"/>
      <c r="G146" s="200"/>
      <c r="H146" s="200"/>
      <c r="I146" s="198"/>
      <c r="J146" s="199"/>
      <c r="K146" s="212"/>
      <c r="L146" s="198"/>
      <c r="M146" s="198"/>
      <c r="N146" s="198"/>
      <c r="O146" s="198"/>
      <c r="P146" s="198"/>
      <c r="Q146" s="198"/>
      <c r="R146" s="198"/>
      <c r="S146" s="198"/>
      <c r="T146" s="198"/>
      <c r="U146" s="202"/>
      <c r="V146" s="201"/>
      <c r="W146" s="201"/>
      <c r="X146" s="201"/>
      <c r="Y146" s="201"/>
      <c r="Z146" s="201"/>
      <c r="AA146" s="205"/>
      <c r="AB146" s="205"/>
      <c r="AC146" s="205"/>
      <c r="AD146" s="205"/>
      <c r="AE146" s="205"/>
      <c r="AF146" s="205"/>
      <c r="AG146" s="205"/>
      <c r="AH146" s="205"/>
      <c r="AI146" s="233"/>
      <c r="AJ146" s="331"/>
      <c r="AK146" s="331"/>
      <c r="AL146" s="331"/>
      <c r="AM146" s="332"/>
      <c r="AN146" s="332"/>
      <c r="AO146" s="333"/>
      <c r="AQ146" s="19"/>
      <c r="AV146" s="221"/>
      <c r="AW146" s="221"/>
      <c r="AX146" s="221"/>
      <c r="AY146" s="221"/>
      <c r="AZ146" s="221"/>
      <c r="BA146" s="221"/>
      <c r="BB146" s="221"/>
      <c r="BC146" s="221"/>
      <c r="BD146" s="221"/>
      <c r="BL146" s="195"/>
      <c r="BM146" s="195"/>
      <c r="BN146" s="195"/>
      <c r="BO146" s="195"/>
      <c r="BP146" s="195"/>
      <c r="BQ146" s="195"/>
      <c r="BS146" s="195"/>
      <c r="BT146" s="195"/>
      <c r="BU146" s="246"/>
      <c r="BV146" s="195"/>
      <c r="BW146" s="246"/>
      <c r="BX146" s="195"/>
      <c r="BY146" s="246"/>
      <c r="BZ146" s="195"/>
      <c r="CA146" s="246"/>
      <c r="CC146" s="246"/>
      <c r="CE146" s="246"/>
    </row>
    <row r="147" spans="1:83" s="17" customFormat="1" ht="14.25" customHeight="1" x14ac:dyDescent="0.25">
      <c r="A147" s="198"/>
      <c r="B147" s="200"/>
      <c r="C147" s="199"/>
      <c r="D147" s="199"/>
      <c r="E147" s="199"/>
      <c r="F147" s="200"/>
      <c r="G147" s="200"/>
      <c r="H147" s="200"/>
      <c r="I147" s="198"/>
      <c r="J147" s="199"/>
      <c r="K147" s="212"/>
      <c r="L147" s="198"/>
      <c r="M147" s="198"/>
      <c r="N147" s="198"/>
      <c r="O147" s="198"/>
      <c r="P147" s="198"/>
      <c r="Q147" s="198"/>
      <c r="R147" s="198"/>
      <c r="S147" s="198"/>
      <c r="T147" s="198"/>
      <c r="U147" s="202"/>
      <c r="V147" s="201"/>
      <c r="W147" s="201"/>
      <c r="X147" s="201"/>
      <c r="Y147" s="201"/>
      <c r="Z147" s="201"/>
      <c r="AA147" s="205"/>
      <c r="AB147" s="205"/>
      <c r="AC147" s="205"/>
      <c r="AD147" s="205"/>
      <c r="AE147" s="205"/>
      <c r="AF147" s="205"/>
      <c r="AG147" s="205"/>
      <c r="AH147" s="205"/>
      <c r="AI147" s="233"/>
      <c r="AJ147" s="331"/>
      <c r="AK147" s="331"/>
      <c r="AL147" s="331"/>
      <c r="AM147" s="332"/>
      <c r="AN147" s="332"/>
      <c r="AO147" s="333"/>
      <c r="AQ147" s="19"/>
      <c r="AV147" s="221"/>
      <c r="AW147" s="221"/>
      <c r="AX147" s="221"/>
      <c r="AY147" s="221"/>
      <c r="AZ147" s="221"/>
      <c r="BA147" s="221"/>
      <c r="BB147" s="221"/>
      <c r="BC147" s="221"/>
      <c r="BD147" s="221"/>
      <c r="BL147" s="195"/>
      <c r="BM147" s="195"/>
      <c r="BN147" s="195"/>
      <c r="BO147" s="195"/>
      <c r="BP147" s="195"/>
      <c r="BQ147" s="195"/>
      <c r="BS147" s="195"/>
      <c r="BT147" s="195"/>
      <c r="BU147" s="246"/>
      <c r="BV147" s="195"/>
      <c r="BW147" s="246"/>
      <c r="BX147" s="195"/>
      <c r="BY147" s="246"/>
      <c r="BZ147" s="195"/>
      <c r="CA147" s="246"/>
      <c r="CC147" s="246"/>
      <c r="CE147" s="246"/>
    </row>
    <row r="148" spans="1:83" s="17" customFormat="1" ht="14.25" customHeight="1" x14ac:dyDescent="0.25">
      <c r="A148" s="198"/>
      <c r="B148" s="200"/>
      <c r="C148" s="199"/>
      <c r="D148" s="199"/>
      <c r="E148" s="199"/>
      <c r="F148" s="200"/>
      <c r="G148" s="200"/>
      <c r="H148" s="200"/>
      <c r="I148" s="198"/>
      <c r="J148" s="199"/>
      <c r="K148" s="212"/>
      <c r="L148" s="198"/>
      <c r="M148" s="198"/>
      <c r="N148" s="198"/>
      <c r="O148" s="198"/>
      <c r="P148" s="198"/>
      <c r="Q148" s="198"/>
      <c r="R148" s="198"/>
      <c r="S148" s="198"/>
      <c r="T148" s="198"/>
      <c r="U148" s="202"/>
      <c r="V148" s="201"/>
      <c r="W148" s="201"/>
      <c r="X148" s="201"/>
      <c r="Y148" s="201"/>
      <c r="Z148" s="201"/>
      <c r="AA148" s="205"/>
      <c r="AB148" s="205"/>
      <c r="AC148" s="205"/>
      <c r="AD148" s="205"/>
      <c r="AE148" s="205"/>
      <c r="AF148" s="205"/>
      <c r="AG148" s="205"/>
      <c r="AH148" s="205"/>
      <c r="AI148" s="233"/>
      <c r="AJ148" s="331"/>
      <c r="AK148" s="331"/>
      <c r="AL148" s="331"/>
      <c r="AM148" s="332"/>
      <c r="AN148" s="332"/>
      <c r="AO148" s="333"/>
      <c r="AQ148" s="19"/>
      <c r="AV148" s="221"/>
      <c r="AW148" s="221"/>
      <c r="AX148" s="221"/>
      <c r="AY148" s="221"/>
      <c r="AZ148" s="221"/>
      <c r="BA148" s="221"/>
      <c r="BB148" s="221"/>
      <c r="BC148" s="221"/>
      <c r="BD148" s="221"/>
      <c r="BL148" s="195"/>
      <c r="BM148" s="195"/>
      <c r="BN148" s="195"/>
      <c r="BO148" s="195"/>
      <c r="BP148" s="195"/>
      <c r="BQ148" s="195"/>
      <c r="BS148" s="195"/>
      <c r="BT148" s="195"/>
      <c r="BU148" s="246"/>
      <c r="BV148" s="195"/>
      <c r="BW148" s="246"/>
      <c r="BX148" s="195"/>
      <c r="BY148" s="246"/>
      <c r="BZ148" s="195"/>
      <c r="CA148" s="246"/>
      <c r="CC148" s="246"/>
      <c r="CE148" s="246"/>
    </row>
    <row r="149" spans="1:83" s="17" customFormat="1" ht="14.25" customHeight="1" x14ac:dyDescent="0.25">
      <c r="A149" s="198"/>
      <c r="B149" s="200"/>
      <c r="C149" s="199"/>
      <c r="D149" s="199"/>
      <c r="E149" s="199"/>
      <c r="F149" s="200"/>
      <c r="G149" s="200"/>
      <c r="H149" s="200"/>
      <c r="I149" s="198"/>
      <c r="J149" s="199"/>
      <c r="K149" s="212"/>
      <c r="L149" s="198"/>
      <c r="M149" s="198"/>
      <c r="N149" s="198"/>
      <c r="O149" s="198"/>
      <c r="P149" s="198"/>
      <c r="Q149" s="198"/>
      <c r="R149" s="198"/>
      <c r="S149" s="198"/>
      <c r="T149" s="198"/>
      <c r="U149" s="202"/>
      <c r="V149" s="201"/>
      <c r="W149" s="201"/>
      <c r="X149" s="201"/>
      <c r="Y149" s="201"/>
      <c r="Z149" s="201"/>
      <c r="AA149" s="205"/>
      <c r="AB149" s="205"/>
      <c r="AC149" s="205"/>
      <c r="AD149" s="205"/>
      <c r="AE149" s="205"/>
      <c r="AF149" s="205"/>
      <c r="AG149" s="205"/>
      <c r="AH149" s="205"/>
      <c r="AI149" s="233"/>
      <c r="AJ149" s="331"/>
      <c r="AK149" s="331"/>
      <c r="AL149" s="331"/>
      <c r="AM149" s="332"/>
      <c r="AN149" s="332"/>
      <c r="AO149" s="333"/>
      <c r="AQ149" s="19"/>
      <c r="AV149" s="221"/>
      <c r="AW149" s="221"/>
      <c r="AX149" s="221"/>
      <c r="AY149" s="221"/>
      <c r="AZ149" s="221"/>
      <c r="BA149" s="221"/>
      <c r="BB149" s="221"/>
      <c r="BC149" s="221"/>
      <c r="BD149" s="221"/>
      <c r="BL149" s="195"/>
      <c r="BM149" s="195"/>
      <c r="BN149" s="195"/>
      <c r="BO149" s="195"/>
      <c r="BP149" s="195"/>
      <c r="BQ149" s="195"/>
      <c r="BS149" s="195"/>
      <c r="BT149" s="195"/>
      <c r="BU149" s="246"/>
      <c r="BV149" s="195"/>
      <c r="BW149" s="246"/>
      <c r="BX149" s="195"/>
      <c r="BY149" s="246"/>
      <c r="BZ149" s="195"/>
      <c r="CA149" s="246"/>
      <c r="CC149" s="246"/>
      <c r="CE149" s="246"/>
    </row>
    <row r="150" spans="1:83" s="17" customFormat="1" ht="14.25" customHeight="1" x14ac:dyDescent="0.25">
      <c r="A150" s="198"/>
      <c r="B150" s="200"/>
      <c r="C150" s="199"/>
      <c r="D150" s="199"/>
      <c r="E150" s="199"/>
      <c r="F150" s="200"/>
      <c r="G150" s="200"/>
      <c r="H150" s="200"/>
      <c r="I150" s="198"/>
      <c r="J150" s="199"/>
      <c r="K150" s="212"/>
      <c r="L150" s="198"/>
      <c r="M150" s="198"/>
      <c r="N150" s="198"/>
      <c r="O150" s="198"/>
      <c r="P150" s="198"/>
      <c r="Q150" s="198"/>
      <c r="R150" s="198"/>
      <c r="S150" s="198"/>
      <c r="T150" s="198"/>
      <c r="U150" s="202"/>
      <c r="V150" s="201"/>
      <c r="W150" s="201"/>
      <c r="X150" s="201"/>
      <c r="Y150" s="201"/>
      <c r="Z150" s="201"/>
      <c r="AA150" s="205"/>
      <c r="AB150" s="205"/>
      <c r="AC150" s="205"/>
      <c r="AD150" s="205"/>
      <c r="AE150" s="205"/>
      <c r="AF150" s="205"/>
      <c r="AG150" s="205"/>
      <c r="AH150" s="205"/>
      <c r="AI150" s="233"/>
      <c r="AJ150" s="331"/>
      <c r="AK150" s="331"/>
      <c r="AL150" s="331"/>
      <c r="AM150" s="332"/>
      <c r="AN150" s="332"/>
      <c r="AO150" s="333"/>
      <c r="AQ150" s="19"/>
      <c r="AV150" s="221"/>
      <c r="AW150" s="221"/>
      <c r="AX150" s="221"/>
      <c r="AY150" s="221"/>
      <c r="AZ150" s="221"/>
      <c r="BA150" s="221"/>
      <c r="BB150" s="221"/>
      <c r="BC150" s="221"/>
      <c r="BD150" s="221"/>
      <c r="BL150" s="195"/>
      <c r="BM150" s="195"/>
      <c r="BN150" s="195"/>
      <c r="BO150" s="195"/>
      <c r="BP150" s="195"/>
      <c r="BQ150" s="195"/>
      <c r="BS150" s="195"/>
      <c r="BT150" s="195"/>
      <c r="BU150" s="246"/>
      <c r="BV150" s="195"/>
      <c r="BW150" s="246"/>
      <c r="BX150" s="195"/>
      <c r="BY150" s="246"/>
      <c r="BZ150" s="195"/>
      <c r="CA150" s="246"/>
      <c r="CC150" s="246"/>
      <c r="CE150" s="246"/>
    </row>
    <row r="151" spans="1:83" s="17" customFormat="1" ht="14.25" customHeight="1" x14ac:dyDescent="0.25">
      <c r="A151" s="198"/>
      <c r="B151" s="200"/>
      <c r="C151" s="199"/>
      <c r="D151" s="199"/>
      <c r="E151" s="199"/>
      <c r="F151" s="200"/>
      <c r="G151" s="200"/>
      <c r="H151" s="200"/>
      <c r="I151" s="198"/>
      <c r="J151" s="199"/>
      <c r="K151" s="212"/>
      <c r="L151" s="198"/>
      <c r="M151" s="198"/>
      <c r="N151" s="198"/>
      <c r="O151" s="198"/>
      <c r="P151" s="198"/>
      <c r="Q151" s="198"/>
      <c r="R151" s="198"/>
      <c r="S151" s="198"/>
      <c r="T151" s="198"/>
      <c r="U151" s="202"/>
      <c r="V151" s="201"/>
      <c r="W151" s="201"/>
      <c r="X151" s="201"/>
      <c r="Y151" s="201"/>
      <c r="Z151" s="201"/>
      <c r="AA151" s="205"/>
      <c r="AB151" s="205"/>
      <c r="AC151" s="205"/>
      <c r="AD151" s="205"/>
      <c r="AE151" s="205"/>
      <c r="AF151" s="205"/>
      <c r="AG151" s="205"/>
      <c r="AH151" s="205"/>
      <c r="AI151" s="233"/>
      <c r="AJ151" s="331"/>
      <c r="AK151" s="331"/>
      <c r="AL151" s="331"/>
      <c r="AM151" s="332"/>
      <c r="AN151" s="332"/>
      <c r="AO151" s="333"/>
      <c r="AQ151" s="19"/>
      <c r="AV151" s="221"/>
      <c r="AW151" s="221"/>
      <c r="AX151" s="221"/>
      <c r="AY151" s="221"/>
      <c r="AZ151" s="221"/>
      <c r="BA151" s="221"/>
      <c r="BB151" s="221"/>
      <c r="BC151" s="221"/>
      <c r="BD151" s="221"/>
      <c r="BL151" s="195"/>
      <c r="BM151" s="195"/>
      <c r="BN151" s="195"/>
      <c r="BO151" s="195"/>
      <c r="BP151" s="195"/>
      <c r="BQ151" s="195"/>
      <c r="BS151" s="195"/>
      <c r="BT151" s="195"/>
      <c r="BU151" s="246"/>
      <c r="BV151" s="195"/>
      <c r="BW151" s="246"/>
      <c r="BX151" s="195"/>
      <c r="BY151" s="246"/>
      <c r="BZ151" s="195"/>
      <c r="CA151" s="246"/>
      <c r="CC151" s="246"/>
      <c r="CE151" s="246"/>
    </row>
    <row r="152" spans="1:83" s="17" customFormat="1" ht="14.25" customHeight="1" x14ac:dyDescent="0.25">
      <c r="A152" s="198"/>
      <c r="B152" s="200"/>
      <c r="C152" s="199"/>
      <c r="D152" s="199"/>
      <c r="E152" s="199"/>
      <c r="F152" s="200"/>
      <c r="G152" s="200"/>
      <c r="H152" s="200"/>
      <c r="I152" s="198"/>
      <c r="J152" s="199"/>
      <c r="K152" s="212"/>
      <c r="L152" s="198"/>
      <c r="M152" s="198"/>
      <c r="N152" s="198"/>
      <c r="O152" s="198"/>
      <c r="P152" s="198"/>
      <c r="Q152" s="198"/>
      <c r="R152" s="198"/>
      <c r="S152" s="198"/>
      <c r="T152" s="198"/>
      <c r="U152" s="202"/>
      <c r="V152" s="201"/>
      <c r="W152" s="201"/>
      <c r="X152" s="201"/>
      <c r="Y152" s="201"/>
      <c r="Z152" s="201"/>
      <c r="AA152" s="205"/>
      <c r="AB152" s="205"/>
      <c r="AC152" s="205"/>
      <c r="AD152" s="205"/>
      <c r="AE152" s="205"/>
      <c r="AF152" s="205"/>
      <c r="AG152" s="205"/>
      <c r="AH152" s="205"/>
      <c r="AI152" s="233"/>
      <c r="AJ152" s="331"/>
      <c r="AK152" s="331"/>
      <c r="AL152" s="331"/>
      <c r="AM152" s="332"/>
      <c r="AN152" s="332"/>
      <c r="AO152" s="333"/>
      <c r="AQ152" s="19"/>
      <c r="AV152" s="221"/>
      <c r="AW152" s="221"/>
      <c r="AX152" s="221"/>
      <c r="AY152" s="221"/>
      <c r="AZ152" s="221"/>
      <c r="BA152" s="221"/>
      <c r="BB152" s="221"/>
      <c r="BC152" s="221"/>
      <c r="BD152" s="221"/>
      <c r="BL152" s="195"/>
      <c r="BM152" s="195"/>
      <c r="BN152" s="195"/>
      <c r="BO152" s="195"/>
      <c r="BP152" s="195"/>
      <c r="BQ152" s="195"/>
      <c r="BS152" s="195"/>
      <c r="BT152" s="195"/>
      <c r="BU152" s="246"/>
      <c r="BV152" s="195"/>
      <c r="BW152" s="246"/>
      <c r="BX152" s="195"/>
      <c r="BY152" s="246"/>
      <c r="BZ152" s="195"/>
      <c r="CA152" s="246"/>
      <c r="CC152" s="246"/>
      <c r="CE152" s="246"/>
    </row>
    <row r="153" spans="1:83" s="17" customFormat="1" ht="14.25" customHeight="1" x14ac:dyDescent="0.25">
      <c r="A153" s="198"/>
      <c r="B153" s="200"/>
      <c r="C153" s="199"/>
      <c r="D153" s="199"/>
      <c r="E153" s="199"/>
      <c r="F153" s="200"/>
      <c r="G153" s="200"/>
      <c r="H153" s="200"/>
      <c r="I153" s="198"/>
      <c r="J153" s="199"/>
      <c r="K153" s="212"/>
      <c r="L153" s="198"/>
      <c r="M153" s="198"/>
      <c r="N153" s="198"/>
      <c r="O153" s="198"/>
      <c r="P153" s="198"/>
      <c r="Q153" s="198"/>
      <c r="R153" s="198"/>
      <c r="S153" s="198"/>
      <c r="T153" s="198"/>
      <c r="U153" s="202"/>
      <c r="V153" s="201"/>
      <c r="W153" s="201"/>
      <c r="X153" s="201"/>
      <c r="Y153" s="201"/>
      <c r="Z153" s="201"/>
      <c r="AA153" s="205"/>
      <c r="AB153" s="205"/>
      <c r="AC153" s="205"/>
      <c r="AD153" s="205"/>
      <c r="AE153" s="205"/>
      <c r="AF153" s="205"/>
      <c r="AG153" s="205"/>
      <c r="AH153" s="205"/>
      <c r="AI153" s="233"/>
      <c r="AJ153" s="331"/>
      <c r="AK153" s="331"/>
      <c r="AL153" s="331"/>
      <c r="AM153" s="332"/>
      <c r="AN153" s="332"/>
      <c r="AO153" s="333"/>
      <c r="AQ153" s="19"/>
      <c r="AV153" s="221"/>
      <c r="AW153" s="221"/>
      <c r="AX153" s="221"/>
      <c r="AY153" s="221"/>
      <c r="AZ153" s="221"/>
      <c r="BA153" s="221"/>
      <c r="BB153" s="221"/>
      <c r="BC153" s="221"/>
      <c r="BD153" s="221"/>
      <c r="BL153" s="195"/>
      <c r="BM153" s="195"/>
      <c r="BN153" s="195"/>
      <c r="BO153" s="195"/>
      <c r="BP153" s="195"/>
      <c r="BQ153" s="195"/>
      <c r="BS153" s="195"/>
      <c r="BT153" s="195"/>
      <c r="BU153" s="246"/>
      <c r="BV153" s="195"/>
      <c r="BW153" s="246"/>
      <c r="BX153" s="195"/>
      <c r="BY153" s="246"/>
      <c r="BZ153" s="195"/>
      <c r="CA153" s="246"/>
      <c r="CC153" s="246"/>
      <c r="CE153" s="246"/>
    </row>
    <row r="154" spans="1:83" s="17" customFormat="1" ht="14.25" customHeight="1" x14ac:dyDescent="0.25">
      <c r="A154" s="198"/>
      <c r="B154" s="200"/>
      <c r="C154" s="199"/>
      <c r="D154" s="199"/>
      <c r="E154" s="199"/>
      <c r="F154" s="200"/>
      <c r="G154" s="200"/>
      <c r="H154" s="200"/>
      <c r="I154" s="198"/>
      <c r="J154" s="199"/>
      <c r="K154" s="212"/>
      <c r="L154" s="198"/>
      <c r="M154" s="198"/>
      <c r="N154" s="198"/>
      <c r="O154" s="198"/>
      <c r="P154" s="198"/>
      <c r="Q154" s="198"/>
      <c r="R154" s="198"/>
      <c r="S154" s="198"/>
      <c r="T154" s="198"/>
      <c r="U154" s="202"/>
      <c r="V154" s="201"/>
      <c r="W154" s="201"/>
      <c r="X154" s="201"/>
      <c r="Y154" s="201"/>
      <c r="Z154" s="201"/>
      <c r="AA154" s="205"/>
      <c r="AB154" s="205"/>
      <c r="AC154" s="205"/>
      <c r="AD154" s="205"/>
      <c r="AE154" s="205"/>
      <c r="AF154" s="205"/>
      <c r="AG154" s="205"/>
      <c r="AH154" s="205"/>
      <c r="AI154" s="233"/>
      <c r="AJ154" s="331"/>
      <c r="AK154" s="331"/>
      <c r="AL154" s="331"/>
      <c r="AM154" s="332"/>
      <c r="AN154" s="332"/>
      <c r="AO154" s="333"/>
      <c r="AQ154" s="19"/>
      <c r="AV154" s="221"/>
      <c r="AW154" s="221"/>
      <c r="AX154" s="221"/>
      <c r="AY154" s="221"/>
      <c r="AZ154" s="221"/>
      <c r="BA154" s="221"/>
      <c r="BB154" s="221"/>
      <c r="BC154" s="221"/>
      <c r="BD154" s="221"/>
      <c r="BL154" s="195"/>
      <c r="BM154" s="195"/>
      <c r="BN154" s="195"/>
      <c r="BO154" s="195"/>
      <c r="BP154" s="195"/>
      <c r="BQ154" s="195"/>
      <c r="BS154" s="195"/>
      <c r="BT154" s="195"/>
      <c r="BU154" s="246"/>
      <c r="BV154" s="195"/>
      <c r="BW154" s="246"/>
      <c r="BX154" s="195"/>
      <c r="BY154" s="246"/>
      <c r="BZ154" s="195"/>
      <c r="CA154" s="246"/>
      <c r="CC154" s="246"/>
      <c r="CE154" s="246"/>
    </row>
    <row r="155" spans="1:83" s="17" customFormat="1" ht="14.25" customHeight="1" x14ac:dyDescent="0.25">
      <c r="A155" s="198"/>
      <c r="B155" s="200"/>
      <c r="C155" s="199"/>
      <c r="D155" s="199"/>
      <c r="E155" s="199"/>
      <c r="F155" s="200"/>
      <c r="G155" s="200"/>
      <c r="H155" s="200"/>
      <c r="I155" s="198"/>
      <c r="J155" s="199"/>
      <c r="K155" s="212"/>
      <c r="L155" s="198"/>
      <c r="M155" s="198"/>
      <c r="N155" s="198"/>
      <c r="O155" s="198"/>
      <c r="P155" s="198"/>
      <c r="Q155" s="198"/>
      <c r="R155" s="198"/>
      <c r="S155" s="198"/>
      <c r="T155" s="198"/>
      <c r="U155" s="202"/>
      <c r="V155" s="201"/>
      <c r="W155" s="201"/>
      <c r="X155" s="201"/>
      <c r="Y155" s="201"/>
      <c r="Z155" s="201"/>
      <c r="AA155" s="205"/>
      <c r="AB155" s="205"/>
      <c r="AC155" s="205"/>
      <c r="AD155" s="205"/>
      <c r="AE155" s="205"/>
      <c r="AF155" s="205"/>
      <c r="AG155" s="205"/>
      <c r="AH155" s="205"/>
      <c r="AI155" s="233"/>
      <c r="AJ155" s="331"/>
      <c r="AK155" s="331"/>
      <c r="AL155" s="331"/>
      <c r="AM155" s="332"/>
      <c r="AN155" s="332"/>
      <c r="AO155" s="333"/>
      <c r="AQ155" s="19"/>
      <c r="AV155" s="221"/>
      <c r="AW155" s="221"/>
      <c r="AX155" s="221"/>
      <c r="AY155" s="221"/>
      <c r="AZ155" s="221"/>
      <c r="BA155" s="221"/>
      <c r="BB155" s="221"/>
      <c r="BC155" s="221"/>
      <c r="BD155" s="221"/>
      <c r="BL155" s="195"/>
      <c r="BM155" s="195"/>
      <c r="BN155" s="195"/>
      <c r="BO155" s="195"/>
      <c r="BP155" s="195"/>
      <c r="BQ155" s="195"/>
      <c r="BS155" s="195"/>
      <c r="BT155" s="195"/>
      <c r="BU155" s="246"/>
      <c r="BV155" s="195"/>
      <c r="BW155" s="246"/>
      <c r="BX155" s="195"/>
      <c r="BY155" s="246"/>
      <c r="BZ155" s="195"/>
      <c r="CA155" s="246"/>
      <c r="CC155" s="246"/>
      <c r="CE155" s="246"/>
    </row>
    <row r="156" spans="1:83" s="17" customFormat="1" ht="14.25" customHeight="1" x14ac:dyDescent="0.25">
      <c r="A156" s="198"/>
      <c r="B156" s="200"/>
      <c r="C156" s="199"/>
      <c r="D156" s="199"/>
      <c r="E156" s="199"/>
      <c r="F156" s="200"/>
      <c r="G156" s="200"/>
      <c r="H156" s="200"/>
      <c r="I156" s="198"/>
      <c r="J156" s="199"/>
      <c r="K156" s="212"/>
      <c r="L156" s="198"/>
      <c r="M156" s="198"/>
      <c r="N156" s="198"/>
      <c r="O156" s="198"/>
      <c r="P156" s="198"/>
      <c r="Q156" s="198"/>
      <c r="R156" s="198"/>
      <c r="S156" s="198"/>
      <c r="T156" s="198"/>
      <c r="U156" s="202"/>
      <c r="V156" s="201"/>
      <c r="W156" s="201"/>
      <c r="X156" s="201"/>
      <c r="Y156" s="201"/>
      <c r="Z156" s="201"/>
      <c r="AA156" s="205"/>
      <c r="AB156" s="205"/>
      <c r="AC156" s="205"/>
      <c r="AD156" s="205"/>
      <c r="AE156" s="205"/>
      <c r="AF156" s="205"/>
      <c r="AG156" s="205"/>
      <c r="AH156" s="205"/>
      <c r="AI156" s="233"/>
      <c r="AJ156" s="331"/>
      <c r="AK156" s="331"/>
      <c r="AL156" s="331"/>
      <c r="AM156" s="332"/>
      <c r="AN156" s="332"/>
      <c r="AO156" s="333"/>
      <c r="AQ156" s="19"/>
      <c r="AV156" s="221"/>
      <c r="AW156" s="221"/>
      <c r="AX156" s="221"/>
      <c r="AY156" s="221"/>
      <c r="AZ156" s="221"/>
      <c r="BA156" s="221"/>
      <c r="BB156" s="221"/>
      <c r="BC156" s="221"/>
      <c r="BD156" s="221"/>
      <c r="BL156" s="195"/>
      <c r="BM156" s="195"/>
      <c r="BN156" s="195"/>
      <c r="BO156" s="195"/>
      <c r="BP156" s="195"/>
      <c r="BQ156" s="195"/>
      <c r="BS156" s="195"/>
      <c r="BT156" s="195"/>
      <c r="BU156" s="246"/>
      <c r="BV156" s="195"/>
      <c r="BW156" s="246"/>
      <c r="BX156" s="195"/>
      <c r="BY156" s="246"/>
      <c r="BZ156" s="195"/>
      <c r="CA156" s="246"/>
      <c r="CC156" s="246"/>
      <c r="CE156" s="246"/>
    </row>
    <row r="157" spans="1:83" s="17" customFormat="1" ht="14.25" customHeight="1" x14ac:dyDescent="0.25">
      <c r="A157" s="198"/>
      <c r="B157" s="200"/>
      <c r="C157" s="199"/>
      <c r="D157" s="199"/>
      <c r="E157" s="199"/>
      <c r="F157" s="200"/>
      <c r="G157" s="200"/>
      <c r="H157" s="200"/>
      <c r="I157" s="198"/>
      <c r="J157" s="199"/>
      <c r="K157" s="212"/>
      <c r="L157" s="198"/>
      <c r="M157" s="198"/>
      <c r="N157" s="198"/>
      <c r="O157" s="198"/>
      <c r="P157" s="198"/>
      <c r="Q157" s="198"/>
      <c r="R157" s="198"/>
      <c r="S157" s="198"/>
      <c r="T157" s="198"/>
      <c r="U157" s="202"/>
      <c r="V157" s="201"/>
      <c r="W157" s="201"/>
      <c r="X157" s="201"/>
      <c r="Y157" s="201"/>
      <c r="Z157" s="201"/>
      <c r="AA157" s="205"/>
      <c r="AB157" s="205"/>
      <c r="AC157" s="205"/>
      <c r="AD157" s="205"/>
      <c r="AE157" s="205"/>
      <c r="AF157" s="205"/>
      <c r="AG157" s="205"/>
      <c r="AH157" s="205"/>
      <c r="AI157" s="233"/>
      <c r="AJ157" s="331"/>
      <c r="AK157" s="331"/>
      <c r="AL157" s="331"/>
      <c r="AM157" s="332"/>
      <c r="AN157" s="332"/>
      <c r="AO157" s="333"/>
      <c r="AQ157" s="19"/>
      <c r="AV157" s="221"/>
      <c r="AW157" s="221"/>
      <c r="AX157" s="221"/>
      <c r="AY157" s="221"/>
      <c r="AZ157" s="221"/>
      <c r="BA157" s="221"/>
      <c r="BB157" s="221"/>
      <c r="BC157" s="221"/>
      <c r="BD157" s="221"/>
      <c r="BL157" s="195"/>
      <c r="BM157" s="195"/>
      <c r="BN157" s="195"/>
      <c r="BO157" s="195"/>
      <c r="BP157" s="195"/>
      <c r="BQ157" s="195"/>
      <c r="BS157" s="195"/>
      <c r="BT157" s="195"/>
      <c r="BU157" s="246"/>
      <c r="BV157" s="195"/>
      <c r="BW157" s="246"/>
      <c r="BX157" s="195"/>
      <c r="BY157" s="246"/>
      <c r="BZ157" s="195"/>
      <c r="CA157" s="246"/>
      <c r="CC157" s="246"/>
      <c r="CE157" s="246"/>
    </row>
    <row r="158" spans="1:83" s="17" customFormat="1" ht="14.25" customHeight="1" x14ac:dyDescent="0.25">
      <c r="A158" s="198"/>
      <c r="B158" s="200"/>
      <c r="C158" s="199"/>
      <c r="D158" s="199"/>
      <c r="E158" s="199"/>
      <c r="F158" s="200"/>
      <c r="G158" s="200"/>
      <c r="H158" s="200"/>
      <c r="I158" s="198"/>
      <c r="J158" s="199"/>
      <c r="K158" s="212"/>
      <c r="L158" s="198"/>
      <c r="M158" s="198"/>
      <c r="N158" s="198"/>
      <c r="O158" s="198"/>
      <c r="P158" s="198"/>
      <c r="Q158" s="198"/>
      <c r="R158" s="198"/>
      <c r="S158" s="198"/>
      <c r="T158" s="198"/>
      <c r="U158" s="202"/>
      <c r="V158" s="201"/>
      <c r="W158" s="201"/>
      <c r="X158" s="201"/>
      <c r="Y158" s="201"/>
      <c r="Z158" s="201"/>
      <c r="AA158" s="205"/>
      <c r="AB158" s="205"/>
      <c r="AC158" s="205"/>
      <c r="AD158" s="205"/>
      <c r="AE158" s="205"/>
      <c r="AF158" s="205"/>
      <c r="AG158" s="205"/>
      <c r="AH158" s="205"/>
      <c r="AI158" s="233"/>
      <c r="AJ158" s="331"/>
      <c r="AK158" s="331"/>
      <c r="AL158" s="331"/>
      <c r="AM158" s="332"/>
      <c r="AN158" s="332"/>
      <c r="AO158" s="333"/>
      <c r="AQ158" s="19"/>
      <c r="AV158" s="221"/>
      <c r="AW158" s="221"/>
      <c r="AX158" s="221"/>
      <c r="AY158" s="221"/>
      <c r="AZ158" s="221"/>
      <c r="BA158" s="221"/>
      <c r="BB158" s="221"/>
      <c r="BC158" s="221"/>
      <c r="BD158" s="221"/>
      <c r="BL158" s="195"/>
      <c r="BM158" s="195"/>
      <c r="BN158" s="195"/>
      <c r="BO158" s="195"/>
      <c r="BP158" s="195"/>
      <c r="BQ158" s="195"/>
      <c r="BS158" s="195"/>
      <c r="BT158" s="195"/>
      <c r="BU158" s="246"/>
      <c r="BV158" s="195"/>
      <c r="BW158" s="246"/>
      <c r="BX158" s="195"/>
      <c r="BY158" s="246"/>
      <c r="BZ158" s="195"/>
      <c r="CA158" s="246"/>
      <c r="CC158" s="246"/>
      <c r="CE158" s="246"/>
    </row>
    <row r="159" spans="1:83" s="17" customFormat="1" ht="14.25" customHeight="1" x14ac:dyDescent="0.25">
      <c r="A159" s="198"/>
      <c r="B159" s="200"/>
      <c r="C159" s="199"/>
      <c r="D159" s="199"/>
      <c r="E159" s="199"/>
      <c r="F159" s="200"/>
      <c r="G159" s="200"/>
      <c r="H159" s="200"/>
      <c r="I159" s="198"/>
      <c r="J159" s="199"/>
      <c r="K159" s="212"/>
      <c r="L159" s="198"/>
      <c r="M159" s="198"/>
      <c r="N159" s="198"/>
      <c r="O159" s="198"/>
      <c r="P159" s="198"/>
      <c r="Q159" s="198"/>
      <c r="R159" s="198"/>
      <c r="S159" s="198"/>
      <c r="T159" s="198"/>
      <c r="U159" s="202"/>
      <c r="V159" s="201"/>
      <c r="W159" s="201"/>
      <c r="X159" s="201"/>
      <c r="Y159" s="201"/>
      <c r="Z159" s="201"/>
      <c r="AA159" s="205"/>
      <c r="AB159" s="205"/>
      <c r="AC159" s="205"/>
      <c r="AD159" s="205"/>
      <c r="AE159" s="205"/>
      <c r="AF159" s="205"/>
      <c r="AG159" s="205"/>
      <c r="AH159" s="205"/>
      <c r="AI159" s="233"/>
      <c r="AJ159" s="331"/>
      <c r="AK159" s="331"/>
      <c r="AL159" s="331"/>
      <c r="AM159" s="332"/>
      <c r="AN159" s="332"/>
      <c r="AO159" s="333"/>
      <c r="AQ159" s="19"/>
      <c r="AV159" s="221"/>
      <c r="AW159" s="221"/>
      <c r="AX159" s="221"/>
      <c r="AY159" s="221"/>
      <c r="AZ159" s="221"/>
      <c r="BA159" s="221"/>
      <c r="BB159" s="221"/>
      <c r="BC159" s="221"/>
      <c r="BD159" s="221"/>
      <c r="BL159" s="195"/>
      <c r="BM159" s="195"/>
      <c r="BN159" s="195"/>
      <c r="BO159" s="195"/>
      <c r="BP159" s="195"/>
      <c r="BQ159" s="195"/>
      <c r="BS159" s="195"/>
      <c r="BT159" s="195"/>
      <c r="BU159" s="246"/>
      <c r="BV159" s="195"/>
      <c r="BW159" s="246"/>
      <c r="BX159" s="195"/>
      <c r="BY159" s="246"/>
      <c r="BZ159" s="195"/>
      <c r="CA159" s="246"/>
      <c r="CC159" s="246"/>
      <c r="CE159" s="246"/>
    </row>
    <row r="160" spans="1:83" s="17" customFormat="1" ht="14.25" customHeight="1" x14ac:dyDescent="0.25">
      <c r="A160" s="198"/>
      <c r="B160" s="200"/>
      <c r="C160" s="199"/>
      <c r="D160" s="199"/>
      <c r="E160" s="199"/>
      <c r="F160" s="200"/>
      <c r="G160" s="200"/>
      <c r="H160" s="200"/>
      <c r="I160" s="198"/>
      <c r="J160" s="199"/>
      <c r="K160" s="212"/>
      <c r="L160" s="198"/>
      <c r="M160" s="198"/>
      <c r="N160" s="198"/>
      <c r="O160" s="198"/>
      <c r="P160" s="198"/>
      <c r="Q160" s="198"/>
      <c r="R160" s="198"/>
      <c r="S160" s="198"/>
      <c r="T160" s="198"/>
      <c r="U160" s="202"/>
      <c r="V160" s="201"/>
      <c r="W160" s="201"/>
      <c r="X160" s="201"/>
      <c r="Y160" s="201"/>
      <c r="Z160" s="201"/>
      <c r="AA160" s="205"/>
      <c r="AB160" s="205"/>
      <c r="AC160" s="205"/>
      <c r="AD160" s="205"/>
      <c r="AE160" s="205"/>
      <c r="AF160" s="205"/>
      <c r="AG160" s="205"/>
      <c r="AH160" s="205"/>
      <c r="AI160" s="233"/>
      <c r="AJ160" s="331"/>
      <c r="AK160" s="331"/>
      <c r="AL160" s="331"/>
      <c r="AM160" s="332"/>
      <c r="AN160" s="332"/>
      <c r="AO160" s="333"/>
      <c r="AQ160" s="19"/>
      <c r="AV160" s="221"/>
      <c r="AW160" s="221"/>
      <c r="AX160" s="221"/>
      <c r="AY160" s="221"/>
      <c r="AZ160" s="221"/>
      <c r="BA160" s="221"/>
      <c r="BB160" s="221"/>
      <c r="BC160" s="221"/>
      <c r="BD160" s="221"/>
      <c r="BL160" s="195"/>
      <c r="BM160" s="195"/>
      <c r="BN160" s="195"/>
      <c r="BO160" s="195"/>
      <c r="BP160" s="195"/>
      <c r="BQ160" s="195"/>
      <c r="BS160" s="195"/>
      <c r="BT160" s="195"/>
      <c r="BU160" s="246"/>
      <c r="BV160" s="195"/>
      <c r="BW160" s="246"/>
      <c r="BX160" s="195"/>
      <c r="BY160" s="246"/>
      <c r="BZ160" s="195"/>
      <c r="CA160" s="246"/>
      <c r="CC160" s="246"/>
      <c r="CE160" s="246"/>
    </row>
    <row r="161" spans="1:83" s="17" customFormat="1" ht="14.25" customHeight="1" x14ac:dyDescent="0.25">
      <c r="A161" s="198"/>
      <c r="B161" s="200"/>
      <c r="C161" s="199"/>
      <c r="D161" s="199"/>
      <c r="E161" s="199"/>
      <c r="F161" s="200"/>
      <c r="G161" s="200"/>
      <c r="H161" s="200"/>
      <c r="I161" s="198"/>
      <c r="J161" s="199"/>
      <c r="K161" s="212"/>
      <c r="L161" s="198"/>
      <c r="M161" s="198"/>
      <c r="N161" s="198"/>
      <c r="O161" s="198"/>
      <c r="P161" s="198"/>
      <c r="Q161" s="198"/>
      <c r="R161" s="198"/>
      <c r="S161" s="198"/>
      <c r="T161" s="198"/>
      <c r="U161" s="202"/>
      <c r="V161" s="201"/>
      <c r="W161" s="201"/>
      <c r="X161" s="201"/>
      <c r="Y161" s="201"/>
      <c r="Z161" s="201"/>
      <c r="AA161" s="205"/>
      <c r="AB161" s="205"/>
      <c r="AC161" s="205"/>
      <c r="AD161" s="205"/>
      <c r="AE161" s="205"/>
      <c r="AF161" s="205"/>
      <c r="AG161" s="205"/>
      <c r="AH161" s="205"/>
      <c r="AI161" s="233"/>
      <c r="AJ161" s="331"/>
      <c r="AK161" s="331"/>
      <c r="AL161" s="331"/>
      <c r="AM161" s="332"/>
      <c r="AN161" s="332"/>
      <c r="AO161" s="333"/>
      <c r="AQ161" s="19"/>
      <c r="AV161" s="221"/>
      <c r="AW161" s="221"/>
      <c r="AX161" s="221"/>
      <c r="AY161" s="221"/>
      <c r="AZ161" s="221"/>
      <c r="BA161" s="221"/>
      <c r="BB161" s="221"/>
      <c r="BC161" s="221"/>
      <c r="BD161" s="221"/>
      <c r="BL161" s="195"/>
      <c r="BM161" s="195"/>
      <c r="BN161" s="195"/>
      <c r="BO161" s="195"/>
      <c r="BP161" s="195"/>
      <c r="BQ161" s="195"/>
      <c r="BS161" s="195"/>
      <c r="BT161" s="195"/>
      <c r="BU161" s="246"/>
      <c r="BV161" s="195"/>
      <c r="BW161" s="246"/>
      <c r="BX161" s="195"/>
      <c r="BY161" s="246"/>
      <c r="BZ161" s="195"/>
      <c r="CA161" s="246"/>
      <c r="CC161" s="246"/>
      <c r="CE161" s="246"/>
    </row>
    <row r="162" spans="1:83" s="17" customFormat="1" ht="14.25" customHeight="1" x14ac:dyDescent="0.25">
      <c r="A162" s="198"/>
      <c r="B162" s="200"/>
      <c r="C162" s="199"/>
      <c r="D162" s="199"/>
      <c r="E162" s="199"/>
      <c r="F162" s="200"/>
      <c r="G162" s="200"/>
      <c r="H162" s="200"/>
      <c r="I162" s="198"/>
      <c r="J162" s="199"/>
      <c r="K162" s="212"/>
      <c r="L162" s="198"/>
      <c r="M162" s="198"/>
      <c r="N162" s="198"/>
      <c r="O162" s="198"/>
      <c r="P162" s="198"/>
      <c r="Q162" s="198"/>
      <c r="R162" s="198"/>
      <c r="S162" s="198"/>
      <c r="T162" s="198"/>
      <c r="U162" s="202"/>
      <c r="V162" s="201"/>
      <c r="W162" s="201"/>
      <c r="X162" s="201"/>
      <c r="Y162" s="201"/>
      <c r="Z162" s="201"/>
      <c r="AA162" s="205"/>
      <c r="AB162" s="205"/>
      <c r="AC162" s="205"/>
      <c r="AD162" s="205"/>
      <c r="AE162" s="205"/>
      <c r="AF162" s="205"/>
      <c r="AG162" s="205"/>
      <c r="AH162" s="205"/>
      <c r="AI162" s="233"/>
      <c r="AJ162" s="331"/>
      <c r="AK162" s="331"/>
      <c r="AL162" s="331"/>
      <c r="AM162" s="332"/>
      <c r="AN162" s="332"/>
      <c r="AO162" s="333"/>
      <c r="AQ162" s="19"/>
      <c r="AV162" s="221"/>
      <c r="AW162" s="221"/>
      <c r="AX162" s="221"/>
      <c r="AY162" s="221"/>
      <c r="AZ162" s="221"/>
      <c r="BA162" s="221"/>
      <c r="BB162" s="221"/>
      <c r="BC162" s="221"/>
      <c r="BD162" s="221"/>
      <c r="BL162" s="195"/>
      <c r="BM162" s="195"/>
      <c r="BN162" s="195"/>
      <c r="BO162" s="195"/>
      <c r="BP162" s="195"/>
      <c r="BQ162" s="195"/>
      <c r="BS162" s="195"/>
      <c r="BT162" s="195"/>
      <c r="BU162" s="246"/>
      <c r="BV162" s="195"/>
      <c r="BW162" s="246"/>
      <c r="BX162" s="195"/>
      <c r="BY162" s="246"/>
      <c r="BZ162" s="195"/>
      <c r="CA162" s="246"/>
      <c r="CC162" s="246"/>
      <c r="CE162" s="246"/>
    </row>
    <row r="163" spans="1:83" s="17" customFormat="1" ht="14.25" customHeight="1" x14ac:dyDescent="0.25">
      <c r="A163" s="198"/>
      <c r="B163" s="200"/>
      <c r="C163" s="199"/>
      <c r="D163" s="199"/>
      <c r="E163" s="199"/>
      <c r="F163" s="200"/>
      <c r="G163" s="200"/>
      <c r="H163" s="200"/>
      <c r="I163" s="198"/>
      <c r="J163" s="199"/>
      <c r="K163" s="212"/>
      <c r="L163" s="198"/>
      <c r="M163" s="198"/>
      <c r="N163" s="198"/>
      <c r="O163" s="198"/>
      <c r="P163" s="198"/>
      <c r="Q163" s="198"/>
      <c r="R163" s="198"/>
      <c r="S163" s="198"/>
      <c r="T163" s="198"/>
      <c r="U163" s="202"/>
      <c r="V163" s="201"/>
      <c r="W163" s="201"/>
      <c r="X163" s="201"/>
      <c r="Y163" s="201"/>
      <c r="Z163" s="201"/>
      <c r="AA163" s="205"/>
      <c r="AB163" s="205"/>
      <c r="AC163" s="205"/>
      <c r="AD163" s="205"/>
      <c r="AE163" s="205"/>
      <c r="AF163" s="205"/>
      <c r="AG163" s="205"/>
      <c r="AH163" s="205"/>
      <c r="AI163" s="233"/>
      <c r="AJ163" s="331"/>
      <c r="AK163" s="331"/>
      <c r="AL163" s="331"/>
      <c r="AM163" s="332"/>
      <c r="AN163" s="332"/>
      <c r="AO163" s="333"/>
      <c r="AQ163" s="19"/>
      <c r="AV163" s="221"/>
      <c r="AW163" s="221"/>
      <c r="AX163" s="221"/>
      <c r="AY163" s="221"/>
      <c r="AZ163" s="221"/>
      <c r="BA163" s="221"/>
      <c r="BB163" s="221"/>
      <c r="BC163" s="221"/>
      <c r="BD163" s="221"/>
      <c r="BL163" s="195"/>
      <c r="BM163" s="195"/>
      <c r="BN163" s="195"/>
      <c r="BO163" s="195"/>
      <c r="BP163" s="195"/>
      <c r="BQ163" s="195"/>
      <c r="BS163" s="195"/>
      <c r="BT163" s="195"/>
      <c r="BU163" s="246"/>
      <c r="BV163" s="195"/>
      <c r="BW163" s="246"/>
      <c r="BX163" s="195"/>
      <c r="BY163" s="246"/>
      <c r="BZ163" s="195"/>
      <c r="CA163" s="246"/>
      <c r="CC163" s="246"/>
      <c r="CE163" s="246"/>
    </row>
    <row r="164" spans="1:83" s="17" customFormat="1" ht="14.25" customHeight="1" x14ac:dyDescent="0.25">
      <c r="A164" s="198"/>
      <c r="B164" s="200"/>
      <c r="C164" s="199"/>
      <c r="D164" s="199"/>
      <c r="E164" s="199"/>
      <c r="F164" s="200"/>
      <c r="G164" s="200"/>
      <c r="H164" s="200"/>
      <c r="I164" s="198"/>
      <c r="J164" s="199"/>
      <c r="K164" s="212"/>
      <c r="L164" s="198"/>
      <c r="M164" s="198"/>
      <c r="N164" s="198"/>
      <c r="O164" s="198"/>
      <c r="P164" s="198"/>
      <c r="Q164" s="198"/>
      <c r="R164" s="198"/>
      <c r="S164" s="198"/>
      <c r="T164" s="198"/>
      <c r="U164" s="202"/>
      <c r="V164" s="201"/>
      <c r="W164" s="201"/>
      <c r="X164" s="201"/>
      <c r="Y164" s="201"/>
      <c r="Z164" s="201"/>
      <c r="AA164" s="205"/>
      <c r="AB164" s="205"/>
      <c r="AC164" s="205"/>
      <c r="AD164" s="205"/>
      <c r="AE164" s="205"/>
      <c r="AF164" s="205"/>
      <c r="AG164" s="205"/>
      <c r="AH164" s="205"/>
      <c r="AI164" s="233"/>
      <c r="AJ164" s="331"/>
      <c r="AK164" s="331"/>
      <c r="AL164" s="331"/>
      <c r="AM164" s="332"/>
      <c r="AN164" s="332"/>
      <c r="AO164" s="333"/>
      <c r="AQ164" s="19"/>
      <c r="AV164" s="221"/>
      <c r="AW164" s="221"/>
      <c r="AX164" s="221"/>
      <c r="AY164" s="221"/>
      <c r="AZ164" s="221"/>
      <c r="BA164" s="221"/>
      <c r="BB164" s="221"/>
      <c r="BC164" s="221"/>
      <c r="BD164" s="221"/>
      <c r="BL164" s="195"/>
      <c r="BM164" s="195"/>
      <c r="BN164" s="195"/>
      <c r="BO164" s="195"/>
      <c r="BP164" s="195"/>
      <c r="BQ164" s="195"/>
      <c r="BS164" s="195"/>
      <c r="BT164" s="195"/>
      <c r="BU164" s="246"/>
      <c r="BV164" s="195"/>
      <c r="BW164" s="246"/>
      <c r="BX164" s="195"/>
      <c r="BY164" s="246"/>
      <c r="BZ164" s="195"/>
      <c r="CA164" s="246"/>
      <c r="CC164" s="246"/>
      <c r="CE164" s="246"/>
    </row>
    <row r="165" spans="1:83" s="17" customFormat="1" ht="14.25" customHeight="1" x14ac:dyDescent="0.25">
      <c r="A165" s="198"/>
      <c r="B165" s="200"/>
      <c r="C165" s="199"/>
      <c r="D165" s="199"/>
      <c r="E165" s="199"/>
      <c r="F165" s="200"/>
      <c r="G165" s="200"/>
      <c r="H165" s="200"/>
      <c r="I165" s="198"/>
      <c r="J165" s="199"/>
      <c r="K165" s="212"/>
      <c r="L165" s="198"/>
      <c r="M165" s="198"/>
      <c r="N165" s="198"/>
      <c r="O165" s="198"/>
      <c r="P165" s="198"/>
      <c r="Q165" s="198"/>
      <c r="R165" s="198"/>
      <c r="S165" s="198"/>
      <c r="T165" s="198"/>
      <c r="U165" s="202"/>
      <c r="V165" s="201"/>
      <c r="W165" s="201"/>
      <c r="X165" s="201"/>
      <c r="Y165" s="201"/>
      <c r="Z165" s="201"/>
      <c r="AA165" s="205"/>
      <c r="AB165" s="205"/>
      <c r="AC165" s="205"/>
      <c r="AD165" s="205"/>
      <c r="AE165" s="205"/>
      <c r="AF165" s="205"/>
      <c r="AG165" s="205"/>
      <c r="AH165" s="205"/>
      <c r="AI165" s="233"/>
      <c r="AJ165" s="331"/>
      <c r="AK165" s="331"/>
      <c r="AL165" s="331"/>
      <c r="AM165" s="332"/>
      <c r="AN165" s="332"/>
      <c r="AO165" s="333"/>
      <c r="AQ165" s="19"/>
      <c r="AV165" s="221"/>
      <c r="AW165" s="221"/>
      <c r="AX165" s="221"/>
      <c r="AY165" s="221"/>
      <c r="AZ165" s="221"/>
      <c r="BA165" s="221"/>
      <c r="BB165" s="221"/>
      <c r="BC165" s="221"/>
      <c r="BD165" s="221"/>
      <c r="BL165" s="195"/>
      <c r="BM165" s="195"/>
      <c r="BN165" s="195"/>
      <c r="BO165" s="195"/>
      <c r="BP165" s="195"/>
      <c r="BQ165" s="195"/>
      <c r="BS165" s="195"/>
      <c r="BT165" s="195"/>
      <c r="BU165" s="246"/>
      <c r="BV165" s="195"/>
      <c r="BW165" s="246"/>
      <c r="BX165" s="195"/>
      <c r="BY165" s="246"/>
      <c r="BZ165" s="195"/>
      <c r="CA165" s="246"/>
      <c r="CC165" s="246"/>
      <c r="CE165" s="246"/>
    </row>
    <row r="166" spans="1:83" s="17" customFormat="1" ht="14.25" customHeight="1" x14ac:dyDescent="0.25">
      <c r="A166" s="198"/>
      <c r="B166" s="200"/>
      <c r="C166" s="199"/>
      <c r="D166" s="199"/>
      <c r="E166" s="199"/>
      <c r="F166" s="200"/>
      <c r="G166" s="200"/>
      <c r="H166" s="200"/>
      <c r="I166" s="198"/>
      <c r="J166" s="199"/>
      <c r="K166" s="212"/>
      <c r="L166" s="198"/>
      <c r="M166" s="198"/>
      <c r="N166" s="198"/>
      <c r="O166" s="198"/>
      <c r="P166" s="198"/>
      <c r="Q166" s="198"/>
      <c r="R166" s="198"/>
      <c r="S166" s="198"/>
      <c r="T166" s="198"/>
      <c r="U166" s="202"/>
      <c r="V166" s="201"/>
      <c r="W166" s="201"/>
      <c r="X166" s="201"/>
      <c r="Y166" s="201"/>
      <c r="Z166" s="201"/>
      <c r="AA166" s="205"/>
      <c r="AB166" s="205"/>
      <c r="AC166" s="205"/>
      <c r="AD166" s="205"/>
      <c r="AE166" s="205"/>
      <c r="AF166" s="205"/>
      <c r="AG166" s="205"/>
      <c r="AH166" s="205"/>
      <c r="AI166" s="233"/>
      <c r="AJ166" s="331"/>
      <c r="AK166" s="331"/>
      <c r="AL166" s="331"/>
      <c r="AM166" s="332"/>
      <c r="AN166" s="332"/>
      <c r="AO166" s="333"/>
      <c r="AQ166" s="19"/>
      <c r="AV166" s="221"/>
      <c r="AW166" s="221"/>
      <c r="AX166" s="221"/>
      <c r="AY166" s="221"/>
      <c r="AZ166" s="221"/>
      <c r="BA166" s="221"/>
      <c r="BB166" s="221"/>
      <c r="BC166" s="221"/>
      <c r="BD166" s="221"/>
      <c r="BL166" s="195"/>
      <c r="BM166" s="195"/>
      <c r="BN166" s="195"/>
      <c r="BO166" s="195"/>
      <c r="BP166" s="195"/>
      <c r="BQ166" s="195"/>
      <c r="BS166" s="195"/>
      <c r="BT166" s="195"/>
      <c r="BU166" s="246"/>
      <c r="BV166" s="195"/>
      <c r="BW166" s="246"/>
      <c r="BX166" s="195"/>
      <c r="BY166" s="246"/>
      <c r="BZ166" s="195"/>
      <c r="CA166" s="246"/>
      <c r="CC166" s="246"/>
      <c r="CE166" s="246"/>
    </row>
    <row r="167" spans="1:83" s="17" customFormat="1" ht="14.25" customHeight="1" x14ac:dyDescent="0.25">
      <c r="A167" s="198"/>
      <c r="B167" s="200"/>
      <c r="C167" s="199"/>
      <c r="D167" s="199"/>
      <c r="E167" s="199"/>
      <c r="F167" s="200"/>
      <c r="G167" s="200"/>
      <c r="H167" s="200"/>
      <c r="I167" s="198"/>
      <c r="J167" s="199"/>
      <c r="K167" s="212"/>
      <c r="L167" s="198"/>
      <c r="M167" s="198"/>
      <c r="N167" s="198"/>
      <c r="O167" s="198"/>
      <c r="P167" s="198"/>
      <c r="Q167" s="198"/>
      <c r="R167" s="198"/>
      <c r="S167" s="198"/>
      <c r="T167" s="198"/>
      <c r="U167" s="202"/>
      <c r="V167" s="201"/>
      <c r="W167" s="201"/>
      <c r="X167" s="201"/>
      <c r="Y167" s="201"/>
      <c r="Z167" s="201"/>
      <c r="AA167" s="205"/>
      <c r="AB167" s="205"/>
      <c r="AC167" s="205"/>
      <c r="AD167" s="205"/>
      <c r="AE167" s="205"/>
      <c r="AF167" s="205"/>
      <c r="AG167" s="205"/>
      <c r="AH167" s="205"/>
      <c r="AI167" s="233"/>
      <c r="AJ167" s="331"/>
      <c r="AK167" s="331"/>
      <c r="AL167" s="331"/>
      <c r="AM167" s="332"/>
      <c r="AN167" s="332"/>
      <c r="AO167" s="333"/>
      <c r="AQ167" s="19"/>
      <c r="AV167" s="221"/>
      <c r="AW167" s="221"/>
      <c r="AX167" s="221"/>
      <c r="AY167" s="221"/>
      <c r="AZ167" s="221"/>
      <c r="BA167" s="221"/>
      <c r="BB167" s="221"/>
      <c r="BC167" s="221"/>
      <c r="BD167" s="221"/>
      <c r="BL167" s="195"/>
      <c r="BM167" s="195"/>
      <c r="BN167" s="195"/>
      <c r="BO167" s="195"/>
      <c r="BP167" s="195"/>
      <c r="BQ167" s="195"/>
      <c r="BS167" s="195"/>
      <c r="BT167" s="195"/>
      <c r="BU167" s="246"/>
      <c r="BV167" s="195"/>
      <c r="BW167" s="246"/>
      <c r="BX167" s="195"/>
      <c r="BY167" s="246"/>
      <c r="BZ167" s="195"/>
      <c r="CA167" s="246"/>
      <c r="CC167" s="246"/>
      <c r="CE167" s="246"/>
    </row>
    <row r="168" spans="1:83" s="17" customFormat="1" ht="14.25" customHeight="1" x14ac:dyDescent="0.25">
      <c r="A168" s="198"/>
      <c r="B168" s="200"/>
      <c r="C168" s="199"/>
      <c r="D168" s="199"/>
      <c r="E168" s="199"/>
      <c r="F168" s="200"/>
      <c r="G168" s="200"/>
      <c r="H168" s="200"/>
      <c r="I168" s="198"/>
      <c r="J168" s="199"/>
      <c r="K168" s="212"/>
      <c r="L168" s="198"/>
      <c r="M168" s="198"/>
      <c r="N168" s="198"/>
      <c r="O168" s="198"/>
      <c r="P168" s="198"/>
      <c r="Q168" s="198"/>
      <c r="R168" s="198"/>
      <c r="S168" s="198"/>
      <c r="T168" s="198"/>
      <c r="U168" s="202"/>
      <c r="V168" s="201"/>
      <c r="W168" s="201"/>
      <c r="X168" s="201"/>
      <c r="Y168" s="201"/>
      <c r="Z168" s="201"/>
      <c r="AA168" s="205"/>
      <c r="AB168" s="205"/>
      <c r="AC168" s="205"/>
      <c r="AD168" s="205"/>
      <c r="AE168" s="205"/>
      <c r="AF168" s="205"/>
      <c r="AG168" s="205"/>
      <c r="AH168" s="205"/>
      <c r="AI168" s="233"/>
      <c r="AJ168" s="331"/>
      <c r="AK168" s="331"/>
      <c r="AL168" s="331"/>
      <c r="AM168" s="332"/>
      <c r="AN168" s="332"/>
      <c r="AO168" s="333"/>
      <c r="AQ168" s="19"/>
      <c r="AV168" s="221"/>
      <c r="AW168" s="221"/>
      <c r="AX168" s="221"/>
      <c r="AY168" s="221"/>
      <c r="AZ168" s="221"/>
      <c r="BA168" s="221"/>
      <c r="BB168" s="221"/>
      <c r="BC168" s="221"/>
      <c r="BD168" s="221"/>
      <c r="BL168" s="195"/>
      <c r="BM168" s="195"/>
      <c r="BN168" s="195"/>
      <c r="BO168" s="195"/>
      <c r="BP168" s="195"/>
      <c r="BQ168" s="195"/>
      <c r="BS168" s="195"/>
      <c r="BT168" s="195"/>
      <c r="BU168" s="246"/>
      <c r="BV168" s="195"/>
      <c r="BW168" s="246"/>
      <c r="BX168" s="195"/>
      <c r="BY168" s="246"/>
      <c r="BZ168" s="195"/>
      <c r="CA168" s="246"/>
      <c r="CC168" s="246"/>
      <c r="CE168" s="246"/>
    </row>
    <row r="169" spans="1:83" s="17" customFormat="1" ht="14.25" customHeight="1" x14ac:dyDescent="0.25">
      <c r="A169" s="198"/>
      <c r="B169" s="200"/>
      <c r="C169" s="199"/>
      <c r="D169" s="199"/>
      <c r="E169" s="199"/>
      <c r="F169" s="200"/>
      <c r="G169" s="200"/>
      <c r="H169" s="200"/>
      <c r="I169" s="198"/>
      <c r="J169" s="199"/>
      <c r="K169" s="212"/>
      <c r="L169" s="198"/>
      <c r="M169" s="198"/>
      <c r="N169" s="198"/>
      <c r="O169" s="198"/>
      <c r="P169" s="198"/>
      <c r="Q169" s="198"/>
      <c r="R169" s="198"/>
      <c r="S169" s="198"/>
      <c r="T169" s="198"/>
      <c r="U169" s="202"/>
      <c r="V169" s="201"/>
      <c r="W169" s="201"/>
      <c r="X169" s="201"/>
      <c r="Y169" s="201"/>
      <c r="Z169" s="201"/>
      <c r="AA169" s="205"/>
      <c r="AB169" s="205"/>
      <c r="AC169" s="205"/>
      <c r="AD169" s="205"/>
      <c r="AE169" s="205"/>
      <c r="AF169" s="205"/>
      <c r="AG169" s="205"/>
      <c r="AH169" s="205"/>
      <c r="AI169" s="233"/>
      <c r="AJ169" s="331"/>
      <c r="AK169" s="331"/>
      <c r="AL169" s="331"/>
      <c r="AM169" s="332"/>
      <c r="AN169" s="332"/>
      <c r="AO169" s="333"/>
      <c r="AQ169" s="19"/>
      <c r="AV169" s="221"/>
      <c r="AW169" s="221"/>
      <c r="AX169" s="221"/>
      <c r="AY169" s="221"/>
      <c r="AZ169" s="221"/>
      <c r="BA169" s="221"/>
      <c r="BB169" s="221"/>
      <c r="BC169" s="221"/>
      <c r="BD169" s="221"/>
      <c r="BL169" s="195"/>
      <c r="BM169" s="195"/>
      <c r="BN169" s="195"/>
      <c r="BO169" s="195"/>
      <c r="BP169" s="195"/>
      <c r="BQ169" s="195"/>
      <c r="BS169" s="195"/>
      <c r="BT169" s="195"/>
      <c r="BU169" s="246"/>
      <c r="BV169" s="195"/>
      <c r="BW169" s="246"/>
      <c r="BX169" s="195"/>
      <c r="BY169" s="246"/>
      <c r="BZ169" s="195"/>
      <c r="CA169" s="246"/>
      <c r="CC169" s="246"/>
      <c r="CE169" s="246"/>
    </row>
    <row r="170" spans="1:83" s="17" customFormat="1" ht="14.25" customHeight="1" x14ac:dyDescent="0.25">
      <c r="A170" s="198"/>
      <c r="B170" s="200"/>
      <c r="C170" s="199"/>
      <c r="D170" s="199"/>
      <c r="E170" s="199"/>
      <c r="F170" s="200"/>
      <c r="G170" s="200"/>
      <c r="H170" s="200"/>
      <c r="I170" s="198"/>
      <c r="J170" s="199"/>
      <c r="K170" s="212"/>
      <c r="L170" s="198"/>
      <c r="M170" s="198"/>
      <c r="N170" s="198"/>
      <c r="O170" s="198"/>
      <c r="P170" s="198"/>
      <c r="Q170" s="198"/>
      <c r="R170" s="198"/>
      <c r="S170" s="198"/>
      <c r="T170" s="198"/>
      <c r="U170" s="202"/>
      <c r="V170" s="201"/>
      <c r="W170" s="201"/>
      <c r="X170" s="201"/>
      <c r="Y170" s="201"/>
      <c r="Z170" s="201"/>
      <c r="AA170" s="205"/>
      <c r="AB170" s="205"/>
      <c r="AC170" s="205"/>
      <c r="AD170" s="205"/>
      <c r="AE170" s="205"/>
      <c r="AF170" s="205"/>
      <c r="AG170" s="205"/>
      <c r="AH170" s="205"/>
      <c r="AI170" s="233"/>
      <c r="AJ170" s="331"/>
      <c r="AK170" s="331"/>
      <c r="AL170" s="331"/>
      <c r="AM170" s="332"/>
      <c r="AN170" s="332"/>
      <c r="AO170" s="333"/>
      <c r="AQ170" s="19"/>
      <c r="AV170" s="221"/>
      <c r="AW170" s="221"/>
      <c r="AX170" s="221"/>
      <c r="AY170" s="221"/>
      <c r="AZ170" s="221"/>
      <c r="BA170" s="221"/>
      <c r="BB170" s="221"/>
      <c r="BC170" s="221"/>
      <c r="BD170" s="221"/>
      <c r="BL170" s="195"/>
      <c r="BM170" s="195"/>
      <c r="BN170" s="195"/>
      <c r="BO170" s="195"/>
      <c r="BP170" s="195"/>
      <c r="BQ170" s="195"/>
      <c r="BS170" s="195"/>
      <c r="BT170" s="195"/>
      <c r="BU170" s="246"/>
      <c r="BV170" s="195"/>
      <c r="BW170" s="246"/>
      <c r="BX170" s="195"/>
      <c r="BY170" s="246"/>
      <c r="BZ170" s="195"/>
      <c r="CA170" s="246"/>
      <c r="CC170" s="246"/>
      <c r="CE170" s="246"/>
    </row>
    <row r="171" spans="1:83" s="17" customFormat="1" ht="14.25" customHeight="1" x14ac:dyDescent="0.25">
      <c r="A171" s="198"/>
      <c r="B171" s="200"/>
      <c r="C171" s="199"/>
      <c r="D171" s="199"/>
      <c r="E171" s="199"/>
      <c r="F171" s="200"/>
      <c r="G171" s="200"/>
      <c r="H171" s="200"/>
      <c r="I171" s="198"/>
      <c r="J171" s="199"/>
      <c r="K171" s="212"/>
      <c r="L171" s="198"/>
      <c r="M171" s="198"/>
      <c r="N171" s="198"/>
      <c r="O171" s="198"/>
      <c r="P171" s="198"/>
      <c r="Q171" s="198"/>
      <c r="R171" s="198"/>
      <c r="S171" s="198"/>
      <c r="T171" s="198"/>
      <c r="U171" s="202"/>
      <c r="V171" s="201"/>
      <c r="W171" s="201"/>
      <c r="X171" s="201"/>
      <c r="Y171" s="201"/>
      <c r="Z171" s="201"/>
      <c r="AA171" s="205"/>
      <c r="AB171" s="205"/>
      <c r="AC171" s="205"/>
      <c r="AD171" s="205"/>
      <c r="AE171" s="205"/>
      <c r="AF171" s="205"/>
      <c r="AG171" s="205"/>
      <c r="AH171" s="205"/>
      <c r="AI171" s="233"/>
      <c r="AJ171" s="331"/>
      <c r="AK171" s="331"/>
      <c r="AL171" s="331"/>
      <c r="AM171" s="332"/>
      <c r="AN171" s="332"/>
      <c r="AO171" s="333"/>
      <c r="AQ171" s="19"/>
      <c r="AV171" s="221"/>
      <c r="AW171" s="221"/>
      <c r="AX171" s="221"/>
      <c r="AY171" s="221"/>
      <c r="AZ171" s="221"/>
      <c r="BA171" s="221"/>
      <c r="BB171" s="221"/>
      <c r="BC171" s="221"/>
      <c r="BD171" s="221"/>
      <c r="BL171" s="195"/>
      <c r="BM171" s="195"/>
      <c r="BN171" s="195"/>
      <c r="BO171" s="195"/>
      <c r="BP171" s="195"/>
      <c r="BQ171" s="195"/>
      <c r="BS171" s="195"/>
      <c r="BT171" s="195"/>
      <c r="BU171" s="246"/>
      <c r="BV171" s="195"/>
      <c r="BW171" s="246"/>
      <c r="BX171" s="195"/>
      <c r="BY171" s="246"/>
      <c r="BZ171" s="195"/>
      <c r="CA171" s="246"/>
      <c r="CC171" s="246"/>
      <c r="CE171" s="246"/>
    </row>
    <row r="172" spans="1:83" s="17" customFormat="1" ht="14.25" customHeight="1" x14ac:dyDescent="0.25">
      <c r="A172" s="198"/>
      <c r="B172" s="200"/>
      <c r="C172" s="199"/>
      <c r="D172" s="199"/>
      <c r="E172" s="199"/>
      <c r="F172" s="200"/>
      <c r="G172" s="200"/>
      <c r="H172" s="200"/>
      <c r="I172" s="198"/>
      <c r="J172" s="199"/>
      <c r="K172" s="212"/>
      <c r="L172" s="198"/>
      <c r="M172" s="198"/>
      <c r="N172" s="198"/>
      <c r="O172" s="198"/>
      <c r="P172" s="198"/>
      <c r="Q172" s="198"/>
      <c r="R172" s="198"/>
      <c r="S172" s="198"/>
      <c r="T172" s="198"/>
      <c r="U172" s="202"/>
      <c r="V172" s="201"/>
      <c r="W172" s="201"/>
      <c r="X172" s="201"/>
      <c r="Y172" s="201"/>
      <c r="Z172" s="201"/>
      <c r="AA172" s="205"/>
      <c r="AB172" s="205"/>
      <c r="AC172" s="205"/>
      <c r="AD172" s="205"/>
      <c r="AE172" s="205"/>
      <c r="AF172" s="205"/>
      <c r="AG172" s="205"/>
      <c r="AH172" s="205"/>
      <c r="AI172" s="233"/>
      <c r="AJ172" s="331"/>
      <c r="AK172" s="331"/>
      <c r="AL172" s="331"/>
      <c r="AM172" s="332"/>
      <c r="AN172" s="332"/>
      <c r="AO172" s="333"/>
      <c r="AQ172" s="19"/>
      <c r="AV172" s="221"/>
      <c r="AW172" s="221"/>
      <c r="AX172" s="221"/>
      <c r="AY172" s="221"/>
      <c r="AZ172" s="221"/>
      <c r="BA172" s="221"/>
      <c r="BB172" s="221"/>
      <c r="BC172" s="221"/>
      <c r="BD172" s="221"/>
      <c r="BL172" s="195"/>
      <c r="BM172" s="195"/>
      <c r="BN172" s="195"/>
      <c r="BO172" s="195"/>
      <c r="BP172" s="195"/>
      <c r="BQ172" s="195"/>
      <c r="BS172" s="195"/>
      <c r="BT172" s="195"/>
      <c r="BU172" s="246"/>
      <c r="BV172" s="195"/>
      <c r="BW172" s="246"/>
      <c r="BX172" s="195"/>
      <c r="BY172" s="246"/>
      <c r="BZ172" s="195"/>
      <c r="CA172" s="246"/>
      <c r="CC172" s="246"/>
      <c r="CE172" s="246"/>
    </row>
    <row r="173" spans="1:83" s="17" customFormat="1" ht="14.25" customHeight="1" x14ac:dyDescent="0.25">
      <c r="A173" s="198"/>
      <c r="B173" s="200"/>
      <c r="C173" s="199"/>
      <c r="D173" s="199"/>
      <c r="E173" s="199"/>
      <c r="F173" s="200"/>
      <c r="G173" s="200"/>
      <c r="H173" s="200"/>
      <c r="I173" s="198"/>
      <c r="J173" s="199"/>
      <c r="K173" s="212"/>
      <c r="L173" s="198"/>
      <c r="M173" s="198"/>
      <c r="N173" s="198"/>
      <c r="O173" s="198"/>
      <c r="P173" s="198"/>
      <c r="Q173" s="198"/>
      <c r="R173" s="198"/>
      <c r="S173" s="198"/>
      <c r="T173" s="198"/>
      <c r="U173" s="202"/>
      <c r="V173" s="201"/>
      <c r="W173" s="201"/>
      <c r="X173" s="201"/>
      <c r="Y173" s="201"/>
      <c r="Z173" s="201"/>
      <c r="AA173" s="205"/>
      <c r="AB173" s="205"/>
      <c r="AC173" s="205"/>
      <c r="AD173" s="205"/>
      <c r="AE173" s="205"/>
      <c r="AF173" s="205"/>
      <c r="AG173" s="205"/>
      <c r="AH173" s="205"/>
      <c r="AI173" s="233"/>
      <c r="AJ173" s="331"/>
      <c r="AK173" s="331"/>
      <c r="AL173" s="331"/>
      <c r="AM173" s="332"/>
      <c r="AN173" s="332"/>
      <c r="AO173" s="333"/>
      <c r="AQ173" s="19"/>
      <c r="AV173" s="221"/>
      <c r="AW173" s="221"/>
      <c r="AX173" s="221"/>
      <c r="AY173" s="221"/>
      <c r="AZ173" s="221"/>
      <c r="BA173" s="221"/>
      <c r="BB173" s="221"/>
      <c r="BC173" s="221"/>
      <c r="BD173" s="221"/>
      <c r="BL173" s="195"/>
      <c r="BM173" s="195"/>
      <c r="BN173" s="195"/>
      <c r="BO173" s="195"/>
      <c r="BP173" s="195"/>
      <c r="BQ173" s="195"/>
      <c r="BS173" s="195"/>
      <c r="BT173" s="195"/>
      <c r="BU173" s="246"/>
      <c r="BV173" s="195"/>
      <c r="BW173" s="246"/>
      <c r="BX173" s="195"/>
      <c r="BY173" s="246"/>
      <c r="BZ173" s="195"/>
      <c r="CA173" s="246"/>
      <c r="CC173" s="246"/>
      <c r="CE173" s="246"/>
    </row>
    <row r="174" spans="1:83" s="17" customFormat="1" ht="14.25" customHeight="1" x14ac:dyDescent="0.25">
      <c r="A174" s="198"/>
      <c r="B174" s="200"/>
      <c r="C174" s="199"/>
      <c r="D174" s="199"/>
      <c r="E174" s="199"/>
      <c r="F174" s="200"/>
      <c r="G174" s="200"/>
      <c r="H174" s="200"/>
      <c r="I174" s="198"/>
      <c r="J174" s="199"/>
      <c r="K174" s="212"/>
      <c r="L174" s="198"/>
      <c r="M174" s="198"/>
      <c r="N174" s="198"/>
      <c r="O174" s="198"/>
      <c r="P174" s="198"/>
      <c r="Q174" s="198"/>
      <c r="R174" s="198"/>
      <c r="S174" s="198"/>
      <c r="T174" s="198"/>
      <c r="U174" s="202"/>
      <c r="V174" s="201"/>
      <c r="W174" s="201"/>
      <c r="X174" s="201"/>
      <c r="Y174" s="201"/>
      <c r="Z174" s="201"/>
      <c r="AA174" s="205"/>
      <c r="AB174" s="205"/>
      <c r="AC174" s="205"/>
      <c r="AD174" s="205"/>
      <c r="AE174" s="205"/>
      <c r="AF174" s="205"/>
      <c r="AG174" s="205"/>
      <c r="AH174" s="205"/>
      <c r="AI174" s="233"/>
      <c r="AJ174" s="331"/>
      <c r="AK174" s="331"/>
      <c r="AL174" s="331"/>
      <c r="AM174" s="332"/>
      <c r="AN174" s="332"/>
      <c r="AO174" s="333"/>
      <c r="AQ174" s="19"/>
      <c r="AV174" s="221"/>
      <c r="AW174" s="221"/>
      <c r="AX174" s="221"/>
      <c r="AY174" s="221"/>
      <c r="AZ174" s="221"/>
      <c r="BA174" s="221"/>
      <c r="BB174" s="221"/>
      <c r="BC174" s="221"/>
      <c r="BD174" s="221"/>
      <c r="BL174" s="195"/>
      <c r="BM174" s="195"/>
      <c r="BN174" s="195"/>
      <c r="BO174" s="195"/>
      <c r="BP174" s="195"/>
      <c r="BQ174" s="195"/>
      <c r="BS174" s="195"/>
      <c r="BT174" s="195"/>
      <c r="BU174" s="246"/>
      <c r="BV174" s="195"/>
      <c r="BW174" s="246"/>
      <c r="BX174" s="195"/>
      <c r="BY174" s="246"/>
      <c r="BZ174" s="195"/>
      <c r="CA174" s="246"/>
      <c r="CC174" s="246"/>
      <c r="CE174" s="246"/>
    </row>
    <row r="175" spans="1:83" s="17" customFormat="1" ht="14.25" customHeight="1" x14ac:dyDescent="0.25">
      <c r="A175" s="198"/>
      <c r="B175" s="200"/>
      <c r="C175" s="199"/>
      <c r="D175" s="199"/>
      <c r="E175" s="199"/>
      <c r="F175" s="200"/>
      <c r="G175" s="200"/>
      <c r="H175" s="200"/>
      <c r="I175" s="198"/>
      <c r="J175" s="199"/>
      <c r="K175" s="212"/>
      <c r="L175" s="198"/>
      <c r="M175" s="198"/>
      <c r="N175" s="198"/>
      <c r="O175" s="198"/>
      <c r="P175" s="198"/>
      <c r="Q175" s="198"/>
      <c r="R175" s="198"/>
      <c r="S175" s="198"/>
      <c r="T175" s="198"/>
      <c r="U175" s="202"/>
      <c r="V175" s="201"/>
      <c r="W175" s="201"/>
      <c r="X175" s="201"/>
      <c r="Y175" s="201"/>
      <c r="Z175" s="201"/>
      <c r="AA175" s="205"/>
      <c r="AB175" s="205"/>
      <c r="AC175" s="205"/>
      <c r="AD175" s="205"/>
      <c r="AE175" s="205"/>
      <c r="AF175" s="205"/>
      <c r="AG175" s="205"/>
      <c r="AH175" s="205"/>
      <c r="AI175" s="233"/>
      <c r="AJ175" s="331"/>
      <c r="AK175" s="331"/>
      <c r="AL175" s="331"/>
      <c r="AM175" s="332"/>
      <c r="AN175" s="332"/>
      <c r="AO175" s="333"/>
      <c r="AQ175" s="19"/>
      <c r="AV175" s="221"/>
      <c r="AW175" s="221"/>
      <c r="AX175" s="221"/>
      <c r="AY175" s="221"/>
      <c r="AZ175" s="221"/>
      <c r="BA175" s="221"/>
      <c r="BB175" s="221"/>
      <c r="BC175" s="221"/>
      <c r="BD175" s="221"/>
      <c r="BL175" s="195"/>
      <c r="BM175" s="195"/>
      <c r="BN175" s="195"/>
      <c r="BO175" s="195"/>
      <c r="BP175" s="195"/>
      <c r="BQ175" s="195"/>
      <c r="BS175" s="195"/>
      <c r="BT175" s="195"/>
      <c r="BU175" s="246"/>
      <c r="BV175" s="195"/>
      <c r="BW175" s="246"/>
      <c r="BX175" s="195"/>
      <c r="BY175" s="246"/>
      <c r="BZ175" s="195"/>
      <c r="CA175" s="246"/>
      <c r="CC175" s="246"/>
      <c r="CE175" s="246"/>
    </row>
    <row r="176" spans="1:83" s="17" customFormat="1" ht="14.25" customHeight="1" x14ac:dyDescent="0.25">
      <c r="A176" s="198"/>
      <c r="B176" s="200"/>
      <c r="C176" s="199"/>
      <c r="D176" s="199"/>
      <c r="E176" s="199"/>
      <c r="F176" s="200"/>
      <c r="G176" s="200"/>
      <c r="H176" s="200"/>
      <c r="I176" s="198"/>
      <c r="J176" s="199"/>
      <c r="K176" s="212"/>
      <c r="L176" s="198"/>
      <c r="M176" s="198"/>
      <c r="N176" s="198"/>
      <c r="O176" s="198"/>
      <c r="P176" s="198"/>
      <c r="Q176" s="198"/>
      <c r="R176" s="198"/>
      <c r="S176" s="198"/>
      <c r="T176" s="198"/>
      <c r="U176" s="202"/>
      <c r="V176" s="201"/>
      <c r="W176" s="201"/>
      <c r="X176" s="201"/>
      <c r="Y176" s="201"/>
      <c r="Z176" s="201"/>
      <c r="AA176" s="205"/>
      <c r="AB176" s="205"/>
      <c r="AC176" s="205"/>
      <c r="AD176" s="205"/>
      <c r="AE176" s="205"/>
      <c r="AF176" s="205"/>
      <c r="AG176" s="205"/>
      <c r="AH176" s="205"/>
      <c r="AI176" s="233"/>
      <c r="AJ176" s="331"/>
      <c r="AK176" s="331"/>
      <c r="AL176" s="331"/>
      <c r="AM176" s="332"/>
      <c r="AN176" s="332"/>
      <c r="AO176" s="333"/>
      <c r="AQ176" s="19"/>
      <c r="AV176" s="221"/>
      <c r="AW176" s="221"/>
      <c r="AX176" s="221"/>
      <c r="AY176" s="221"/>
      <c r="AZ176" s="221"/>
      <c r="BA176" s="221"/>
      <c r="BB176" s="221"/>
      <c r="BC176" s="221"/>
      <c r="BD176" s="221"/>
      <c r="BL176" s="195"/>
      <c r="BM176" s="195"/>
      <c r="BN176" s="195"/>
      <c r="BO176" s="195"/>
      <c r="BP176" s="195"/>
      <c r="BQ176" s="195"/>
      <c r="BS176" s="195"/>
      <c r="BT176" s="195"/>
      <c r="BU176" s="246"/>
      <c r="BV176" s="195"/>
      <c r="BW176" s="246"/>
      <c r="BX176" s="195"/>
      <c r="BY176" s="246"/>
      <c r="BZ176" s="195"/>
      <c r="CA176" s="246"/>
      <c r="CC176" s="246"/>
      <c r="CE176" s="246"/>
    </row>
    <row r="177" spans="1:83" s="17" customFormat="1" ht="14.25" customHeight="1" x14ac:dyDescent="0.25">
      <c r="A177" s="198"/>
      <c r="B177" s="200"/>
      <c r="C177" s="199"/>
      <c r="D177" s="199"/>
      <c r="E177" s="199"/>
      <c r="F177" s="200"/>
      <c r="G177" s="200"/>
      <c r="H177" s="200"/>
      <c r="I177" s="198"/>
      <c r="J177" s="199"/>
      <c r="K177" s="212"/>
      <c r="L177" s="198"/>
      <c r="M177" s="198"/>
      <c r="N177" s="198"/>
      <c r="O177" s="198"/>
      <c r="P177" s="198"/>
      <c r="Q177" s="198"/>
      <c r="R177" s="198"/>
      <c r="S177" s="198"/>
      <c r="T177" s="198"/>
      <c r="U177" s="202"/>
      <c r="V177" s="201"/>
      <c r="W177" s="201"/>
      <c r="X177" s="201"/>
      <c r="Y177" s="201"/>
      <c r="Z177" s="201"/>
      <c r="AA177" s="205"/>
      <c r="AB177" s="205"/>
      <c r="AC177" s="205"/>
      <c r="AD177" s="205"/>
      <c r="AE177" s="205"/>
      <c r="AF177" s="205"/>
      <c r="AG177" s="205"/>
      <c r="AH177" s="205"/>
      <c r="AI177" s="233"/>
      <c r="AJ177" s="331"/>
      <c r="AK177" s="331"/>
      <c r="AL177" s="331"/>
      <c r="AM177" s="332"/>
      <c r="AN177" s="332"/>
      <c r="AO177" s="333"/>
      <c r="AQ177" s="19"/>
      <c r="AV177" s="221"/>
      <c r="AW177" s="221"/>
      <c r="AX177" s="221"/>
      <c r="AY177" s="221"/>
      <c r="AZ177" s="221"/>
      <c r="BA177" s="221"/>
      <c r="BB177" s="221"/>
      <c r="BC177" s="221"/>
      <c r="BD177" s="221"/>
      <c r="BL177" s="195"/>
      <c r="BM177" s="195"/>
      <c r="BN177" s="195"/>
      <c r="BO177" s="195"/>
      <c r="BP177" s="195"/>
      <c r="BQ177" s="195"/>
      <c r="BS177" s="195"/>
      <c r="BT177" s="195"/>
      <c r="BU177" s="246"/>
      <c r="BV177" s="195"/>
      <c r="BW177" s="246"/>
      <c r="BX177" s="195"/>
      <c r="BY177" s="246"/>
      <c r="BZ177" s="195"/>
      <c r="CA177" s="246"/>
      <c r="CC177" s="246"/>
      <c r="CE177" s="246"/>
    </row>
    <row r="178" spans="1:83" s="17" customFormat="1" ht="14.25" customHeight="1" x14ac:dyDescent="0.25">
      <c r="A178" s="198"/>
      <c r="B178" s="200"/>
      <c r="C178" s="199"/>
      <c r="D178" s="199"/>
      <c r="E178" s="199"/>
      <c r="F178" s="200"/>
      <c r="G178" s="200"/>
      <c r="H178" s="200"/>
      <c r="I178" s="198"/>
      <c r="J178" s="199"/>
      <c r="K178" s="212"/>
      <c r="L178" s="198"/>
      <c r="M178" s="198"/>
      <c r="N178" s="198"/>
      <c r="O178" s="198"/>
      <c r="P178" s="198"/>
      <c r="Q178" s="198"/>
      <c r="R178" s="198"/>
      <c r="S178" s="198"/>
      <c r="T178" s="198"/>
      <c r="U178" s="202"/>
      <c r="V178" s="201"/>
      <c r="W178" s="201"/>
      <c r="X178" s="201"/>
      <c r="Y178" s="201"/>
      <c r="Z178" s="201"/>
      <c r="AA178" s="205"/>
      <c r="AB178" s="205"/>
      <c r="AC178" s="205"/>
      <c r="AD178" s="205"/>
      <c r="AE178" s="205"/>
      <c r="AF178" s="205"/>
      <c r="AG178" s="205"/>
      <c r="AH178" s="205"/>
      <c r="AI178" s="233"/>
      <c r="AJ178" s="331"/>
      <c r="AK178" s="331"/>
      <c r="AL178" s="331"/>
      <c r="AM178" s="332"/>
      <c r="AN178" s="332"/>
      <c r="AO178" s="333"/>
      <c r="AQ178" s="19"/>
      <c r="AV178" s="221"/>
      <c r="AW178" s="221"/>
      <c r="AX178" s="221"/>
      <c r="AY178" s="221"/>
      <c r="AZ178" s="221"/>
      <c r="BA178" s="221"/>
      <c r="BB178" s="221"/>
      <c r="BC178" s="221"/>
      <c r="BD178" s="221"/>
      <c r="BL178" s="195"/>
      <c r="BM178" s="195"/>
      <c r="BN178" s="195"/>
      <c r="BO178" s="195"/>
      <c r="BP178" s="195"/>
      <c r="BQ178" s="195"/>
      <c r="BS178" s="195"/>
      <c r="BT178" s="195"/>
      <c r="BU178" s="246"/>
      <c r="BV178" s="195"/>
      <c r="BW178" s="246"/>
      <c r="BX178" s="195"/>
      <c r="BY178" s="246"/>
      <c r="BZ178" s="195"/>
      <c r="CA178" s="246"/>
      <c r="CC178" s="246"/>
      <c r="CE178" s="246"/>
    </row>
    <row r="179" spans="1:83" s="17" customFormat="1" ht="14.25" customHeight="1" x14ac:dyDescent="0.25">
      <c r="A179" s="198"/>
      <c r="B179" s="200"/>
      <c r="C179" s="199"/>
      <c r="D179" s="199"/>
      <c r="E179" s="199"/>
      <c r="F179" s="200"/>
      <c r="G179" s="200"/>
      <c r="H179" s="200"/>
      <c r="I179" s="198"/>
      <c r="J179" s="199"/>
      <c r="K179" s="212"/>
      <c r="L179" s="198"/>
      <c r="M179" s="198"/>
      <c r="N179" s="198"/>
      <c r="O179" s="198"/>
      <c r="P179" s="198"/>
      <c r="Q179" s="198"/>
      <c r="R179" s="198"/>
      <c r="S179" s="198"/>
      <c r="T179" s="198"/>
      <c r="U179" s="202"/>
      <c r="V179" s="201"/>
      <c r="W179" s="201"/>
      <c r="X179" s="201"/>
      <c r="Y179" s="201"/>
      <c r="Z179" s="201"/>
      <c r="AA179" s="205"/>
      <c r="AB179" s="205"/>
      <c r="AC179" s="205"/>
      <c r="AD179" s="205"/>
      <c r="AE179" s="205"/>
      <c r="AF179" s="205"/>
      <c r="AG179" s="205"/>
      <c r="AH179" s="205"/>
      <c r="AI179" s="233"/>
      <c r="AJ179" s="331"/>
      <c r="AK179" s="331"/>
      <c r="AL179" s="331"/>
      <c r="AM179" s="332"/>
      <c r="AN179" s="332"/>
      <c r="AO179" s="333"/>
      <c r="AQ179" s="19"/>
      <c r="AV179" s="221"/>
      <c r="AW179" s="221"/>
      <c r="AX179" s="221"/>
      <c r="AY179" s="221"/>
      <c r="AZ179" s="221"/>
      <c r="BA179" s="221"/>
      <c r="BB179" s="221"/>
      <c r="BC179" s="221"/>
      <c r="BD179" s="221"/>
      <c r="BL179" s="195"/>
      <c r="BM179" s="195"/>
      <c r="BN179" s="195"/>
      <c r="BO179" s="195"/>
      <c r="BP179" s="195"/>
      <c r="BQ179" s="195"/>
      <c r="BS179" s="195"/>
      <c r="BT179" s="195"/>
      <c r="BU179" s="246"/>
      <c r="BV179" s="195"/>
      <c r="BW179" s="246"/>
      <c r="BX179" s="195"/>
      <c r="BY179" s="246"/>
      <c r="BZ179" s="195"/>
      <c r="CA179" s="246"/>
      <c r="CC179" s="246"/>
      <c r="CE179" s="246"/>
    </row>
    <row r="180" spans="1:83" s="17" customFormat="1" ht="14.25" customHeight="1" x14ac:dyDescent="0.25">
      <c r="A180" s="198"/>
      <c r="B180" s="200"/>
      <c r="C180" s="199"/>
      <c r="D180" s="199"/>
      <c r="E180" s="199"/>
      <c r="F180" s="200"/>
      <c r="G180" s="200"/>
      <c r="H180" s="200"/>
      <c r="I180" s="198"/>
      <c r="J180" s="199"/>
      <c r="K180" s="212"/>
      <c r="L180" s="198"/>
      <c r="M180" s="198"/>
      <c r="N180" s="198"/>
      <c r="O180" s="198"/>
      <c r="P180" s="198"/>
      <c r="Q180" s="198"/>
      <c r="R180" s="198"/>
      <c r="S180" s="198"/>
      <c r="T180" s="198"/>
      <c r="U180" s="202"/>
      <c r="V180" s="201"/>
      <c r="W180" s="201"/>
      <c r="X180" s="201"/>
      <c r="Y180" s="201"/>
      <c r="Z180" s="201"/>
      <c r="AA180" s="205"/>
      <c r="AB180" s="205"/>
      <c r="AC180" s="205"/>
      <c r="AD180" s="205"/>
      <c r="AE180" s="205"/>
      <c r="AF180" s="205"/>
      <c r="AG180" s="205"/>
      <c r="AH180" s="205"/>
      <c r="AI180" s="233"/>
      <c r="AJ180" s="331"/>
      <c r="AK180" s="331"/>
      <c r="AL180" s="331"/>
      <c r="AM180" s="332"/>
      <c r="AN180" s="332"/>
      <c r="AO180" s="333"/>
      <c r="AQ180" s="19"/>
      <c r="AV180" s="221"/>
      <c r="AW180" s="221"/>
      <c r="AX180" s="221"/>
      <c r="AY180" s="221"/>
      <c r="AZ180" s="221"/>
      <c r="BA180" s="221"/>
      <c r="BB180" s="221"/>
      <c r="BC180" s="221"/>
      <c r="BD180" s="221"/>
      <c r="BL180" s="195"/>
      <c r="BM180" s="195"/>
      <c r="BN180" s="195"/>
      <c r="BO180" s="195"/>
      <c r="BP180" s="195"/>
      <c r="BQ180" s="195"/>
      <c r="BS180" s="195"/>
      <c r="BT180" s="195"/>
      <c r="BU180" s="246"/>
      <c r="BV180" s="195"/>
      <c r="BW180" s="246"/>
      <c r="BX180" s="195"/>
      <c r="BY180" s="246"/>
      <c r="BZ180" s="195"/>
      <c r="CA180" s="246"/>
      <c r="CC180" s="246"/>
      <c r="CE180" s="246"/>
    </row>
    <row r="181" spans="1:83" s="17" customFormat="1" ht="14.25" customHeight="1" x14ac:dyDescent="0.25">
      <c r="A181" s="198"/>
      <c r="B181" s="200"/>
      <c r="C181" s="199"/>
      <c r="D181" s="199"/>
      <c r="E181" s="199"/>
      <c r="F181" s="200"/>
      <c r="G181" s="200"/>
      <c r="H181" s="200"/>
      <c r="I181" s="198"/>
      <c r="J181" s="199"/>
      <c r="K181" s="212"/>
      <c r="L181" s="198"/>
      <c r="M181" s="198"/>
      <c r="N181" s="198"/>
      <c r="O181" s="198"/>
      <c r="P181" s="198"/>
      <c r="Q181" s="198"/>
      <c r="R181" s="198"/>
      <c r="S181" s="198"/>
      <c r="T181" s="198"/>
      <c r="U181" s="202"/>
      <c r="V181" s="201"/>
      <c r="W181" s="201"/>
      <c r="X181" s="201"/>
      <c r="Y181" s="201"/>
      <c r="Z181" s="201"/>
      <c r="AA181" s="205"/>
      <c r="AB181" s="205"/>
      <c r="AC181" s="205"/>
      <c r="AD181" s="205"/>
      <c r="AE181" s="205"/>
      <c r="AF181" s="205"/>
      <c r="AG181" s="205"/>
      <c r="AH181" s="205"/>
      <c r="AI181" s="233"/>
      <c r="AJ181" s="331"/>
      <c r="AK181" s="331"/>
      <c r="AL181" s="331"/>
      <c r="AM181" s="332"/>
      <c r="AN181" s="332"/>
      <c r="AO181" s="333"/>
      <c r="AQ181" s="19"/>
      <c r="AV181" s="221"/>
      <c r="AW181" s="221"/>
      <c r="AX181" s="221"/>
      <c r="AY181" s="221"/>
      <c r="AZ181" s="221"/>
      <c r="BA181" s="221"/>
      <c r="BB181" s="221"/>
      <c r="BC181" s="221"/>
      <c r="BD181" s="221"/>
      <c r="BL181" s="195"/>
      <c r="BM181" s="195"/>
      <c r="BN181" s="195"/>
      <c r="BO181" s="195"/>
      <c r="BP181" s="195"/>
      <c r="BQ181" s="195"/>
      <c r="BS181" s="195"/>
      <c r="BT181" s="195"/>
      <c r="BU181" s="246"/>
      <c r="BV181" s="195"/>
      <c r="BW181" s="246"/>
      <c r="BX181" s="195"/>
      <c r="BY181" s="246"/>
      <c r="BZ181" s="195"/>
      <c r="CA181" s="246"/>
      <c r="CC181" s="246"/>
      <c r="CE181" s="246"/>
    </row>
    <row r="182" spans="1:83" s="17" customFormat="1" ht="14.25" customHeight="1" x14ac:dyDescent="0.25">
      <c r="A182" s="198"/>
      <c r="B182" s="200"/>
      <c r="C182" s="199"/>
      <c r="D182" s="199"/>
      <c r="E182" s="199"/>
      <c r="F182" s="200"/>
      <c r="G182" s="200"/>
      <c r="H182" s="200"/>
      <c r="I182" s="198"/>
      <c r="J182" s="199"/>
      <c r="K182" s="212"/>
      <c r="L182" s="198"/>
      <c r="M182" s="198"/>
      <c r="N182" s="198"/>
      <c r="O182" s="198"/>
      <c r="P182" s="198"/>
      <c r="Q182" s="198"/>
      <c r="R182" s="198"/>
      <c r="S182" s="198"/>
      <c r="T182" s="198"/>
      <c r="U182" s="202"/>
      <c r="V182" s="201"/>
      <c r="W182" s="201"/>
      <c r="X182" s="201"/>
      <c r="Y182" s="201"/>
      <c r="Z182" s="201"/>
      <c r="AA182" s="205"/>
      <c r="AB182" s="205"/>
      <c r="AC182" s="205"/>
      <c r="AD182" s="205"/>
      <c r="AE182" s="205"/>
      <c r="AF182" s="205"/>
      <c r="AG182" s="205"/>
      <c r="AH182" s="205"/>
      <c r="AI182" s="233"/>
      <c r="AJ182" s="331"/>
      <c r="AK182" s="331"/>
      <c r="AL182" s="331"/>
      <c r="AM182" s="332"/>
      <c r="AN182" s="332"/>
      <c r="AO182" s="333"/>
      <c r="AQ182" s="19"/>
      <c r="AV182" s="221"/>
      <c r="AW182" s="221"/>
      <c r="AX182" s="221"/>
      <c r="AY182" s="221"/>
      <c r="AZ182" s="221"/>
      <c r="BA182" s="221"/>
      <c r="BB182" s="221"/>
      <c r="BC182" s="221"/>
      <c r="BD182" s="221"/>
      <c r="BL182" s="195"/>
      <c r="BM182" s="195"/>
      <c r="BN182" s="195"/>
      <c r="BO182" s="195"/>
      <c r="BP182" s="195"/>
      <c r="BQ182" s="195"/>
      <c r="BS182" s="195"/>
      <c r="BT182" s="195"/>
      <c r="BU182" s="246"/>
      <c r="BV182" s="195"/>
      <c r="BW182" s="246"/>
      <c r="BX182" s="195"/>
      <c r="BY182" s="246"/>
      <c r="BZ182" s="195"/>
      <c r="CA182" s="246"/>
      <c r="CC182" s="246"/>
      <c r="CE182" s="246"/>
    </row>
    <row r="183" spans="1:83" s="17" customFormat="1" ht="14.25" customHeight="1" x14ac:dyDescent="0.25">
      <c r="A183" s="198"/>
      <c r="B183" s="200"/>
      <c r="C183" s="199"/>
      <c r="D183" s="199"/>
      <c r="E183" s="199"/>
      <c r="F183" s="200"/>
      <c r="G183" s="200"/>
      <c r="H183" s="200"/>
      <c r="I183" s="198"/>
      <c r="J183" s="199"/>
      <c r="K183" s="212"/>
      <c r="L183" s="198"/>
      <c r="M183" s="198"/>
      <c r="N183" s="198"/>
      <c r="O183" s="198"/>
      <c r="P183" s="198"/>
      <c r="Q183" s="198"/>
      <c r="R183" s="198"/>
      <c r="S183" s="198"/>
      <c r="T183" s="198"/>
      <c r="U183" s="202"/>
      <c r="V183" s="201"/>
      <c r="W183" s="201"/>
      <c r="X183" s="201"/>
      <c r="Y183" s="201"/>
      <c r="Z183" s="201"/>
      <c r="AA183" s="205"/>
      <c r="AB183" s="205"/>
      <c r="AC183" s="205"/>
      <c r="AD183" s="205"/>
      <c r="AE183" s="205"/>
      <c r="AF183" s="205"/>
      <c r="AG183" s="205"/>
      <c r="AH183" s="205"/>
      <c r="AI183" s="233"/>
      <c r="AJ183" s="331"/>
      <c r="AK183" s="331"/>
      <c r="AL183" s="331"/>
      <c r="AM183" s="332"/>
      <c r="AN183" s="332"/>
      <c r="AO183" s="333"/>
      <c r="AQ183" s="19"/>
      <c r="AV183" s="221"/>
      <c r="AW183" s="221"/>
      <c r="AX183" s="221"/>
      <c r="AY183" s="221"/>
      <c r="AZ183" s="221"/>
      <c r="BA183" s="221"/>
      <c r="BB183" s="221"/>
      <c r="BC183" s="221"/>
      <c r="BD183" s="221"/>
      <c r="BL183" s="195"/>
      <c r="BM183" s="195"/>
      <c r="BN183" s="195"/>
      <c r="BO183" s="195"/>
      <c r="BP183" s="195"/>
      <c r="BQ183" s="195"/>
      <c r="BS183" s="195"/>
      <c r="BT183" s="195"/>
      <c r="BU183" s="246"/>
      <c r="BV183" s="195"/>
      <c r="BW183" s="246"/>
      <c r="BX183" s="195"/>
      <c r="BY183" s="246"/>
      <c r="BZ183" s="195"/>
      <c r="CA183" s="246"/>
      <c r="CC183" s="246"/>
      <c r="CE183" s="246"/>
    </row>
    <row r="184" spans="1:83" s="17" customFormat="1" ht="14.25" customHeight="1" x14ac:dyDescent="0.25">
      <c r="A184" s="198"/>
      <c r="B184" s="200"/>
      <c r="C184" s="199"/>
      <c r="D184" s="199"/>
      <c r="E184" s="199"/>
      <c r="F184" s="200"/>
      <c r="G184" s="200"/>
      <c r="H184" s="200"/>
      <c r="I184" s="198"/>
      <c r="J184" s="199"/>
      <c r="K184" s="212"/>
      <c r="L184" s="198"/>
      <c r="M184" s="198"/>
      <c r="N184" s="198"/>
      <c r="O184" s="198"/>
      <c r="P184" s="198"/>
      <c r="Q184" s="198"/>
      <c r="R184" s="198"/>
      <c r="S184" s="198"/>
      <c r="T184" s="198"/>
      <c r="U184" s="202"/>
      <c r="V184" s="201"/>
      <c r="W184" s="201"/>
      <c r="X184" s="201"/>
      <c r="Y184" s="201"/>
      <c r="Z184" s="201"/>
      <c r="AA184" s="205"/>
      <c r="AB184" s="205"/>
      <c r="AC184" s="205"/>
      <c r="AD184" s="205"/>
      <c r="AE184" s="205"/>
      <c r="AF184" s="205"/>
      <c r="AG184" s="205"/>
      <c r="AH184" s="205"/>
      <c r="AI184" s="233"/>
      <c r="AJ184" s="331"/>
      <c r="AK184" s="331"/>
      <c r="AL184" s="331"/>
      <c r="AM184" s="332"/>
      <c r="AN184" s="332"/>
      <c r="AO184" s="333"/>
      <c r="AQ184" s="19"/>
      <c r="AV184" s="221"/>
      <c r="AW184" s="221"/>
      <c r="AX184" s="221"/>
      <c r="AY184" s="221"/>
      <c r="AZ184" s="221"/>
      <c r="BA184" s="221"/>
      <c r="BB184" s="221"/>
      <c r="BC184" s="221"/>
      <c r="BD184" s="221"/>
      <c r="BL184" s="195"/>
      <c r="BM184" s="195"/>
      <c r="BN184" s="195"/>
      <c r="BO184" s="195"/>
      <c r="BP184" s="195"/>
      <c r="BQ184" s="195"/>
      <c r="BS184" s="195"/>
      <c r="BT184" s="195"/>
      <c r="BU184" s="246"/>
      <c r="BV184" s="195"/>
      <c r="BW184" s="246"/>
      <c r="BX184" s="195"/>
      <c r="BY184" s="246"/>
      <c r="BZ184" s="195"/>
      <c r="CA184" s="246"/>
      <c r="CC184" s="246"/>
      <c r="CE184" s="246"/>
    </row>
    <row r="185" spans="1:83" s="17" customFormat="1" ht="14.25" customHeight="1" x14ac:dyDescent="0.25">
      <c r="A185" s="198"/>
      <c r="B185" s="200"/>
      <c r="C185" s="199"/>
      <c r="D185" s="199"/>
      <c r="E185" s="199"/>
      <c r="F185" s="200"/>
      <c r="G185" s="200"/>
      <c r="H185" s="200"/>
      <c r="I185" s="198"/>
      <c r="J185" s="199"/>
      <c r="K185" s="212"/>
      <c r="L185" s="198"/>
      <c r="M185" s="198"/>
      <c r="N185" s="198"/>
      <c r="O185" s="198"/>
      <c r="P185" s="198"/>
      <c r="Q185" s="198"/>
      <c r="R185" s="198"/>
      <c r="S185" s="198"/>
      <c r="T185" s="198"/>
      <c r="U185" s="202"/>
      <c r="V185" s="201"/>
      <c r="W185" s="201"/>
      <c r="X185" s="201"/>
      <c r="Y185" s="201"/>
      <c r="Z185" s="201"/>
      <c r="AA185" s="205"/>
      <c r="AB185" s="205"/>
      <c r="AC185" s="205"/>
      <c r="AD185" s="205"/>
      <c r="AE185" s="205"/>
      <c r="AF185" s="205"/>
      <c r="AG185" s="205"/>
      <c r="AH185" s="205"/>
      <c r="AI185" s="233"/>
      <c r="AJ185" s="331"/>
      <c r="AK185" s="331"/>
      <c r="AL185" s="331"/>
      <c r="AM185" s="332"/>
      <c r="AN185" s="332"/>
      <c r="AO185" s="333"/>
      <c r="AQ185" s="19"/>
      <c r="AV185" s="221"/>
      <c r="AW185" s="221"/>
      <c r="AX185" s="221"/>
      <c r="AY185" s="221"/>
      <c r="AZ185" s="221"/>
      <c r="BA185" s="221"/>
      <c r="BB185" s="221"/>
      <c r="BC185" s="221"/>
      <c r="BD185" s="221"/>
      <c r="BL185" s="195"/>
      <c r="BM185" s="195"/>
      <c r="BN185" s="195"/>
      <c r="BO185" s="195"/>
      <c r="BP185" s="195"/>
      <c r="BQ185" s="195"/>
      <c r="BS185" s="195"/>
      <c r="BT185" s="195"/>
      <c r="BU185" s="246"/>
      <c r="BV185" s="195"/>
      <c r="BW185" s="246"/>
      <c r="BX185" s="195"/>
      <c r="BY185" s="246"/>
      <c r="BZ185" s="195"/>
      <c r="CA185" s="246"/>
      <c r="CC185" s="246"/>
      <c r="CE185" s="246"/>
    </row>
    <row r="186" spans="1:83" s="17" customFormat="1" ht="14.25" customHeight="1" x14ac:dyDescent="0.25">
      <c r="A186" s="198"/>
      <c r="B186" s="200"/>
      <c r="C186" s="199"/>
      <c r="D186" s="199"/>
      <c r="E186" s="199"/>
      <c r="F186" s="200"/>
      <c r="G186" s="200"/>
      <c r="H186" s="200"/>
      <c r="I186" s="198"/>
      <c r="J186" s="199"/>
      <c r="K186" s="212"/>
      <c r="L186" s="198"/>
      <c r="M186" s="198"/>
      <c r="N186" s="198"/>
      <c r="O186" s="198"/>
      <c r="P186" s="198"/>
      <c r="Q186" s="198"/>
      <c r="R186" s="198"/>
      <c r="S186" s="198"/>
      <c r="T186" s="198"/>
      <c r="U186" s="202"/>
      <c r="V186" s="201"/>
      <c r="W186" s="201"/>
      <c r="X186" s="201"/>
      <c r="Y186" s="201"/>
      <c r="Z186" s="201"/>
      <c r="AA186" s="205"/>
      <c r="AB186" s="205"/>
      <c r="AC186" s="205"/>
      <c r="AD186" s="205"/>
      <c r="AE186" s="205"/>
      <c r="AF186" s="205"/>
      <c r="AG186" s="205"/>
      <c r="AH186" s="205"/>
      <c r="AI186" s="233"/>
      <c r="AJ186" s="331"/>
      <c r="AK186" s="331"/>
      <c r="AL186" s="331"/>
      <c r="AM186" s="332"/>
      <c r="AN186" s="332"/>
      <c r="AO186" s="333"/>
      <c r="AQ186" s="19"/>
      <c r="AV186" s="221"/>
      <c r="AW186" s="221"/>
      <c r="AX186" s="221"/>
      <c r="AY186" s="221"/>
      <c r="AZ186" s="221"/>
      <c r="BA186" s="221"/>
      <c r="BB186" s="221"/>
      <c r="BC186" s="221"/>
      <c r="BD186" s="221"/>
      <c r="BL186" s="195"/>
      <c r="BM186" s="195"/>
      <c r="BN186" s="195"/>
      <c r="BO186" s="195"/>
      <c r="BP186" s="195"/>
      <c r="BQ186" s="195"/>
      <c r="BS186" s="195"/>
      <c r="BT186" s="195"/>
      <c r="BU186" s="246"/>
      <c r="BV186" s="195"/>
      <c r="BW186" s="246"/>
      <c r="BX186" s="195"/>
      <c r="BY186" s="246"/>
      <c r="BZ186" s="195"/>
      <c r="CA186" s="246"/>
      <c r="CC186" s="246"/>
      <c r="CE186" s="246"/>
    </row>
    <row r="187" spans="1:83" s="17" customFormat="1" ht="14.25" customHeight="1" x14ac:dyDescent="0.25">
      <c r="A187" s="198"/>
      <c r="B187" s="200"/>
      <c r="C187" s="199"/>
      <c r="D187" s="199"/>
      <c r="E187" s="199"/>
      <c r="F187" s="200"/>
      <c r="G187" s="200"/>
      <c r="H187" s="200"/>
      <c r="I187" s="198"/>
      <c r="J187" s="199"/>
      <c r="K187" s="212"/>
      <c r="L187" s="198"/>
      <c r="M187" s="198"/>
      <c r="N187" s="198"/>
      <c r="O187" s="198"/>
      <c r="P187" s="198"/>
      <c r="Q187" s="198"/>
      <c r="R187" s="198"/>
      <c r="S187" s="198"/>
      <c r="T187" s="198"/>
      <c r="U187" s="202"/>
      <c r="V187" s="201"/>
      <c r="W187" s="201"/>
      <c r="X187" s="201"/>
      <c r="Y187" s="201"/>
      <c r="Z187" s="201"/>
      <c r="AA187" s="205"/>
      <c r="AB187" s="205"/>
      <c r="AC187" s="205"/>
      <c r="AD187" s="205"/>
      <c r="AE187" s="205"/>
      <c r="AF187" s="205"/>
      <c r="AG187" s="205"/>
      <c r="AH187" s="205"/>
      <c r="AI187" s="233"/>
      <c r="AJ187" s="331"/>
      <c r="AK187" s="331"/>
      <c r="AL187" s="331"/>
      <c r="AM187" s="332"/>
      <c r="AN187" s="332"/>
      <c r="AO187" s="333"/>
      <c r="AQ187" s="19"/>
      <c r="AV187" s="221"/>
      <c r="AW187" s="221"/>
      <c r="AX187" s="221"/>
      <c r="AY187" s="221"/>
      <c r="AZ187" s="221"/>
      <c r="BA187" s="221"/>
      <c r="BB187" s="221"/>
      <c r="BC187" s="221"/>
      <c r="BD187" s="221"/>
      <c r="BL187" s="195"/>
      <c r="BM187" s="195"/>
      <c r="BN187" s="195"/>
      <c r="BO187" s="195"/>
      <c r="BP187" s="195"/>
      <c r="BQ187" s="195"/>
      <c r="BS187" s="195"/>
      <c r="BT187" s="195"/>
      <c r="BU187" s="246"/>
      <c r="BV187" s="195"/>
      <c r="BW187" s="246"/>
      <c r="BX187" s="195"/>
      <c r="BY187" s="246"/>
      <c r="BZ187" s="195"/>
      <c r="CA187" s="246"/>
      <c r="CC187" s="246"/>
      <c r="CE187" s="246"/>
    </row>
    <row r="188" spans="1:83" s="17" customFormat="1" ht="14.25" customHeight="1" x14ac:dyDescent="0.25">
      <c r="A188" s="198"/>
      <c r="B188" s="200"/>
      <c r="C188" s="199"/>
      <c r="D188" s="199"/>
      <c r="E188" s="199"/>
      <c r="F188" s="200"/>
      <c r="G188" s="200"/>
      <c r="H188" s="200"/>
      <c r="I188" s="198"/>
      <c r="J188" s="199"/>
      <c r="K188" s="212"/>
      <c r="L188" s="198"/>
      <c r="M188" s="198"/>
      <c r="N188" s="198"/>
      <c r="O188" s="198"/>
      <c r="P188" s="198"/>
      <c r="Q188" s="198"/>
      <c r="R188" s="198"/>
      <c r="S188" s="198"/>
      <c r="T188" s="198"/>
      <c r="U188" s="202"/>
      <c r="V188" s="201"/>
      <c r="W188" s="201"/>
      <c r="X188" s="201"/>
      <c r="Y188" s="201"/>
      <c r="Z188" s="201"/>
      <c r="AA188" s="205"/>
      <c r="AB188" s="205"/>
      <c r="AC188" s="205"/>
      <c r="AD188" s="205"/>
      <c r="AE188" s="205"/>
      <c r="AF188" s="205"/>
      <c r="AG188" s="205"/>
      <c r="AH188" s="205"/>
      <c r="AI188" s="233"/>
      <c r="AJ188" s="331"/>
      <c r="AK188" s="331"/>
      <c r="AL188" s="331"/>
      <c r="AM188" s="332"/>
      <c r="AN188" s="332"/>
      <c r="AO188" s="333"/>
      <c r="AQ188" s="19"/>
      <c r="AV188" s="221"/>
      <c r="AW188" s="221"/>
      <c r="AX188" s="221"/>
      <c r="AY188" s="221"/>
      <c r="AZ188" s="221"/>
      <c r="BA188" s="221"/>
      <c r="BB188" s="221"/>
      <c r="BC188" s="221"/>
      <c r="BD188" s="221"/>
      <c r="BL188" s="195"/>
      <c r="BM188" s="195"/>
      <c r="BN188" s="195"/>
      <c r="BO188" s="195"/>
      <c r="BP188" s="195"/>
      <c r="BQ188" s="195"/>
      <c r="BS188" s="195"/>
      <c r="BT188" s="195"/>
      <c r="BU188" s="246"/>
      <c r="BV188" s="195"/>
      <c r="BW188" s="246"/>
      <c r="BX188" s="195"/>
      <c r="BY188" s="246"/>
      <c r="BZ188" s="195"/>
      <c r="CA188" s="246"/>
      <c r="CC188" s="246"/>
      <c r="CE188" s="246"/>
    </row>
    <row r="189" spans="1:83" s="17" customFormat="1" ht="14.25" customHeight="1" x14ac:dyDescent="0.25">
      <c r="A189" s="198"/>
      <c r="B189" s="200"/>
      <c r="C189" s="199"/>
      <c r="D189" s="199"/>
      <c r="E189" s="199"/>
      <c r="F189" s="200"/>
      <c r="G189" s="200"/>
      <c r="H189" s="200"/>
      <c r="I189" s="198"/>
      <c r="J189" s="199"/>
      <c r="K189" s="212"/>
      <c r="L189" s="198"/>
      <c r="M189" s="198"/>
      <c r="N189" s="198"/>
      <c r="O189" s="198"/>
      <c r="P189" s="198"/>
      <c r="Q189" s="198"/>
      <c r="R189" s="198"/>
      <c r="S189" s="198"/>
      <c r="T189" s="198"/>
      <c r="U189" s="202"/>
      <c r="V189" s="201"/>
      <c r="W189" s="201"/>
      <c r="X189" s="201"/>
      <c r="Y189" s="201"/>
      <c r="Z189" s="201"/>
      <c r="AA189" s="205"/>
      <c r="AB189" s="205"/>
      <c r="AC189" s="205"/>
      <c r="AD189" s="205"/>
      <c r="AE189" s="205"/>
      <c r="AF189" s="205"/>
      <c r="AG189" s="205"/>
      <c r="AH189" s="205"/>
      <c r="AI189" s="233"/>
      <c r="AJ189" s="331"/>
      <c r="AK189" s="331"/>
      <c r="AL189" s="331"/>
      <c r="AM189" s="332"/>
      <c r="AN189" s="332"/>
      <c r="AO189" s="333"/>
      <c r="AQ189" s="19"/>
      <c r="AV189" s="221"/>
      <c r="AW189" s="221"/>
      <c r="AX189" s="221"/>
      <c r="AY189" s="221"/>
      <c r="AZ189" s="221"/>
      <c r="BA189" s="221"/>
      <c r="BB189" s="221"/>
      <c r="BC189" s="221"/>
      <c r="BD189" s="221"/>
      <c r="BL189" s="195"/>
      <c r="BM189" s="195"/>
      <c r="BN189" s="195"/>
      <c r="BO189" s="195"/>
      <c r="BP189" s="195"/>
      <c r="BQ189" s="195"/>
      <c r="BS189" s="195"/>
      <c r="BT189" s="195"/>
      <c r="BU189" s="246"/>
      <c r="BV189" s="195"/>
      <c r="BW189" s="246"/>
      <c r="BX189" s="195"/>
      <c r="BY189" s="246"/>
      <c r="BZ189" s="195"/>
      <c r="CA189" s="246"/>
      <c r="CC189" s="246"/>
      <c r="CE189" s="246"/>
    </row>
    <row r="190" spans="1:83" s="17" customFormat="1" ht="14.25" customHeight="1" x14ac:dyDescent="0.25">
      <c r="A190" s="198"/>
      <c r="B190" s="200"/>
      <c r="C190" s="199"/>
      <c r="D190" s="199"/>
      <c r="E190" s="199"/>
      <c r="F190" s="200"/>
      <c r="G190" s="200"/>
      <c r="H190" s="200"/>
      <c r="I190" s="198"/>
      <c r="J190" s="199"/>
      <c r="K190" s="212"/>
      <c r="L190" s="198"/>
      <c r="M190" s="198"/>
      <c r="N190" s="198"/>
      <c r="O190" s="198"/>
      <c r="P190" s="198"/>
      <c r="Q190" s="198"/>
      <c r="R190" s="198"/>
      <c r="S190" s="198"/>
      <c r="T190" s="198"/>
      <c r="U190" s="202"/>
      <c r="V190" s="201"/>
      <c r="W190" s="201"/>
      <c r="X190" s="201"/>
      <c r="Y190" s="201"/>
      <c r="Z190" s="201"/>
      <c r="AA190" s="205"/>
      <c r="AB190" s="205"/>
      <c r="AC190" s="205"/>
      <c r="AD190" s="205"/>
      <c r="AE190" s="205"/>
      <c r="AF190" s="205"/>
      <c r="AG190" s="205"/>
      <c r="AH190" s="205"/>
      <c r="AI190" s="233"/>
      <c r="AJ190" s="331"/>
      <c r="AK190" s="331"/>
      <c r="AL190" s="331"/>
      <c r="AM190" s="332"/>
      <c r="AN190" s="332"/>
      <c r="AO190" s="333"/>
      <c r="AQ190" s="19"/>
      <c r="AV190" s="221"/>
      <c r="AW190" s="221"/>
      <c r="AX190" s="221"/>
      <c r="AY190" s="221"/>
      <c r="AZ190" s="221"/>
      <c r="BA190" s="221"/>
      <c r="BB190" s="221"/>
      <c r="BC190" s="221"/>
      <c r="BD190" s="221"/>
      <c r="BL190" s="195"/>
      <c r="BM190" s="195"/>
      <c r="BN190" s="195"/>
      <c r="BO190" s="195"/>
      <c r="BP190" s="195"/>
      <c r="BQ190" s="195"/>
      <c r="BS190" s="195"/>
      <c r="BT190" s="195"/>
      <c r="BU190" s="246"/>
      <c r="BV190" s="195"/>
      <c r="BW190" s="246"/>
      <c r="BX190" s="195"/>
      <c r="BY190" s="246"/>
      <c r="BZ190" s="195"/>
      <c r="CA190" s="246"/>
      <c r="CC190" s="246"/>
      <c r="CE190" s="246"/>
    </row>
    <row r="191" spans="1:83" s="17" customFormat="1" ht="14.25" customHeight="1" x14ac:dyDescent="0.25">
      <c r="A191" s="198"/>
      <c r="B191" s="200"/>
      <c r="C191" s="199"/>
      <c r="D191" s="199"/>
      <c r="E191" s="199"/>
      <c r="F191" s="200"/>
      <c r="G191" s="200"/>
      <c r="H191" s="200"/>
      <c r="I191" s="198"/>
      <c r="J191" s="199"/>
      <c r="K191" s="212"/>
      <c r="L191" s="198"/>
      <c r="M191" s="198"/>
      <c r="N191" s="198"/>
      <c r="O191" s="198"/>
      <c r="P191" s="198"/>
      <c r="Q191" s="198"/>
      <c r="R191" s="198"/>
      <c r="S191" s="198"/>
      <c r="T191" s="198"/>
      <c r="U191" s="202"/>
      <c r="V191" s="201"/>
      <c r="W191" s="201"/>
      <c r="X191" s="201"/>
      <c r="Y191" s="201"/>
      <c r="Z191" s="201"/>
      <c r="AA191" s="205"/>
      <c r="AB191" s="205"/>
      <c r="AC191" s="205"/>
      <c r="AD191" s="205"/>
      <c r="AE191" s="205"/>
      <c r="AF191" s="205"/>
      <c r="AG191" s="205"/>
      <c r="AH191" s="205"/>
      <c r="AI191" s="233"/>
      <c r="AJ191" s="331"/>
      <c r="AK191" s="331"/>
      <c r="AL191" s="331"/>
      <c r="AM191" s="332"/>
      <c r="AN191" s="332"/>
      <c r="AO191" s="333"/>
      <c r="AQ191" s="19"/>
      <c r="AV191" s="221"/>
      <c r="AW191" s="221"/>
      <c r="AX191" s="221"/>
      <c r="AY191" s="221"/>
      <c r="AZ191" s="221"/>
      <c r="BA191" s="221"/>
      <c r="BB191" s="221"/>
      <c r="BC191" s="221"/>
      <c r="BD191" s="221"/>
      <c r="BL191" s="195"/>
      <c r="BM191" s="195"/>
      <c r="BN191" s="195"/>
      <c r="BO191" s="195"/>
      <c r="BP191" s="195"/>
      <c r="BQ191" s="195"/>
      <c r="BS191" s="195"/>
      <c r="BT191" s="195"/>
      <c r="BU191" s="246"/>
      <c r="BV191" s="195"/>
      <c r="BW191" s="246"/>
      <c r="BX191" s="195"/>
      <c r="BY191" s="246"/>
      <c r="BZ191" s="195"/>
      <c r="CA191" s="246"/>
      <c r="CC191" s="246"/>
      <c r="CE191" s="246"/>
    </row>
    <row r="192" spans="1:83" s="17" customFormat="1" ht="14.25" customHeight="1" x14ac:dyDescent="0.25">
      <c r="A192" s="198"/>
      <c r="B192" s="200"/>
      <c r="C192" s="199"/>
      <c r="D192" s="199"/>
      <c r="E192" s="199"/>
      <c r="F192" s="200"/>
      <c r="G192" s="200"/>
      <c r="H192" s="200"/>
      <c r="I192" s="198"/>
      <c r="J192" s="199"/>
      <c r="K192" s="212"/>
      <c r="L192" s="198"/>
      <c r="M192" s="198"/>
      <c r="N192" s="198"/>
      <c r="O192" s="198"/>
      <c r="P192" s="198"/>
      <c r="Q192" s="198"/>
      <c r="R192" s="198"/>
      <c r="S192" s="198"/>
      <c r="T192" s="198"/>
      <c r="U192" s="202"/>
      <c r="V192" s="201"/>
      <c r="W192" s="201"/>
      <c r="X192" s="201"/>
      <c r="Y192" s="201"/>
      <c r="Z192" s="201"/>
      <c r="AA192" s="205"/>
      <c r="AB192" s="205"/>
      <c r="AC192" s="205"/>
      <c r="AD192" s="205"/>
      <c r="AE192" s="205"/>
      <c r="AF192" s="205"/>
      <c r="AG192" s="205"/>
      <c r="AH192" s="205"/>
      <c r="AI192" s="233"/>
      <c r="AJ192" s="331"/>
      <c r="AK192" s="331"/>
      <c r="AL192" s="331"/>
      <c r="AM192" s="332"/>
      <c r="AN192" s="332"/>
      <c r="AO192" s="333"/>
      <c r="AQ192" s="19"/>
      <c r="AV192" s="221"/>
      <c r="AW192" s="221"/>
      <c r="AX192" s="221"/>
      <c r="AY192" s="221"/>
      <c r="AZ192" s="221"/>
      <c r="BA192" s="221"/>
      <c r="BB192" s="221"/>
      <c r="BC192" s="221"/>
      <c r="BD192" s="221"/>
      <c r="BL192" s="195"/>
      <c r="BM192" s="195"/>
      <c r="BN192" s="195"/>
      <c r="BO192" s="195"/>
      <c r="BP192" s="195"/>
      <c r="BQ192" s="195"/>
      <c r="BS192" s="195"/>
      <c r="BT192" s="195"/>
      <c r="BU192" s="246"/>
      <c r="BV192" s="195"/>
      <c r="BW192" s="246"/>
      <c r="BX192" s="195"/>
      <c r="BY192" s="246"/>
      <c r="BZ192" s="195"/>
      <c r="CA192" s="246"/>
      <c r="CC192" s="246"/>
      <c r="CE192" s="246"/>
    </row>
    <row r="193" spans="1:83" s="17" customFormat="1" ht="14.25" customHeight="1" x14ac:dyDescent="0.25">
      <c r="A193" s="198"/>
      <c r="B193" s="200"/>
      <c r="C193" s="199"/>
      <c r="D193" s="199"/>
      <c r="E193" s="199"/>
      <c r="F193" s="200"/>
      <c r="G193" s="200"/>
      <c r="H193" s="200"/>
      <c r="I193" s="198"/>
      <c r="J193" s="199"/>
      <c r="K193" s="212"/>
      <c r="L193" s="198"/>
      <c r="M193" s="198"/>
      <c r="N193" s="198"/>
      <c r="O193" s="198"/>
      <c r="P193" s="198"/>
      <c r="Q193" s="198"/>
      <c r="R193" s="198"/>
      <c r="S193" s="198"/>
      <c r="T193" s="198"/>
      <c r="U193" s="202"/>
      <c r="V193" s="201"/>
      <c r="W193" s="201"/>
      <c r="X193" s="201"/>
      <c r="Y193" s="201"/>
      <c r="Z193" s="201"/>
      <c r="AA193" s="205"/>
      <c r="AB193" s="205"/>
      <c r="AC193" s="205"/>
      <c r="AD193" s="205"/>
      <c r="AE193" s="205"/>
      <c r="AF193" s="205"/>
      <c r="AG193" s="205"/>
      <c r="AH193" s="205"/>
      <c r="AI193" s="233"/>
      <c r="AJ193" s="331"/>
      <c r="AK193" s="331"/>
      <c r="AL193" s="331"/>
      <c r="AM193" s="332"/>
      <c r="AN193" s="332"/>
      <c r="AO193" s="333"/>
      <c r="AQ193" s="19"/>
      <c r="AV193" s="221"/>
      <c r="AW193" s="221"/>
      <c r="AX193" s="221"/>
      <c r="AY193" s="221"/>
      <c r="AZ193" s="221"/>
      <c r="BA193" s="221"/>
      <c r="BB193" s="221"/>
      <c r="BC193" s="221"/>
      <c r="BD193" s="221"/>
      <c r="BL193" s="195"/>
      <c r="BM193" s="195"/>
      <c r="BN193" s="195"/>
      <c r="BO193" s="195"/>
      <c r="BP193" s="195"/>
      <c r="BQ193" s="195"/>
      <c r="BS193" s="195"/>
      <c r="BT193" s="195"/>
      <c r="BU193" s="246"/>
      <c r="BV193" s="195"/>
      <c r="BW193" s="246"/>
      <c r="BX193" s="195"/>
      <c r="BY193" s="246"/>
      <c r="BZ193" s="195"/>
      <c r="CA193" s="246"/>
      <c r="CC193" s="246"/>
      <c r="CE193" s="246"/>
    </row>
    <row r="194" spans="1:83" s="17" customFormat="1" ht="14.25" customHeight="1" x14ac:dyDescent="0.25">
      <c r="A194" s="198"/>
      <c r="B194" s="200"/>
      <c r="C194" s="199"/>
      <c r="D194" s="199"/>
      <c r="E194" s="199"/>
      <c r="F194" s="200"/>
      <c r="G194" s="200"/>
      <c r="H194" s="200"/>
      <c r="I194" s="198"/>
      <c r="J194" s="199"/>
      <c r="K194" s="212"/>
      <c r="L194" s="198"/>
      <c r="M194" s="198"/>
      <c r="N194" s="198"/>
      <c r="O194" s="198"/>
      <c r="P194" s="198"/>
      <c r="Q194" s="198"/>
      <c r="R194" s="198"/>
      <c r="S194" s="198"/>
      <c r="T194" s="198"/>
      <c r="U194" s="202"/>
      <c r="V194" s="201"/>
      <c r="W194" s="201"/>
      <c r="X194" s="201"/>
      <c r="Y194" s="201"/>
      <c r="Z194" s="201"/>
      <c r="AA194" s="205"/>
      <c r="AB194" s="205"/>
      <c r="AC194" s="205"/>
      <c r="AD194" s="205"/>
      <c r="AE194" s="205"/>
      <c r="AF194" s="205"/>
      <c r="AG194" s="205"/>
      <c r="AH194" s="205"/>
      <c r="AI194" s="233"/>
      <c r="AJ194" s="331"/>
      <c r="AK194" s="331"/>
      <c r="AL194" s="331"/>
      <c r="AM194" s="332"/>
      <c r="AN194" s="332"/>
      <c r="AO194" s="333"/>
      <c r="AQ194" s="19"/>
      <c r="AV194" s="221"/>
      <c r="AW194" s="221"/>
      <c r="AX194" s="221"/>
      <c r="AY194" s="221"/>
      <c r="AZ194" s="221"/>
      <c r="BA194" s="221"/>
      <c r="BB194" s="221"/>
      <c r="BC194" s="221"/>
      <c r="BD194" s="221"/>
      <c r="BL194" s="195"/>
      <c r="BM194" s="195"/>
      <c r="BN194" s="195"/>
      <c r="BO194" s="195"/>
      <c r="BP194" s="195"/>
      <c r="BQ194" s="195"/>
      <c r="BS194" s="195"/>
      <c r="BT194" s="195"/>
      <c r="BU194" s="246"/>
      <c r="BV194" s="195"/>
      <c r="BW194" s="246"/>
      <c r="BX194" s="195"/>
      <c r="BY194" s="246"/>
      <c r="BZ194" s="195"/>
      <c r="CA194" s="246"/>
      <c r="CC194" s="246"/>
      <c r="CE194" s="246"/>
    </row>
    <row r="195" spans="1:83" s="17" customFormat="1" ht="14.25" customHeight="1" x14ac:dyDescent="0.25">
      <c r="A195" s="198"/>
      <c r="B195" s="200"/>
      <c r="C195" s="199"/>
      <c r="D195" s="199"/>
      <c r="E195" s="199"/>
      <c r="F195" s="200"/>
      <c r="G195" s="200"/>
      <c r="H195" s="200"/>
      <c r="I195" s="198"/>
      <c r="J195" s="199"/>
      <c r="K195" s="212"/>
      <c r="L195" s="198"/>
      <c r="M195" s="198"/>
      <c r="N195" s="198"/>
      <c r="O195" s="198"/>
      <c r="P195" s="198"/>
      <c r="Q195" s="198"/>
      <c r="R195" s="198"/>
      <c r="S195" s="198"/>
      <c r="T195" s="198"/>
      <c r="U195" s="202"/>
      <c r="V195" s="201"/>
      <c r="W195" s="201"/>
      <c r="X195" s="201"/>
      <c r="Y195" s="201"/>
      <c r="Z195" s="201"/>
      <c r="AA195" s="205"/>
      <c r="AB195" s="205"/>
      <c r="AC195" s="205"/>
      <c r="AD195" s="205"/>
      <c r="AE195" s="205"/>
      <c r="AF195" s="205"/>
      <c r="AG195" s="205"/>
      <c r="AH195" s="205"/>
      <c r="AI195" s="233"/>
      <c r="AJ195" s="331"/>
      <c r="AK195" s="331"/>
      <c r="AL195" s="331"/>
      <c r="AM195" s="332"/>
      <c r="AN195" s="332"/>
      <c r="AO195" s="333"/>
      <c r="AQ195" s="19"/>
      <c r="AV195" s="221"/>
      <c r="AW195" s="221"/>
      <c r="AX195" s="221"/>
      <c r="AY195" s="221"/>
      <c r="AZ195" s="221"/>
      <c r="BA195" s="221"/>
      <c r="BB195" s="221"/>
      <c r="BC195" s="221"/>
      <c r="BD195" s="221"/>
      <c r="BL195" s="195"/>
      <c r="BM195" s="195"/>
      <c r="BN195" s="195"/>
      <c r="BO195" s="195"/>
      <c r="BP195" s="195"/>
      <c r="BQ195" s="195"/>
      <c r="BS195" s="195"/>
      <c r="BT195" s="195"/>
      <c r="BU195" s="246"/>
      <c r="BV195" s="195"/>
      <c r="BW195" s="246"/>
      <c r="BX195" s="195"/>
      <c r="BY195" s="246"/>
      <c r="BZ195" s="195"/>
      <c r="CA195" s="246"/>
      <c r="CC195" s="246"/>
      <c r="CE195" s="246"/>
    </row>
    <row r="196" spans="1:83" s="17" customFormat="1" ht="14.25" customHeight="1" x14ac:dyDescent="0.25">
      <c r="A196" s="198"/>
      <c r="B196" s="200"/>
      <c r="C196" s="199"/>
      <c r="D196" s="199"/>
      <c r="E196" s="199"/>
      <c r="F196" s="200"/>
      <c r="G196" s="200"/>
      <c r="H196" s="200"/>
      <c r="I196" s="198"/>
      <c r="J196" s="199"/>
      <c r="K196" s="212"/>
      <c r="L196" s="198"/>
      <c r="M196" s="198"/>
      <c r="N196" s="198"/>
      <c r="O196" s="198"/>
      <c r="P196" s="198"/>
      <c r="Q196" s="198"/>
      <c r="R196" s="198"/>
      <c r="S196" s="198"/>
      <c r="T196" s="198"/>
      <c r="U196" s="202"/>
      <c r="V196" s="201"/>
      <c r="W196" s="201"/>
      <c r="X196" s="201"/>
      <c r="Y196" s="201"/>
      <c r="Z196" s="201"/>
      <c r="AA196" s="205"/>
      <c r="AB196" s="205"/>
      <c r="AC196" s="205"/>
      <c r="AD196" s="205"/>
      <c r="AE196" s="205"/>
      <c r="AF196" s="205"/>
      <c r="AG196" s="205"/>
      <c r="AH196" s="205"/>
      <c r="AI196" s="233"/>
      <c r="AJ196" s="331"/>
      <c r="AK196" s="331"/>
      <c r="AL196" s="331"/>
      <c r="AM196" s="332"/>
      <c r="AN196" s="332"/>
      <c r="AO196" s="333"/>
      <c r="AQ196" s="19"/>
      <c r="AV196" s="221"/>
      <c r="AW196" s="221"/>
      <c r="AX196" s="221"/>
      <c r="AY196" s="221"/>
      <c r="AZ196" s="221"/>
      <c r="BA196" s="221"/>
      <c r="BB196" s="221"/>
      <c r="BC196" s="221"/>
      <c r="BD196" s="221"/>
      <c r="BL196" s="195"/>
      <c r="BM196" s="195"/>
      <c r="BN196" s="195"/>
      <c r="BO196" s="195"/>
      <c r="BP196" s="195"/>
      <c r="BQ196" s="195"/>
      <c r="BS196" s="195"/>
      <c r="BT196" s="195"/>
      <c r="BU196" s="246"/>
      <c r="BV196" s="195"/>
      <c r="BW196" s="246"/>
      <c r="BX196" s="195"/>
      <c r="BY196" s="246"/>
      <c r="BZ196" s="195"/>
      <c r="CA196" s="246"/>
      <c r="CC196" s="246"/>
      <c r="CE196" s="246"/>
    </row>
    <row r="197" spans="1:83" s="17" customFormat="1" ht="14.25" customHeight="1" x14ac:dyDescent="0.25">
      <c r="A197" s="198"/>
      <c r="B197" s="200"/>
      <c r="C197" s="199"/>
      <c r="D197" s="199"/>
      <c r="E197" s="199"/>
      <c r="F197" s="200"/>
      <c r="G197" s="200"/>
      <c r="H197" s="200"/>
      <c r="I197" s="198"/>
      <c r="J197" s="199"/>
      <c r="K197" s="212"/>
      <c r="L197" s="198"/>
      <c r="M197" s="198"/>
      <c r="N197" s="198"/>
      <c r="O197" s="198"/>
      <c r="P197" s="198"/>
      <c r="Q197" s="198"/>
      <c r="R197" s="198"/>
      <c r="S197" s="198"/>
      <c r="T197" s="198"/>
      <c r="U197" s="202"/>
      <c r="V197" s="201"/>
      <c r="W197" s="201"/>
      <c r="X197" s="201"/>
      <c r="Y197" s="201"/>
      <c r="Z197" s="201"/>
      <c r="AA197" s="205"/>
      <c r="AB197" s="205"/>
      <c r="AC197" s="205"/>
      <c r="AD197" s="205"/>
      <c r="AE197" s="205"/>
      <c r="AF197" s="205"/>
      <c r="AG197" s="205"/>
      <c r="AH197" s="205"/>
      <c r="AI197" s="233"/>
      <c r="AJ197" s="331"/>
      <c r="AK197" s="331"/>
      <c r="AL197" s="331"/>
      <c r="AM197" s="332"/>
      <c r="AN197" s="332"/>
      <c r="AO197" s="333"/>
      <c r="AQ197" s="19"/>
      <c r="AV197" s="221"/>
      <c r="AW197" s="221"/>
      <c r="AX197" s="221"/>
      <c r="AY197" s="221"/>
      <c r="AZ197" s="221"/>
      <c r="BA197" s="221"/>
      <c r="BB197" s="221"/>
      <c r="BC197" s="221"/>
      <c r="BD197" s="221"/>
      <c r="BL197" s="195"/>
      <c r="BM197" s="195"/>
      <c r="BN197" s="195"/>
      <c r="BO197" s="195"/>
      <c r="BP197" s="195"/>
      <c r="BQ197" s="195"/>
      <c r="BS197" s="195"/>
      <c r="BT197" s="195"/>
      <c r="BU197" s="246"/>
      <c r="BV197" s="195"/>
      <c r="BW197" s="246"/>
      <c r="BX197" s="195"/>
      <c r="BY197" s="246"/>
      <c r="BZ197" s="195"/>
      <c r="CA197" s="246"/>
      <c r="CC197" s="246"/>
      <c r="CE197" s="246"/>
    </row>
    <row r="198" spans="1:83" s="17" customFormat="1" ht="14.25" customHeight="1" x14ac:dyDescent="0.25">
      <c r="A198" s="198"/>
      <c r="B198" s="200"/>
      <c r="C198" s="199"/>
      <c r="D198" s="199"/>
      <c r="E198" s="199"/>
      <c r="F198" s="200"/>
      <c r="G198" s="200"/>
      <c r="H198" s="200"/>
      <c r="I198" s="198"/>
      <c r="J198" s="199"/>
      <c r="K198" s="212"/>
      <c r="L198" s="198"/>
      <c r="M198" s="198"/>
      <c r="N198" s="198"/>
      <c r="O198" s="198"/>
      <c r="P198" s="198"/>
      <c r="Q198" s="198"/>
      <c r="R198" s="198"/>
      <c r="S198" s="198"/>
      <c r="T198" s="198"/>
      <c r="U198" s="202"/>
      <c r="V198" s="201"/>
      <c r="W198" s="201"/>
      <c r="X198" s="201"/>
      <c r="Y198" s="201"/>
      <c r="Z198" s="201"/>
      <c r="AA198" s="205"/>
      <c r="AB198" s="205"/>
      <c r="AC198" s="205"/>
      <c r="AD198" s="205"/>
      <c r="AE198" s="205"/>
      <c r="AF198" s="205"/>
      <c r="AG198" s="205"/>
      <c r="AH198" s="205"/>
      <c r="AI198" s="233"/>
      <c r="AJ198" s="331"/>
      <c r="AK198" s="331"/>
      <c r="AL198" s="331"/>
      <c r="AM198" s="332"/>
      <c r="AN198" s="332"/>
      <c r="AO198" s="333"/>
      <c r="AQ198" s="19"/>
      <c r="AV198" s="221"/>
      <c r="AW198" s="221"/>
      <c r="AX198" s="221"/>
      <c r="AY198" s="221"/>
      <c r="AZ198" s="221"/>
      <c r="BA198" s="221"/>
      <c r="BB198" s="221"/>
      <c r="BC198" s="221"/>
      <c r="BD198" s="221"/>
      <c r="BL198" s="195"/>
      <c r="BM198" s="195"/>
      <c r="BN198" s="195"/>
      <c r="BO198" s="195"/>
      <c r="BP198" s="195"/>
      <c r="BQ198" s="195"/>
      <c r="BS198" s="195"/>
      <c r="BT198" s="195"/>
      <c r="BU198" s="246"/>
      <c r="BV198" s="195"/>
      <c r="BW198" s="246"/>
      <c r="BX198" s="195"/>
      <c r="BY198" s="246"/>
      <c r="BZ198" s="195"/>
      <c r="CA198" s="246"/>
      <c r="CC198" s="246"/>
      <c r="CE198" s="246"/>
    </row>
    <row r="199" spans="1:83" s="17" customFormat="1" ht="14.25" customHeight="1" x14ac:dyDescent="0.25">
      <c r="A199" s="198"/>
      <c r="B199" s="200"/>
      <c r="C199" s="199"/>
      <c r="D199" s="199"/>
      <c r="E199" s="199"/>
      <c r="F199" s="200"/>
      <c r="G199" s="200"/>
      <c r="H199" s="200"/>
      <c r="I199" s="198"/>
      <c r="J199" s="199"/>
      <c r="K199" s="212"/>
      <c r="L199" s="198"/>
      <c r="M199" s="198"/>
      <c r="N199" s="198"/>
      <c r="O199" s="198"/>
      <c r="P199" s="198"/>
      <c r="Q199" s="198"/>
      <c r="R199" s="198"/>
      <c r="S199" s="198"/>
      <c r="T199" s="198"/>
      <c r="U199" s="202"/>
      <c r="V199" s="201"/>
      <c r="W199" s="201"/>
      <c r="X199" s="201"/>
      <c r="Y199" s="201"/>
      <c r="Z199" s="201"/>
      <c r="AA199" s="205"/>
      <c r="AB199" s="205"/>
      <c r="AC199" s="205"/>
      <c r="AD199" s="205"/>
      <c r="AE199" s="205"/>
      <c r="AF199" s="205"/>
      <c r="AG199" s="205"/>
      <c r="AH199" s="205"/>
      <c r="AI199" s="233"/>
      <c r="AJ199" s="331"/>
      <c r="AK199" s="331"/>
      <c r="AL199" s="331"/>
      <c r="AM199" s="332"/>
      <c r="AN199" s="332"/>
      <c r="AO199" s="333"/>
      <c r="AQ199" s="19"/>
      <c r="AV199" s="221"/>
      <c r="AW199" s="221"/>
      <c r="AX199" s="221"/>
      <c r="AY199" s="221"/>
      <c r="AZ199" s="221"/>
      <c r="BA199" s="221"/>
      <c r="BB199" s="221"/>
      <c r="BC199" s="221"/>
      <c r="BD199" s="221"/>
      <c r="BL199" s="195"/>
      <c r="BM199" s="195"/>
      <c r="BN199" s="195"/>
      <c r="BO199" s="195"/>
      <c r="BP199" s="195"/>
      <c r="BQ199" s="195"/>
      <c r="BS199" s="195"/>
      <c r="BT199" s="195"/>
      <c r="BU199" s="246"/>
      <c r="BV199" s="195"/>
      <c r="BW199" s="246"/>
      <c r="BX199" s="195"/>
      <c r="BY199" s="246"/>
      <c r="BZ199" s="195"/>
      <c r="CA199" s="246"/>
      <c r="CC199" s="246"/>
      <c r="CE199" s="246"/>
    </row>
    <row r="200" spans="1:83" s="17" customFormat="1" ht="14.25" customHeight="1" x14ac:dyDescent="0.25">
      <c r="A200" s="198"/>
      <c r="B200" s="200"/>
      <c r="C200" s="199"/>
      <c r="D200" s="199"/>
      <c r="E200" s="199"/>
      <c r="F200" s="200"/>
      <c r="G200" s="200"/>
      <c r="H200" s="200"/>
      <c r="I200" s="198"/>
      <c r="J200" s="199"/>
      <c r="K200" s="212"/>
      <c r="L200" s="198"/>
      <c r="M200" s="198"/>
      <c r="N200" s="198"/>
      <c r="O200" s="198"/>
      <c r="P200" s="198"/>
      <c r="Q200" s="198"/>
      <c r="R200" s="198"/>
      <c r="S200" s="198"/>
      <c r="T200" s="198"/>
      <c r="U200" s="202"/>
      <c r="V200" s="201"/>
      <c r="W200" s="201"/>
      <c r="X200" s="201"/>
      <c r="Y200" s="201"/>
      <c r="Z200" s="201"/>
      <c r="AA200" s="205"/>
      <c r="AB200" s="205"/>
      <c r="AC200" s="205"/>
      <c r="AD200" s="205"/>
      <c r="AE200" s="205"/>
      <c r="AF200" s="205"/>
      <c r="AG200" s="205"/>
      <c r="AH200" s="205"/>
      <c r="AI200" s="233"/>
      <c r="AJ200" s="331"/>
      <c r="AK200" s="331"/>
      <c r="AL200" s="331"/>
      <c r="AM200" s="332"/>
      <c r="AN200" s="332"/>
      <c r="AO200" s="333"/>
      <c r="AQ200" s="19"/>
      <c r="AV200" s="221"/>
      <c r="AW200" s="221"/>
      <c r="AX200" s="221"/>
      <c r="AY200" s="221"/>
      <c r="AZ200" s="221"/>
      <c r="BA200" s="221"/>
      <c r="BB200" s="221"/>
      <c r="BC200" s="221"/>
      <c r="BD200" s="221"/>
      <c r="BL200" s="195"/>
      <c r="BM200" s="195"/>
      <c r="BN200" s="195"/>
      <c r="BO200" s="195"/>
      <c r="BP200" s="195"/>
      <c r="BQ200" s="195"/>
      <c r="BS200" s="195"/>
      <c r="BT200" s="195"/>
      <c r="BU200" s="246"/>
      <c r="BV200" s="195"/>
      <c r="BW200" s="246"/>
      <c r="BX200" s="195"/>
      <c r="BY200" s="246"/>
      <c r="BZ200" s="195"/>
      <c r="CA200" s="246"/>
      <c r="CC200" s="246"/>
      <c r="CE200" s="246"/>
    </row>
    <row r="201" spans="1:83" s="17" customFormat="1" ht="14.25" customHeight="1" x14ac:dyDescent="0.25">
      <c r="A201" s="198"/>
      <c r="B201" s="200"/>
      <c r="C201" s="199"/>
      <c r="D201" s="199"/>
      <c r="E201" s="199"/>
      <c r="F201" s="200"/>
      <c r="G201" s="200"/>
      <c r="H201" s="200"/>
      <c r="I201" s="198"/>
      <c r="J201" s="199"/>
      <c r="K201" s="212"/>
      <c r="L201" s="198"/>
      <c r="M201" s="198"/>
      <c r="N201" s="198"/>
      <c r="O201" s="198"/>
      <c r="P201" s="198"/>
      <c r="Q201" s="198"/>
      <c r="R201" s="198"/>
      <c r="S201" s="198"/>
      <c r="T201" s="198"/>
      <c r="U201" s="202"/>
      <c r="V201" s="201"/>
      <c r="W201" s="201"/>
      <c r="X201" s="201"/>
      <c r="Y201" s="201"/>
      <c r="Z201" s="201"/>
      <c r="AA201" s="205"/>
      <c r="AB201" s="205"/>
      <c r="AC201" s="205"/>
      <c r="AD201" s="205"/>
      <c r="AE201" s="205"/>
      <c r="AF201" s="205"/>
      <c r="AG201" s="205"/>
      <c r="AH201" s="205"/>
      <c r="AI201" s="233"/>
      <c r="AJ201" s="331"/>
      <c r="AK201" s="331"/>
      <c r="AL201" s="331"/>
      <c r="AM201" s="332"/>
      <c r="AN201" s="332"/>
      <c r="AO201" s="333"/>
      <c r="AQ201" s="19"/>
      <c r="AV201" s="221"/>
      <c r="AW201" s="221"/>
      <c r="AX201" s="221"/>
      <c r="AY201" s="221"/>
      <c r="AZ201" s="221"/>
      <c r="BA201" s="221"/>
      <c r="BB201" s="221"/>
      <c r="BC201" s="221"/>
      <c r="BD201" s="221"/>
      <c r="BL201" s="195"/>
      <c r="BM201" s="195"/>
      <c r="BN201" s="195"/>
      <c r="BO201" s="195"/>
      <c r="BP201" s="195"/>
      <c r="BQ201" s="195"/>
      <c r="BS201" s="195"/>
      <c r="BT201" s="195"/>
      <c r="BU201" s="246"/>
      <c r="BV201" s="195"/>
      <c r="BW201" s="246"/>
      <c r="BX201" s="195"/>
      <c r="BY201" s="246"/>
      <c r="BZ201" s="195"/>
      <c r="CA201" s="246"/>
      <c r="CC201" s="246"/>
      <c r="CE201" s="246"/>
    </row>
    <row r="202" spans="1:83" s="17" customFormat="1" ht="14.25" customHeight="1" x14ac:dyDescent="0.25">
      <c r="A202" s="198"/>
      <c r="B202" s="200"/>
      <c r="C202" s="199"/>
      <c r="D202" s="199"/>
      <c r="E202" s="199"/>
      <c r="F202" s="200"/>
      <c r="G202" s="200"/>
      <c r="H202" s="200"/>
      <c r="I202" s="198"/>
      <c r="J202" s="199"/>
      <c r="K202" s="212"/>
      <c r="L202" s="198"/>
      <c r="M202" s="198"/>
      <c r="N202" s="198"/>
      <c r="O202" s="198"/>
      <c r="P202" s="198"/>
      <c r="Q202" s="198"/>
      <c r="R202" s="198"/>
      <c r="S202" s="198"/>
      <c r="T202" s="198"/>
      <c r="U202" s="202"/>
      <c r="V202" s="201"/>
      <c r="W202" s="201"/>
      <c r="X202" s="201"/>
      <c r="Y202" s="201"/>
      <c r="Z202" s="201"/>
      <c r="AA202" s="205"/>
      <c r="AB202" s="205"/>
      <c r="AC202" s="205"/>
      <c r="AD202" s="205"/>
      <c r="AE202" s="205"/>
      <c r="AF202" s="205"/>
      <c r="AG202" s="205"/>
      <c r="AH202" s="205"/>
      <c r="AI202" s="233"/>
      <c r="AJ202" s="331"/>
      <c r="AK202" s="331"/>
      <c r="AL202" s="331"/>
      <c r="AM202" s="332"/>
      <c r="AN202" s="332"/>
      <c r="AO202" s="333"/>
      <c r="AQ202" s="19"/>
      <c r="AV202" s="221"/>
      <c r="AW202" s="221"/>
      <c r="AX202" s="221"/>
      <c r="AY202" s="221"/>
      <c r="AZ202" s="221"/>
      <c r="BA202" s="221"/>
      <c r="BB202" s="221"/>
      <c r="BC202" s="221"/>
      <c r="BD202" s="221"/>
      <c r="BL202" s="195"/>
      <c r="BM202" s="195"/>
      <c r="BN202" s="195"/>
      <c r="BO202" s="195"/>
      <c r="BP202" s="195"/>
      <c r="BQ202" s="195"/>
      <c r="BS202" s="195"/>
      <c r="BT202" s="195"/>
      <c r="BU202" s="246"/>
      <c r="BV202" s="195"/>
      <c r="BW202" s="246"/>
      <c r="BX202" s="195"/>
      <c r="BY202" s="246"/>
      <c r="BZ202" s="195"/>
      <c r="CA202" s="246"/>
      <c r="CC202" s="246"/>
      <c r="CE202" s="246"/>
    </row>
    <row r="203" spans="1:83" s="17" customFormat="1" ht="14.25" customHeight="1" x14ac:dyDescent="0.25">
      <c r="A203" s="198"/>
      <c r="B203" s="200"/>
      <c r="C203" s="199"/>
      <c r="D203" s="199"/>
      <c r="E203" s="199"/>
      <c r="F203" s="200"/>
      <c r="G203" s="200"/>
      <c r="H203" s="200"/>
      <c r="I203" s="198"/>
      <c r="J203" s="199"/>
      <c r="K203" s="212"/>
      <c r="L203" s="198"/>
      <c r="M203" s="198"/>
      <c r="N203" s="198"/>
      <c r="O203" s="198"/>
      <c r="P203" s="198"/>
      <c r="Q203" s="198"/>
      <c r="R203" s="198"/>
      <c r="S203" s="198"/>
      <c r="T203" s="198"/>
      <c r="U203" s="202"/>
      <c r="V203" s="201"/>
      <c r="W203" s="201"/>
      <c r="X203" s="201"/>
      <c r="Y203" s="201"/>
      <c r="Z203" s="201"/>
      <c r="AA203" s="205"/>
      <c r="AB203" s="205"/>
      <c r="AC203" s="205"/>
      <c r="AD203" s="205"/>
      <c r="AE203" s="205"/>
      <c r="AF203" s="205"/>
      <c r="AG203" s="205"/>
      <c r="AH203" s="205"/>
      <c r="AI203" s="233"/>
      <c r="AJ203" s="331"/>
      <c r="AK203" s="331"/>
      <c r="AL203" s="331"/>
      <c r="AM203" s="332"/>
      <c r="AN203" s="332"/>
      <c r="AO203" s="333"/>
      <c r="AQ203" s="19"/>
      <c r="AV203" s="221"/>
      <c r="AW203" s="221"/>
      <c r="AX203" s="221"/>
      <c r="AY203" s="221"/>
      <c r="AZ203" s="221"/>
      <c r="BA203" s="221"/>
      <c r="BB203" s="221"/>
      <c r="BC203" s="221"/>
      <c r="BD203" s="221"/>
      <c r="BL203" s="195"/>
      <c r="BM203" s="195"/>
      <c r="BN203" s="195"/>
      <c r="BO203" s="195"/>
      <c r="BP203" s="195"/>
      <c r="BQ203" s="195"/>
      <c r="BS203" s="195"/>
      <c r="BT203" s="195"/>
      <c r="BU203" s="246"/>
      <c r="BV203" s="195"/>
      <c r="BW203" s="246"/>
      <c r="BX203" s="195"/>
      <c r="BY203" s="246"/>
      <c r="BZ203" s="195"/>
      <c r="CA203" s="246"/>
      <c r="CC203" s="246"/>
      <c r="CE203" s="246"/>
    </row>
    <row r="204" spans="1:83" s="17" customFormat="1" ht="14.25" customHeight="1" x14ac:dyDescent="0.25">
      <c r="A204" s="198"/>
      <c r="B204" s="200"/>
      <c r="C204" s="199"/>
      <c r="D204" s="199"/>
      <c r="E204" s="199"/>
      <c r="F204" s="200"/>
      <c r="G204" s="200"/>
      <c r="H204" s="200"/>
      <c r="I204" s="198"/>
      <c r="J204" s="199"/>
      <c r="K204" s="212"/>
      <c r="L204" s="198"/>
      <c r="M204" s="198"/>
      <c r="N204" s="198"/>
      <c r="O204" s="198"/>
      <c r="P204" s="198"/>
      <c r="Q204" s="198"/>
      <c r="R204" s="198"/>
      <c r="S204" s="198"/>
      <c r="T204" s="198"/>
      <c r="U204" s="202"/>
      <c r="V204" s="201"/>
      <c r="W204" s="201"/>
      <c r="X204" s="201"/>
      <c r="Y204" s="201"/>
      <c r="Z204" s="201"/>
      <c r="AA204" s="205"/>
      <c r="AB204" s="205"/>
      <c r="AC204" s="205"/>
      <c r="AD204" s="205"/>
      <c r="AE204" s="205"/>
      <c r="AF204" s="205"/>
      <c r="AG204" s="205"/>
      <c r="AH204" s="205"/>
      <c r="AI204" s="233"/>
      <c r="AJ204" s="331"/>
      <c r="AK204" s="331"/>
      <c r="AL204" s="331"/>
      <c r="AM204" s="332"/>
      <c r="AN204" s="332"/>
      <c r="AO204" s="333"/>
      <c r="AQ204" s="19"/>
      <c r="AV204" s="221"/>
      <c r="AW204" s="221"/>
      <c r="AX204" s="221"/>
      <c r="AY204" s="221"/>
      <c r="AZ204" s="221"/>
      <c r="BA204" s="221"/>
      <c r="BB204" s="221"/>
      <c r="BC204" s="221"/>
      <c r="BD204" s="221"/>
      <c r="BL204" s="195"/>
      <c r="BM204" s="195"/>
      <c r="BN204" s="195"/>
      <c r="BO204" s="195"/>
      <c r="BP204" s="195"/>
      <c r="BQ204" s="195"/>
      <c r="BS204" s="195"/>
      <c r="BT204" s="195"/>
      <c r="BU204" s="246"/>
      <c r="BV204" s="195"/>
      <c r="BW204" s="246"/>
      <c r="BX204" s="195"/>
      <c r="BY204" s="246"/>
      <c r="BZ204" s="195"/>
      <c r="CA204" s="246"/>
      <c r="CC204" s="246"/>
      <c r="CE204" s="246"/>
    </row>
    <row r="205" spans="1:83" s="17" customFormat="1" ht="14.25" customHeight="1" x14ac:dyDescent="0.25">
      <c r="A205" s="198"/>
      <c r="B205" s="200"/>
      <c r="C205" s="199"/>
      <c r="D205" s="199"/>
      <c r="E205" s="199"/>
      <c r="F205" s="200"/>
      <c r="G205" s="200"/>
      <c r="H205" s="200"/>
      <c r="I205" s="198"/>
      <c r="J205" s="199"/>
      <c r="K205" s="212"/>
      <c r="L205" s="198"/>
      <c r="M205" s="198"/>
      <c r="N205" s="198"/>
      <c r="O205" s="198"/>
      <c r="P205" s="198"/>
      <c r="Q205" s="198"/>
      <c r="R205" s="198"/>
      <c r="S205" s="198"/>
      <c r="T205" s="198"/>
      <c r="U205" s="202"/>
      <c r="V205" s="201"/>
      <c r="W205" s="201"/>
      <c r="X205" s="201"/>
      <c r="Y205" s="201"/>
      <c r="Z205" s="201"/>
      <c r="AA205" s="205"/>
      <c r="AB205" s="205"/>
      <c r="AC205" s="205"/>
      <c r="AD205" s="205"/>
      <c r="AE205" s="205"/>
      <c r="AF205" s="205"/>
      <c r="AG205" s="205"/>
      <c r="AH205" s="205"/>
      <c r="AI205" s="233"/>
      <c r="AJ205" s="331"/>
      <c r="AK205" s="331"/>
      <c r="AL205" s="331"/>
      <c r="AM205" s="332"/>
      <c r="AN205" s="332"/>
      <c r="AO205" s="333"/>
      <c r="AQ205" s="19"/>
      <c r="AV205" s="221"/>
      <c r="AW205" s="221"/>
      <c r="AX205" s="221"/>
      <c r="AY205" s="221"/>
      <c r="AZ205" s="221"/>
      <c r="BA205" s="221"/>
      <c r="BB205" s="221"/>
      <c r="BC205" s="221"/>
      <c r="BD205" s="221"/>
      <c r="BL205" s="195"/>
      <c r="BM205" s="195"/>
      <c r="BN205" s="195"/>
      <c r="BO205" s="195"/>
      <c r="BP205" s="195"/>
      <c r="BQ205" s="195"/>
      <c r="BS205" s="195"/>
      <c r="BT205" s="195"/>
      <c r="BU205" s="246"/>
      <c r="BV205" s="195"/>
      <c r="BW205" s="246"/>
      <c r="BX205" s="195"/>
      <c r="BY205" s="246"/>
      <c r="BZ205" s="195"/>
      <c r="CA205" s="246"/>
      <c r="CC205" s="246"/>
      <c r="CE205" s="246"/>
    </row>
    <row r="206" spans="1:83" s="17" customFormat="1" ht="14.25" customHeight="1" x14ac:dyDescent="0.25">
      <c r="A206" s="198"/>
      <c r="B206" s="200"/>
      <c r="C206" s="199"/>
      <c r="D206" s="199"/>
      <c r="E206" s="199"/>
      <c r="F206" s="200"/>
      <c r="G206" s="200"/>
      <c r="H206" s="200"/>
      <c r="I206" s="198"/>
      <c r="J206" s="199"/>
      <c r="K206" s="212"/>
      <c r="L206" s="198"/>
      <c r="M206" s="198"/>
      <c r="N206" s="198"/>
      <c r="O206" s="198"/>
      <c r="P206" s="198"/>
      <c r="Q206" s="198"/>
      <c r="R206" s="198"/>
      <c r="S206" s="198"/>
      <c r="T206" s="198"/>
      <c r="U206" s="202"/>
      <c r="V206" s="201"/>
      <c r="W206" s="201"/>
      <c r="X206" s="201"/>
      <c r="Y206" s="201"/>
      <c r="Z206" s="201"/>
      <c r="AA206" s="205"/>
      <c r="AB206" s="205"/>
      <c r="AC206" s="205"/>
      <c r="AD206" s="205"/>
      <c r="AE206" s="205"/>
      <c r="AF206" s="205"/>
      <c r="AG206" s="205"/>
      <c r="AH206" s="205"/>
      <c r="AI206" s="233"/>
      <c r="AJ206" s="331"/>
      <c r="AK206" s="331"/>
      <c r="AL206" s="331"/>
      <c r="AM206" s="332"/>
      <c r="AN206" s="332"/>
      <c r="AO206" s="333"/>
      <c r="AQ206" s="19"/>
      <c r="AV206" s="221"/>
      <c r="AW206" s="221"/>
      <c r="AX206" s="221"/>
      <c r="AY206" s="221"/>
      <c r="AZ206" s="221"/>
      <c r="BA206" s="221"/>
      <c r="BB206" s="221"/>
      <c r="BC206" s="221"/>
      <c r="BD206" s="221"/>
      <c r="BL206" s="195"/>
      <c r="BM206" s="195"/>
      <c r="BN206" s="195"/>
      <c r="BO206" s="195"/>
      <c r="BP206" s="195"/>
      <c r="BQ206" s="195"/>
      <c r="BS206" s="195"/>
      <c r="BT206" s="195"/>
      <c r="BU206" s="246"/>
      <c r="BV206" s="195"/>
      <c r="BW206" s="246"/>
      <c r="BX206" s="195"/>
      <c r="BY206" s="246"/>
      <c r="BZ206" s="195"/>
      <c r="CA206" s="246"/>
      <c r="CC206" s="246"/>
      <c r="CE206" s="246"/>
    </row>
    <row r="207" spans="1:83" s="17" customFormat="1" ht="14.25" customHeight="1" x14ac:dyDescent="0.25">
      <c r="A207" s="198"/>
      <c r="B207" s="200"/>
      <c r="C207" s="199"/>
      <c r="D207" s="199"/>
      <c r="E207" s="199"/>
      <c r="F207" s="200"/>
      <c r="G207" s="200"/>
      <c r="H207" s="200"/>
      <c r="I207" s="198"/>
      <c r="J207" s="199"/>
      <c r="K207" s="212"/>
      <c r="L207" s="198"/>
      <c r="M207" s="198"/>
      <c r="N207" s="198"/>
      <c r="O207" s="198"/>
      <c r="P207" s="198"/>
      <c r="Q207" s="198"/>
      <c r="R207" s="198"/>
      <c r="S207" s="198"/>
      <c r="T207" s="198"/>
      <c r="U207" s="202"/>
      <c r="V207" s="201"/>
      <c r="W207" s="201"/>
      <c r="X207" s="201"/>
      <c r="Y207" s="201"/>
      <c r="Z207" s="201"/>
      <c r="AA207" s="205"/>
      <c r="AB207" s="205"/>
      <c r="AC207" s="205"/>
      <c r="AD207" s="205"/>
      <c r="AE207" s="205"/>
      <c r="AF207" s="205"/>
      <c r="AG207" s="205"/>
      <c r="AH207" s="205"/>
      <c r="AI207" s="233"/>
      <c r="AJ207" s="331"/>
      <c r="AK207" s="331"/>
      <c r="AL207" s="331"/>
      <c r="AM207" s="332"/>
      <c r="AN207" s="332"/>
      <c r="AO207" s="333"/>
      <c r="AQ207" s="19"/>
      <c r="AV207" s="221"/>
      <c r="AW207" s="221"/>
      <c r="AX207" s="221"/>
      <c r="AY207" s="221"/>
      <c r="AZ207" s="221"/>
      <c r="BA207" s="221"/>
      <c r="BB207" s="221"/>
      <c r="BC207" s="221"/>
      <c r="BD207" s="221"/>
      <c r="BL207" s="195"/>
      <c r="BM207" s="195"/>
      <c r="BN207" s="195"/>
      <c r="BO207" s="195"/>
      <c r="BP207" s="195"/>
      <c r="BQ207" s="195"/>
      <c r="BS207" s="195"/>
      <c r="BT207" s="195"/>
      <c r="BU207" s="246"/>
      <c r="BV207" s="195"/>
      <c r="BW207" s="246"/>
      <c r="BX207" s="195"/>
      <c r="BY207" s="246"/>
      <c r="BZ207" s="195"/>
      <c r="CA207" s="246"/>
      <c r="CC207" s="246"/>
      <c r="CE207" s="246"/>
    </row>
    <row r="208" spans="1:83" s="17" customFormat="1" ht="14.25" customHeight="1" x14ac:dyDescent="0.25">
      <c r="A208" s="198"/>
      <c r="B208" s="200"/>
      <c r="C208" s="199"/>
      <c r="D208" s="199"/>
      <c r="E208" s="199"/>
      <c r="F208" s="200"/>
      <c r="G208" s="200"/>
      <c r="H208" s="200"/>
      <c r="I208" s="198"/>
      <c r="J208" s="199"/>
      <c r="K208" s="212"/>
      <c r="L208" s="198"/>
      <c r="M208" s="198"/>
      <c r="N208" s="198"/>
      <c r="O208" s="198"/>
      <c r="P208" s="198"/>
      <c r="Q208" s="198"/>
      <c r="R208" s="198"/>
      <c r="S208" s="198"/>
      <c r="T208" s="198"/>
      <c r="U208" s="202"/>
      <c r="V208" s="201"/>
      <c r="W208" s="201"/>
      <c r="X208" s="201"/>
      <c r="Y208" s="201"/>
      <c r="Z208" s="201"/>
      <c r="AA208" s="205"/>
      <c r="AB208" s="205"/>
      <c r="AC208" s="205"/>
      <c r="AD208" s="205"/>
      <c r="AE208" s="205"/>
      <c r="AF208" s="205"/>
      <c r="AG208" s="205"/>
      <c r="AH208" s="205"/>
      <c r="AI208" s="233"/>
      <c r="AJ208" s="331"/>
      <c r="AK208" s="331"/>
      <c r="AL208" s="331"/>
      <c r="AM208" s="332"/>
      <c r="AN208" s="332"/>
      <c r="AO208" s="333"/>
      <c r="AQ208" s="19"/>
      <c r="AV208" s="221"/>
      <c r="AW208" s="221"/>
      <c r="AX208" s="221"/>
      <c r="AY208" s="221"/>
      <c r="AZ208" s="221"/>
      <c r="BA208" s="221"/>
      <c r="BB208" s="221"/>
      <c r="BC208" s="221"/>
      <c r="BD208" s="221"/>
      <c r="BL208" s="195"/>
      <c r="BM208" s="195"/>
      <c r="BN208" s="195"/>
      <c r="BO208" s="195"/>
      <c r="BP208" s="195"/>
      <c r="BQ208" s="195"/>
      <c r="BS208" s="195"/>
      <c r="BT208" s="195"/>
      <c r="BU208" s="246"/>
      <c r="BV208" s="195"/>
      <c r="BW208" s="246"/>
      <c r="BX208" s="195"/>
      <c r="BY208" s="246"/>
      <c r="BZ208" s="195"/>
      <c r="CA208" s="246"/>
      <c r="CC208" s="246"/>
      <c r="CE208" s="246"/>
    </row>
    <row r="209" spans="1:83" s="17" customFormat="1" ht="14.25" customHeight="1" x14ac:dyDescent="0.25">
      <c r="A209" s="198"/>
      <c r="B209" s="200"/>
      <c r="C209" s="199"/>
      <c r="D209" s="199"/>
      <c r="E209" s="199"/>
      <c r="F209" s="200"/>
      <c r="G209" s="200"/>
      <c r="H209" s="200"/>
      <c r="I209" s="198"/>
      <c r="J209" s="199"/>
      <c r="K209" s="212"/>
      <c r="L209" s="198"/>
      <c r="M209" s="198"/>
      <c r="N209" s="198"/>
      <c r="O209" s="198"/>
      <c r="P209" s="198"/>
      <c r="Q209" s="198"/>
      <c r="R209" s="198"/>
      <c r="S209" s="198"/>
      <c r="T209" s="198"/>
      <c r="U209" s="202"/>
      <c r="V209" s="201"/>
      <c r="W209" s="201"/>
      <c r="X209" s="201"/>
      <c r="Y209" s="201"/>
      <c r="Z209" s="201"/>
      <c r="AA209" s="205"/>
      <c r="AB209" s="205"/>
      <c r="AC209" s="205"/>
      <c r="AD209" s="205"/>
      <c r="AE209" s="205"/>
      <c r="AF209" s="205"/>
      <c r="AG209" s="205"/>
      <c r="AH209" s="205"/>
      <c r="AI209" s="233"/>
      <c r="AJ209" s="331"/>
      <c r="AK209" s="331"/>
      <c r="AL209" s="331"/>
      <c r="AM209" s="332"/>
      <c r="AN209" s="332"/>
      <c r="AO209" s="333"/>
      <c r="AQ209" s="19"/>
      <c r="AV209" s="221"/>
      <c r="AW209" s="221"/>
      <c r="AX209" s="221"/>
      <c r="AY209" s="221"/>
      <c r="AZ209" s="221"/>
      <c r="BA209" s="221"/>
      <c r="BB209" s="221"/>
      <c r="BC209" s="221"/>
      <c r="BD209" s="221"/>
      <c r="BL209" s="195"/>
      <c r="BM209" s="195"/>
      <c r="BN209" s="195"/>
      <c r="BO209" s="195"/>
      <c r="BP209" s="195"/>
      <c r="BQ209" s="195"/>
      <c r="BS209" s="195"/>
      <c r="BT209" s="195"/>
      <c r="BU209" s="246"/>
      <c r="BV209" s="195"/>
      <c r="BW209" s="246"/>
      <c r="BX209" s="195"/>
      <c r="BY209" s="246"/>
      <c r="BZ209" s="195"/>
      <c r="CA209" s="246"/>
      <c r="CC209" s="246"/>
      <c r="CE209" s="246"/>
    </row>
    <row r="210" spans="1:83" s="17" customFormat="1" ht="14.25" customHeight="1" x14ac:dyDescent="0.25">
      <c r="A210" s="198"/>
      <c r="B210" s="200"/>
      <c r="C210" s="199"/>
      <c r="D210" s="199"/>
      <c r="E210" s="199"/>
      <c r="F210" s="200"/>
      <c r="G210" s="200"/>
      <c r="H210" s="200"/>
      <c r="I210" s="198"/>
      <c r="J210" s="199"/>
      <c r="K210" s="212"/>
      <c r="L210" s="198"/>
      <c r="M210" s="198"/>
      <c r="N210" s="198"/>
      <c r="O210" s="198"/>
      <c r="P210" s="198"/>
      <c r="Q210" s="198"/>
      <c r="R210" s="198"/>
      <c r="S210" s="198"/>
      <c r="T210" s="198"/>
      <c r="U210" s="202"/>
      <c r="V210" s="201"/>
      <c r="W210" s="201"/>
      <c r="X210" s="201"/>
      <c r="Y210" s="201"/>
      <c r="Z210" s="201"/>
      <c r="AA210" s="205"/>
      <c r="AB210" s="205"/>
      <c r="AC210" s="205"/>
      <c r="AD210" s="205"/>
      <c r="AE210" s="205"/>
      <c r="AF210" s="205"/>
      <c r="AG210" s="205"/>
      <c r="AH210" s="205"/>
      <c r="AI210" s="233"/>
      <c r="AJ210" s="331"/>
      <c r="AK210" s="331"/>
      <c r="AL210" s="331"/>
      <c r="AM210" s="332"/>
      <c r="AN210" s="332"/>
      <c r="AO210" s="333"/>
      <c r="AQ210" s="19"/>
      <c r="AV210" s="221"/>
      <c r="AW210" s="221"/>
      <c r="AX210" s="221"/>
      <c r="AY210" s="221"/>
      <c r="AZ210" s="221"/>
      <c r="BA210" s="221"/>
      <c r="BB210" s="221"/>
      <c r="BC210" s="221"/>
      <c r="BD210" s="221"/>
      <c r="BL210" s="195"/>
      <c r="BM210" s="195"/>
      <c r="BN210" s="195"/>
      <c r="BO210" s="195"/>
      <c r="BP210" s="195"/>
      <c r="BQ210" s="195"/>
      <c r="BS210" s="195"/>
      <c r="BT210" s="195"/>
      <c r="BU210" s="246"/>
      <c r="BV210" s="195"/>
      <c r="BW210" s="246"/>
      <c r="BX210" s="195"/>
      <c r="BY210" s="246"/>
      <c r="BZ210" s="195"/>
      <c r="CA210" s="246"/>
      <c r="CC210" s="246"/>
      <c r="CE210" s="246"/>
    </row>
    <row r="211" spans="1:83" s="17" customFormat="1" ht="14.25" customHeight="1" x14ac:dyDescent="0.25">
      <c r="A211" s="198"/>
      <c r="B211" s="200"/>
      <c r="C211" s="199"/>
      <c r="D211" s="199"/>
      <c r="E211" s="199"/>
      <c r="F211" s="200"/>
      <c r="G211" s="200"/>
      <c r="H211" s="200"/>
      <c r="I211" s="198"/>
      <c r="J211" s="199"/>
      <c r="K211" s="212"/>
      <c r="L211" s="198"/>
      <c r="M211" s="198"/>
      <c r="N211" s="198"/>
      <c r="O211" s="198"/>
      <c r="P211" s="198"/>
      <c r="Q211" s="198"/>
      <c r="R211" s="198"/>
      <c r="S211" s="198"/>
      <c r="T211" s="198"/>
      <c r="U211" s="202"/>
      <c r="V211" s="201"/>
      <c r="W211" s="201"/>
      <c r="X211" s="201"/>
      <c r="Y211" s="201"/>
      <c r="Z211" s="201"/>
      <c r="AA211" s="205"/>
      <c r="AB211" s="205"/>
      <c r="AC211" s="205"/>
      <c r="AD211" s="205"/>
      <c r="AE211" s="205"/>
      <c r="AF211" s="205"/>
      <c r="AG211" s="205"/>
      <c r="AH211" s="205"/>
      <c r="AI211" s="233"/>
      <c r="AJ211" s="331"/>
      <c r="AK211" s="331"/>
      <c r="AL211" s="331"/>
      <c r="AM211" s="332"/>
      <c r="AN211" s="332"/>
      <c r="AO211" s="333"/>
      <c r="AQ211" s="19"/>
      <c r="AV211" s="221"/>
      <c r="AW211" s="221"/>
      <c r="AX211" s="221"/>
      <c r="AY211" s="221"/>
      <c r="AZ211" s="221"/>
      <c r="BA211" s="221"/>
      <c r="BB211" s="221"/>
      <c r="BC211" s="221"/>
      <c r="BD211" s="221"/>
      <c r="BL211" s="195"/>
      <c r="BM211" s="195"/>
      <c r="BN211" s="195"/>
      <c r="BO211" s="195"/>
      <c r="BP211" s="195"/>
      <c r="BQ211" s="195"/>
      <c r="BS211" s="195"/>
      <c r="BT211" s="195"/>
      <c r="BU211" s="246"/>
      <c r="BV211" s="195"/>
      <c r="BW211" s="246"/>
      <c r="BX211" s="195"/>
      <c r="BY211" s="246"/>
      <c r="BZ211" s="195"/>
      <c r="CA211" s="246"/>
      <c r="CC211" s="246"/>
      <c r="CE211" s="246"/>
    </row>
    <row r="212" spans="1:83" s="17" customFormat="1" ht="14.25" customHeight="1" x14ac:dyDescent="0.25">
      <c r="A212" s="198"/>
      <c r="B212" s="200"/>
      <c r="C212" s="199"/>
      <c r="D212" s="199"/>
      <c r="E212" s="199"/>
      <c r="F212" s="200"/>
      <c r="G212" s="200"/>
      <c r="H212" s="200"/>
      <c r="I212" s="198"/>
      <c r="J212" s="199"/>
      <c r="K212" s="212"/>
      <c r="L212" s="198"/>
      <c r="M212" s="198"/>
      <c r="N212" s="198"/>
      <c r="O212" s="198"/>
      <c r="P212" s="198"/>
      <c r="Q212" s="198"/>
      <c r="R212" s="198"/>
      <c r="S212" s="198"/>
      <c r="T212" s="198"/>
      <c r="U212" s="202"/>
      <c r="V212" s="201"/>
      <c r="W212" s="201"/>
      <c r="X212" s="201"/>
      <c r="Y212" s="201"/>
      <c r="Z212" s="201"/>
      <c r="AA212" s="205"/>
      <c r="AB212" s="205"/>
      <c r="AC212" s="205"/>
      <c r="AD212" s="205"/>
      <c r="AE212" s="205"/>
      <c r="AF212" s="205"/>
      <c r="AG212" s="205"/>
      <c r="AH212" s="205"/>
      <c r="AI212" s="233"/>
      <c r="AJ212" s="331"/>
      <c r="AK212" s="331"/>
      <c r="AL212" s="331"/>
      <c r="AM212" s="332"/>
      <c r="AN212" s="332"/>
      <c r="AO212" s="333"/>
      <c r="AQ212" s="19"/>
      <c r="AV212" s="221"/>
      <c r="AW212" s="221"/>
      <c r="AX212" s="221"/>
      <c r="AY212" s="221"/>
      <c r="AZ212" s="221"/>
      <c r="BA212" s="221"/>
      <c r="BB212" s="221"/>
      <c r="BC212" s="221"/>
      <c r="BD212" s="221"/>
      <c r="BL212" s="195"/>
      <c r="BM212" s="195"/>
      <c r="BN212" s="195"/>
      <c r="BO212" s="195"/>
      <c r="BP212" s="195"/>
      <c r="BQ212" s="195"/>
      <c r="BS212" s="195"/>
      <c r="BT212" s="195"/>
      <c r="BU212" s="246"/>
      <c r="BV212" s="195"/>
      <c r="BW212" s="246"/>
      <c r="BX212" s="195"/>
      <c r="BY212" s="246"/>
      <c r="BZ212" s="195"/>
      <c r="CA212" s="246"/>
      <c r="CC212" s="246"/>
      <c r="CE212" s="246"/>
    </row>
    <row r="213" spans="1:83" s="17" customFormat="1" ht="14.25" customHeight="1" x14ac:dyDescent="0.25">
      <c r="A213" s="198"/>
      <c r="B213" s="200"/>
      <c r="C213" s="199"/>
      <c r="D213" s="199"/>
      <c r="E213" s="199"/>
      <c r="F213" s="200"/>
      <c r="G213" s="200"/>
      <c r="H213" s="200"/>
      <c r="I213" s="198"/>
      <c r="J213" s="199"/>
      <c r="K213" s="212"/>
      <c r="L213" s="198"/>
      <c r="M213" s="198"/>
      <c r="N213" s="198"/>
      <c r="O213" s="198"/>
      <c r="P213" s="198"/>
      <c r="Q213" s="198"/>
      <c r="R213" s="198"/>
      <c r="S213" s="198"/>
      <c r="T213" s="198"/>
      <c r="U213" s="202"/>
      <c r="V213" s="201"/>
      <c r="W213" s="201"/>
      <c r="X213" s="201"/>
      <c r="Y213" s="201"/>
      <c r="Z213" s="201"/>
      <c r="AA213" s="205"/>
      <c r="AB213" s="205"/>
      <c r="AC213" s="205"/>
      <c r="AD213" s="205"/>
      <c r="AE213" s="205"/>
      <c r="AF213" s="205"/>
      <c r="AG213" s="205"/>
      <c r="AH213" s="205"/>
      <c r="AI213" s="233"/>
      <c r="AJ213" s="331"/>
      <c r="AK213" s="331"/>
      <c r="AL213" s="331"/>
      <c r="AM213" s="332"/>
      <c r="AN213" s="332"/>
      <c r="AO213" s="333"/>
      <c r="AQ213" s="19"/>
      <c r="AV213" s="221"/>
      <c r="AW213" s="221"/>
      <c r="AX213" s="221"/>
      <c r="AY213" s="221"/>
      <c r="AZ213" s="221"/>
      <c r="BA213" s="221"/>
      <c r="BB213" s="221"/>
      <c r="BC213" s="221"/>
      <c r="BD213" s="221"/>
      <c r="BL213" s="195"/>
      <c r="BM213" s="195"/>
      <c r="BN213" s="195"/>
      <c r="BO213" s="195"/>
      <c r="BP213" s="195"/>
      <c r="BQ213" s="195"/>
      <c r="BS213" s="195"/>
      <c r="BT213" s="195"/>
      <c r="BU213" s="246"/>
      <c r="BV213" s="195"/>
      <c r="BW213" s="246"/>
      <c r="BX213" s="195"/>
      <c r="BY213" s="246"/>
      <c r="BZ213" s="195"/>
      <c r="CA213" s="246"/>
      <c r="CC213" s="246"/>
      <c r="CE213" s="246"/>
    </row>
    <row r="214" spans="1:83" s="17" customFormat="1" ht="14.25" customHeight="1" x14ac:dyDescent="0.25">
      <c r="A214" s="198"/>
      <c r="B214" s="200"/>
      <c r="C214" s="199"/>
      <c r="D214" s="199"/>
      <c r="E214" s="199"/>
      <c r="F214" s="200"/>
      <c r="G214" s="200"/>
      <c r="H214" s="200"/>
      <c r="I214" s="198"/>
      <c r="J214" s="199"/>
      <c r="K214" s="212"/>
      <c r="L214" s="198"/>
      <c r="M214" s="198"/>
      <c r="N214" s="198"/>
      <c r="O214" s="198"/>
      <c r="P214" s="198"/>
      <c r="Q214" s="198"/>
      <c r="R214" s="198"/>
      <c r="S214" s="198"/>
      <c r="T214" s="198"/>
      <c r="U214" s="202"/>
      <c r="V214" s="201"/>
      <c r="W214" s="201"/>
      <c r="X214" s="201"/>
      <c r="Y214" s="201"/>
      <c r="Z214" s="201"/>
      <c r="AA214" s="205"/>
      <c r="AB214" s="205"/>
      <c r="AC214" s="205"/>
      <c r="AD214" s="205"/>
      <c r="AE214" s="205"/>
      <c r="AF214" s="205"/>
      <c r="AG214" s="205"/>
      <c r="AH214" s="205"/>
      <c r="AI214" s="233"/>
      <c r="AJ214" s="331"/>
      <c r="AK214" s="331"/>
      <c r="AL214" s="331"/>
      <c r="AM214" s="332"/>
      <c r="AN214" s="332"/>
      <c r="AO214" s="333"/>
      <c r="AQ214" s="19"/>
      <c r="AV214" s="221"/>
      <c r="AW214" s="221"/>
      <c r="AX214" s="221"/>
      <c r="AY214" s="221"/>
      <c r="AZ214" s="221"/>
      <c r="BA214" s="221"/>
      <c r="BB214" s="221"/>
      <c r="BC214" s="221"/>
      <c r="BD214" s="221"/>
      <c r="BL214" s="195"/>
      <c r="BM214" s="195"/>
      <c r="BN214" s="195"/>
      <c r="BO214" s="195"/>
      <c r="BP214" s="195"/>
      <c r="BQ214" s="195"/>
      <c r="BS214" s="195"/>
      <c r="BT214" s="195"/>
      <c r="BU214" s="246"/>
      <c r="BV214" s="195"/>
      <c r="BW214" s="246"/>
      <c r="BX214" s="195"/>
      <c r="BY214" s="246"/>
      <c r="BZ214" s="195"/>
      <c r="CA214" s="246"/>
      <c r="CC214" s="246"/>
      <c r="CE214" s="246"/>
    </row>
    <row r="215" spans="1:83" s="17" customFormat="1" ht="14.25" customHeight="1" x14ac:dyDescent="0.25">
      <c r="A215" s="198"/>
      <c r="B215" s="200"/>
      <c r="C215" s="199"/>
      <c r="D215" s="199"/>
      <c r="E215" s="199"/>
      <c r="F215" s="200"/>
      <c r="G215" s="200"/>
      <c r="H215" s="200"/>
      <c r="I215" s="198"/>
      <c r="J215" s="199"/>
      <c r="K215" s="212"/>
      <c r="L215" s="198"/>
      <c r="M215" s="198"/>
      <c r="N215" s="198"/>
      <c r="O215" s="198"/>
      <c r="P215" s="198"/>
      <c r="Q215" s="198"/>
      <c r="R215" s="198"/>
      <c r="S215" s="198"/>
      <c r="T215" s="198"/>
      <c r="U215" s="202"/>
      <c r="V215" s="201"/>
      <c r="W215" s="201"/>
      <c r="X215" s="201"/>
      <c r="Y215" s="201"/>
      <c r="Z215" s="201"/>
      <c r="AA215" s="205"/>
      <c r="AB215" s="205"/>
      <c r="AC215" s="205"/>
      <c r="AD215" s="205"/>
      <c r="AE215" s="205"/>
      <c r="AF215" s="205"/>
      <c r="AG215" s="205"/>
      <c r="AH215" s="205"/>
      <c r="AI215" s="233"/>
      <c r="AJ215" s="331"/>
      <c r="AK215" s="331"/>
      <c r="AL215" s="331"/>
      <c r="AM215" s="332"/>
      <c r="AN215" s="332"/>
      <c r="AO215" s="333"/>
      <c r="AQ215" s="19"/>
      <c r="AV215" s="221"/>
      <c r="AW215" s="221"/>
      <c r="AX215" s="221"/>
      <c r="AY215" s="221"/>
      <c r="AZ215" s="221"/>
      <c r="BA215" s="221"/>
      <c r="BB215" s="221"/>
      <c r="BC215" s="221"/>
      <c r="BD215" s="221"/>
      <c r="BL215" s="195"/>
      <c r="BM215" s="195"/>
      <c r="BN215" s="195"/>
      <c r="BO215" s="195"/>
      <c r="BP215" s="195"/>
      <c r="BQ215" s="195"/>
      <c r="BS215" s="195"/>
      <c r="BT215" s="195"/>
      <c r="BU215" s="246"/>
      <c r="BV215" s="195"/>
      <c r="BW215" s="246"/>
      <c r="BX215" s="195"/>
      <c r="BY215" s="246"/>
      <c r="BZ215" s="195"/>
      <c r="CA215" s="246"/>
      <c r="CC215" s="246"/>
      <c r="CE215" s="246"/>
    </row>
    <row r="216" spans="1:83" s="17" customFormat="1" ht="14.25" customHeight="1" x14ac:dyDescent="0.25">
      <c r="A216" s="198"/>
      <c r="B216" s="200"/>
      <c r="C216" s="199"/>
      <c r="D216" s="199"/>
      <c r="E216" s="199"/>
      <c r="F216" s="200"/>
      <c r="G216" s="200"/>
      <c r="H216" s="200"/>
      <c r="I216" s="198"/>
      <c r="J216" s="199"/>
      <c r="K216" s="212"/>
      <c r="L216" s="198"/>
      <c r="M216" s="198"/>
      <c r="N216" s="198"/>
      <c r="O216" s="198"/>
      <c r="P216" s="198"/>
      <c r="Q216" s="198"/>
      <c r="R216" s="198"/>
      <c r="S216" s="198"/>
      <c r="T216" s="198"/>
      <c r="U216" s="202"/>
      <c r="V216" s="201"/>
      <c r="W216" s="201"/>
      <c r="X216" s="201"/>
      <c r="Y216" s="201"/>
      <c r="Z216" s="201"/>
      <c r="AA216" s="205"/>
      <c r="AB216" s="205"/>
      <c r="AC216" s="205"/>
      <c r="AD216" s="205"/>
      <c r="AE216" s="205"/>
      <c r="AF216" s="205"/>
      <c r="AG216" s="205"/>
      <c r="AH216" s="205"/>
      <c r="AI216" s="233"/>
      <c r="AJ216" s="331"/>
      <c r="AK216" s="331"/>
      <c r="AL216" s="331"/>
      <c r="AM216" s="332"/>
      <c r="AN216" s="332"/>
      <c r="AO216" s="333"/>
      <c r="AQ216" s="19"/>
      <c r="AV216" s="221"/>
      <c r="AW216" s="221"/>
      <c r="AX216" s="221"/>
      <c r="AY216" s="221"/>
      <c r="AZ216" s="221"/>
      <c r="BA216" s="221"/>
      <c r="BB216" s="221"/>
      <c r="BC216" s="221"/>
      <c r="BD216" s="221"/>
      <c r="BL216" s="195"/>
      <c r="BM216" s="195"/>
      <c r="BN216" s="195"/>
      <c r="BO216" s="195"/>
      <c r="BP216" s="195"/>
      <c r="BQ216" s="195"/>
      <c r="BS216" s="195"/>
      <c r="BT216" s="195"/>
      <c r="BU216" s="246"/>
      <c r="BV216" s="195"/>
      <c r="BW216" s="246"/>
      <c r="BX216" s="195"/>
      <c r="BY216" s="246"/>
      <c r="BZ216" s="195"/>
      <c r="CA216" s="246"/>
      <c r="CC216" s="246"/>
      <c r="CE216" s="246"/>
    </row>
    <row r="217" spans="1:83" s="17" customFormat="1" ht="14.25" customHeight="1" x14ac:dyDescent="0.25">
      <c r="A217" s="198"/>
      <c r="B217" s="200"/>
      <c r="C217" s="199"/>
      <c r="D217" s="199"/>
      <c r="E217" s="199"/>
      <c r="F217" s="200"/>
      <c r="G217" s="200"/>
      <c r="H217" s="200"/>
      <c r="I217" s="198"/>
      <c r="J217" s="199"/>
      <c r="K217" s="212"/>
      <c r="L217" s="198"/>
      <c r="M217" s="198"/>
      <c r="N217" s="198"/>
      <c r="O217" s="198"/>
      <c r="P217" s="198"/>
      <c r="Q217" s="198"/>
      <c r="R217" s="198"/>
      <c r="S217" s="198"/>
      <c r="T217" s="198"/>
      <c r="U217" s="202"/>
      <c r="V217" s="201"/>
      <c r="W217" s="201"/>
      <c r="X217" s="201"/>
      <c r="Y217" s="201"/>
      <c r="Z217" s="201"/>
      <c r="AA217" s="205"/>
      <c r="AB217" s="205"/>
      <c r="AC217" s="205"/>
      <c r="AD217" s="205"/>
      <c r="AE217" s="205"/>
      <c r="AF217" s="205"/>
      <c r="AG217" s="205"/>
      <c r="AH217" s="205"/>
      <c r="AI217" s="233"/>
      <c r="AJ217" s="331"/>
      <c r="AK217" s="331"/>
      <c r="AL217" s="331"/>
      <c r="AM217" s="332"/>
      <c r="AN217" s="332"/>
      <c r="AO217" s="333"/>
      <c r="AQ217" s="19"/>
      <c r="AV217" s="221"/>
      <c r="AW217" s="221"/>
      <c r="AX217" s="221"/>
      <c r="AY217" s="221"/>
      <c r="AZ217" s="221"/>
      <c r="BA217" s="221"/>
      <c r="BB217" s="221"/>
      <c r="BC217" s="221"/>
      <c r="BD217" s="221"/>
      <c r="BL217" s="195"/>
      <c r="BM217" s="195"/>
      <c r="BN217" s="195"/>
      <c r="BO217" s="195"/>
      <c r="BP217" s="195"/>
      <c r="BQ217" s="195"/>
      <c r="BS217" s="195"/>
      <c r="BT217" s="195"/>
      <c r="BU217" s="246"/>
      <c r="BV217" s="195"/>
      <c r="BW217" s="246"/>
      <c r="BX217" s="195"/>
      <c r="BY217" s="246"/>
      <c r="BZ217" s="195"/>
      <c r="CA217" s="246"/>
      <c r="CC217" s="246"/>
      <c r="CE217" s="246"/>
    </row>
    <row r="218" spans="1:83" s="17" customFormat="1" ht="14.25" customHeight="1" x14ac:dyDescent="0.25">
      <c r="A218" s="198"/>
      <c r="B218" s="200"/>
      <c r="C218" s="199"/>
      <c r="D218" s="199"/>
      <c r="E218" s="199"/>
      <c r="F218" s="200"/>
      <c r="G218" s="200"/>
      <c r="H218" s="200"/>
      <c r="I218" s="198"/>
      <c r="J218" s="199"/>
      <c r="K218" s="212"/>
      <c r="L218" s="198"/>
      <c r="M218" s="198"/>
      <c r="N218" s="198"/>
      <c r="O218" s="198"/>
      <c r="P218" s="198"/>
      <c r="Q218" s="198"/>
      <c r="R218" s="198"/>
      <c r="S218" s="198"/>
      <c r="T218" s="198"/>
      <c r="U218" s="202"/>
      <c r="V218" s="201"/>
      <c r="W218" s="201"/>
      <c r="X218" s="201"/>
      <c r="Y218" s="201"/>
      <c r="Z218" s="201"/>
      <c r="AA218" s="205"/>
      <c r="AB218" s="205"/>
      <c r="AC218" s="205"/>
      <c r="AD218" s="205"/>
      <c r="AE218" s="205"/>
      <c r="AF218" s="205"/>
      <c r="AG218" s="205"/>
      <c r="AH218" s="205"/>
      <c r="AI218" s="233"/>
      <c r="AJ218" s="331"/>
      <c r="AK218" s="331"/>
      <c r="AL218" s="331"/>
      <c r="AM218" s="332"/>
      <c r="AN218" s="332"/>
      <c r="AO218" s="333"/>
      <c r="AQ218" s="19"/>
      <c r="AV218" s="221"/>
      <c r="AW218" s="221"/>
      <c r="AX218" s="221"/>
      <c r="AY218" s="221"/>
      <c r="AZ218" s="221"/>
      <c r="BA218" s="221"/>
      <c r="BB218" s="221"/>
      <c r="BC218" s="221"/>
      <c r="BD218" s="221"/>
      <c r="BL218" s="195"/>
      <c r="BM218" s="195"/>
      <c r="BN218" s="195"/>
      <c r="BO218" s="195"/>
      <c r="BP218" s="195"/>
      <c r="BQ218" s="195"/>
      <c r="BS218" s="195"/>
      <c r="BT218" s="195"/>
      <c r="BU218" s="246"/>
      <c r="BV218" s="195"/>
      <c r="BW218" s="246"/>
      <c r="BX218" s="195"/>
      <c r="BY218" s="246"/>
      <c r="BZ218" s="195"/>
      <c r="CA218" s="246"/>
      <c r="CC218" s="246"/>
      <c r="CE218" s="246"/>
    </row>
    <row r="219" spans="1:83" s="17" customFormat="1" ht="14.25" customHeight="1" x14ac:dyDescent="0.25">
      <c r="A219" s="198"/>
      <c r="B219" s="200"/>
      <c r="C219" s="199"/>
      <c r="D219" s="199"/>
      <c r="E219" s="199"/>
      <c r="F219" s="200"/>
      <c r="G219" s="200"/>
      <c r="H219" s="200"/>
      <c r="I219" s="198"/>
      <c r="J219" s="199"/>
      <c r="K219" s="212"/>
      <c r="L219" s="198"/>
      <c r="M219" s="198"/>
      <c r="N219" s="198"/>
      <c r="O219" s="198"/>
      <c r="P219" s="198"/>
      <c r="Q219" s="198"/>
      <c r="R219" s="198"/>
      <c r="S219" s="198"/>
      <c r="T219" s="198"/>
      <c r="U219" s="202"/>
      <c r="V219" s="201"/>
      <c r="W219" s="201"/>
      <c r="X219" s="201"/>
      <c r="Y219" s="201"/>
      <c r="Z219" s="201"/>
      <c r="AA219" s="205"/>
      <c r="AB219" s="205"/>
      <c r="AC219" s="205"/>
      <c r="AD219" s="205"/>
      <c r="AE219" s="205"/>
      <c r="AF219" s="205"/>
      <c r="AG219" s="205"/>
      <c r="AH219" s="205"/>
      <c r="AI219" s="233"/>
      <c r="AJ219" s="331"/>
      <c r="AK219" s="331"/>
      <c r="AL219" s="331"/>
      <c r="AM219" s="332"/>
      <c r="AN219" s="332"/>
      <c r="AO219" s="333"/>
      <c r="AQ219" s="19"/>
      <c r="AV219" s="221"/>
      <c r="AW219" s="221"/>
      <c r="AX219" s="221"/>
      <c r="AY219" s="221"/>
      <c r="AZ219" s="221"/>
      <c r="BA219" s="221"/>
      <c r="BB219" s="221"/>
      <c r="BC219" s="221"/>
      <c r="BD219" s="221"/>
      <c r="BL219" s="195"/>
      <c r="BM219" s="195"/>
      <c r="BN219" s="195"/>
      <c r="BO219" s="195"/>
      <c r="BP219" s="195"/>
      <c r="BQ219" s="195"/>
      <c r="BS219" s="195"/>
      <c r="BT219" s="195"/>
      <c r="BU219" s="246"/>
      <c r="BV219" s="195"/>
      <c r="BW219" s="246"/>
      <c r="BX219" s="195"/>
      <c r="BY219" s="246"/>
      <c r="BZ219" s="195"/>
      <c r="CA219" s="246"/>
      <c r="CC219" s="246"/>
      <c r="CE219" s="246"/>
    </row>
    <row r="220" spans="1:83" s="17" customFormat="1" ht="14.25" customHeight="1" x14ac:dyDescent="0.25">
      <c r="A220" s="198"/>
      <c r="B220" s="200"/>
      <c r="C220" s="199"/>
      <c r="D220" s="199"/>
      <c r="E220" s="199"/>
      <c r="F220" s="200"/>
      <c r="G220" s="200"/>
      <c r="H220" s="200"/>
      <c r="I220" s="198"/>
      <c r="J220" s="199"/>
      <c r="K220" s="212"/>
      <c r="L220" s="198"/>
      <c r="M220" s="198"/>
      <c r="N220" s="198"/>
      <c r="O220" s="198"/>
      <c r="P220" s="198"/>
      <c r="Q220" s="198"/>
      <c r="R220" s="198"/>
      <c r="S220" s="198"/>
      <c r="T220" s="198"/>
      <c r="U220" s="202"/>
      <c r="V220" s="201"/>
      <c r="W220" s="201"/>
      <c r="X220" s="201"/>
      <c r="Y220" s="201"/>
      <c r="Z220" s="201"/>
      <c r="AA220" s="205"/>
      <c r="AB220" s="205"/>
      <c r="AC220" s="205"/>
      <c r="AD220" s="205"/>
      <c r="AE220" s="205"/>
      <c r="AF220" s="205"/>
      <c r="AG220" s="205"/>
      <c r="AH220" s="205"/>
      <c r="AI220" s="233"/>
      <c r="AJ220" s="331"/>
      <c r="AK220" s="331"/>
      <c r="AL220" s="331"/>
      <c r="AM220" s="332"/>
      <c r="AN220" s="332"/>
      <c r="AO220" s="333"/>
      <c r="AQ220" s="19"/>
      <c r="AV220" s="221"/>
      <c r="AW220" s="221"/>
      <c r="AX220" s="221"/>
      <c r="AY220" s="221"/>
      <c r="AZ220" s="221"/>
      <c r="BA220" s="221"/>
      <c r="BB220" s="221"/>
      <c r="BC220" s="221"/>
      <c r="BD220" s="221"/>
      <c r="BL220" s="195"/>
      <c r="BM220" s="195"/>
      <c r="BN220" s="195"/>
      <c r="BO220" s="195"/>
      <c r="BP220" s="195"/>
      <c r="BQ220" s="195"/>
      <c r="BS220" s="195"/>
      <c r="BT220" s="195"/>
      <c r="BU220" s="246"/>
      <c r="BV220" s="195"/>
      <c r="BW220" s="246"/>
      <c r="BX220" s="195"/>
      <c r="BY220" s="246"/>
      <c r="BZ220" s="195"/>
      <c r="CA220" s="246"/>
      <c r="CC220" s="246"/>
      <c r="CE220" s="246"/>
    </row>
    <row r="221" spans="1:83" s="17" customFormat="1" ht="14.25" customHeight="1" x14ac:dyDescent="0.25">
      <c r="A221" s="198"/>
      <c r="B221" s="200"/>
      <c r="C221" s="199"/>
      <c r="D221" s="199"/>
      <c r="E221" s="199"/>
      <c r="F221" s="200"/>
      <c r="G221" s="200"/>
      <c r="H221" s="200"/>
      <c r="I221" s="198"/>
      <c r="J221" s="199"/>
      <c r="K221" s="212"/>
      <c r="L221" s="198"/>
      <c r="M221" s="198"/>
      <c r="N221" s="198"/>
      <c r="O221" s="198"/>
      <c r="P221" s="198"/>
      <c r="Q221" s="198"/>
      <c r="R221" s="198"/>
      <c r="S221" s="198"/>
      <c r="T221" s="198"/>
      <c r="U221" s="202"/>
      <c r="V221" s="201"/>
      <c r="W221" s="201"/>
      <c r="X221" s="201"/>
      <c r="Y221" s="201"/>
      <c r="Z221" s="201"/>
      <c r="AA221" s="205"/>
      <c r="AB221" s="205"/>
      <c r="AC221" s="205"/>
      <c r="AD221" s="205"/>
      <c r="AE221" s="205"/>
      <c r="AF221" s="205"/>
      <c r="AG221" s="205"/>
      <c r="AH221" s="205"/>
      <c r="AI221" s="233"/>
      <c r="AJ221" s="331"/>
      <c r="AK221" s="331"/>
      <c r="AL221" s="331"/>
      <c r="AM221" s="332"/>
      <c r="AN221" s="332"/>
      <c r="AO221" s="333"/>
      <c r="AQ221" s="19"/>
      <c r="AV221" s="221"/>
      <c r="AW221" s="221"/>
      <c r="AX221" s="221"/>
      <c r="AY221" s="221"/>
      <c r="AZ221" s="221"/>
      <c r="BA221" s="221"/>
      <c r="BB221" s="221"/>
      <c r="BC221" s="221"/>
      <c r="BD221" s="221"/>
      <c r="BL221" s="195"/>
      <c r="BM221" s="195"/>
      <c r="BN221" s="195"/>
      <c r="BO221" s="195"/>
      <c r="BP221" s="195"/>
      <c r="BQ221" s="195"/>
      <c r="BS221" s="195"/>
      <c r="BT221" s="195"/>
      <c r="BU221" s="246"/>
      <c r="BV221" s="195"/>
      <c r="BW221" s="246"/>
      <c r="BX221" s="195"/>
      <c r="BY221" s="246"/>
      <c r="BZ221" s="195"/>
      <c r="CA221" s="246"/>
      <c r="CC221" s="246"/>
      <c r="CE221" s="246"/>
    </row>
    <row r="222" spans="1:83" s="17" customFormat="1" ht="14.25" customHeight="1" x14ac:dyDescent="0.25">
      <c r="A222" s="198"/>
      <c r="B222" s="200"/>
      <c r="C222" s="199"/>
      <c r="D222" s="199"/>
      <c r="E222" s="199"/>
      <c r="F222" s="200"/>
      <c r="G222" s="200"/>
      <c r="H222" s="200"/>
      <c r="I222" s="198"/>
      <c r="J222" s="199"/>
      <c r="K222" s="212"/>
      <c r="L222" s="198"/>
      <c r="M222" s="198"/>
      <c r="N222" s="198"/>
      <c r="O222" s="198"/>
      <c r="P222" s="198"/>
      <c r="Q222" s="198"/>
      <c r="R222" s="198"/>
      <c r="S222" s="198"/>
      <c r="T222" s="198"/>
      <c r="U222" s="202"/>
      <c r="V222" s="201"/>
      <c r="W222" s="201"/>
      <c r="X222" s="201"/>
      <c r="Y222" s="201"/>
      <c r="Z222" s="201"/>
      <c r="AA222" s="205"/>
      <c r="AB222" s="205"/>
      <c r="AC222" s="205"/>
      <c r="AD222" s="205"/>
      <c r="AE222" s="205"/>
      <c r="AF222" s="205"/>
      <c r="AG222" s="205"/>
      <c r="AH222" s="205"/>
      <c r="AI222" s="233"/>
      <c r="AJ222" s="331"/>
      <c r="AK222" s="331"/>
      <c r="AL222" s="331"/>
      <c r="AM222" s="332"/>
      <c r="AN222" s="332"/>
      <c r="AO222" s="333"/>
      <c r="AQ222" s="19"/>
      <c r="AV222" s="221"/>
      <c r="AW222" s="221"/>
      <c r="AX222" s="221"/>
      <c r="AY222" s="221"/>
      <c r="AZ222" s="221"/>
      <c r="BA222" s="221"/>
      <c r="BB222" s="221"/>
      <c r="BC222" s="221"/>
      <c r="BD222" s="221"/>
      <c r="BL222" s="195"/>
      <c r="BM222" s="195"/>
      <c r="BN222" s="195"/>
      <c r="BO222" s="195"/>
      <c r="BP222" s="195"/>
      <c r="BQ222" s="195"/>
      <c r="BS222" s="195"/>
      <c r="BT222" s="195"/>
      <c r="BU222" s="246"/>
      <c r="BV222" s="195"/>
      <c r="BW222" s="246"/>
      <c r="BX222" s="195"/>
      <c r="BY222" s="246"/>
      <c r="BZ222" s="195"/>
      <c r="CA222" s="246"/>
      <c r="CC222" s="246"/>
      <c r="CE222" s="246"/>
    </row>
    <row r="223" spans="1:83" s="17" customFormat="1" ht="14.25" customHeight="1" x14ac:dyDescent="0.25">
      <c r="A223" s="198"/>
      <c r="B223" s="200"/>
      <c r="C223" s="199"/>
      <c r="D223" s="199"/>
      <c r="E223" s="199"/>
      <c r="F223" s="200"/>
      <c r="G223" s="200"/>
      <c r="H223" s="200"/>
      <c r="I223" s="198"/>
      <c r="J223" s="199"/>
      <c r="K223" s="212"/>
      <c r="L223" s="198"/>
      <c r="M223" s="198"/>
      <c r="N223" s="198"/>
      <c r="O223" s="198"/>
      <c r="P223" s="198"/>
      <c r="Q223" s="198"/>
      <c r="R223" s="198"/>
      <c r="S223" s="198"/>
      <c r="T223" s="198"/>
      <c r="U223" s="202"/>
      <c r="V223" s="201"/>
      <c r="W223" s="201"/>
      <c r="X223" s="201"/>
      <c r="Y223" s="201"/>
      <c r="Z223" s="201"/>
      <c r="AA223" s="205"/>
      <c r="AB223" s="205"/>
      <c r="AC223" s="205"/>
      <c r="AD223" s="205"/>
      <c r="AE223" s="205"/>
      <c r="AF223" s="205"/>
      <c r="AG223" s="205"/>
      <c r="AH223" s="205"/>
      <c r="AI223" s="233"/>
      <c r="AJ223" s="331"/>
      <c r="AK223" s="331"/>
      <c r="AL223" s="331"/>
      <c r="AM223" s="332"/>
      <c r="AN223" s="332"/>
      <c r="AO223" s="333"/>
      <c r="AQ223" s="19"/>
      <c r="AV223" s="221"/>
      <c r="AW223" s="221"/>
      <c r="AX223" s="221"/>
      <c r="AY223" s="221"/>
      <c r="AZ223" s="221"/>
      <c r="BA223" s="221"/>
      <c r="BB223" s="221"/>
      <c r="BC223" s="221"/>
      <c r="BD223" s="221"/>
      <c r="BL223" s="195"/>
      <c r="BM223" s="195"/>
      <c r="BN223" s="195"/>
      <c r="BO223" s="195"/>
      <c r="BP223" s="195"/>
      <c r="BQ223" s="195"/>
      <c r="BS223" s="195"/>
      <c r="BT223" s="195"/>
      <c r="BU223" s="246"/>
      <c r="BV223" s="195"/>
      <c r="BW223" s="246"/>
      <c r="BX223" s="195"/>
      <c r="BY223" s="246"/>
      <c r="BZ223" s="195"/>
      <c r="CA223" s="246"/>
      <c r="CC223" s="246"/>
      <c r="CE223" s="246"/>
    </row>
    <row r="224" spans="1:83" s="17" customFormat="1" ht="14.25" customHeight="1" x14ac:dyDescent="0.25">
      <c r="A224" s="198"/>
      <c r="B224" s="200"/>
      <c r="C224" s="199"/>
      <c r="D224" s="199"/>
      <c r="E224" s="199"/>
      <c r="F224" s="200"/>
      <c r="G224" s="200"/>
      <c r="H224" s="200"/>
      <c r="I224" s="198"/>
      <c r="J224" s="199"/>
      <c r="K224" s="212"/>
      <c r="L224" s="198"/>
      <c r="M224" s="198"/>
      <c r="N224" s="198"/>
      <c r="O224" s="198"/>
      <c r="P224" s="198"/>
      <c r="Q224" s="198"/>
      <c r="R224" s="198"/>
      <c r="S224" s="198"/>
      <c r="T224" s="198"/>
      <c r="U224" s="202"/>
      <c r="V224" s="201"/>
      <c r="W224" s="201"/>
      <c r="X224" s="201"/>
      <c r="Y224" s="201"/>
      <c r="Z224" s="201"/>
      <c r="AA224" s="205"/>
      <c r="AB224" s="205"/>
      <c r="AC224" s="205"/>
      <c r="AD224" s="205"/>
      <c r="AE224" s="205"/>
      <c r="AF224" s="205"/>
      <c r="AG224" s="205"/>
      <c r="AH224" s="205"/>
      <c r="AI224" s="233"/>
      <c r="AJ224" s="331"/>
      <c r="AK224" s="331"/>
      <c r="AL224" s="331"/>
      <c r="AM224" s="332"/>
      <c r="AN224" s="332"/>
      <c r="AO224" s="333"/>
      <c r="AQ224" s="19"/>
      <c r="AV224" s="221"/>
      <c r="AW224" s="221"/>
      <c r="AX224" s="221"/>
      <c r="AY224" s="221"/>
      <c r="AZ224" s="221"/>
      <c r="BA224" s="221"/>
      <c r="BB224" s="221"/>
      <c r="BC224" s="221"/>
      <c r="BD224" s="221"/>
      <c r="BL224" s="195"/>
      <c r="BM224" s="195"/>
      <c r="BN224" s="195"/>
      <c r="BO224" s="195"/>
      <c r="BP224" s="195"/>
      <c r="BQ224" s="195"/>
      <c r="BS224" s="195"/>
      <c r="BT224" s="195"/>
      <c r="BU224" s="246"/>
      <c r="BV224" s="195"/>
      <c r="BW224" s="246"/>
      <c r="BX224" s="195"/>
      <c r="BY224" s="246"/>
      <c r="BZ224" s="195"/>
      <c r="CA224" s="246"/>
      <c r="CC224" s="246"/>
      <c r="CE224" s="246"/>
    </row>
    <row r="225" spans="1:83" s="17" customFormat="1" ht="14.25" customHeight="1" x14ac:dyDescent="0.25">
      <c r="A225" s="198"/>
      <c r="B225" s="200"/>
      <c r="C225" s="199"/>
      <c r="D225" s="199"/>
      <c r="E225" s="199"/>
      <c r="F225" s="200"/>
      <c r="G225" s="200"/>
      <c r="H225" s="200"/>
      <c r="I225" s="198"/>
      <c r="J225" s="199"/>
      <c r="K225" s="212"/>
      <c r="L225" s="198"/>
      <c r="M225" s="198"/>
      <c r="N225" s="198"/>
      <c r="O225" s="198"/>
      <c r="P225" s="198"/>
      <c r="Q225" s="198"/>
      <c r="R225" s="198"/>
      <c r="S225" s="198"/>
      <c r="T225" s="198"/>
      <c r="U225" s="202"/>
      <c r="V225" s="201"/>
      <c r="W225" s="201"/>
      <c r="X225" s="201"/>
      <c r="Y225" s="201"/>
      <c r="Z225" s="201"/>
      <c r="AA225" s="205"/>
      <c r="AB225" s="205"/>
      <c r="AC225" s="205"/>
      <c r="AD225" s="205"/>
      <c r="AE225" s="205"/>
      <c r="AF225" s="205"/>
      <c r="AG225" s="205"/>
      <c r="AH225" s="205"/>
      <c r="AI225" s="233"/>
      <c r="AJ225" s="331"/>
      <c r="AK225" s="331"/>
      <c r="AL225" s="331"/>
      <c r="AM225" s="332"/>
      <c r="AN225" s="332"/>
      <c r="AO225" s="333"/>
      <c r="AQ225" s="19"/>
      <c r="AV225" s="221"/>
      <c r="AW225" s="221"/>
      <c r="AX225" s="221"/>
      <c r="AY225" s="221"/>
      <c r="AZ225" s="221"/>
      <c r="BA225" s="221"/>
      <c r="BB225" s="221"/>
      <c r="BC225" s="221"/>
      <c r="BD225" s="221"/>
      <c r="BL225" s="195"/>
      <c r="BM225" s="195"/>
      <c r="BN225" s="195"/>
      <c r="BO225" s="195"/>
      <c r="BP225" s="195"/>
      <c r="BQ225" s="195"/>
      <c r="BS225" s="195"/>
      <c r="BT225" s="195"/>
      <c r="BU225" s="246"/>
      <c r="BV225" s="195"/>
      <c r="BW225" s="246"/>
      <c r="BX225" s="195"/>
      <c r="BY225" s="246"/>
      <c r="BZ225" s="195"/>
      <c r="CA225" s="246"/>
      <c r="CC225" s="246"/>
      <c r="CE225" s="246"/>
    </row>
    <row r="226" spans="1:83" s="17" customFormat="1" ht="14.25" customHeight="1" x14ac:dyDescent="0.25">
      <c r="A226" s="198"/>
      <c r="B226" s="200"/>
      <c r="C226" s="199"/>
      <c r="D226" s="199"/>
      <c r="E226" s="199"/>
      <c r="F226" s="200"/>
      <c r="G226" s="200"/>
      <c r="H226" s="200"/>
      <c r="I226" s="198"/>
      <c r="J226" s="199"/>
      <c r="K226" s="212"/>
      <c r="L226" s="198"/>
      <c r="M226" s="198"/>
      <c r="N226" s="198"/>
      <c r="O226" s="198"/>
      <c r="P226" s="198"/>
      <c r="Q226" s="198"/>
      <c r="R226" s="198"/>
      <c r="S226" s="198"/>
      <c r="T226" s="198"/>
      <c r="U226" s="202"/>
      <c r="V226" s="201"/>
      <c r="W226" s="201"/>
      <c r="X226" s="201"/>
      <c r="Y226" s="201"/>
      <c r="Z226" s="201"/>
      <c r="AA226" s="205"/>
      <c r="AB226" s="205"/>
      <c r="AC226" s="205"/>
      <c r="AD226" s="205"/>
      <c r="AE226" s="205"/>
      <c r="AF226" s="205"/>
      <c r="AG226" s="205"/>
      <c r="AH226" s="205"/>
      <c r="AI226" s="233"/>
      <c r="AJ226" s="331"/>
      <c r="AK226" s="331"/>
      <c r="AL226" s="331"/>
      <c r="AM226" s="332"/>
      <c r="AN226" s="332"/>
      <c r="AO226" s="333"/>
      <c r="AQ226" s="19"/>
      <c r="AV226" s="221"/>
      <c r="AW226" s="221"/>
      <c r="AX226" s="221"/>
      <c r="AY226" s="221"/>
      <c r="AZ226" s="221"/>
      <c r="BA226" s="221"/>
      <c r="BB226" s="221"/>
      <c r="BC226" s="221"/>
      <c r="BD226" s="221"/>
      <c r="BL226" s="195"/>
      <c r="BM226" s="195"/>
      <c r="BN226" s="195"/>
      <c r="BO226" s="195"/>
      <c r="BP226" s="195"/>
      <c r="BQ226" s="195"/>
      <c r="BS226" s="195"/>
      <c r="BT226" s="195"/>
      <c r="BU226" s="246"/>
      <c r="BV226" s="195"/>
      <c r="BW226" s="246"/>
      <c r="BX226" s="195"/>
      <c r="BY226" s="246"/>
      <c r="BZ226" s="195"/>
      <c r="CA226" s="246"/>
      <c r="CC226" s="246"/>
      <c r="CE226" s="246"/>
    </row>
    <row r="227" spans="1:83" s="17" customFormat="1" ht="14.25" customHeight="1" x14ac:dyDescent="0.25">
      <c r="A227" s="198"/>
      <c r="B227" s="200"/>
      <c r="C227" s="199"/>
      <c r="D227" s="199"/>
      <c r="E227" s="199"/>
      <c r="F227" s="200"/>
      <c r="G227" s="200"/>
      <c r="H227" s="200"/>
      <c r="I227" s="198"/>
      <c r="J227" s="199"/>
      <c r="K227" s="212"/>
      <c r="L227" s="198"/>
      <c r="M227" s="198"/>
      <c r="N227" s="198"/>
      <c r="O227" s="198"/>
      <c r="P227" s="198"/>
      <c r="Q227" s="198"/>
      <c r="R227" s="198"/>
      <c r="S227" s="198"/>
      <c r="T227" s="198"/>
      <c r="U227" s="202"/>
      <c r="V227" s="201"/>
      <c r="W227" s="201"/>
      <c r="X227" s="201"/>
      <c r="Y227" s="201"/>
      <c r="Z227" s="201"/>
      <c r="AA227" s="205"/>
      <c r="AB227" s="205"/>
      <c r="AC227" s="205"/>
      <c r="AD227" s="205"/>
      <c r="AE227" s="205"/>
      <c r="AF227" s="205"/>
      <c r="AG227" s="205"/>
      <c r="AH227" s="205"/>
      <c r="AI227" s="233"/>
      <c r="AJ227" s="331"/>
      <c r="AK227" s="331"/>
      <c r="AL227" s="331"/>
      <c r="AM227" s="332"/>
      <c r="AN227" s="332"/>
      <c r="AO227" s="333"/>
      <c r="AQ227" s="19"/>
      <c r="AV227" s="221"/>
      <c r="AW227" s="221"/>
      <c r="AX227" s="221"/>
      <c r="AY227" s="221"/>
      <c r="AZ227" s="221"/>
      <c r="BA227" s="221"/>
      <c r="BB227" s="221"/>
      <c r="BC227" s="221"/>
      <c r="BD227" s="221"/>
      <c r="BL227" s="195"/>
      <c r="BM227" s="195"/>
      <c r="BN227" s="195"/>
      <c r="BO227" s="195"/>
      <c r="BP227" s="195"/>
      <c r="BQ227" s="195"/>
      <c r="BS227" s="195"/>
      <c r="BT227" s="195"/>
      <c r="BU227" s="246"/>
      <c r="BV227" s="195"/>
      <c r="BW227" s="246"/>
      <c r="BX227" s="195"/>
      <c r="BY227" s="246"/>
      <c r="BZ227" s="195"/>
      <c r="CA227" s="246"/>
      <c r="CC227" s="246"/>
      <c r="CE227" s="246"/>
    </row>
    <row r="228" spans="1:83" s="17" customFormat="1" ht="14.25" customHeight="1" x14ac:dyDescent="0.25">
      <c r="A228" s="198"/>
      <c r="B228" s="200"/>
      <c r="C228" s="199"/>
      <c r="D228" s="199"/>
      <c r="E228" s="199"/>
      <c r="F228" s="200"/>
      <c r="G228" s="200"/>
      <c r="H228" s="200"/>
      <c r="I228" s="198"/>
      <c r="J228" s="199"/>
      <c r="K228" s="212"/>
      <c r="L228" s="198"/>
      <c r="M228" s="198"/>
      <c r="N228" s="198"/>
      <c r="O228" s="198"/>
      <c r="P228" s="198"/>
      <c r="Q228" s="198"/>
      <c r="R228" s="198"/>
      <c r="S228" s="198"/>
      <c r="T228" s="198"/>
      <c r="U228" s="202"/>
      <c r="V228" s="201"/>
      <c r="W228" s="201"/>
      <c r="X228" s="201"/>
      <c r="Y228" s="201"/>
      <c r="Z228" s="201"/>
      <c r="AA228" s="205"/>
      <c r="AB228" s="205"/>
      <c r="AC228" s="205"/>
      <c r="AD228" s="205"/>
      <c r="AE228" s="205"/>
      <c r="AF228" s="205"/>
      <c r="AG228" s="205"/>
      <c r="AH228" s="205"/>
      <c r="AI228" s="233"/>
      <c r="AJ228" s="331"/>
      <c r="AK228" s="331"/>
      <c r="AL228" s="331"/>
      <c r="AM228" s="332"/>
      <c r="AN228" s="332"/>
      <c r="AO228" s="333"/>
      <c r="AQ228" s="19"/>
      <c r="AV228" s="221"/>
      <c r="AW228" s="221"/>
      <c r="AX228" s="221"/>
      <c r="AY228" s="221"/>
      <c r="AZ228" s="221"/>
      <c r="BA228" s="221"/>
      <c r="BB228" s="221"/>
      <c r="BC228" s="221"/>
      <c r="BD228" s="221"/>
      <c r="BL228" s="195"/>
      <c r="BM228" s="195"/>
      <c r="BN228" s="195"/>
      <c r="BO228" s="195"/>
      <c r="BP228" s="195"/>
      <c r="BQ228" s="195"/>
      <c r="BS228" s="195"/>
      <c r="BT228" s="195"/>
      <c r="BU228" s="246"/>
      <c r="BV228" s="195"/>
      <c r="BW228" s="246"/>
      <c r="BX228" s="195"/>
      <c r="BY228" s="246"/>
      <c r="BZ228" s="195"/>
      <c r="CA228" s="246"/>
      <c r="CC228" s="246"/>
      <c r="CE228" s="246"/>
    </row>
    <row r="229" spans="1:83" s="17" customFormat="1" ht="14.25" customHeight="1" x14ac:dyDescent="0.25">
      <c r="A229" s="198"/>
      <c r="B229" s="200"/>
      <c r="C229" s="199"/>
      <c r="D229" s="199"/>
      <c r="E229" s="199"/>
      <c r="F229" s="200"/>
      <c r="G229" s="200"/>
      <c r="H229" s="200"/>
      <c r="I229" s="198"/>
      <c r="J229" s="199"/>
      <c r="K229" s="212"/>
      <c r="L229" s="198"/>
      <c r="M229" s="198"/>
      <c r="N229" s="198"/>
      <c r="O229" s="198"/>
      <c r="P229" s="198"/>
      <c r="Q229" s="198"/>
      <c r="R229" s="198"/>
      <c r="S229" s="198"/>
      <c r="T229" s="198"/>
      <c r="U229" s="202"/>
      <c r="V229" s="201"/>
      <c r="W229" s="201"/>
      <c r="X229" s="201"/>
      <c r="Y229" s="201"/>
      <c r="Z229" s="201"/>
      <c r="AA229" s="205"/>
      <c r="AB229" s="205"/>
      <c r="AC229" s="205"/>
      <c r="AD229" s="205"/>
      <c r="AE229" s="205"/>
      <c r="AF229" s="205"/>
      <c r="AG229" s="205"/>
      <c r="AH229" s="205"/>
      <c r="AI229" s="233"/>
      <c r="AJ229" s="331"/>
      <c r="AK229" s="331"/>
      <c r="AL229" s="331"/>
      <c r="AM229" s="332"/>
      <c r="AN229" s="332"/>
      <c r="AO229" s="333"/>
      <c r="AQ229" s="19"/>
      <c r="AV229" s="221"/>
      <c r="AW229" s="221"/>
      <c r="AX229" s="221"/>
      <c r="AY229" s="221"/>
      <c r="AZ229" s="221"/>
      <c r="BA229" s="221"/>
      <c r="BB229" s="221"/>
      <c r="BC229" s="221"/>
      <c r="BD229" s="221"/>
      <c r="BL229" s="195"/>
      <c r="BM229" s="195"/>
      <c r="BN229" s="195"/>
      <c r="BO229" s="195"/>
      <c r="BP229" s="195"/>
      <c r="BQ229" s="195"/>
      <c r="BS229" s="195"/>
      <c r="BT229" s="195"/>
      <c r="BU229" s="246"/>
      <c r="BV229" s="195"/>
      <c r="BW229" s="246"/>
      <c r="BX229" s="195"/>
      <c r="BY229" s="246"/>
      <c r="BZ229" s="195"/>
      <c r="CA229" s="246"/>
      <c r="CC229" s="246"/>
      <c r="CE229" s="246"/>
    </row>
    <row r="230" spans="1:83" s="17" customFormat="1" ht="14.25" customHeight="1" x14ac:dyDescent="0.25">
      <c r="A230" s="198"/>
      <c r="B230" s="200"/>
      <c r="C230" s="199"/>
      <c r="D230" s="199"/>
      <c r="E230" s="199"/>
      <c r="F230" s="200"/>
      <c r="G230" s="200"/>
      <c r="H230" s="200"/>
      <c r="I230" s="198"/>
      <c r="J230" s="199"/>
      <c r="K230" s="212"/>
      <c r="L230" s="198"/>
      <c r="M230" s="198"/>
      <c r="N230" s="198"/>
      <c r="O230" s="198"/>
      <c r="P230" s="198"/>
      <c r="Q230" s="198"/>
      <c r="R230" s="198"/>
      <c r="S230" s="198"/>
      <c r="T230" s="198"/>
      <c r="U230" s="202"/>
      <c r="V230" s="201"/>
      <c r="W230" s="201"/>
      <c r="X230" s="201"/>
      <c r="Y230" s="201"/>
      <c r="Z230" s="201"/>
      <c r="AA230" s="205"/>
      <c r="AB230" s="205"/>
      <c r="AC230" s="205"/>
      <c r="AD230" s="205"/>
      <c r="AE230" s="205"/>
      <c r="AF230" s="205"/>
      <c r="AG230" s="205"/>
      <c r="AH230" s="205"/>
      <c r="AI230" s="233"/>
      <c r="AJ230" s="331"/>
      <c r="AK230" s="331"/>
      <c r="AL230" s="331"/>
      <c r="AM230" s="332"/>
      <c r="AN230" s="332"/>
      <c r="AO230" s="333"/>
      <c r="AQ230" s="19"/>
      <c r="AV230" s="221"/>
      <c r="AW230" s="221"/>
      <c r="AX230" s="221"/>
      <c r="AY230" s="221"/>
      <c r="AZ230" s="221"/>
      <c r="BA230" s="221"/>
      <c r="BB230" s="221"/>
      <c r="BC230" s="221"/>
      <c r="BD230" s="221"/>
      <c r="BL230" s="195"/>
      <c r="BM230" s="195"/>
      <c r="BN230" s="195"/>
      <c r="BO230" s="195"/>
      <c r="BP230" s="195"/>
      <c r="BQ230" s="195"/>
      <c r="BS230" s="195"/>
      <c r="BT230" s="195"/>
      <c r="BU230" s="246"/>
      <c r="BV230" s="195"/>
      <c r="BW230" s="246"/>
      <c r="BX230" s="195"/>
      <c r="BY230" s="246"/>
      <c r="BZ230" s="195"/>
      <c r="CA230" s="246"/>
      <c r="CC230" s="246"/>
      <c r="CE230" s="246"/>
    </row>
    <row r="231" spans="1:83" s="17" customFormat="1" ht="14.25" customHeight="1" x14ac:dyDescent="0.25">
      <c r="A231" s="198"/>
      <c r="B231" s="200"/>
      <c r="C231" s="199"/>
      <c r="D231" s="199"/>
      <c r="E231" s="199"/>
      <c r="F231" s="200"/>
      <c r="G231" s="200"/>
      <c r="H231" s="200"/>
      <c r="I231" s="198"/>
      <c r="J231" s="199"/>
      <c r="K231" s="212"/>
      <c r="L231" s="198"/>
      <c r="M231" s="198"/>
      <c r="N231" s="198"/>
      <c r="O231" s="198"/>
      <c r="P231" s="198"/>
      <c r="Q231" s="198"/>
      <c r="R231" s="198"/>
      <c r="S231" s="198"/>
      <c r="T231" s="198"/>
      <c r="U231" s="202"/>
      <c r="V231" s="201"/>
      <c r="W231" s="201"/>
      <c r="X231" s="201"/>
      <c r="Y231" s="201"/>
      <c r="Z231" s="201"/>
      <c r="AA231" s="205"/>
      <c r="AB231" s="205"/>
      <c r="AC231" s="205"/>
      <c r="AD231" s="205"/>
      <c r="AE231" s="205"/>
      <c r="AF231" s="205"/>
      <c r="AG231" s="205"/>
      <c r="AH231" s="205"/>
      <c r="AI231" s="233"/>
      <c r="AJ231" s="331"/>
      <c r="AK231" s="331"/>
      <c r="AL231" s="331"/>
      <c r="AM231" s="332"/>
      <c r="AN231" s="332"/>
      <c r="AO231" s="333"/>
      <c r="AQ231" s="19"/>
      <c r="AV231" s="221"/>
      <c r="AW231" s="221"/>
      <c r="AX231" s="221"/>
      <c r="AY231" s="221"/>
      <c r="AZ231" s="221"/>
      <c r="BA231" s="221"/>
      <c r="BB231" s="221"/>
      <c r="BC231" s="221"/>
      <c r="BD231" s="221"/>
      <c r="BL231" s="195"/>
      <c r="BM231" s="195"/>
      <c r="BN231" s="195"/>
      <c r="BO231" s="195"/>
      <c r="BP231" s="195"/>
      <c r="BQ231" s="195"/>
      <c r="BS231" s="195"/>
      <c r="BT231" s="195"/>
      <c r="BU231" s="246"/>
      <c r="BV231" s="195"/>
      <c r="BW231" s="246"/>
      <c r="BX231" s="195"/>
      <c r="BY231" s="246"/>
      <c r="BZ231" s="195"/>
      <c r="CA231" s="246"/>
      <c r="CC231" s="246"/>
      <c r="CE231" s="246"/>
    </row>
    <row r="232" spans="1:83" s="17" customFormat="1" ht="14.25" customHeight="1" x14ac:dyDescent="0.25">
      <c r="A232" s="198"/>
      <c r="B232" s="200"/>
      <c r="C232" s="199"/>
      <c r="D232" s="199"/>
      <c r="E232" s="199"/>
      <c r="F232" s="200"/>
      <c r="G232" s="200"/>
      <c r="H232" s="200"/>
      <c r="I232" s="198"/>
      <c r="J232" s="199"/>
      <c r="K232" s="212"/>
      <c r="L232" s="198"/>
      <c r="M232" s="198"/>
      <c r="N232" s="198"/>
      <c r="O232" s="198"/>
      <c r="P232" s="198"/>
      <c r="Q232" s="198"/>
      <c r="R232" s="198"/>
      <c r="S232" s="198"/>
      <c r="T232" s="198"/>
      <c r="U232" s="202"/>
      <c r="V232" s="201"/>
      <c r="W232" s="201"/>
      <c r="X232" s="201"/>
      <c r="Y232" s="201"/>
      <c r="Z232" s="201"/>
      <c r="AA232" s="205"/>
      <c r="AB232" s="205"/>
      <c r="AC232" s="205"/>
      <c r="AD232" s="205"/>
      <c r="AE232" s="205"/>
      <c r="AF232" s="205"/>
      <c r="AG232" s="205"/>
      <c r="AH232" s="205"/>
      <c r="AI232" s="233"/>
      <c r="AJ232" s="331"/>
      <c r="AK232" s="331"/>
      <c r="AL232" s="331"/>
      <c r="AM232" s="332"/>
      <c r="AN232" s="332"/>
      <c r="AO232" s="333"/>
      <c r="AQ232" s="19"/>
      <c r="AV232" s="221"/>
      <c r="AW232" s="221"/>
      <c r="AX232" s="221"/>
      <c r="AY232" s="221"/>
      <c r="AZ232" s="221"/>
      <c r="BA232" s="221"/>
      <c r="BB232" s="221"/>
      <c r="BC232" s="221"/>
      <c r="BD232" s="221"/>
      <c r="BL232" s="195"/>
      <c r="BM232" s="195"/>
      <c r="BN232" s="195"/>
      <c r="BO232" s="195"/>
      <c r="BP232" s="195"/>
      <c r="BQ232" s="195"/>
      <c r="BS232" s="195"/>
      <c r="BT232" s="195"/>
      <c r="BU232" s="246"/>
      <c r="BV232" s="195"/>
      <c r="BW232" s="246"/>
      <c r="BX232" s="195"/>
      <c r="BY232" s="246"/>
      <c r="BZ232" s="195"/>
      <c r="CA232" s="246"/>
      <c r="CC232" s="246"/>
      <c r="CE232" s="246"/>
    </row>
    <row r="233" spans="1:83" s="17" customFormat="1" ht="14.25" customHeight="1" x14ac:dyDescent="0.25">
      <c r="A233" s="198"/>
      <c r="B233" s="200"/>
      <c r="C233" s="199"/>
      <c r="D233" s="199"/>
      <c r="E233" s="199"/>
      <c r="F233" s="200"/>
      <c r="G233" s="200"/>
      <c r="H233" s="200"/>
      <c r="I233" s="198"/>
      <c r="J233" s="199"/>
      <c r="K233" s="212"/>
      <c r="L233" s="198"/>
      <c r="M233" s="198"/>
      <c r="N233" s="198"/>
      <c r="O233" s="198"/>
      <c r="P233" s="198"/>
      <c r="Q233" s="198"/>
      <c r="R233" s="198"/>
      <c r="S233" s="198"/>
      <c r="T233" s="198"/>
      <c r="U233" s="202"/>
      <c r="V233" s="201"/>
      <c r="W233" s="201"/>
      <c r="X233" s="201"/>
      <c r="Y233" s="201"/>
      <c r="Z233" s="201"/>
      <c r="AA233" s="205"/>
      <c r="AB233" s="205"/>
      <c r="AC233" s="205"/>
      <c r="AD233" s="205"/>
      <c r="AE233" s="205"/>
      <c r="AF233" s="205"/>
      <c r="AG233" s="205"/>
      <c r="AH233" s="205"/>
      <c r="AI233" s="233"/>
      <c r="AJ233" s="331"/>
      <c r="AK233" s="331"/>
      <c r="AL233" s="331"/>
      <c r="AM233" s="332"/>
      <c r="AN233" s="332"/>
      <c r="AO233" s="333"/>
      <c r="AQ233" s="19"/>
      <c r="AV233" s="221"/>
      <c r="AW233" s="221"/>
      <c r="AX233" s="221"/>
      <c r="AY233" s="221"/>
      <c r="AZ233" s="221"/>
      <c r="BA233" s="221"/>
      <c r="BB233" s="221"/>
      <c r="BC233" s="221"/>
      <c r="BD233" s="221"/>
      <c r="BL233" s="195"/>
      <c r="BM233" s="195"/>
      <c r="BN233" s="195"/>
      <c r="BO233" s="195"/>
      <c r="BP233" s="195"/>
      <c r="BQ233" s="195"/>
      <c r="BS233" s="195"/>
      <c r="BT233" s="195"/>
      <c r="BU233" s="246"/>
      <c r="BV233" s="195"/>
      <c r="BW233" s="246"/>
      <c r="BX233" s="195"/>
      <c r="BY233" s="246"/>
      <c r="BZ233" s="195"/>
      <c r="CA233" s="246"/>
      <c r="CC233" s="246"/>
      <c r="CE233" s="246"/>
    </row>
    <row r="234" spans="1:83" s="17" customFormat="1" ht="14.25" customHeight="1" x14ac:dyDescent="0.25">
      <c r="A234" s="198"/>
      <c r="B234" s="200"/>
      <c r="C234" s="199"/>
      <c r="D234" s="199"/>
      <c r="E234" s="199"/>
      <c r="F234" s="200"/>
      <c r="G234" s="200"/>
      <c r="H234" s="200"/>
      <c r="I234" s="198"/>
      <c r="J234" s="199"/>
      <c r="K234" s="212"/>
      <c r="L234" s="198"/>
      <c r="M234" s="198"/>
      <c r="N234" s="198"/>
      <c r="O234" s="198"/>
      <c r="P234" s="198"/>
      <c r="Q234" s="198"/>
      <c r="R234" s="198"/>
      <c r="S234" s="198"/>
      <c r="T234" s="198"/>
      <c r="U234" s="202"/>
      <c r="V234" s="201"/>
      <c r="W234" s="201"/>
      <c r="X234" s="201"/>
      <c r="Y234" s="201"/>
      <c r="Z234" s="201"/>
      <c r="AA234" s="205"/>
      <c r="AB234" s="205"/>
      <c r="AC234" s="205"/>
      <c r="AD234" s="205"/>
      <c r="AE234" s="205"/>
      <c r="AF234" s="205"/>
      <c r="AG234" s="205"/>
      <c r="AH234" s="205"/>
      <c r="AI234" s="233"/>
      <c r="AJ234" s="331"/>
      <c r="AK234" s="331"/>
      <c r="AL234" s="331"/>
      <c r="AM234" s="332"/>
      <c r="AN234" s="332"/>
      <c r="AO234" s="333"/>
      <c r="AQ234" s="19"/>
      <c r="AV234" s="221"/>
      <c r="AW234" s="221"/>
      <c r="AX234" s="221"/>
      <c r="AY234" s="221"/>
      <c r="AZ234" s="221"/>
      <c r="BA234" s="221"/>
      <c r="BB234" s="221"/>
      <c r="BC234" s="221"/>
      <c r="BD234" s="221"/>
      <c r="BL234" s="195"/>
      <c r="BM234" s="195"/>
      <c r="BN234" s="195"/>
      <c r="BO234" s="195"/>
      <c r="BP234" s="195"/>
      <c r="BQ234" s="195"/>
      <c r="BS234" s="195"/>
      <c r="BT234" s="195"/>
      <c r="BU234" s="246"/>
      <c r="BV234" s="195"/>
      <c r="BW234" s="246"/>
      <c r="BX234" s="195"/>
      <c r="BY234" s="246"/>
      <c r="BZ234" s="195"/>
      <c r="CA234" s="246"/>
      <c r="CC234" s="246"/>
      <c r="CE234" s="246"/>
    </row>
    <row r="235" spans="1:83" s="17" customFormat="1" ht="14.25" customHeight="1" x14ac:dyDescent="0.25">
      <c r="A235" s="198"/>
      <c r="B235" s="200"/>
      <c r="C235" s="199"/>
      <c r="D235" s="199"/>
      <c r="E235" s="199"/>
      <c r="F235" s="200"/>
      <c r="G235" s="200"/>
      <c r="H235" s="200"/>
      <c r="I235" s="198"/>
      <c r="J235" s="199"/>
      <c r="K235" s="212"/>
      <c r="L235" s="198"/>
      <c r="M235" s="198"/>
      <c r="N235" s="198"/>
      <c r="O235" s="198"/>
      <c r="P235" s="198"/>
      <c r="Q235" s="198"/>
      <c r="R235" s="198"/>
      <c r="S235" s="198"/>
      <c r="T235" s="198"/>
      <c r="U235" s="202"/>
      <c r="V235" s="201"/>
      <c r="W235" s="201"/>
      <c r="X235" s="201"/>
      <c r="Y235" s="201"/>
      <c r="Z235" s="201"/>
      <c r="AA235" s="205"/>
      <c r="AB235" s="205"/>
      <c r="AC235" s="205"/>
      <c r="AD235" s="205"/>
      <c r="AE235" s="205"/>
      <c r="AF235" s="205"/>
      <c r="AG235" s="205"/>
      <c r="AH235" s="205"/>
      <c r="AI235" s="233"/>
      <c r="AJ235" s="331"/>
      <c r="AK235" s="331"/>
      <c r="AL235" s="331"/>
      <c r="AM235" s="332"/>
      <c r="AN235" s="332"/>
      <c r="AO235" s="333"/>
      <c r="AQ235" s="19"/>
      <c r="AV235" s="221"/>
      <c r="AW235" s="221"/>
      <c r="AX235" s="221"/>
      <c r="AY235" s="221"/>
      <c r="AZ235" s="221"/>
      <c r="BA235" s="221"/>
      <c r="BB235" s="221"/>
      <c r="BC235" s="221"/>
      <c r="BD235" s="221"/>
      <c r="BL235" s="195"/>
      <c r="BM235" s="195"/>
      <c r="BN235" s="195"/>
      <c r="BO235" s="195"/>
      <c r="BP235" s="195"/>
      <c r="BQ235" s="195"/>
      <c r="BS235" s="195"/>
      <c r="BT235" s="195"/>
      <c r="BU235" s="246"/>
      <c r="BV235" s="195"/>
      <c r="BW235" s="246"/>
      <c r="BX235" s="195"/>
      <c r="BY235" s="246"/>
      <c r="BZ235" s="195"/>
      <c r="CA235" s="246"/>
      <c r="CC235" s="246"/>
      <c r="CE235" s="246"/>
    </row>
    <row r="236" spans="1:83" s="17" customFormat="1" ht="14.25" customHeight="1" x14ac:dyDescent="0.25">
      <c r="A236" s="198"/>
      <c r="B236" s="200"/>
      <c r="C236" s="199"/>
      <c r="D236" s="199"/>
      <c r="E236" s="199"/>
      <c r="F236" s="200"/>
      <c r="G236" s="200"/>
      <c r="H236" s="200"/>
      <c r="I236" s="198"/>
      <c r="J236" s="199"/>
      <c r="K236" s="212"/>
      <c r="L236" s="198"/>
      <c r="M236" s="198"/>
      <c r="N236" s="198"/>
      <c r="O236" s="198"/>
      <c r="P236" s="198"/>
      <c r="Q236" s="198"/>
      <c r="R236" s="198"/>
      <c r="S236" s="198"/>
      <c r="T236" s="198"/>
      <c r="U236" s="202"/>
      <c r="V236" s="201"/>
      <c r="W236" s="201"/>
      <c r="X236" s="201"/>
      <c r="Y236" s="201"/>
      <c r="Z236" s="201"/>
      <c r="AA236" s="205"/>
      <c r="AB236" s="205"/>
      <c r="AC236" s="205"/>
      <c r="AD236" s="205"/>
      <c r="AE236" s="205"/>
      <c r="AF236" s="205"/>
      <c r="AG236" s="205"/>
      <c r="AH236" s="205"/>
      <c r="AI236" s="233"/>
      <c r="AJ236" s="331"/>
      <c r="AK236" s="331"/>
      <c r="AL236" s="331"/>
      <c r="AM236" s="332"/>
      <c r="AN236" s="332"/>
      <c r="AO236" s="333"/>
      <c r="AQ236" s="19"/>
      <c r="AV236" s="221"/>
      <c r="AW236" s="221"/>
      <c r="AX236" s="221"/>
      <c r="AY236" s="221"/>
      <c r="AZ236" s="221"/>
      <c r="BA236" s="221"/>
      <c r="BB236" s="221"/>
      <c r="BC236" s="221"/>
      <c r="BD236" s="221"/>
      <c r="BL236" s="195"/>
      <c r="BM236" s="195"/>
      <c r="BN236" s="195"/>
      <c r="BO236" s="195"/>
      <c r="BP236" s="195"/>
      <c r="BQ236" s="195"/>
      <c r="BS236" s="195"/>
      <c r="BT236" s="195"/>
      <c r="BU236" s="246"/>
      <c r="BV236" s="195"/>
      <c r="BW236" s="246"/>
      <c r="BX236" s="195"/>
      <c r="BY236" s="246"/>
      <c r="BZ236" s="195"/>
      <c r="CA236" s="246"/>
      <c r="CC236" s="246"/>
      <c r="CE236" s="246"/>
    </row>
    <row r="237" spans="1:83" s="17" customFormat="1" ht="14.25" customHeight="1" x14ac:dyDescent="0.25">
      <c r="A237" s="198"/>
      <c r="B237" s="200"/>
      <c r="C237" s="199"/>
      <c r="D237" s="199"/>
      <c r="E237" s="199"/>
      <c r="F237" s="200"/>
      <c r="G237" s="200"/>
      <c r="H237" s="200"/>
      <c r="I237" s="198"/>
      <c r="J237" s="199"/>
      <c r="K237" s="212"/>
      <c r="L237" s="198"/>
      <c r="M237" s="198"/>
      <c r="N237" s="198"/>
      <c r="O237" s="198"/>
      <c r="P237" s="198"/>
      <c r="Q237" s="198"/>
      <c r="R237" s="198"/>
      <c r="S237" s="198"/>
      <c r="T237" s="198"/>
      <c r="U237" s="202"/>
      <c r="V237" s="201"/>
      <c r="W237" s="201"/>
      <c r="X237" s="201"/>
      <c r="Y237" s="201"/>
      <c r="Z237" s="201"/>
      <c r="AA237" s="205"/>
      <c r="AB237" s="205"/>
      <c r="AC237" s="205"/>
      <c r="AD237" s="205"/>
      <c r="AE237" s="205"/>
      <c r="AF237" s="205"/>
      <c r="AG237" s="205"/>
      <c r="AH237" s="205"/>
      <c r="AI237" s="233"/>
      <c r="AJ237" s="331"/>
      <c r="AK237" s="331"/>
      <c r="AL237" s="331"/>
      <c r="AM237" s="332"/>
      <c r="AN237" s="332"/>
      <c r="AO237" s="333"/>
      <c r="AQ237" s="19"/>
      <c r="AV237" s="221"/>
      <c r="AW237" s="221"/>
      <c r="AX237" s="221"/>
      <c r="AY237" s="221"/>
      <c r="AZ237" s="221"/>
      <c r="BA237" s="221"/>
      <c r="BB237" s="221"/>
      <c r="BC237" s="221"/>
      <c r="BD237" s="221"/>
      <c r="BL237" s="195"/>
      <c r="BM237" s="195"/>
      <c r="BN237" s="195"/>
      <c r="BO237" s="195"/>
      <c r="BP237" s="195"/>
      <c r="BQ237" s="195"/>
      <c r="BS237" s="195"/>
      <c r="BT237" s="195"/>
      <c r="BU237" s="246"/>
      <c r="BV237" s="195"/>
      <c r="BW237" s="246"/>
      <c r="BX237" s="195"/>
      <c r="BY237" s="246"/>
      <c r="BZ237" s="195"/>
      <c r="CA237" s="246"/>
      <c r="CC237" s="246"/>
      <c r="CE237" s="246"/>
    </row>
    <row r="238" spans="1:83" s="17" customFormat="1" ht="14.25" customHeight="1" x14ac:dyDescent="0.25">
      <c r="A238" s="198"/>
      <c r="B238" s="200"/>
      <c r="C238" s="199"/>
      <c r="D238" s="199"/>
      <c r="E238" s="199"/>
      <c r="F238" s="200"/>
      <c r="G238" s="200"/>
      <c r="H238" s="200"/>
      <c r="I238" s="198"/>
      <c r="J238" s="199"/>
      <c r="K238" s="212"/>
      <c r="L238" s="198"/>
      <c r="M238" s="198"/>
      <c r="N238" s="198"/>
      <c r="O238" s="198"/>
      <c r="P238" s="198"/>
      <c r="Q238" s="198"/>
      <c r="R238" s="198"/>
      <c r="S238" s="198"/>
      <c r="T238" s="198"/>
      <c r="U238" s="202"/>
      <c r="V238" s="201"/>
      <c r="W238" s="201"/>
      <c r="X238" s="201"/>
      <c r="Y238" s="201"/>
      <c r="Z238" s="201"/>
      <c r="AA238" s="205"/>
      <c r="AB238" s="205"/>
      <c r="AC238" s="205"/>
      <c r="AD238" s="205"/>
      <c r="AE238" s="205"/>
      <c r="AF238" s="205"/>
      <c r="AG238" s="205"/>
      <c r="AH238" s="205"/>
      <c r="AI238" s="233"/>
      <c r="AJ238" s="331"/>
      <c r="AK238" s="331"/>
      <c r="AL238" s="331"/>
      <c r="AM238" s="332"/>
      <c r="AN238" s="332"/>
      <c r="AO238" s="333"/>
      <c r="AQ238" s="19"/>
      <c r="AV238" s="221"/>
      <c r="AW238" s="221"/>
      <c r="AX238" s="221"/>
      <c r="AY238" s="221"/>
      <c r="AZ238" s="221"/>
      <c r="BA238" s="221"/>
      <c r="BB238" s="221"/>
      <c r="BC238" s="221"/>
      <c r="BD238" s="221"/>
      <c r="BL238" s="195"/>
      <c r="BM238" s="195"/>
      <c r="BN238" s="195"/>
      <c r="BO238" s="195"/>
      <c r="BP238" s="195"/>
      <c r="BQ238" s="195"/>
      <c r="BS238" s="195"/>
      <c r="BT238" s="195"/>
      <c r="BU238" s="246"/>
      <c r="BV238" s="195"/>
      <c r="BW238" s="246"/>
      <c r="BX238" s="195"/>
      <c r="BY238" s="246"/>
      <c r="BZ238" s="195"/>
      <c r="CA238" s="246"/>
      <c r="CC238" s="246"/>
      <c r="CE238" s="246"/>
    </row>
    <row r="239" spans="1:83" s="17" customFormat="1" ht="14.25" customHeight="1" x14ac:dyDescent="0.25">
      <c r="A239" s="198"/>
      <c r="B239" s="200"/>
      <c r="C239" s="199"/>
      <c r="D239" s="199"/>
      <c r="E239" s="199"/>
      <c r="F239" s="200"/>
      <c r="G239" s="200"/>
      <c r="H239" s="200"/>
      <c r="I239" s="198"/>
      <c r="J239" s="199"/>
      <c r="K239" s="212"/>
      <c r="L239" s="198"/>
      <c r="M239" s="198"/>
      <c r="N239" s="198"/>
      <c r="O239" s="198"/>
      <c r="P239" s="198"/>
      <c r="Q239" s="198"/>
      <c r="R239" s="198"/>
      <c r="S239" s="198"/>
      <c r="T239" s="198"/>
      <c r="U239" s="202"/>
      <c r="V239" s="201"/>
      <c r="W239" s="201"/>
      <c r="X239" s="201"/>
      <c r="Y239" s="201"/>
      <c r="Z239" s="201"/>
      <c r="AA239" s="205"/>
      <c r="AB239" s="205"/>
      <c r="AC239" s="205"/>
      <c r="AD239" s="205"/>
      <c r="AE239" s="205"/>
      <c r="AF239" s="205"/>
      <c r="AG239" s="205"/>
      <c r="AH239" s="205"/>
      <c r="AI239" s="233"/>
      <c r="AJ239" s="331"/>
      <c r="AK239" s="331"/>
      <c r="AL239" s="331"/>
      <c r="AM239" s="332"/>
      <c r="AN239" s="332"/>
      <c r="AO239" s="333"/>
      <c r="AQ239" s="19"/>
      <c r="AV239" s="221"/>
      <c r="AW239" s="221"/>
      <c r="AX239" s="221"/>
      <c r="AY239" s="221"/>
      <c r="AZ239" s="221"/>
      <c r="BA239" s="221"/>
      <c r="BB239" s="221"/>
      <c r="BC239" s="221"/>
      <c r="BD239" s="221"/>
      <c r="BL239" s="195"/>
      <c r="BM239" s="195"/>
      <c r="BN239" s="195"/>
      <c r="BO239" s="195"/>
      <c r="BP239" s="195"/>
      <c r="BQ239" s="195"/>
      <c r="BS239" s="195"/>
      <c r="BT239" s="195"/>
      <c r="BU239" s="246"/>
      <c r="BV239" s="195"/>
      <c r="BW239" s="246"/>
      <c r="BX239" s="195"/>
      <c r="BY239" s="246"/>
      <c r="BZ239" s="195"/>
      <c r="CA239" s="246"/>
      <c r="CC239" s="246"/>
      <c r="CE239" s="246"/>
    </row>
    <row r="240" spans="1:83" s="17" customFormat="1" ht="14.25" customHeight="1" x14ac:dyDescent="0.25">
      <c r="A240" s="198"/>
      <c r="B240" s="200"/>
      <c r="C240" s="199"/>
      <c r="D240" s="199"/>
      <c r="E240" s="199"/>
      <c r="F240" s="200"/>
      <c r="G240" s="200"/>
      <c r="H240" s="200"/>
      <c r="I240" s="198"/>
      <c r="J240" s="199"/>
      <c r="K240" s="212"/>
      <c r="L240" s="198"/>
      <c r="M240" s="198"/>
      <c r="N240" s="198"/>
      <c r="O240" s="198"/>
      <c r="P240" s="198"/>
      <c r="Q240" s="198"/>
      <c r="R240" s="198"/>
      <c r="S240" s="198"/>
      <c r="T240" s="198"/>
      <c r="U240" s="202"/>
      <c r="V240" s="201"/>
      <c r="W240" s="201"/>
      <c r="X240" s="201"/>
      <c r="Y240" s="201"/>
      <c r="Z240" s="201"/>
      <c r="AA240" s="205"/>
      <c r="AB240" s="205"/>
      <c r="AC240" s="205"/>
      <c r="AD240" s="205"/>
      <c r="AE240" s="205"/>
      <c r="AF240" s="205"/>
      <c r="AG240" s="205"/>
      <c r="AH240" s="205"/>
      <c r="AI240" s="233"/>
      <c r="AJ240" s="331"/>
      <c r="AK240" s="331"/>
      <c r="AL240" s="331"/>
      <c r="AM240" s="332"/>
      <c r="AN240" s="332"/>
      <c r="AO240" s="333"/>
      <c r="AQ240" s="19"/>
      <c r="AV240" s="221"/>
      <c r="AW240" s="221"/>
      <c r="AX240" s="221"/>
      <c r="AY240" s="221"/>
      <c r="AZ240" s="221"/>
      <c r="BA240" s="221"/>
      <c r="BB240" s="221"/>
      <c r="BC240" s="221"/>
      <c r="BD240" s="221"/>
      <c r="BL240" s="195"/>
      <c r="BM240" s="195"/>
      <c r="BN240" s="195"/>
      <c r="BO240" s="195"/>
      <c r="BP240" s="195"/>
      <c r="BQ240" s="195"/>
      <c r="BS240" s="195"/>
      <c r="BT240" s="195"/>
      <c r="BU240" s="246"/>
      <c r="BV240" s="195"/>
      <c r="BW240" s="246"/>
      <c r="BX240" s="195"/>
      <c r="BY240" s="246"/>
      <c r="BZ240" s="195"/>
      <c r="CA240" s="246"/>
      <c r="CC240" s="246"/>
      <c r="CE240" s="246"/>
    </row>
    <row r="241" spans="1:83" s="17" customFormat="1" ht="14.25" customHeight="1" x14ac:dyDescent="0.25">
      <c r="A241" s="198"/>
      <c r="B241" s="200"/>
      <c r="C241" s="199"/>
      <c r="D241" s="199"/>
      <c r="E241" s="199"/>
      <c r="F241" s="200"/>
      <c r="G241" s="200"/>
      <c r="H241" s="200"/>
      <c r="I241" s="198"/>
      <c r="J241" s="199"/>
      <c r="K241" s="212"/>
      <c r="L241" s="198"/>
      <c r="M241" s="198"/>
      <c r="N241" s="198"/>
      <c r="O241" s="198"/>
      <c r="P241" s="198"/>
      <c r="Q241" s="198"/>
      <c r="R241" s="198"/>
      <c r="S241" s="198"/>
      <c r="T241" s="198"/>
      <c r="U241" s="202"/>
      <c r="V241" s="201"/>
      <c r="W241" s="201"/>
      <c r="X241" s="201"/>
      <c r="Y241" s="201"/>
      <c r="Z241" s="201"/>
      <c r="AA241" s="205"/>
      <c r="AB241" s="205"/>
      <c r="AC241" s="205"/>
      <c r="AD241" s="205"/>
      <c r="AE241" s="205"/>
      <c r="AF241" s="205"/>
      <c r="AG241" s="205"/>
      <c r="AH241" s="205"/>
      <c r="AI241" s="233"/>
      <c r="AJ241" s="331"/>
      <c r="AK241" s="331"/>
      <c r="AL241" s="331"/>
      <c r="AM241" s="332"/>
      <c r="AN241" s="332"/>
      <c r="AO241" s="333"/>
      <c r="AQ241" s="19"/>
      <c r="AV241" s="221"/>
      <c r="AW241" s="221"/>
      <c r="AX241" s="221"/>
      <c r="AY241" s="221"/>
      <c r="AZ241" s="221"/>
      <c r="BA241" s="221"/>
      <c r="BB241" s="221"/>
      <c r="BC241" s="221"/>
      <c r="BD241" s="221"/>
      <c r="BL241" s="195"/>
      <c r="BM241" s="195"/>
      <c r="BN241" s="195"/>
      <c r="BO241" s="195"/>
      <c r="BP241" s="195"/>
      <c r="BQ241" s="195"/>
      <c r="BS241" s="195"/>
      <c r="BT241" s="195"/>
      <c r="BU241" s="246"/>
      <c r="BV241" s="195"/>
      <c r="BW241" s="246"/>
      <c r="BX241" s="195"/>
      <c r="BY241" s="246"/>
      <c r="BZ241" s="195"/>
      <c r="CA241" s="246"/>
      <c r="CC241" s="246"/>
      <c r="CE241" s="246"/>
    </row>
    <row r="242" spans="1:83" s="17" customFormat="1" ht="14.25" customHeight="1" x14ac:dyDescent="0.25">
      <c r="A242" s="198"/>
      <c r="B242" s="200"/>
      <c r="C242" s="199"/>
      <c r="D242" s="199"/>
      <c r="E242" s="199"/>
      <c r="F242" s="200"/>
      <c r="G242" s="200"/>
      <c r="H242" s="200"/>
      <c r="I242" s="198"/>
      <c r="J242" s="199"/>
      <c r="K242" s="212"/>
      <c r="L242" s="198"/>
      <c r="M242" s="198"/>
      <c r="N242" s="198"/>
      <c r="O242" s="198"/>
      <c r="P242" s="198"/>
      <c r="Q242" s="198"/>
      <c r="R242" s="198"/>
      <c r="S242" s="198"/>
      <c r="T242" s="198"/>
      <c r="U242" s="202"/>
      <c r="V242" s="201"/>
      <c r="W242" s="201"/>
      <c r="X242" s="201"/>
      <c r="Y242" s="201"/>
      <c r="Z242" s="201"/>
      <c r="AA242" s="205"/>
      <c r="AB242" s="205"/>
      <c r="AC242" s="205"/>
      <c r="AD242" s="205"/>
      <c r="AE242" s="205"/>
      <c r="AF242" s="205"/>
      <c r="AG242" s="205"/>
      <c r="AH242" s="205"/>
      <c r="AI242" s="233"/>
      <c r="AJ242" s="331"/>
      <c r="AK242" s="331"/>
      <c r="AL242" s="331"/>
      <c r="AM242" s="332"/>
      <c r="AN242" s="332"/>
      <c r="AO242" s="333"/>
      <c r="AQ242" s="19"/>
      <c r="AV242" s="221"/>
      <c r="AW242" s="221"/>
      <c r="AX242" s="221"/>
      <c r="AY242" s="221"/>
      <c r="AZ242" s="221"/>
      <c r="BA242" s="221"/>
      <c r="BB242" s="221"/>
      <c r="BC242" s="221"/>
      <c r="BD242" s="221"/>
      <c r="BL242" s="195"/>
      <c r="BM242" s="195"/>
      <c r="BN242" s="195"/>
      <c r="BO242" s="195"/>
      <c r="BP242" s="195"/>
      <c r="BQ242" s="195"/>
      <c r="BS242" s="195"/>
      <c r="BT242" s="195"/>
      <c r="BU242" s="246"/>
      <c r="BV242" s="195"/>
      <c r="BW242" s="246"/>
      <c r="BX242" s="195"/>
      <c r="BY242" s="246"/>
      <c r="BZ242" s="195"/>
      <c r="CA242" s="246"/>
      <c r="CC242" s="246"/>
      <c r="CE242" s="246"/>
    </row>
    <row r="243" spans="1:83" s="17" customFormat="1" ht="14.25" customHeight="1" x14ac:dyDescent="0.25">
      <c r="A243" s="198"/>
      <c r="B243" s="200"/>
      <c r="C243" s="199"/>
      <c r="D243" s="199"/>
      <c r="E243" s="199"/>
      <c r="F243" s="200"/>
      <c r="G243" s="200"/>
      <c r="H243" s="200"/>
      <c r="I243" s="198"/>
      <c r="J243" s="199"/>
      <c r="K243" s="212"/>
      <c r="L243" s="198"/>
      <c r="M243" s="198"/>
      <c r="N243" s="198"/>
      <c r="O243" s="198"/>
      <c r="P243" s="198"/>
      <c r="Q243" s="198"/>
      <c r="R243" s="198"/>
      <c r="S243" s="198"/>
      <c r="T243" s="198"/>
      <c r="U243" s="202"/>
      <c r="V243" s="201"/>
      <c r="W243" s="201"/>
      <c r="X243" s="201"/>
      <c r="Y243" s="201"/>
      <c r="Z243" s="201"/>
      <c r="AA243" s="205"/>
      <c r="AB243" s="205"/>
      <c r="AC243" s="205"/>
      <c r="AD243" s="205"/>
      <c r="AE243" s="205"/>
      <c r="AF243" s="205"/>
      <c r="AG243" s="205"/>
      <c r="AH243" s="205"/>
      <c r="AI243" s="233"/>
      <c r="AJ243" s="331"/>
      <c r="AK243" s="331"/>
      <c r="AL243" s="331"/>
      <c r="AM243" s="332"/>
      <c r="AN243" s="332"/>
      <c r="AO243" s="333"/>
      <c r="AQ243" s="19"/>
      <c r="AV243" s="221"/>
      <c r="AW243" s="221"/>
      <c r="AX243" s="221"/>
      <c r="AY243" s="221"/>
      <c r="AZ243" s="221"/>
      <c r="BA243" s="221"/>
      <c r="BB243" s="221"/>
      <c r="BC243" s="221"/>
      <c r="BD243" s="221"/>
      <c r="BL243" s="195"/>
      <c r="BM243" s="195"/>
      <c r="BN243" s="195"/>
      <c r="BO243" s="195"/>
      <c r="BP243" s="195"/>
      <c r="BQ243" s="195"/>
      <c r="BS243" s="195"/>
      <c r="BT243" s="195"/>
      <c r="BU243" s="246"/>
      <c r="BV243" s="195"/>
      <c r="BW243" s="246"/>
      <c r="BX243" s="195"/>
      <c r="BY243" s="246"/>
      <c r="BZ243" s="195"/>
      <c r="CA243" s="246"/>
      <c r="CC243" s="246"/>
      <c r="CE243" s="246"/>
    </row>
    <row r="244" spans="1:83" s="17" customFormat="1" ht="14.25" customHeight="1" x14ac:dyDescent="0.25">
      <c r="A244" s="198"/>
      <c r="B244" s="200"/>
      <c r="C244" s="199"/>
      <c r="D244" s="199"/>
      <c r="E244" s="199"/>
      <c r="F244" s="200"/>
      <c r="G244" s="200"/>
      <c r="H244" s="200"/>
      <c r="I244" s="198"/>
      <c r="J244" s="199"/>
      <c r="K244" s="212"/>
      <c r="L244" s="198"/>
      <c r="M244" s="198"/>
      <c r="N244" s="198"/>
      <c r="O244" s="198"/>
      <c r="P244" s="198"/>
      <c r="Q244" s="198"/>
      <c r="R244" s="198"/>
      <c r="S244" s="198"/>
      <c r="T244" s="198"/>
      <c r="U244" s="202"/>
      <c r="V244" s="201"/>
      <c r="W244" s="201"/>
      <c r="X244" s="201"/>
      <c r="Y244" s="201"/>
      <c r="Z244" s="201"/>
      <c r="AA244" s="205"/>
      <c r="AB244" s="205"/>
      <c r="AC244" s="205"/>
      <c r="AD244" s="205"/>
      <c r="AE244" s="205"/>
      <c r="AF244" s="205"/>
      <c r="AG244" s="205"/>
      <c r="AH244" s="205"/>
      <c r="AI244" s="233"/>
      <c r="AJ244" s="331"/>
      <c r="AK244" s="331"/>
      <c r="AL244" s="331"/>
      <c r="AM244" s="332"/>
      <c r="AN244" s="332"/>
      <c r="AO244" s="333"/>
      <c r="AQ244" s="19"/>
      <c r="AV244" s="221"/>
      <c r="AW244" s="221"/>
      <c r="AX244" s="221"/>
      <c r="AY244" s="221"/>
      <c r="AZ244" s="221"/>
      <c r="BA244" s="221"/>
      <c r="BB244" s="221"/>
      <c r="BC244" s="221"/>
      <c r="BD244" s="221"/>
      <c r="BL244" s="195"/>
      <c r="BM244" s="195"/>
      <c r="BN244" s="195"/>
      <c r="BO244" s="195"/>
      <c r="BP244" s="195"/>
      <c r="BQ244" s="195"/>
      <c r="BS244" s="195"/>
      <c r="BT244" s="195"/>
      <c r="BU244" s="246"/>
      <c r="BV244" s="195"/>
      <c r="BW244" s="246"/>
      <c r="BX244" s="195"/>
      <c r="BY244" s="246"/>
      <c r="BZ244" s="195"/>
      <c r="CA244" s="246"/>
      <c r="CC244" s="246"/>
      <c r="CE244" s="246"/>
    </row>
    <row r="245" spans="1:83" s="17" customFormat="1" ht="14.25" customHeight="1" x14ac:dyDescent="0.25">
      <c r="A245" s="198"/>
      <c r="B245" s="200"/>
      <c r="C245" s="199"/>
      <c r="D245" s="199"/>
      <c r="E245" s="199"/>
      <c r="F245" s="200"/>
      <c r="G245" s="200"/>
      <c r="H245" s="200"/>
      <c r="I245" s="198"/>
      <c r="J245" s="199"/>
      <c r="K245" s="212"/>
      <c r="L245" s="198"/>
      <c r="M245" s="198"/>
      <c r="N245" s="198"/>
      <c r="O245" s="198"/>
      <c r="P245" s="198"/>
      <c r="Q245" s="198"/>
      <c r="R245" s="198"/>
      <c r="S245" s="198"/>
      <c r="T245" s="198"/>
      <c r="U245" s="202"/>
      <c r="V245" s="201"/>
      <c r="W245" s="201"/>
      <c r="X245" s="201"/>
      <c r="Y245" s="201"/>
      <c r="Z245" s="201"/>
      <c r="AA245" s="205"/>
      <c r="AB245" s="205"/>
      <c r="AC245" s="205"/>
      <c r="AD245" s="205"/>
      <c r="AE245" s="205"/>
      <c r="AF245" s="205"/>
      <c r="AG245" s="205"/>
      <c r="AH245" s="205"/>
      <c r="AI245" s="233"/>
      <c r="AJ245" s="331"/>
      <c r="AK245" s="331"/>
      <c r="AL245" s="331"/>
      <c r="AM245" s="332"/>
      <c r="AN245" s="332"/>
      <c r="AO245" s="333"/>
      <c r="AQ245" s="19"/>
      <c r="AV245" s="221"/>
      <c r="AW245" s="221"/>
      <c r="AX245" s="221"/>
      <c r="AY245" s="221"/>
      <c r="AZ245" s="221"/>
      <c r="BA245" s="221"/>
      <c r="BB245" s="221"/>
      <c r="BC245" s="221"/>
      <c r="BD245" s="221"/>
      <c r="BL245" s="195"/>
      <c r="BM245" s="195"/>
      <c r="BN245" s="195"/>
      <c r="BO245" s="195"/>
      <c r="BP245" s="195"/>
      <c r="BQ245" s="195"/>
      <c r="BS245" s="195"/>
      <c r="BT245" s="195"/>
      <c r="BU245" s="246"/>
      <c r="BV245" s="195"/>
      <c r="BW245" s="246"/>
      <c r="BX245" s="195"/>
      <c r="BY245" s="246"/>
      <c r="BZ245" s="195"/>
      <c r="CA245" s="246"/>
      <c r="CC245" s="246"/>
      <c r="CE245" s="246"/>
    </row>
    <row r="246" spans="1:83" s="17" customFormat="1" ht="14.25" customHeight="1" x14ac:dyDescent="0.25">
      <c r="A246" s="198"/>
      <c r="B246" s="200"/>
      <c r="C246" s="199"/>
      <c r="D246" s="199"/>
      <c r="E246" s="199"/>
      <c r="F246" s="200"/>
      <c r="G246" s="200"/>
      <c r="H246" s="200"/>
      <c r="I246" s="198"/>
      <c r="J246" s="199"/>
      <c r="K246" s="212"/>
      <c r="L246" s="198"/>
      <c r="M246" s="198"/>
      <c r="N246" s="198"/>
      <c r="O246" s="198"/>
      <c r="P246" s="198"/>
      <c r="Q246" s="198"/>
      <c r="R246" s="198"/>
      <c r="S246" s="198"/>
      <c r="T246" s="198"/>
      <c r="U246" s="202"/>
      <c r="V246" s="201"/>
      <c r="W246" s="201"/>
      <c r="X246" s="201"/>
      <c r="Y246" s="201"/>
      <c r="Z246" s="201"/>
      <c r="AA246" s="205"/>
      <c r="AB246" s="205"/>
      <c r="AC246" s="205"/>
      <c r="AD246" s="205"/>
      <c r="AE246" s="205"/>
      <c r="AF246" s="205"/>
      <c r="AG246" s="205"/>
      <c r="AH246" s="205"/>
      <c r="AI246" s="233"/>
      <c r="AJ246" s="331"/>
      <c r="AK246" s="331"/>
      <c r="AL246" s="331"/>
      <c r="AM246" s="332"/>
      <c r="AN246" s="332"/>
      <c r="AO246" s="333"/>
      <c r="AQ246" s="19"/>
      <c r="AV246" s="221"/>
      <c r="AW246" s="221"/>
      <c r="AX246" s="221"/>
      <c r="AY246" s="221"/>
      <c r="AZ246" s="221"/>
      <c r="BA246" s="221"/>
      <c r="BB246" s="221"/>
      <c r="BC246" s="221"/>
      <c r="BD246" s="221"/>
      <c r="BL246" s="195"/>
      <c r="BM246" s="195"/>
      <c r="BN246" s="195"/>
      <c r="BO246" s="195"/>
      <c r="BP246" s="195"/>
      <c r="BQ246" s="195"/>
      <c r="BS246" s="195"/>
      <c r="BT246" s="195"/>
      <c r="BU246" s="246"/>
      <c r="BV246" s="195"/>
      <c r="BW246" s="246"/>
      <c r="BX246" s="195"/>
      <c r="BY246" s="246"/>
      <c r="BZ246" s="195"/>
      <c r="CA246" s="246"/>
      <c r="CC246" s="246"/>
      <c r="CE246" s="246"/>
    </row>
    <row r="247" spans="1:83" s="17" customFormat="1" ht="14.25" customHeight="1" x14ac:dyDescent="0.25">
      <c r="A247" s="198"/>
      <c r="B247" s="200"/>
      <c r="C247" s="199"/>
      <c r="D247" s="199"/>
      <c r="E247" s="199"/>
      <c r="F247" s="200"/>
      <c r="G247" s="200"/>
      <c r="H247" s="200"/>
      <c r="I247" s="198"/>
      <c r="J247" s="199"/>
      <c r="K247" s="212"/>
      <c r="L247" s="198"/>
      <c r="M247" s="198"/>
      <c r="N247" s="198"/>
      <c r="O247" s="198"/>
      <c r="P247" s="198"/>
      <c r="Q247" s="198"/>
      <c r="R247" s="198"/>
      <c r="S247" s="198"/>
      <c r="T247" s="198"/>
      <c r="U247" s="202"/>
      <c r="V247" s="201"/>
      <c r="W247" s="201"/>
      <c r="X247" s="201"/>
      <c r="Y247" s="201"/>
      <c r="Z247" s="201"/>
      <c r="AA247" s="205"/>
      <c r="AB247" s="205"/>
      <c r="AC247" s="205"/>
      <c r="AD247" s="205"/>
      <c r="AE247" s="205"/>
      <c r="AF247" s="205"/>
      <c r="AG247" s="205"/>
      <c r="AH247" s="205"/>
      <c r="AI247" s="233"/>
      <c r="AJ247" s="331"/>
      <c r="AK247" s="331"/>
      <c r="AL247" s="331"/>
      <c r="AM247" s="332"/>
      <c r="AN247" s="332"/>
      <c r="AO247" s="333"/>
      <c r="AQ247" s="19"/>
      <c r="AV247" s="221"/>
      <c r="AW247" s="221"/>
      <c r="AX247" s="221"/>
      <c r="AY247" s="221"/>
      <c r="AZ247" s="221"/>
      <c r="BA247" s="221"/>
      <c r="BB247" s="221"/>
      <c r="BC247" s="221"/>
      <c r="BD247" s="221"/>
      <c r="BL247" s="195"/>
      <c r="BM247" s="195"/>
      <c r="BN247" s="195"/>
      <c r="BO247" s="195"/>
      <c r="BP247" s="195"/>
      <c r="BQ247" s="195"/>
      <c r="BS247" s="195"/>
      <c r="BT247" s="195"/>
      <c r="BU247" s="246"/>
      <c r="BV247" s="195"/>
      <c r="BW247" s="246"/>
      <c r="BX247" s="195"/>
      <c r="BY247" s="246"/>
      <c r="BZ247" s="195"/>
      <c r="CA247" s="246"/>
      <c r="CC247" s="246"/>
      <c r="CE247" s="246"/>
    </row>
    <row r="248" spans="1:83" s="17" customFormat="1" ht="14.25" customHeight="1" x14ac:dyDescent="0.25">
      <c r="A248" s="198"/>
      <c r="B248" s="200"/>
      <c r="C248" s="199"/>
      <c r="D248" s="199"/>
      <c r="E248" s="199"/>
      <c r="F248" s="200"/>
      <c r="G248" s="200"/>
      <c r="H248" s="200"/>
      <c r="I248" s="198"/>
      <c r="J248" s="199"/>
      <c r="K248" s="212"/>
      <c r="L248" s="198"/>
      <c r="M248" s="198"/>
      <c r="N248" s="198"/>
      <c r="O248" s="198"/>
      <c r="P248" s="198"/>
      <c r="Q248" s="198"/>
      <c r="R248" s="198"/>
      <c r="S248" s="198"/>
      <c r="T248" s="198"/>
      <c r="U248" s="202"/>
      <c r="V248" s="201"/>
      <c r="W248" s="201"/>
      <c r="X248" s="201"/>
      <c r="Y248" s="201"/>
      <c r="Z248" s="201"/>
      <c r="AA248" s="205"/>
      <c r="AB248" s="205"/>
      <c r="AC248" s="205"/>
      <c r="AD248" s="205"/>
      <c r="AE248" s="205"/>
      <c r="AF248" s="205"/>
      <c r="AG248" s="205"/>
      <c r="AH248" s="205"/>
      <c r="AI248" s="233"/>
      <c r="AJ248" s="331"/>
      <c r="AK248" s="331"/>
      <c r="AL248" s="331"/>
      <c r="AM248" s="332"/>
      <c r="AN248" s="332"/>
      <c r="AO248" s="333"/>
      <c r="AQ248" s="19"/>
      <c r="AV248" s="221"/>
      <c r="AW248" s="221"/>
      <c r="AX248" s="221"/>
      <c r="AY248" s="221"/>
      <c r="AZ248" s="221"/>
      <c r="BA248" s="221"/>
      <c r="BB248" s="221"/>
      <c r="BC248" s="221"/>
      <c r="BD248" s="221"/>
      <c r="BL248" s="195"/>
      <c r="BM248" s="195"/>
      <c r="BN248" s="195"/>
      <c r="BO248" s="195"/>
      <c r="BP248" s="195"/>
      <c r="BQ248" s="195"/>
      <c r="BS248" s="195"/>
      <c r="BT248" s="195"/>
      <c r="BU248" s="246"/>
      <c r="BV248" s="195"/>
      <c r="BW248" s="246"/>
      <c r="BX248" s="195"/>
      <c r="BY248" s="246"/>
      <c r="BZ248" s="195"/>
      <c r="CA248" s="246"/>
      <c r="CC248" s="246"/>
      <c r="CE248" s="246"/>
    </row>
    <row r="249" spans="1:83" s="17" customFormat="1" ht="14.25" customHeight="1" x14ac:dyDescent="0.25">
      <c r="A249" s="198"/>
      <c r="B249" s="200"/>
      <c r="C249" s="199"/>
      <c r="D249" s="199"/>
      <c r="E249" s="199"/>
      <c r="F249" s="200"/>
      <c r="G249" s="200"/>
      <c r="H249" s="200"/>
      <c r="I249" s="198"/>
      <c r="J249" s="199"/>
      <c r="K249" s="212"/>
      <c r="L249" s="198"/>
      <c r="M249" s="198"/>
      <c r="N249" s="198"/>
      <c r="O249" s="198"/>
      <c r="P249" s="198"/>
      <c r="Q249" s="198"/>
      <c r="R249" s="198"/>
      <c r="S249" s="198"/>
      <c r="T249" s="198"/>
      <c r="U249" s="202"/>
      <c r="V249" s="201"/>
      <c r="W249" s="201"/>
      <c r="X249" s="201"/>
      <c r="Y249" s="201"/>
      <c r="Z249" s="201"/>
      <c r="AA249" s="205"/>
      <c r="AB249" s="205"/>
      <c r="AC249" s="205"/>
      <c r="AD249" s="205"/>
      <c r="AE249" s="205"/>
      <c r="AF249" s="205"/>
      <c r="AG249" s="205"/>
      <c r="AH249" s="205"/>
      <c r="AI249" s="233"/>
      <c r="AJ249" s="331"/>
      <c r="AK249" s="331"/>
      <c r="AL249" s="331"/>
      <c r="AM249" s="332"/>
      <c r="AN249" s="332"/>
      <c r="AO249" s="333"/>
      <c r="AQ249" s="19"/>
      <c r="AV249" s="221"/>
      <c r="AW249" s="221"/>
      <c r="AX249" s="221"/>
      <c r="AY249" s="221"/>
      <c r="AZ249" s="221"/>
      <c r="BA249" s="221"/>
      <c r="BB249" s="221"/>
      <c r="BC249" s="221"/>
      <c r="BD249" s="221"/>
      <c r="BL249" s="195"/>
      <c r="BM249" s="195"/>
      <c r="BN249" s="195"/>
      <c r="BO249" s="195"/>
      <c r="BP249" s="195"/>
      <c r="BQ249" s="195"/>
      <c r="BS249" s="195"/>
      <c r="BT249" s="195"/>
      <c r="BU249" s="246"/>
      <c r="BV249" s="195"/>
      <c r="BW249" s="246"/>
      <c r="BX249" s="195"/>
      <c r="BY249" s="246"/>
      <c r="BZ249" s="195"/>
      <c r="CA249" s="246"/>
      <c r="CC249" s="246"/>
      <c r="CE249" s="246"/>
    </row>
    <row r="250" spans="1:83" s="17" customFormat="1" ht="14.25" customHeight="1" x14ac:dyDescent="0.25">
      <c r="A250" s="198"/>
      <c r="B250" s="200"/>
      <c r="C250" s="199"/>
      <c r="D250" s="199"/>
      <c r="E250" s="199"/>
      <c r="F250" s="200"/>
      <c r="G250" s="200"/>
      <c r="H250" s="200"/>
      <c r="I250" s="198"/>
      <c r="J250" s="199"/>
      <c r="K250" s="212"/>
      <c r="L250" s="198"/>
      <c r="M250" s="198"/>
      <c r="N250" s="198"/>
      <c r="O250" s="198"/>
      <c r="P250" s="198"/>
      <c r="Q250" s="198"/>
      <c r="R250" s="198"/>
      <c r="S250" s="198"/>
      <c r="T250" s="198"/>
      <c r="U250" s="202"/>
      <c r="V250" s="201"/>
      <c r="W250" s="201"/>
      <c r="X250" s="201"/>
      <c r="Y250" s="201"/>
      <c r="Z250" s="201"/>
      <c r="AA250" s="205"/>
      <c r="AB250" s="205"/>
      <c r="AC250" s="205"/>
      <c r="AD250" s="205"/>
      <c r="AE250" s="205"/>
      <c r="AF250" s="205"/>
      <c r="AG250" s="205"/>
      <c r="AH250" s="205"/>
      <c r="AI250" s="233"/>
      <c r="AJ250" s="331"/>
      <c r="AK250" s="331"/>
      <c r="AL250" s="331"/>
      <c r="AM250" s="332"/>
      <c r="AN250" s="332"/>
      <c r="AO250" s="333"/>
      <c r="AQ250" s="19"/>
      <c r="AV250" s="221"/>
      <c r="AW250" s="221"/>
      <c r="AX250" s="221"/>
      <c r="AY250" s="221"/>
      <c r="AZ250" s="221"/>
      <c r="BA250" s="221"/>
      <c r="BB250" s="221"/>
      <c r="BC250" s="221"/>
      <c r="BD250" s="221"/>
      <c r="BL250" s="195"/>
      <c r="BM250" s="195"/>
      <c r="BN250" s="195"/>
      <c r="BO250" s="195"/>
      <c r="BP250" s="195"/>
      <c r="BQ250" s="195"/>
      <c r="BS250" s="195"/>
      <c r="BT250" s="195"/>
      <c r="BU250" s="246"/>
      <c r="BV250" s="195"/>
      <c r="BW250" s="246"/>
      <c r="BX250" s="195"/>
      <c r="BY250" s="246"/>
      <c r="BZ250" s="195"/>
      <c r="CA250" s="246"/>
      <c r="CC250" s="246"/>
      <c r="CE250" s="246"/>
    </row>
    <row r="251" spans="1:83" s="17" customFormat="1" ht="14.25" customHeight="1" x14ac:dyDescent="0.25">
      <c r="A251" s="198"/>
      <c r="B251" s="200"/>
      <c r="C251" s="199"/>
      <c r="D251" s="199"/>
      <c r="E251" s="199"/>
      <c r="F251" s="200"/>
      <c r="G251" s="200"/>
      <c r="H251" s="200"/>
      <c r="I251" s="198"/>
      <c r="J251" s="199"/>
      <c r="K251" s="212"/>
      <c r="L251" s="198"/>
      <c r="M251" s="198"/>
      <c r="N251" s="198"/>
      <c r="O251" s="198"/>
      <c r="P251" s="198"/>
      <c r="Q251" s="198"/>
      <c r="R251" s="198"/>
      <c r="S251" s="198"/>
      <c r="T251" s="198"/>
      <c r="U251" s="202"/>
      <c r="V251" s="201"/>
      <c r="W251" s="201"/>
      <c r="X251" s="201"/>
      <c r="Y251" s="201"/>
      <c r="Z251" s="201"/>
      <c r="AA251" s="205"/>
      <c r="AB251" s="205"/>
      <c r="AC251" s="205"/>
      <c r="AD251" s="205"/>
      <c r="AE251" s="205"/>
      <c r="AF251" s="205"/>
      <c r="AG251" s="205"/>
      <c r="AH251" s="205"/>
      <c r="AI251" s="233"/>
      <c r="AJ251" s="331"/>
      <c r="AK251" s="331"/>
      <c r="AL251" s="331"/>
      <c r="AM251" s="332"/>
      <c r="AN251" s="332"/>
      <c r="AO251" s="333"/>
      <c r="AQ251" s="19"/>
      <c r="AV251" s="221"/>
      <c r="AW251" s="221"/>
      <c r="AX251" s="221"/>
      <c r="AY251" s="221"/>
      <c r="AZ251" s="221"/>
      <c r="BA251" s="221"/>
      <c r="BB251" s="221"/>
      <c r="BC251" s="221"/>
      <c r="BD251" s="221"/>
      <c r="BL251" s="195"/>
      <c r="BM251" s="195"/>
      <c r="BN251" s="195"/>
      <c r="BO251" s="195"/>
      <c r="BP251" s="195"/>
      <c r="BQ251" s="195"/>
      <c r="BS251" s="195"/>
      <c r="BT251" s="195"/>
      <c r="BU251" s="246"/>
      <c r="BV251" s="195"/>
      <c r="BW251" s="246"/>
      <c r="BX251" s="195"/>
      <c r="BY251" s="246"/>
      <c r="BZ251" s="195"/>
      <c r="CA251" s="246"/>
      <c r="CC251" s="246"/>
      <c r="CE251" s="246"/>
    </row>
    <row r="252" spans="1:83" s="17" customFormat="1" ht="14.25" customHeight="1" x14ac:dyDescent="0.25">
      <c r="A252" s="198"/>
      <c r="B252" s="200"/>
      <c r="C252" s="199"/>
      <c r="D252" s="199"/>
      <c r="E252" s="199"/>
      <c r="F252" s="200"/>
      <c r="G252" s="200"/>
      <c r="H252" s="200"/>
      <c r="I252" s="198"/>
      <c r="J252" s="199"/>
      <c r="K252" s="212"/>
      <c r="L252" s="198"/>
      <c r="M252" s="198"/>
      <c r="N252" s="198"/>
      <c r="O252" s="198"/>
      <c r="P252" s="198"/>
      <c r="Q252" s="198"/>
      <c r="R252" s="198"/>
      <c r="S252" s="198"/>
      <c r="T252" s="198"/>
      <c r="U252" s="202"/>
      <c r="V252" s="201"/>
      <c r="W252" s="201"/>
      <c r="X252" s="201"/>
      <c r="Y252" s="201"/>
      <c r="Z252" s="201"/>
      <c r="AA252" s="205"/>
      <c r="AB252" s="205"/>
      <c r="AC252" s="205"/>
      <c r="AD252" s="205"/>
      <c r="AE252" s="205"/>
      <c r="AF252" s="205"/>
      <c r="AG252" s="205"/>
      <c r="AH252" s="205"/>
      <c r="AI252" s="233"/>
      <c r="AJ252" s="331"/>
      <c r="AK252" s="331"/>
      <c r="AL252" s="331"/>
      <c r="AM252" s="332"/>
      <c r="AN252" s="332"/>
      <c r="AO252" s="333"/>
      <c r="AQ252" s="19"/>
      <c r="AV252" s="221"/>
      <c r="AW252" s="221"/>
      <c r="AX252" s="221"/>
      <c r="AY252" s="221"/>
      <c r="AZ252" s="221"/>
      <c r="BA252" s="221"/>
      <c r="BB252" s="221"/>
      <c r="BC252" s="221"/>
      <c r="BD252" s="221"/>
      <c r="BL252" s="195"/>
      <c r="BM252" s="195"/>
      <c r="BN252" s="195"/>
      <c r="BO252" s="195"/>
      <c r="BP252" s="195"/>
      <c r="BQ252" s="195"/>
      <c r="BS252" s="195"/>
      <c r="BT252" s="195"/>
      <c r="BU252" s="246"/>
      <c r="BV252" s="195"/>
      <c r="BW252" s="246"/>
      <c r="BX252" s="195"/>
      <c r="BY252" s="246"/>
      <c r="BZ252" s="195"/>
      <c r="CA252" s="246"/>
      <c r="CC252" s="246"/>
      <c r="CE252" s="246"/>
    </row>
    <row r="253" spans="1:83" s="17" customFormat="1" ht="14.25" customHeight="1" x14ac:dyDescent="0.25">
      <c r="A253" s="198"/>
      <c r="B253" s="200"/>
      <c r="C253" s="199"/>
      <c r="D253" s="199"/>
      <c r="E253" s="199"/>
      <c r="F253" s="200"/>
      <c r="G253" s="200"/>
      <c r="H253" s="200"/>
      <c r="I253" s="198"/>
      <c r="J253" s="199"/>
      <c r="K253" s="212"/>
      <c r="L253" s="198"/>
      <c r="M253" s="198"/>
      <c r="N253" s="198"/>
      <c r="O253" s="198"/>
      <c r="P253" s="198"/>
      <c r="Q253" s="198"/>
      <c r="R253" s="198"/>
      <c r="S253" s="198"/>
      <c r="T253" s="198"/>
      <c r="U253" s="202"/>
      <c r="V253" s="201"/>
      <c r="W253" s="201"/>
      <c r="X253" s="201"/>
      <c r="Y253" s="201"/>
      <c r="Z253" s="201"/>
      <c r="AA253" s="205"/>
      <c r="AB253" s="205"/>
      <c r="AC253" s="205"/>
      <c r="AD253" s="205"/>
      <c r="AE253" s="205"/>
      <c r="AF253" s="205"/>
      <c r="AG253" s="205"/>
      <c r="AH253" s="205"/>
      <c r="AI253" s="233"/>
      <c r="AJ253" s="331"/>
      <c r="AK253" s="331"/>
      <c r="AL253" s="331"/>
      <c r="AM253" s="332"/>
      <c r="AN253" s="332"/>
      <c r="AO253" s="333"/>
      <c r="AQ253" s="19"/>
      <c r="AV253" s="221"/>
      <c r="AW253" s="221"/>
      <c r="AX253" s="221"/>
      <c r="AY253" s="221"/>
      <c r="AZ253" s="221"/>
      <c r="BA253" s="221"/>
      <c r="BB253" s="221"/>
      <c r="BC253" s="221"/>
      <c r="BD253" s="221"/>
      <c r="BL253" s="195"/>
      <c r="BM253" s="195"/>
      <c r="BN253" s="195"/>
      <c r="BO253" s="195"/>
      <c r="BP253" s="195"/>
      <c r="BQ253" s="195"/>
      <c r="BS253" s="195"/>
      <c r="BT253" s="195"/>
      <c r="BU253" s="246"/>
      <c r="BV253" s="195"/>
      <c r="BW253" s="246"/>
      <c r="BX253" s="195"/>
      <c r="BY253" s="246"/>
      <c r="BZ253" s="195"/>
      <c r="CA253" s="246"/>
      <c r="CC253" s="246"/>
      <c r="CE253" s="246"/>
    </row>
    <row r="254" spans="1:83" s="17" customFormat="1" ht="14.25" customHeight="1" x14ac:dyDescent="0.25">
      <c r="A254" s="198"/>
      <c r="B254" s="200"/>
      <c r="C254" s="199"/>
      <c r="D254" s="199"/>
      <c r="E254" s="199"/>
      <c r="F254" s="200"/>
      <c r="G254" s="200"/>
      <c r="H254" s="200"/>
      <c r="I254" s="198"/>
      <c r="J254" s="199"/>
      <c r="K254" s="212"/>
      <c r="L254" s="198"/>
      <c r="M254" s="198"/>
      <c r="N254" s="198"/>
      <c r="O254" s="198"/>
      <c r="P254" s="198"/>
      <c r="Q254" s="198"/>
      <c r="R254" s="198"/>
      <c r="S254" s="198"/>
      <c r="T254" s="198"/>
      <c r="U254" s="202"/>
      <c r="V254" s="201"/>
      <c r="W254" s="201"/>
      <c r="X254" s="201"/>
      <c r="Y254" s="201"/>
      <c r="Z254" s="201"/>
      <c r="AA254" s="205"/>
      <c r="AB254" s="205"/>
      <c r="AC254" s="205"/>
      <c r="AD254" s="205"/>
      <c r="AE254" s="205"/>
      <c r="AF254" s="205"/>
      <c r="AG254" s="205"/>
      <c r="AH254" s="205"/>
      <c r="AI254" s="233"/>
      <c r="AJ254" s="331"/>
      <c r="AK254" s="331"/>
      <c r="AL254" s="331"/>
      <c r="AM254" s="332"/>
      <c r="AN254" s="332"/>
      <c r="AO254" s="333"/>
      <c r="AQ254" s="19"/>
      <c r="AV254" s="221"/>
      <c r="AW254" s="221"/>
      <c r="AX254" s="221"/>
      <c r="AY254" s="221"/>
      <c r="AZ254" s="221"/>
      <c r="BA254" s="221"/>
      <c r="BB254" s="221"/>
      <c r="BC254" s="221"/>
      <c r="BD254" s="221"/>
      <c r="BL254" s="195"/>
      <c r="BM254" s="195"/>
      <c r="BN254" s="195"/>
      <c r="BO254" s="195"/>
      <c r="BP254" s="195"/>
      <c r="BQ254" s="195"/>
      <c r="BS254" s="195"/>
      <c r="BT254" s="195"/>
      <c r="BU254" s="246"/>
      <c r="BV254" s="195"/>
      <c r="BW254" s="246"/>
      <c r="BX254" s="195"/>
      <c r="BY254" s="246"/>
      <c r="BZ254" s="195"/>
      <c r="CA254" s="246"/>
      <c r="CC254" s="246"/>
      <c r="CE254" s="246"/>
    </row>
    <row r="255" spans="1:83" s="17" customFormat="1" ht="14.25" customHeight="1" x14ac:dyDescent="0.25">
      <c r="A255" s="198"/>
      <c r="B255" s="200"/>
      <c r="C255" s="199"/>
      <c r="D255" s="199"/>
      <c r="E255" s="199"/>
      <c r="F255" s="200"/>
      <c r="G255" s="200"/>
      <c r="H255" s="200"/>
      <c r="I255" s="198"/>
      <c r="J255" s="199"/>
      <c r="K255" s="212"/>
      <c r="L255" s="198"/>
      <c r="M255" s="198"/>
      <c r="N255" s="198"/>
      <c r="O255" s="198"/>
      <c r="P255" s="198"/>
      <c r="Q255" s="198"/>
      <c r="R255" s="198"/>
      <c r="S255" s="198"/>
      <c r="T255" s="198"/>
      <c r="U255" s="202"/>
      <c r="V255" s="201"/>
      <c r="W255" s="201"/>
      <c r="X255" s="201"/>
      <c r="Y255" s="201"/>
      <c r="Z255" s="201"/>
      <c r="AA255" s="205"/>
      <c r="AB255" s="205"/>
      <c r="AC255" s="205"/>
      <c r="AD255" s="205"/>
      <c r="AE255" s="205"/>
      <c r="AF255" s="205"/>
      <c r="AG255" s="205"/>
      <c r="AH255" s="205"/>
      <c r="AI255" s="233"/>
      <c r="AJ255" s="331"/>
      <c r="AK255" s="331"/>
      <c r="AL255" s="331"/>
      <c r="AM255" s="332"/>
      <c r="AN255" s="332"/>
      <c r="AO255" s="333"/>
      <c r="AQ255" s="19"/>
      <c r="AV255" s="221"/>
      <c r="AW255" s="221"/>
      <c r="AX255" s="221"/>
      <c r="AY255" s="221"/>
      <c r="AZ255" s="221"/>
      <c r="BA255" s="221"/>
      <c r="BB255" s="221"/>
      <c r="BC255" s="221"/>
      <c r="BD255" s="221"/>
      <c r="BL255" s="195"/>
      <c r="BM255" s="195"/>
      <c r="BN255" s="195"/>
      <c r="BO255" s="195"/>
      <c r="BP255" s="195"/>
      <c r="BQ255" s="195"/>
      <c r="BS255" s="195"/>
      <c r="BT255" s="195"/>
      <c r="BU255" s="246"/>
      <c r="BV255" s="195"/>
      <c r="BW255" s="246"/>
      <c r="BX255" s="195"/>
      <c r="BY255" s="246"/>
      <c r="BZ255" s="195"/>
      <c r="CA255" s="246"/>
      <c r="CC255" s="246"/>
      <c r="CE255" s="246"/>
    </row>
    <row r="256" spans="1:83" s="17" customFormat="1" ht="14.25" customHeight="1" x14ac:dyDescent="0.25">
      <c r="A256" s="198"/>
      <c r="B256" s="200"/>
      <c r="C256" s="199"/>
      <c r="D256" s="199"/>
      <c r="E256" s="199"/>
      <c r="F256" s="200"/>
      <c r="G256" s="200"/>
      <c r="H256" s="200"/>
      <c r="I256" s="198"/>
      <c r="J256" s="199"/>
      <c r="K256" s="212"/>
      <c r="L256" s="198"/>
      <c r="M256" s="198"/>
      <c r="N256" s="198"/>
      <c r="O256" s="198"/>
      <c r="P256" s="198"/>
      <c r="Q256" s="198"/>
      <c r="R256" s="198"/>
      <c r="S256" s="198"/>
      <c r="T256" s="198"/>
      <c r="U256" s="202"/>
      <c r="V256" s="201"/>
      <c r="W256" s="201"/>
      <c r="X256" s="201"/>
      <c r="Y256" s="201"/>
      <c r="Z256" s="201"/>
      <c r="AA256" s="205"/>
      <c r="AB256" s="205"/>
      <c r="AC256" s="205"/>
      <c r="AD256" s="205"/>
      <c r="AE256" s="205"/>
      <c r="AF256" s="205"/>
      <c r="AG256" s="205"/>
      <c r="AH256" s="205"/>
      <c r="AI256" s="233"/>
      <c r="AJ256" s="331"/>
      <c r="AK256" s="331"/>
      <c r="AL256" s="331"/>
      <c r="AM256" s="332"/>
      <c r="AN256" s="332"/>
      <c r="AO256" s="333"/>
      <c r="AQ256" s="19"/>
      <c r="AV256" s="221"/>
      <c r="AW256" s="221"/>
      <c r="AX256" s="221"/>
      <c r="AY256" s="221"/>
      <c r="AZ256" s="221"/>
      <c r="BA256" s="221"/>
      <c r="BB256" s="221"/>
      <c r="BC256" s="221"/>
      <c r="BD256" s="221"/>
      <c r="BL256" s="195"/>
      <c r="BM256" s="195"/>
      <c r="BN256" s="195"/>
      <c r="BO256" s="195"/>
      <c r="BP256" s="195"/>
      <c r="BQ256" s="195"/>
      <c r="BS256" s="195"/>
      <c r="BT256" s="195"/>
      <c r="BU256" s="246"/>
      <c r="BV256" s="195"/>
      <c r="BW256" s="246"/>
      <c r="BX256" s="195"/>
      <c r="BY256" s="246"/>
      <c r="BZ256" s="195"/>
      <c r="CA256" s="246"/>
      <c r="CC256" s="246"/>
      <c r="CE256" s="246"/>
    </row>
    <row r="257" spans="1:83" s="17" customFormat="1" ht="14.25" customHeight="1" x14ac:dyDescent="0.25">
      <c r="A257" s="198"/>
      <c r="B257" s="200"/>
      <c r="C257" s="199"/>
      <c r="D257" s="199"/>
      <c r="E257" s="199"/>
      <c r="F257" s="200"/>
      <c r="G257" s="200"/>
      <c r="H257" s="200"/>
      <c r="I257" s="198"/>
      <c r="J257" s="199"/>
      <c r="K257" s="212"/>
      <c r="L257" s="198"/>
      <c r="M257" s="198"/>
      <c r="N257" s="198"/>
      <c r="O257" s="198"/>
      <c r="P257" s="198"/>
      <c r="Q257" s="198"/>
      <c r="R257" s="198"/>
      <c r="S257" s="198"/>
      <c r="T257" s="198"/>
      <c r="U257" s="202"/>
      <c r="V257" s="201"/>
      <c r="W257" s="201"/>
      <c r="X257" s="201"/>
      <c r="Y257" s="201"/>
      <c r="Z257" s="201"/>
      <c r="AA257" s="205"/>
      <c r="AB257" s="205"/>
      <c r="AC257" s="205"/>
      <c r="AD257" s="205"/>
      <c r="AE257" s="205"/>
      <c r="AF257" s="205"/>
      <c r="AG257" s="205"/>
      <c r="AH257" s="205"/>
      <c r="AI257" s="233"/>
      <c r="AJ257" s="331"/>
      <c r="AK257" s="331"/>
      <c r="AL257" s="331"/>
      <c r="AM257" s="332"/>
      <c r="AN257" s="332"/>
      <c r="AO257" s="333"/>
      <c r="AQ257" s="19"/>
      <c r="AV257" s="221"/>
      <c r="AW257" s="221"/>
      <c r="AX257" s="221"/>
      <c r="AY257" s="221"/>
      <c r="AZ257" s="221"/>
      <c r="BA257" s="221"/>
      <c r="BB257" s="221"/>
      <c r="BC257" s="221"/>
      <c r="BD257" s="221"/>
      <c r="BL257" s="195"/>
      <c r="BM257" s="195"/>
      <c r="BN257" s="195"/>
      <c r="BO257" s="195"/>
      <c r="BP257" s="195"/>
      <c r="BQ257" s="195"/>
      <c r="BS257" s="195"/>
      <c r="BT257" s="195"/>
      <c r="BU257" s="246"/>
      <c r="BV257" s="195"/>
      <c r="BW257" s="246"/>
      <c r="BX257" s="195"/>
      <c r="BY257" s="246"/>
      <c r="BZ257" s="195"/>
      <c r="CA257" s="246"/>
      <c r="CC257" s="246"/>
      <c r="CE257" s="246"/>
    </row>
    <row r="258" spans="1:83" s="17" customFormat="1" ht="14.25" customHeight="1" x14ac:dyDescent="0.25">
      <c r="A258" s="198"/>
      <c r="B258" s="200"/>
      <c r="C258" s="199"/>
      <c r="D258" s="199"/>
      <c r="E258" s="199"/>
      <c r="F258" s="200"/>
      <c r="G258" s="200"/>
      <c r="H258" s="200"/>
      <c r="I258" s="198"/>
      <c r="J258" s="199"/>
      <c r="K258" s="212"/>
      <c r="L258" s="198"/>
      <c r="M258" s="198"/>
      <c r="N258" s="198"/>
      <c r="O258" s="198"/>
      <c r="P258" s="198"/>
      <c r="Q258" s="198"/>
      <c r="R258" s="198"/>
      <c r="S258" s="198"/>
      <c r="T258" s="198"/>
      <c r="U258" s="202"/>
      <c r="V258" s="201"/>
      <c r="W258" s="201"/>
      <c r="X258" s="201"/>
      <c r="Y258" s="201"/>
      <c r="Z258" s="201"/>
      <c r="AA258" s="205"/>
      <c r="AB258" s="205"/>
      <c r="AC258" s="205"/>
      <c r="AD258" s="205"/>
      <c r="AE258" s="205"/>
      <c r="AF258" s="205"/>
      <c r="AG258" s="205"/>
      <c r="AH258" s="205"/>
      <c r="AI258" s="233"/>
      <c r="AJ258" s="331"/>
      <c r="AK258" s="331"/>
      <c r="AL258" s="331"/>
      <c r="AM258" s="332"/>
      <c r="AN258" s="332"/>
      <c r="AO258" s="333"/>
      <c r="AQ258" s="19"/>
      <c r="AV258" s="221"/>
      <c r="AW258" s="221"/>
      <c r="AX258" s="221"/>
      <c r="AY258" s="221"/>
      <c r="AZ258" s="221"/>
      <c r="BA258" s="221"/>
      <c r="BB258" s="221"/>
      <c r="BC258" s="221"/>
      <c r="BD258" s="221"/>
      <c r="BL258" s="195"/>
      <c r="BM258" s="195"/>
      <c r="BN258" s="195"/>
      <c r="BO258" s="195"/>
      <c r="BP258" s="195"/>
      <c r="BQ258" s="195"/>
      <c r="BS258" s="195"/>
      <c r="BT258" s="195"/>
      <c r="BU258" s="246"/>
      <c r="BV258" s="195"/>
      <c r="BW258" s="246"/>
      <c r="BX258" s="195"/>
      <c r="BY258" s="246"/>
      <c r="BZ258" s="195"/>
      <c r="CA258" s="246"/>
      <c r="CC258" s="246"/>
      <c r="CE258" s="246"/>
    </row>
    <row r="259" spans="1:83" s="17" customFormat="1" ht="14.25" customHeight="1" x14ac:dyDescent="0.25">
      <c r="A259" s="198"/>
      <c r="B259" s="200"/>
      <c r="C259" s="199"/>
      <c r="D259" s="199"/>
      <c r="E259" s="199"/>
      <c r="F259" s="200"/>
      <c r="G259" s="200"/>
      <c r="H259" s="200"/>
      <c r="I259" s="198"/>
      <c r="J259" s="199"/>
      <c r="K259" s="212"/>
      <c r="L259" s="198"/>
      <c r="M259" s="198"/>
      <c r="N259" s="198"/>
      <c r="O259" s="198"/>
      <c r="P259" s="198"/>
      <c r="Q259" s="198"/>
      <c r="R259" s="198"/>
      <c r="S259" s="198"/>
      <c r="T259" s="198"/>
      <c r="U259" s="202"/>
      <c r="V259" s="201"/>
      <c r="W259" s="201"/>
      <c r="X259" s="201"/>
      <c r="Y259" s="201"/>
      <c r="Z259" s="201"/>
      <c r="AA259" s="205"/>
      <c r="AB259" s="205"/>
      <c r="AC259" s="205"/>
      <c r="AD259" s="205"/>
      <c r="AE259" s="205"/>
      <c r="AF259" s="205"/>
      <c r="AG259" s="205"/>
      <c r="AH259" s="205"/>
      <c r="AI259" s="233"/>
      <c r="AJ259" s="331"/>
      <c r="AK259" s="331"/>
      <c r="AL259" s="331"/>
      <c r="AM259" s="332"/>
      <c r="AN259" s="332"/>
      <c r="AO259" s="333"/>
      <c r="AQ259" s="19"/>
      <c r="AV259" s="221"/>
      <c r="AW259" s="221"/>
      <c r="AX259" s="221"/>
      <c r="AY259" s="221"/>
      <c r="AZ259" s="221"/>
      <c r="BA259" s="221"/>
      <c r="BB259" s="221"/>
      <c r="BC259" s="221"/>
      <c r="BD259" s="221"/>
      <c r="BL259" s="195"/>
      <c r="BM259" s="195"/>
      <c r="BN259" s="195"/>
      <c r="BO259" s="195"/>
      <c r="BP259" s="195"/>
      <c r="BQ259" s="195"/>
      <c r="BS259" s="195"/>
      <c r="BT259" s="195"/>
      <c r="BU259" s="246"/>
      <c r="BV259" s="195"/>
      <c r="BW259" s="246"/>
      <c r="BX259" s="195"/>
      <c r="BY259" s="246"/>
      <c r="BZ259" s="195"/>
      <c r="CA259" s="246"/>
      <c r="CC259" s="246"/>
      <c r="CE259" s="246"/>
    </row>
    <row r="260" spans="1:83" s="17" customFormat="1" ht="14.25" customHeight="1" x14ac:dyDescent="0.25">
      <c r="A260" s="198"/>
      <c r="B260" s="200"/>
      <c r="C260" s="199"/>
      <c r="D260" s="199"/>
      <c r="E260" s="199"/>
      <c r="F260" s="200"/>
      <c r="G260" s="200"/>
      <c r="H260" s="200"/>
      <c r="I260" s="198"/>
      <c r="J260" s="199"/>
      <c r="K260" s="212"/>
      <c r="L260" s="198"/>
      <c r="M260" s="198"/>
      <c r="N260" s="198"/>
      <c r="O260" s="198"/>
      <c r="P260" s="198"/>
      <c r="Q260" s="198"/>
      <c r="R260" s="198"/>
      <c r="S260" s="198"/>
      <c r="T260" s="198"/>
      <c r="U260" s="202"/>
      <c r="V260" s="201"/>
      <c r="W260" s="201"/>
      <c r="X260" s="201"/>
      <c r="Y260" s="201"/>
      <c r="Z260" s="201"/>
      <c r="AA260" s="205"/>
      <c r="AB260" s="205"/>
      <c r="AC260" s="205"/>
      <c r="AD260" s="205"/>
      <c r="AE260" s="205"/>
      <c r="AF260" s="205"/>
      <c r="AG260" s="205"/>
      <c r="AH260" s="205"/>
      <c r="AI260" s="233"/>
      <c r="AJ260" s="331"/>
      <c r="AK260" s="331"/>
      <c r="AL260" s="331"/>
      <c r="AM260" s="332"/>
      <c r="AN260" s="332"/>
      <c r="AO260" s="333"/>
      <c r="AQ260" s="19"/>
      <c r="AV260" s="221"/>
      <c r="AW260" s="221"/>
      <c r="AX260" s="221"/>
      <c r="AY260" s="221"/>
      <c r="AZ260" s="221"/>
      <c r="BA260" s="221"/>
      <c r="BB260" s="221"/>
      <c r="BC260" s="221"/>
      <c r="BD260" s="221"/>
      <c r="BL260" s="195"/>
      <c r="BM260" s="195"/>
      <c r="BN260" s="195"/>
      <c r="BO260" s="195"/>
      <c r="BP260" s="195"/>
      <c r="BQ260" s="195"/>
      <c r="BS260" s="195"/>
      <c r="BT260" s="195"/>
      <c r="BU260" s="246"/>
      <c r="BV260" s="195"/>
      <c r="BW260" s="246"/>
      <c r="BX260" s="195"/>
      <c r="BY260" s="246"/>
      <c r="BZ260" s="195"/>
      <c r="CA260" s="246"/>
      <c r="CC260" s="246"/>
      <c r="CE260" s="246"/>
    </row>
    <row r="261" spans="1:83" s="17" customFormat="1" ht="14.25" customHeight="1" x14ac:dyDescent="0.25">
      <c r="A261" s="198"/>
      <c r="B261" s="200"/>
      <c r="C261" s="199"/>
      <c r="D261" s="199"/>
      <c r="E261" s="199"/>
      <c r="F261" s="200"/>
      <c r="G261" s="200"/>
      <c r="H261" s="200"/>
      <c r="I261" s="198"/>
      <c r="J261" s="199"/>
      <c r="K261" s="212"/>
      <c r="L261" s="198"/>
      <c r="M261" s="198"/>
      <c r="N261" s="198"/>
      <c r="O261" s="198"/>
      <c r="P261" s="198"/>
      <c r="Q261" s="198"/>
      <c r="R261" s="198"/>
      <c r="S261" s="198"/>
      <c r="T261" s="198"/>
      <c r="U261" s="202"/>
      <c r="V261" s="201"/>
      <c r="W261" s="201"/>
      <c r="X261" s="201"/>
      <c r="Y261" s="201"/>
      <c r="Z261" s="201"/>
      <c r="AA261" s="205"/>
      <c r="AB261" s="205"/>
      <c r="AC261" s="205"/>
      <c r="AD261" s="205"/>
      <c r="AE261" s="205"/>
      <c r="AF261" s="205"/>
      <c r="AG261" s="205"/>
      <c r="AH261" s="205"/>
      <c r="AI261" s="233"/>
      <c r="AJ261" s="331"/>
      <c r="AK261" s="331"/>
      <c r="AL261" s="331"/>
      <c r="AM261" s="332"/>
      <c r="AN261" s="332"/>
      <c r="AO261" s="333"/>
      <c r="AQ261" s="19"/>
      <c r="AV261" s="221"/>
      <c r="AW261" s="221"/>
      <c r="AX261" s="221"/>
      <c r="AY261" s="221"/>
      <c r="AZ261" s="221"/>
      <c r="BA261" s="221"/>
      <c r="BB261" s="221"/>
      <c r="BC261" s="221"/>
      <c r="BD261" s="221"/>
      <c r="BL261" s="195"/>
      <c r="BM261" s="195"/>
      <c r="BN261" s="195"/>
      <c r="BO261" s="195"/>
      <c r="BP261" s="195"/>
      <c r="BQ261" s="195"/>
      <c r="BS261" s="195"/>
      <c r="BT261" s="195"/>
      <c r="BU261" s="246"/>
      <c r="BV261" s="195"/>
      <c r="BW261" s="246"/>
      <c r="BX261" s="195"/>
      <c r="BY261" s="246"/>
      <c r="BZ261" s="195"/>
      <c r="CA261" s="246"/>
      <c r="CC261" s="246"/>
      <c r="CE261" s="246"/>
    </row>
    <row r="262" spans="1:83" s="17" customFormat="1" ht="14.25" customHeight="1" x14ac:dyDescent="0.25">
      <c r="A262" s="198"/>
      <c r="B262" s="200"/>
      <c r="C262" s="199"/>
      <c r="D262" s="199"/>
      <c r="E262" s="199"/>
      <c r="F262" s="200"/>
      <c r="G262" s="200"/>
      <c r="H262" s="200"/>
      <c r="I262" s="198"/>
      <c r="J262" s="199"/>
      <c r="K262" s="212"/>
      <c r="L262" s="198"/>
      <c r="M262" s="198"/>
      <c r="N262" s="198"/>
      <c r="O262" s="198"/>
      <c r="P262" s="198"/>
      <c r="Q262" s="198"/>
      <c r="R262" s="198"/>
      <c r="S262" s="198"/>
      <c r="T262" s="198"/>
      <c r="U262" s="202"/>
      <c r="V262" s="201"/>
      <c r="W262" s="201"/>
      <c r="X262" s="201"/>
      <c r="Y262" s="201"/>
      <c r="Z262" s="201"/>
      <c r="AA262" s="205"/>
      <c r="AB262" s="205"/>
      <c r="AC262" s="205"/>
      <c r="AD262" s="205"/>
      <c r="AE262" s="205"/>
      <c r="AF262" s="205"/>
      <c r="AG262" s="205"/>
      <c r="AH262" s="205"/>
      <c r="AI262" s="233"/>
      <c r="AJ262" s="331"/>
      <c r="AK262" s="331"/>
      <c r="AL262" s="331"/>
      <c r="AM262" s="332"/>
      <c r="AN262" s="332"/>
      <c r="AO262" s="333"/>
      <c r="AQ262" s="19"/>
      <c r="AV262" s="221"/>
      <c r="AW262" s="221"/>
      <c r="AX262" s="221"/>
      <c r="AY262" s="221"/>
      <c r="AZ262" s="221"/>
      <c r="BA262" s="221"/>
      <c r="BB262" s="221"/>
      <c r="BC262" s="221"/>
      <c r="BD262" s="221"/>
      <c r="BL262" s="195"/>
      <c r="BM262" s="195"/>
      <c r="BN262" s="195"/>
      <c r="BO262" s="195"/>
      <c r="BP262" s="195"/>
      <c r="BQ262" s="195"/>
      <c r="BS262" s="195"/>
      <c r="BT262" s="195"/>
      <c r="BU262" s="246"/>
      <c r="BV262" s="195"/>
      <c r="BW262" s="246"/>
      <c r="BX262" s="195"/>
      <c r="BY262" s="246"/>
      <c r="BZ262" s="195"/>
      <c r="CA262" s="246"/>
      <c r="CC262" s="246"/>
      <c r="CE262" s="246"/>
    </row>
    <row r="263" spans="1:83" s="17" customFormat="1" ht="14.25" customHeight="1" x14ac:dyDescent="0.25">
      <c r="A263" s="198"/>
      <c r="B263" s="200"/>
      <c r="C263" s="199"/>
      <c r="D263" s="199"/>
      <c r="E263" s="199"/>
      <c r="F263" s="200"/>
      <c r="G263" s="200"/>
      <c r="H263" s="200"/>
      <c r="I263" s="198"/>
      <c r="J263" s="199"/>
      <c r="K263" s="212"/>
      <c r="L263" s="198"/>
      <c r="M263" s="198"/>
      <c r="N263" s="198"/>
      <c r="O263" s="198"/>
      <c r="P263" s="198"/>
      <c r="Q263" s="198"/>
      <c r="R263" s="198"/>
      <c r="S263" s="198"/>
      <c r="T263" s="198"/>
      <c r="U263" s="202"/>
      <c r="V263" s="201"/>
      <c r="W263" s="201"/>
      <c r="X263" s="201"/>
      <c r="Y263" s="201"/>
      <c r="Z263" s="201"/>
      <c r="AA263" s="205"/>
      <c r="AB263" s="205"/>
      <c r="AC263" s="205"/>
      <c r="AD263" s="205"/>
      <c r="AE263" s="205"/>
      <c r="AF263" s="205"/>
      <c r="AG263" s="205"/>
      <c r="AH263" s="205"/>
      <c r="AI263" s="233"/>
      <c r="AJ263" s="331"/>
      <c r="AK263" s="331"/>
      <c r="AL263" s="331"/>
      <c r="AM263" s="332"/>
      <c r="AN263" s="332"/>
      <c r="AO263" s="333"/>
      <c r="AQ263" s="19"/>
      <c r="AV263" s="221"/>
      <c r="AW263" s="221"/>
      <c r="AX263" s="221"/>
      <c r="AY263" s="221"/>
      <c r="AZ263" s="221"/>
      <c r="BA263" s="221"/>
      <c r="BB263" s="221"/>
      <c r="BC263" s="221"/>
      <c r="BD263" s="221"/>
      <c r="BL263" s="195"/>
      <c r="BM263" s="195"/>
      <c r="BN263" s="195"/>
      <c r="BO263" s="195"/>
      <c r="BP263" s="195"/>
      <c r="BQ263" s="195"/>
      <c r="BS263" s="195"/>
      <c r="BT263" s="195"/>
      <c r="BU263" s="246"/>
      <c r="BV263" s="195"/>
      <c r="BW263" s="246"/>
      <c r="BX263" s="195"/>
      <c r="BY263" s="246"/>
      <c r="BZ263" s="195"/>
      <c r="CA263" s="246"/>
      <c r="CC263" s="246"/>
      <c r="CE263" s="246"/>
    </row>
    <row r="264" spans="1:83" s="17" customFormat="1" ht="14.25" customHeight="1" x14ac:dyDescent="0.25">
      <c r="A264" s="198"/>
      <c r="B264" s="200"/>
      <c r="C264" s="199"/>
      <c r="D264" s="199"/>
      <c r="E264" s="199"/>
      <c r="F264" s="200"/>
      <c r="G264" s="200"/>
      <c r="H264" s="200"/>
      <c r="I264" s="198"/>
      <c r="J264" s="199"/>
      <c r="K264" s="212"/>
      <c r="L264" s="198"/>
      <c r="M264" s="198"/>
      <c r="N264" s="198"/>
      <c r="O264" s="198"/>
      <c r="P264" s="198"/>
      <c r="Q264" s="198"/>
      <c r="R264" s="198"/>
      <c r="S264" s="198"/>
      <c r="T264" s="198"/>
      <c r="U264" s="202"/>
      <c r="V264" s="201"/>
      <c r="W264" s="201"/>
      <c r="X264" s="201"/>
      <c r="Y264" s="201"/>
      <c r="Z264" s="201"/>
      <c r="AA264" s="205"/>
      <c r="AB264" s="205"/>
      <c r="AC264" s="205"/>
      <c r="AD264" s="205"/>
      <c r="AE264" s="205"/>
      <c r="AF264" s="205"/>
      <c r="AG264" s="205"/>
      <c r="AH264" s="205"/>
      <c r="AI264" s="233"/>
      <c r="AJ264" s="331"/>
      <c r="AK264" s="331"/>
      <c r="AL264" s="331"/>
      <c r="AM264" s="332"/>
      <c r="AN264" s="332"/>
      <c r="AO264" s="333"/>
      <c r="AQ264" s="19"/>
      <c r="AV264" s="221"/>
      <c r="AW264" s="221"/>
      <c r="AX264" s="221"/>
      <c r="AY264" s="221"/>
      <c r="AZ264" s="221"/>
      <c r="BA264" s="221"/>
      <c r="BB264" s="221"/>
      <c r="BC264" s="221"/>
      <c r="BD264" s="221"/>
      <c r="BL264" s="195"/>
      <c r="BM264" s="195"/>
      <c r="BN264" s="195"/>
      <c r="BO264" s="195"/>
      <c r="BP264" s="195"/>
      <c r="BQ264" s="195"/>
      <c r="BS264" s="195"/>
      <c r="BT264" s="195"/>
      <c r="BU264" s="246"/>
      <c r="BV264" s="195"/>
      <c r="BW264" s="246"/>
      <c r="BX264" s="195"/>
      <c r="BY264" s="246"/>
      <c r="BZ264" s="195"/>
      <c r="CA264" s="246"/>
      <c r="CC264" s="246"/>
      <c r="CE264" s="246"/>
    </row>
    <row r="265" spans="1:83" s="17" customFormat="1" ht="14.25" customHeight="1" x14ac:dyDescent="0.25">
      <c r="A265" s="198"/>
      <c r="B265" s="200"/>
      <c r="C265" s="199"/>
      <c r="D265" s="199"/>
      <c r="E265" s="199"/>
      <c r="F265" s="200"/>
      <c r="G265" s="200"/>
      <c r="H265" s="200"/>
      <c r="I265" s="198"/>
      <c r="J265" s="199"/>
      <c r="K265" s="212"/>
      <c r="L265" s="198"/>
      <c r="M265" s="198"/>
      <c r="N265" s="198"/>
      <c r="O265" s="198"/>
      <c r="P265" s="198"/>
      <c r="Q265" s="198"/>
      <c r="R265" s="198"/>
      <c r="S265" s="198"/>
      <c r="T265" s="198"/>
      <c r="U265" s="202"/>
      <c r="V265" s="201"/>
      <c r="W265" s="201"/>
      <c r="X265" s="201"/>
      <c r="Y265" s="201"/>
      <c r="Z265" s="201"/>
      <c r="AA265" s="205"/>
      <c r="AB265" s="205"/>
      <c r="AC265" s="205"/>
      <c r="AD265" s="205"/>
      <c r="AE265" s="205"/>
      <c r="AF265" s="205"/>
      <c r="AG265" s="205"/>
      <c r="AH265" s="205"/>
      <c r="AI265" s="233"/>
      <c r="AJ265" s="331"/>
      <c r="AK265" s="331"/>
      <c r="AL265" s="331"/>
      <c r="AM265" s="332"/>
      <c r="AN265" s="332"/>
      <c r="AO265" s="333"/>
      <c r="AQ265" s="19"/>
      <c r="AV265" s="221"/>
      <c r="AW265" s="221"/>
      <c r="AX265" s="221"/>
      <c r="AY265" s="221"/>
      <c r="AZ265" s="221"/>
      <c r="BA265" s="221"/>
      <c r="BB265" s="221"/>
      <c r="BC265" s="221"/>
      <c r="BD265" s="221"/>
      <c r="BL265" s="195"/>
      <c r="BM265" s="195"/>
      <c r="BN265" s="195"/>
      <c r="BO265" s="195"/>
      <c r="BP265" s="195"/>
      <c r="BQ265" s="195"/>
      <c r="BS265" s="195"/>
      <c r="BT265" s="195"/>
      <c r="BU265" s="246"/>
      <c r="BV265" s="195"/>
      <c r="BW265" s="246"/>
      <c r="BX265" s="195"/>
      <c r="BY265" s="246"/>
      <c r="BZ265" s="195"/>
      <c r="CA265" s="246"/>
      <c r="CC265" s="246"/>
      <c r="CE265" s="246"/>
    </row>
    <row r="266" spans="1:83" s="17" customFormat="1" ht="14.25" customHeight="1" x14ac:dyDescent="0.25">
      <c r="A266" s="198"/>
      <c r="B266" s="200"/>
      <c r="C266" s="199"/>
      <c r="D266" s="199"/>
      <c r="E266" s="199"/>
      <c r="F266" s="200"/>
      <c r="G266" s="200"/>
      <c r="H266" s="200"/>
      <c r="I266" s="198"/>
      <c r="J266" s="199"/>
      <c r="K266" s="212"/>
      <c r="L266" s="198"/>
      <c r="M266" s="198"/>
      <c r="N266" s="198"/>
      <c r="O266" s="198"/>
      <c r="P266" s="198"/>
      <c r="Q266" s="198"/>
      <c r="R266" s="198"/>
      <c r="S266" s="198"/>
      <c r="T266" s="198"/>
      <c r="U266" s="202"/>
      <c r="V266" s="201"/>
      <c r="W266" s="201"/>
      <c r="X266" s="201"/>
      <c r="Y266" s="201"/>
      <c r="Z266" s="201"/>
      <c r="AA266" s="205"/>
      <c r="AB266" s="205"/>
      <c r="AC266" s="205"/>
      <c r="AD266" s="205"/>
      <c r="AE266" s="205"/>
      <c r="AF266" s="205"/>
      <c r="AG266" s="205"/>
      <c r="AH266" s="205"/>
      <c r="AI266" s="233"/>
      <c r="AJ266" s="331"/>
      <c r="AK266" s="331"/>
      <c r="AL266" s="331"/>
      <c r="AM266" s="332"/>
      <c r="AN266" s="332"/>
      <c r="AO266" s="333"/>
      <c r="AQ266" s="19"/>
      <c r="AV266" s="221"/>
      <c r="AW266" s="221"/>
      <c r="AX266" s="221"/>
      <c r="AY266" s="221"/>
      <c r="AZ266" s="221"/>
      <c r="BA266" s="221"/>
      <c r="BB266" s="221"/>
      <c r="BC266" s="221"/>
      <c r="BD266" s="221"/>
      <c r="BL266" s="195"/>
      <c r="BM266" s="195"/>
      <c r="BN266" s="195"/>
      <c r="BO266" s="195"/>
      <c r="BP266" s="195"/>
      <c r="BQ266" s="195"/>
      <c r="BS266" s="195"/>
      <c r="BT266" s="195"/>
      <c r="BU266" s="246"/>
      <c r="BV266" s="195"/>
      <c r="BW266" s="246"/>
      <c r="BX266" s="195"/>
      <c r="BY266" s="246"/>
      <c r="BZ266" s="195"/>
      <c r="CA266" s="246"/>
      <c r="CC266" s="246"/>
      <c r="CE266" s="246"/>
    </row>
    <row r="267" spans="1:83" s="17" customFormat="1" ht="14.25" customHeight="1" x14ac:dyDescent="0.25">
      <c r="A267" s="198"/>
      <c r="B267" s="200"/>
      <c r="C267" s="199"/>
      <c r="D267" s="199"/>
      <c r="E267" s="199"/>
      <c r="F267" s="200"/>
      <c r="G267" s="200"/>
      <c r="H267" s="200"/>
      <c r="I267" s="198"/>
      <c r="J267" s="199"/>
      <c r="K267" s="212"/>
      <c r="L267" s="198"/>
      <c r="M267" s="198"/>
      <c r="N267" s="198"/>
      <c r="O267" s="198"/>
      <c r="P267" s="198"/>
      <c r="Q267" s="198"/>
      <c r="R267" s="198"/>
      <c r="S267" s="198"/>
      <c r="T267" s="198"/>
      <c r="U267" s="202"/>
      <c r="V267" s="201"/>
      <c r="W267" s="201"/>
      <c r="X267" s="201"/>
      <c r="Y267" s="201"/>
      <c r="Z267" s="201"/>
      <c r="AA267" s="205"/>
      <c r="AB267" s="205"/>
      <c r="AC267" s="205"/>
      <c r="AD267" s="205"/>
      <c r="AE267" s="205"/>
      <c r="AF267" s="205"/>
      <c r="AG267" s="205"/>
      <c r="AH267" s="205"/>
      <c r="AI267" s="233"/>
      <c r="AJ267" s="331"/>
      <c r="AK267" s="331"/>
      <c r="AL267" s="331"/>
      <c r="AM267" s="332"/>
      <c r="AN267" s="332"/>
      <c r="AO267" s="333"/>
      <c r="AQ267" s="19"/>
      <c r="AV267" s="221"/>
      <c r="AW267" s="221"/>
      <c r="AX267" s="221"/>
      <c r="AY267" s="221"/>
      <c r="AZ267" s="221"/>
      <c r="BA267" s="221"/>
      <c r="BB267" s="221"/>
      <c r="BC267" s="221"/>
      <c r="BD267" s="221"/>
      <c r="BL267" s="195"/>
      <c r="BM267" s="195"/>
      <c r="BN267" s="195"/>
      <c r="BO267" s="195"/>
      <c r="BP267" s="195"/>
      <c r="BQ267" s="195"/>
      <c r="BS267" s="195"/>
      <c r="BT267" s="195"/>
      <c r="BU267" s="246"/>
      <c r="BV267" s="195"/>
      <c r="BW267" s="246"/>
      <c r="BX267" s="195"/>
      <c r="BY267" s="246"/>
      <c r="BZ267" s="195"/>
      <c r="CA267" s="246"/>
      <c r="CC267" s="246"/>
      <c r="CE267" s="246"/>
    </row>
    <row r="268" spans="1:83" s="17" customFormat="1" ht="14.25" customHeight="1" x14ac:dyDescent="0.25">
      <c r="A268" s="198"/>
      <c r="B268" s="200"/>
      <c r="C268" s="199"/>
      <c r="D268" s="199"/>
      <c r="E268" s="199"/>
      <c r="F268" s="200"/>
      <c r="G268" s="200"/>
      <c r="H268" s="200"/>
      <c r="I268" s="198"/>
      <c r="J268" s="199"/>
      <c r="K268" s="212"/>
      <c r="L268" s="198"/>
      <c r="M268" s="198"/>
      <c r="N268" s="198"/>
      <c r="O268" s="198"/>
      <c r="P268" s="198"/>
      <c r="Q268" s="198"/>
      <c r="R268" s="198"/>
      <c r="S268" s="198"/>
      <c r="T268" s="198"/>
      <c r="U268" s="202"/>
      <c r="V268" s="201"/>
      <c r="W268" s="201"/>
      <c r="X268" s="201"/>
      <c r="Y268" s="201"/>
      <c r="Z268" s="201"/>
      <c r="AA268" s="205"/>
      <c r="AB268" s="205"/>
      <c r="AC268" s="205"/>
      <c r="AD268" s="205"/>
      <c r="AE268" s="205"/>
      <c r="AF268" s="205"/>
      <c r="AG268" s="205"/>
      <c r="AH268" s="205"/>
      <c r="AI268" s="233"/>
      <c r="AJ268" s="331"/>
      <c r="AK268" s="331"/>
      <c r="AL268" s="331"/>
      <c r="AM268" s="332"/>
      <c r="AN268" s="332"/>
      <c r="AO268" s="333"/>
      <c r="AQ268" s="19"/>
      <c r="AV268" s="221"/>
      <c r="AW268" s="221"/>
      <c r="AX268" s="221"/>
      <c r="AY268" s="221"/>
      <c r="AZ268" s="221"/>
      <c r="BA268" s="221"/>
      <c r="BB268" s="221"/>
      <c r="BC268" s="221"/>
      <c r="BD268" s="221"/>
      <c r="BL268" s="195"/>
      <c r="BM268" s="195"/>
      <c r="BN268" s="195"/>
      <c r="BO268" s="195"/>
      <c r="BP268" s="195"/>
      <c r="BQ268" s="195"/>
      <c r="BS268" s="195"/>
      <c r="BT268" s="195"/>
      <c r="BU268" s="246"/>
      <c r="BV268" s="195"/>
      <c r="BW268" s="246"/>
      <c r="BX268" s="195"/>
      <c r="BY268" s="246"/>
      <c r="BZ268" s="195"/>
      <c r="CA268" s="246"/>
      <c r="CC268" s="246"/>
      <c r="CE268" s="246"/>
    </row>
    <row r="269" spans="1:83" s="17" customFormat="1" ht="14.25" customHeight="1" x14ac:dyDescent="0.25">
      <c r="A269" s="198"/>
      <c r="B269" s="200"/>
      <c r="C269" s="199"/>
      <c r="D269" s="199"/>
      <c r="E269" s="199"/>
      <c r="F269" s="200"/>
      <c r="G269" s="200"/>
      <c r="H269" s="200"/>
      <c r="I269" s="198"/>
      <c r="J269" s="199"/>
      <c r="K269" s="212"/>
      <c r="L269" s="198"/>
      <c r="M269" s="198"/>
      <c r="N269" s="198"/>
      <c r="O269" s="198"/>
      <c r="P269" s="198"/>
      <c r="Q269" s="198"/>
      <c r="R269" s="198"/>
      <c r="S269" s="198"/>
      <c r="T269" s="198"/>
      <c r="U269" s="202"/>
      <c r="V269" s="201"/>
      <c r="W269" s="201"/>
      <c r="X269" s="201"/>
      <c r="Y269" s="201"/>
      <c r="Z269" s="201"/>
      <c r="AA269" s="205"/>
      <c r="AB269" s="205"/>
      <c r="AC269" s="205"/>
      <c r="AD269" s="205"/>
      <c r="AE269" s="205"/>
      <c r="AF269" s="205"/>
      <c r="AG269" s="205"/>
      <c r="AH269" s="205"/>
      <c r="AI269" s="233"/>
      <c r="AJ269" s="331"/>
      <c r="AK269" s="331"/>
      <c r="AL269" s="331"/>
      <c r="AM269" s="332"/>
      <c r="AN269" s="332"/>
      <c r="AO269" s="333"/>
      <c r="AQ269" s="19"/>
      <c r="AV269" s="221"/>
      <c r="AW269" s="221"/>
      <c r="AX269" s="221"/>
      <c r="AY269" s="221"/>
      <c r="AZ269" s="221"/>
      <c r="BA269" s="221"/>
      <c r="BB269" s="221"/>
      <c r="BC269" s="221"/>
      <c r="BD269" s="221"/>
      <c r="BL269" s="195"/>
      <c r="BM269" s="195"/>
      <c r="BN269" s="195"/>
      <c r="BO269" s="195"/>
      <c r="BP269" s="195"/>
      <c r="BQ269" s="195"/>
      <c r="BS269" s="195"/>
      <c r="BT269" s="195"/>
      <c r="BU269" s="246"/>
      <c r="BV269" s="195"/>
      <c r="BW269" s="246"/>
      <c r="BX269" s="195"/>
      <c r="BY269" s="246"/>
      <c r="BZ269" s="195"/>
      <c r="CA269" s="246"/>
      <c r="CC269" s="246"/>
      <c r="CE269" s="246"/>
    </row>
    <row r="270" spans="1:83" s="17" customFormat="1" ht="14.25" customHeight="1" x14ac:dyDescent="0.25">
      <c r="A270" s="198"/>
      <c r="B270" s="200"/>
      <c r="C270" s="199"/>
      <c r="D270" s="199"/>
      <c r="E270" s="199"/>
      <c r="F270" s="200"/>
      <c r="G270" s="200"/>
      <c r="H270" s="200"/>
      <c r="I270" s="198"/>
      <c r="J270" s="199"/>
      <c r="K270" s="212"/>
      <c r="L270" s="198"/>
      <c r="M270" s="198"/>
      <c r="N270" s="198"/>
      <c r="O270" s="198"/>
      <c r="P270" s="198"/>
      <c r="Q270" s="198"/>
      <c r="R270" s="198"/>
      <c r="S270" s="198"/>
      <c r="T270" s="198"/>
      <c r="U270" s="202"/>
      <c r="V270" s="201"/>
      <c r="W270" s="201"/>
      <c r="X270" s="201"/>
      <c r="Y270" s="201"/>
      <c r="Z270" s="201"/>
      <c r="AA270" s="205"/>
      <c r="AB270" s="205"/>
      <c r="AC270" s="205"/>
      <c r="AD270" s="205"/>
      <c r="AE270" s="205"/>
      <c r="AF270" s="205"/>
      <c r="AG270" s="205"/>
      <c r="AH270" s="205"/>
      <c r="AI270" s="233"/>
      <c r="AJ270" s="331"/>
      <c r="AK270" s="331"/>
      <c r="AL270" s="331"/>
      <c r="AM270" s="332"/>
      <c r="AN270" s="332"/>
      <c r="AO270" s="333"/>
      <c r="AQ270" s="19"/>
      <c r="AV270" s="221"/>
      <c r="AW270" s="221"/>
      <c r="AX270" s="221"/>
      <c r="AY270" s="221"/>
      <c r="AZ270" s="221"/>
      <c r="BA270" s="221"/>
      <c r="BB270" s="221"/>
      <c r="BC270" s="221"/>
      <c r="BD270" s="221"/>
      <c r="BL270" s="195"/>
      <c r="BM270" s="195"/>
      <c r="BN270" s="195"/>
      <c r="BO270" s="195"/>
      <c r="BP270" s="195"/>
      <c r="BQ270" s="195"/>
      <c r="BS270" s="195"/>
      <c r="BT270" s="195"/>
      <c r="BU270" s="246"/>
      <c r="BV270" s="195"/>
      <c r="BW270" s="246"/>
      <c r="BX270" s="195"/>
      <c r="BY270" s="246"/>
      <c r="BZ270" s="195"/>
      <c r="CA270" s="246"/>
      <c r="CC270" s="246"/>
      <c r="CE270" s="246"/>
    </row>
    <row r="271" spans="1:83" s="17" customFormat="1" ht="14.25" customHeight="1" x14ac:dyDescent="0.25">
      <c r="A271" s="198"/>
      <c r="B271" s="200"/>
      <c r="C271" s="199"/>
      <c r="D271" s="199"/>
      <c r="E271" s="199"/>
      <c r="F271" s="200"/>
      <c r="G271" s="200"/>
      <c r="H271" s="200"/>
      <c r="I271" s="198"/>
      <c r="J271" s="199"/>
      <c r="K271" s="212"/>
      <c r="L271" s="198"/>
      <c r="M271" s="198"/>
      <c r="N271" s="198"/>
      <c r="O271" s="198"/>
      <c r="P271" s="198"/>
      <c r="Q271" s="198"/>
      <c r="R271" s="198"/>
      <c r="S271" s="198"/>
      <c r="T271" s="198"/>
      <c r="U271" s="202"/>
      <c r="V271" s="201"/>
      <c r="W271" s="201"/>
      <c r="X271" s="201"/>
      <c r="Y271" s="201"/>
      <c r="Z271" s="201"/>
      <c r="AA271" s="205"/>
      <c r="AB271" s="205"/>
      <c r="AC271" s="205"/>
      <c r="AD271" s="205"/>
      <c r="AE271" s="205"/>
      <c r="AF271" s="205"/>
      <c r="AG271" s="205"/>
      <c r="AH271" s="205"/>
      <c r="AI271" s="233"/>
      <c r="AJ271" s="331"/>
      <c r="AK271" s="331"/>
      <c r="AL271" s="331"/>
      <c r="AM271" s="332"/>
      <c r="AN271" s="332"/>
      <c r="AO271" s="333"/>
      <c r="AQ271" s="19"/>
      <c r="AV271" s="221"/>
      <c r="AW271" s="221"/>
      <c r="AX271" s="221"/>
      <c r="AY271" s="221"/>
      <c r="AZ271" s="221"/>
      <c r="BA271" s="221"/>
      <c r="BB271" s="221"/>
      <c r="BC271" s="221"/>
      <c r="BD271" s="221"/>
      <c r="BL271" s="195"/>
      <c r="BM271" s="195"/>
      <c r="BN271" s="195"/>
      <c r="BO271" s="195"/>
      <c r="BP271" s="195"/>
      <c r="BQ271" s="195"/>
      <c r="BS271" s="195"/>
      <c r="BT271" s="195"/>
      <c r="BU271" s="246"/>
      <c r="BV271" s="195"/>
      <c r="BW271" s="246"/>
      <c r="BX271" s="195"/>
      <c r="BY271" s="246"/>
      <c r="BZ271" s="195"/>
      <c r="CA271" s="246"/>
      <c r="CC271" s="246"/>
      <c r="CE271" s="246"/>
    </row>
    <row r="272" spans="1:83" s="17" customFormat="1" ht="14.25" customHeight="1" x14ac:dyDescent="0.25">
      <c r="A272" s="198"/>
      <c r="B272" s="200"/>
      <c r="C272" s="199"/>
      <c r="D272" s="199"/>
      <c r="E272" s="199"/>
      <c r="F272" s="200"/>
      <c r="G272" s="200"/>
      <c r="H272" s="200"/>
      <c r="I272" s="198"/>
      <c r="J272" s="199"/>
      <c r="K272" s="212"/>
      <c r="L272" s="198"/>
      <c r="M272" s="198"/>
      <c r="N272" s="198"/>
      <c r="O272" s="198"/>
      <c r="P272" s="198"/>
      <c r="Q272" s="198"/>
      <c r="R272" s="198"/>
      <c r="S272" s="198"/>
      <c r="T272" s="198"/>
      <c r="U272" s="202"/>
      <c r="V272" s="201"/>
      <c r="W272" s="201"/>
      <c r="X272" s="201"/>
      <c r="Y272" s="201"/>
      <c r="Z272" s="201"/>
      <c r="AA272" s="205"/>
      <c r="AB272" s="205"/>
      <c r="AC272" s="205"/>
      <c r="AD272" s="205"/>
      <c r="AE272" s="205"/>
      <c r="AF272" s="205"/>
      <c r="AG272" s="205"/>
      <c r="AH272" s="205"/>
      <c r="AI272" s="233"/>
      <c r="AJ272" s="331"/>
      <c r="AK272" s="331"/>
      <c r="AL272" s="331"/>
      <c r="AM272" s="332"/>
      <c r="AN272" s="332"/>
      <c r="AO272" s="333"/>
      <c r="AQ272" s="19"/>
      <c r="AV272" s="221"/>
      <c r="AW272" s="221"/>
      <c r="AX272" s="221"/>
      <c r="AY272" s="221"/>
      <c r="AZ272" s="221"/>
      <c r="BA272" s="221"/>
      <c r="BB272" s="221"/>
      <c r="BC272" s="221"/>
      <c r="BD272" s="221"/>
      <c r="BL272" s="195"/>
      <c r="BM272" s="195"/>
      <c r="BN272" s="195"/>
      <c r="BO272" s="195"/>
      <c r="BP272" s="195"/>
      <c r="BQ272" s="195"/>
      <c r="BS272" s="195"/>
      <c r="BT272" s="195"/>
      <c r="BU272" s="246"/>
      <c r="BV272" s="195"/>
      <c r="BW272" s="246"/>
      <c r="BX272" s="195"/>
      <c r="BY272" s="246"/>
      <c r="BZ272" s="195"/>
      <c r="CA272" s="246"/>
      <c r="CC272" s="246"/>
      <c r="CE272" s="246"/>
    </row>
    <row r="273" spans="1:83" s="17" customFormat="1" ht="14.25" customHeight="1" x14ac:dyDescent="0.25">
      <c r="A273" s="198"/>
      <c r="B273" s="200"/>
      <c r="C273" s="199"/>
      <c r="D273" s="199"/>
      <c r="E273" s="199"/>
      <c r="F273" s="200"/>
      <c r="G273" s="200"/>
      <c r="H273" s="200"/>
      <c r="I273" s="198"/>
      <c r="J273" s="199"/>
      <c r="K273" s="212"/>
      <c r="L273" s="198"/>
      <c r="M273" s="198"/>
      <c r="N273" s="198"/>
      <c r="O273" s="198"/>
      <c r="P273" s="198"/>
      <c r="Q273" s="198"/>
      <c r="R273" s="198"/>
      <c r="S273" s="198"/>
      <c r="T273" s="198"/>
      <c r="U273" s="202"/>
      <c r="V273" s="201"/>
      <c r="W273" s="201"/>
      <c r="X273" s="201"/>
      <c r="Y273" s="201"/>
      <c r="Z273" s="201"/>
      <c r="AA273" s="205"/>
      <c r="AB273" s="205"/>
      <c r="AC273" s="205"/>
      <c r="AD273" s="205"/>
      <c r="AE273" s="205"/>
      <c r="AF273" s="205"/>
      <c r="AG273" s="205"/>
      <c r="AH273" s="205"/>
      <c r="AI273" s="233"/>
      <c r="AJ273" s="331"/>
      <c r="AK273" s="331"/>
      <c r="AL273" s="331"/>
      <c r="AM273" s="332"/>
      <c r="AN273" s="332"/>
      <c r="AO273" s="333"/>
      <c r="AQ273" s="19"/>
      <c r="AV273" s="221"/>
      <c r="AW273" s="221"/>
      <c r="AX273" s="221"/>
      <c r="AY273" s="221"/>
      <c r="AZ273" s="221"/>
      <c r="BA273" s="221"/>
      <c r="BB273" s="221"/>
      <c r="BC273" s="221"/>
      <c r="BD273" s="221"/>
      <c r="BL273" s="195"/>
      <c r="BM273" s="195"/>
      <c r="BN273" s="195"/>
      <c r="BO273" s="195"/>
      <c r="BP273" s="195"/>
      <c r="BQ273" s="195"/>
      <c r="BS273" s="195"/>
      <c r="BT273" s="195"/>
      <c r="BU273" s="246"/>
      <c r="BV273" s="195"/>
      <c r="BW273" s="246"/>
      <c r="BX273" s="195"/>
      <c r="BY273" s="246"/>
      <c r="BZ273" s="195"/>
      <c r="CA273" s="246"/>
      <c r="CC273" s="246"/>
      <c r="CE273" s="246"/>
    </row>
    <row r="274" spans="1:83" s="17" customFormat="1" ht="14.25" customHeight="1" x14ac:dyDescent="0.25">
      <c r="A274" s="198"/>
      <c r="B274" s="200"/>
      <c r="C274" s="199"/>
      <c r="D274" s="199"/>
      <c r="E274" s="199"/>
      <c r="F274" s="200"/>
      <c r="G274" s="200"/>
      <c r="H274" s="200"/>
      <c r="I274" s="198"/>
      <c r="J274" s="199"/>
      <c r="K274" s="212"/>
      <c r="L274" s="198"/>
      <c r="M274" s="198"/>
      <c r="N274" s="198"/>
      <c r="O274" s="198"/>
      <c r="P274" s="198"/>
      <c r="Q274" s="198"/>
      <c r="R274" s="198"/>
      <c r="S274" s="198"/>
      <c r="T274" s="198"/>
      <c r="U274" s="202"/>
      <c r="V274" s="201"/>
      <c r="W274" s="201"/>
      <c r="X274" s="201"/>
      <c r="Y274" s="201"/>
      <c r="Z274" s="201"/>
      <c r="AA274" s="205"/>
      <c r="AB274" s="205"/>
      <c r="AC274" s="205"/>
      <c r="AD274" s="205"/>
      <c r="AE274" s="205"/>
      <c r="AF274" s="205"/>
      <c r="AG274" s="205"/>
      <c r="AH274" s="205"/>
      <c r="AI274" s="233"/>
      <c r="AJ274" s="331"/>
      <c r="AK274" s="331"/>
      <c r="AL274" s="331"/>
      <c r="AM274" s="332"/>
      <c r="AN274" s="332"/>
      <c r="AO274" s="333"/>
      <c r="AQ274" s="19"/>
      <c r="AV274" s="221"/>
      <c r="AW274" s="221"/>
      <c r="AX274" s="221"/>
      <c r="AY274" s="221"/>
      <c r="AZ274" s="221"/>
      <c r="BA274" s="221"/>
      <c r="BB274" s="221"/>
      <c r="BC274" s="221"/>
      <c r="BD274" s="221"/>
      <c r="BL274" s="195"/>
      <c r="BM274" s="195"/>
      <c r="BN274" s="195"/>
      <c r="BO274" s="195"/>
      <c r="BP274" s="195"/>
      <c r="BQ274" s="195"/>
      <c r="BS274" s="195"/>
      <c r="BT274" s="195"/>
      <c r="BU274" s="246"/>
      <c r="BV274" s="195"/>
      <c r="BW274" s="246"/>
      <c r="BX274" s="195"/>
      <c r="BY274" s="246"/>
      <c r="BZ274" s="195"/>
      <c r="CA274" s="246"/>
      <c r="CC274" s="246"/>
      <c r="CE274" s="246"/>
    </row>
    <row r="275" spans="1:83" s="17" customFormat="1" ht="14.25" customHeight="1" x14ac:dyDescent="0.25">
      <c r="A275" s="198"/>
      <c r="B275" s="200"/>
      <c r="C275" s="199"/>
      <c r="D275" s="199"/>
      <c r="E275" s="199"/>
      <c r="F275" s="200"/>
      <c r="G275" s="200"/>
      <c r="H275" s="200"/>
      <c r="I275" s="198"/>
      <c r="J275" s="199"/>
      <c r="K275" s="212"/>
      <c r="L275" s="198"/>
      <c r="M275" s="198"/>
      <c r="N275" s="198"/>
      <c r="O275" s="198"/>
      <c r="P275" s="198"/>
      <c r="Q275" s="198"/>
      <c r="R275" s="198"/>
      <c r="S275" s="198"/>
      <c r="T275" s="198"/>
      <c r="U275" s="202"/>
      <c r="V275" s="201"/>
      <c r="W275" s="201"/>
      <c r="X275" s="201"/>
      <c r="Y275" s="201"/>
      <c r="Z275" s="201"/>
      <c r="AA275" s="205"/>
      <c r="AB275" s="205"/>
      <c r="AC275" s="205"/>
      <c r="AD275" s="205"/>
      <c r="AE275" s="205"/>
      <c r="AF275" s="205"/>
      <c r="AG275" s="205"/>
      <c r="AH275" s="205"/>
      <c r="AI275" s="233"/>
      <c r="AJ275" s="331"/>
      <c r="AK275" s="331"/>
      <c r="AL275" s="331"/>
      <c r="AM275" s="332"/>
      <c r="AN275" s="332"/>
      <c r="AO275" s="333"/>
      <c r="AQ275" s="19"/>
      <c r="AV275" s="221"/>
      <c r="AW275" s="221"/>
      <c r="AX275" s="221"/>
      <c r="AY275" s="221"/>
      <c r="AZ275" s="221"/>
      <c r="BA275" s="221"/>
      <c r="BB275" s="221"/>
      <c r="BC275" s="221"/>
      <c r="BD275" s="221"/>
      <c r="BL275" s="195"/>
      <c r="BM275" s="195"/>
      <c r="BN275" s="195"/>
      <c r="BO275" s="195"/>
      <c r="BP275" s="195"/>
      <c r="BQ275" s="195"/>
      <c r="BS275" s="195"/>
      <c r="BT275" s="195"/>
      <c r="BU275" s="246"/>
      <c r="BV275" s="195"/>
      <c r="BW275" s="246"/>
      <c r="BX275" s="195"/>
      <c r="BY275" s="246"/>
      <c r="BZ275" s="195"/>
      <c r="CA275" s="246"/>
      <c r="CC275" s="246"/>
      <c r="CE275" s="246"/>
    </row>
    <row r="276" spans="1:83" s="17" customFormat="1" ht="14.25" customHeight="1" x14ac:dyDescent="0.25">
      <c r="A276" s="198"/>
      <c r="B276" s="200"/>
      <c r="C276" s="199"/>
      <c r="D276" s="199"/>
      <c r="E276" s="199"/>
      <c r="F276" s="200"/>
      <c r="G276" s="200"/>
      <c r="H276" s="200"/>
      <c r="I276" s="198"/>
      <c r="J276" s="199"/>
      <c r="K276" s="212"/>
      <c r="L276" s="198"/>
      <c r="M276" s="198"/>
      <c r="N276" s="198"/>
      <c r="O276" s="198"/>
      <c r="P276" s="198"/>
      <c r="Q276" s="198"/>
      <c r="R276" s="198"/>
      <c r="S276" s="198"/>
      <c r="T276" s="198"/>
      <c r="U276" s="202"/>
      <c r="V276" s="201"/>
      <c r="W276" s="201"/>
      <c r="X276" s="201"/>
      <c r="Y276" s="201"/>
      <c r="Z276" s="201"/>
      <c r="AA276" s="205"/>
      <c r="AB276" s="205"/>
      <c r="AC276" s="205"/>
      <c r="AD276" s="205"/>
      <c r="AE276" s="205"/>
      <c r="AF276" s="205"/>
      <c r="AG276" s="205"/>
      <c r="AH276" s="205"/>
      <c r="AI276" s="233"/>
      <c r="AJ276" s="331"/>
      <c r="AK276" s="331"/>
      <c r="AL276" s="331"/>
      <c r="AM276" s="332"/>
      <c r="AN276" s="332"/>
      <c r="AO276" s="333"/>
      <c r="AQ276" s="19"/>
      <c r="AV276" s="221"/>
      <c r="AW276" s="221"/>
      <c r="AX276" s="221"/>
      <c r="AY276" s="221"/>
      <c r="AZ276" s="221"/>
      <c r="BA276" s="221"/>
      <c r="BB276" s="221"/>
      <c r="BC276" s="221"/>
      <c r="BD276" s="221"/>
      <c r="BL276" s="195"/>
      <c r="BM276" s="195"/>
      <c r="BN276" s="195"/>
      <c r="BO276" s="195"/>
      <c r="BP276" s="195"/>
      <c r="BQ276" s="195"/>
      <c r="BS276" s="195"/>
      <c r="BT276" s="195"/>
      <c r="BU276" s="246"/>
      <c r="BV276" s="195"/>
      <c r="BW276" s="246"/>
      <c r="BX276" s="195"/>
      <c r="BY276" s="246"/>
      <c r="BZ276" s="195"/>
      <c r="CA276" s="246"/>
      <c r="CC276" s="246"/>
      <c r="CE276" s="246"/>
    </row>
    <row r="277" spans="1:83" s="17" customFormat="1" ht="14.25" customHeight="1" x14ac:dyDescent="0.25">
      <c r="A277" s="198"/>
      <c r="B277" s="200"/>
      <c r="C277" s="199"/>
      <c r="D277" s="199"/>
      <c r="E277" s="199"/>
      <c r="F277" s="200"/>
      <c r="G277" s="200"/>
      <c r="H277" s="200"/>
      <c r="I277" s="198"/>
      <c r="J277" s="199"/>
      <c r="K277" s="212"/>
      <c r="L277" s="198"/>
      <c r="M277" s="198"/>
      <c r="N277" s="198"/>
      <c r="O277" s="198"/>
      <c r="P277" s="198"/>
      <c r="Q277" s="198"/>
      <c r="R277" s="198"/>
      <c r="S277" s="198"/>
      <c r="T277" s="198"/>
      <c r="U277" s="202"/>
      <c r="V277" s="201"/>
      <c r="W277" s="201"/>
      <c r="X277" s="201"/>
      <c r="Y277" s="201"/>
      <c r="Z277" s="201"/>
      <c r="AA277" s="205"/>
      <c r="AB277" s="205"/>
      <c r="AC277" s="205"/>
      <c r="AD277" s="205"/>
      <c r="AE277" s="205"/>
      <c r="AF277" s="205"/>
      <c r="AG277" s="205"/>
      <c r="AH277" s="205"/>
      <c r="AI277" s="233"/>
      <c r="AJ277" s="331"/>
      <c r="AK277" s="331"/>
      <c r="AL277" s="331"/>
      <c r="AM277" s="332"/>
      <c r="AN277" s="332"/>
      <c r="AO277" s="333"/>
      <c r="AQ277" s="19"/>
      <c r="AV277" s="221"/>
      <c r="AW277" s="221"/>
      <c r="AX277" s="221"/>
      <c r="AY277" s="221"/>
      <c r="AZ277" s="221"/>
      <c r="BA277" s="221"/>
      <c r="BB277" s="221"/>
      <c r="BC277" s="221"/>
      <c r="BD277" s="221"/>
      <c r="BL277" s="195"/>
      <c r="BM277" s="195"/>
      <c r="BN277" s="195"/>
      <c r="BO277" s="195"/>
      <c r="BP277" s="195"/>
      <c r="BQ277" s="195"/>
      <c r="BS277" s="195"/>
      <c r="BT277" s="195"/>
      <c r="BU277" s="246"/>
      <c r="BV277" s="195"/>
      <c r="BW277" s="246"/>
      <c r="BX277" s="195"/>
      <c r="BY277" s="246"/>
      <c r="BZ277" s="195"/>
      <c r="CA277" s="246"/>
      <c r="CC277" s="246"/>
      <c r="CE277" s="246"/>
    </row>
    <row r="278" spans="1:83" s="17" customFormat="1" ht="14.25" customHeight="1" x14ac:dyDescent="0.25">
      <c r="A278" s="198"/>
      <c r="B278" s="200"/>
      <c r="C278" s="199"/>
      <c r="D278" s="199"/>
      <c r="E278" s="199"/>
      <c r="F278" s="200"/>
      <c r="G278" s="200"/>
      <c r="H278" s="200"/>
      <c r="I278" s="198"/>
      <c r="J278" s="199"/>
      <c r="K278" s="212"/>
      <c r="L278" s="198"/>
      <c r="M278" s="198"/>
      <c r="N278" s="198"/>
      <c r="O278" s="198"/>
      <c r="P278" s="198"/>
      <c r="Q278" s="198"/>
      <c r="R278" s="198"/>
      <c r="S278" s="198"/>
      <c r="T278" s="198"/>
      <c r="U278" s="202"/>
      <c r="V278" s="201"/>
      <c r="W278" s="201"/>
      <c r="X278" s="201"/>
      <c r="Y278" s="201"/>
      <c r="Z278" s="201"/>
      <c r="AA278" s="205"/>
      <c r="AB278" s="205"/>
      <c r="AC278" s="205"/>
      <c r="AD278" s="205"/>
      <c r="AE278" s="205"/>
      <c r="AF278" s="205"/>
      <c r="AG278" s="205"/>
      <c r="AH278" s="205"/>
      <c r="AI278" s="233"/>
      <c r="AJ278" s="331"/>
      <c r="AK278" s="331"/>
      <c r="AL278" s="331"/>
      <c r="AM278" s="332"/>
      <c r="AN278" s="332"/>
      <c r="AO278" s="333"/>
      <c r="AQ278" s="19"/>
      <c r="AV278" s="221"/>
      <c r="AW278" s="221"/>
      <c r="AX278" s="221"/>
      <c r="AY278" s="221"/>
      <c r="AZ278" s="221"/>
      <c r="BA278" s="221"/>
      <c r="BB278" s="221"/>
      <c r="BC278" s="221"/>
      <c r="BD278" s="221"/>
      <c r="BL278" s="195"/>
      <c r="BM278" s="195"/>
      <c r="BN278" s="195"/>
      <c r="BO278" s="195"/>
      <c r="BP278" s="195"/>
      <c r="BQ278" s="195"/>
      <c r="BS278" s="195"/>
      <c r="BT278" s="195"/>
      <c r="BU278" s="246"/>
      <c r="BV278" s="195"/>
      <c r="BW278" s="246"/>
      <c r="BX278" s="195"/>
      <c r="BY278" s="246"/>
      <c r="BZ278" s="195"/>
      <c r="CA278" s="246"/>
      <c r="CC278" s="246"/>
      <c r="CE278" s="246"/>
    </row>
    <row r="279" spans="1:83" s="17" customFormat="1" ht="14.25" customHeight="1" x14ac:dyDescent="0.25">
      <c r="A279" s="198"/>
      <c r="B279" s="200"/>
      <c r="C279" s="199"/>
      <c r="D279" s="199"/>
      <c r="E279" s="199"/>
      <c r="F279" s="200"/>
      <c r="G279" s="200"/>
      <c r="H279" s="200"/>
      <c r="I279" s="198"/>
      <c r="J279" s="199"/>
      <c r="K279" s="212"/>
      <c r="L279" s="198"/>
      <c r="M279" s="198"/>
      <c r="N279" s="198"/>
      <c r="O279" s="198"/>
      <c r="P279" s="198"/>
      <c r="Q279" s="198"/>
      <c r="R279" s="198"/>
      <c r="S279" s="198"/>
      <c r="T279" s="198"/>
      <c r="U279" s="202"/>
      <c r="V279" s="201"/>
      <c r="W279" s="201"/>
      <c r="X279" s="201"/>
      <c r="Y279" s="201"/>
      <c r="Z279" s="201"/>
      <c r="AA279" s="205"/>
      <c r="AB279" s="205"/>
      <c r="AC279" s="205"/>
      <c r="AD279" s="205"/>
      <c r="AE279" s="205"/>
      <c r="AF279" s="205"/>
      <c r="AG279" s="205"/>
      <c r="AH279" s="205"/>
      <c r="AI279" s="233"/>
      <c r="AJ279" s="331"/>
      <c r="AK279" s="331"/>
      <c r="AL279" s="331"/>
      <c r="AM279" s="332"/>
      <c r="AN279" s="332"/>
      <c r="AO279" s="333"/>
      <c r="AQ279" s="19"/>
      <c r="AV279" s="221"/>
      <c r="AW279" s="221"/>
      <c r="AX279" s="221"/>
      <c r="AY279" s="221"/>
      <c r="AZ279" s="221"/>
      <c r="BA279" s="221"/>
      <c r="BB279" s="221"/>
      <c r="BC279" s="221"/>
      <c r="BD279" s="221"/>
      <c r="BL279" s="195"/>
      <c r="BM279" s="195"/>
      <c r="BN279" s="195"/>
      <c r="BO279" s="195"/>
      <c r="BP279" s="195"/>
      <c r="BQ279" s="195"/>
      <c r="BS279" s="195"/>
      <c r="BT279" s="195"/>
      <c r="BU279" s="246"/>
      <c r="BV279" s="195"/>
      <c r="BW279" s="246"/>
      <c r="BX279" s="195"/>
      <c r="BY279" s="246"/>
      <c r="BZ279" s="195"/>
      <c r="CA279" s="246"/>
      <c r="CC279" s="246"/>
      <c r="CE279" s="246"/>
    </row>
    <row r="280" spans="1:83" s="17" customFormat="1" ht="14.25" customHeight="1" x14ac:dyDescent="0.25">
      <c r="A280" s="198"/>
      <c r="B280" s="200"/>
      <c r="C280" s="199"/>
      <c r="D280" s="199"/>
      <c r="E280" s="199"/>
      <c r="F280" s="200"/>
      <c r="G280" s="200"/>
      <c r="H280" s="200"/>
      <c r="I280" s="198"/>
      <c r="J280" s="199"/>
      <c r="K280" s="212"/>
      <c r="L280" s="198"/>
      <c r="M280" s="198"/>
      <c r="N280" s="198"/>
      <c r="O280" s="198"/>
      <c r="P280" s="198"/>
      <c r="Q280" s="198"/>
      <c r="R280" s="198"/>
      <c r="S280" s="198"/>
      <c r="T280" s="198"/>
      <c r="U280" s="202"/>
      <c r="V280" s="201"/>
      <c r="W280" s="201"/>
      <c r="X280" s="201"/>
      <c r="Y280" s="201"/>
      <c r="Z280" s="201"/>
      <c r="AA280" s="205"/>
      <c r="AB280" s="205"/>
      <c r="AC280" s="205"/>
      <c r="AD280" s="205"/>
      <c r="AE280" s="205"/>
      <c r="AF280" s="205"/>
      <c r="AG280" s="205"/>
      <c r="AH280" s="205"/>
      <c r="AI280" s="233"/>
      <c r="AJ280" s="331"/>
      <c r="AK280" s="331"/>
      <c r="AL280" s="331"/>
      <c r="AM280" s="332"/>
      <c r="AN280" s="332"/>
      <c r="AO280" s="333"/>
      <c r="AQ280" s="19"/>
      <c r="AV280" s="221"/>
      <c r="AW280" s="221"/>
      <c r="AX280" s="221"/>
      <c r="AY280" s="221"/>
      <c r="AZ280" s="221"/>
      <c r="BA280" s="221"/>
      <c r="BB280" s="221"/>
      <c r="BC280" s="221"/>
      <c r="BD280" s="221"/>
      <c r="BL280" s="195"/>
      <c r="BM280" s="195"/>
      <c r="BN280" s="195"/>
      <c r="BO280" s="195"/>
      <c r="BP280" s="195"/>
      <c r="BQ280" s="195"/>
      <c r="BS280" s="195"/>
      <c r="BT280" s="195"/>
      <c r="BU280" s="246"/>
      <c r="BV280" s="195"/>
      <c r="BW280" s="246"/>
      <c r="BX280" s="195"/>
      <c r="BY280" s="246"/>
      <c r="BZ280" s="195"/>
      <c r="CA280" s="246"/>
      <c r="CC280" s="246"/>
      <c r="CE280" s="246"/>
    </row>
    <row r="281" spans="1:83" s="17" customFormat="1" ht="14.25" customHeight="1" x14ac:dyDescent="0.25">
      <c r="A281" s="198"/>
      <c r="B281" s="200"/>
      <c r="C281" s="199"/>
      <c r="D281" s="199"/>
      <c r="E281" s="199"/>
      <c r="F281" s="200"/>
      <c r="G281" s="200"/>
      <c r="H281" s="200"/>
      <c r="I281" s="198"/>
      <c r="J281" s="199"/>
      <c r="K281" s="212"/>
      <c r="L281" s="198"/>
      <c r="M281" s="198"/>
      <c r="N281" s="198"/>
      <c r="O281" s="198"/>
      <c r="P281" s="198"/>
      <c r="Q281" s="198"/>
      <c r="R281" s="198"/>
      <c r="S281" s="198"/>
      <c r="T281" s="198"/>
      <c r="U281" s="202"/>
      <c r="V281" s="201"/>
      <c r="W281" s="201"/>
      <c r="X281" s="201"/>
      <c r="Y281" s="201"/>
      <c r="Z281" s="201"/>
      <c r="AA281" s="205"/>
      <c r="AB281" s="205"/>
      <c r="AC281" s="205"/>
      <c r="AD281" s="205"/>
      <c r="AE281" s="205"/>
      <c r="AF281" s="205"/>
      <c r="AG281" s="205"/>
      <c r="AH281" s="205"/>
      <c r="AI281" s="233"/>
      <c r="AJ281" s="331"/>
      <c r="AK281" s="331"/>
      <c r="AL281" s="331"/>
      <c r="AM281" s="332"/>
      <c r="AN281" s="332"/>
      <c r="AO281" s="333"/>
      <c r="AQ281" s="19"/>
      <c r="AV281" s="221"/>
      <c r="AW281" s="221"/>
      <c r="AX281" s="221"/>
      <c r="AY281" s="221"/>
      <c r="AZ281" s="221"/>
      <c r="BA281" s="221"/>
      <c r="BB281" s="221"/>
      <c r="BC281" s="221"/>
      <c r="BD281" s="221"/>
      <c r="BL281" s="195"/>
      <c r="BM281" s="195"/>
      <c r="BN281" s="195"/>
      <c r="BO281" s="195"/>
      <c r="BP281" s="195"/>
      <c r="BQ281" s="195"/>
      <c r="BS281" s="195"/>
      <c r="BT281" s="195"/>
      <c r="BU281" s="246"/>
      <c r="BV281" s="195"/>
      <c r="BW281" s="246"/>
      <c r="BX281" s="195"/>
      <c r="BY281" s="246"/>
      <c r="BZ281" s="195"/>
      <c r="CA281" s="246"/>
      <c r="CC281" s="246"/>
      <c r="CE281" s="246"/>
    </row>
    <row r="282" spans="1:83" s="17" customFormat="1" ht="14.25" customHeight="1" x14ac:dyDescent="0.25">
      <c r="A282" s="198"/>
      <c r="B282" s="200"/>
      <c r="C282" s="199"/>
      <c r="D282" s="199"/>
      <c r="E282" s="199"/>
      <c r="F282" s="200"/>
      <c r="G282" s="200"/>
      <c r="H282" s="200"/>
      <c r="I282" s="198"/>
      <c r="J282" s="199"/>
      <c r="K282" s="212"/>
      <c r="L282" s="198"/>
      <c r="M282" s="198"/>
      <c r="N282" s="198"/>
      <c r="O282" s="198"/>
      <c r="P282" s="198"/>
      <c r="Q282" s="198"/>
      <c r="R282" s="198"/>
      <c r="S282" s="198"/>
      <c r="T282" s="198"/>
      <c r="U282" s="202"/>
      <c r="V282" s="201"/>
      <c r="W282" s="201"/>
      <c r="X282" s="201"/>
      <c r="Y282" s="201"/>
      <c r="Z282" s="201"/>
      <c r="AA282" s="205"/>
      <c r="AB282" s="205"/>
      <c r="AC282" s="205"/>
      <c r="AD282" s="205"/>
      <c r="AE282" s="205"/>
      <c r="AF282" s="205"/>
      <c r="AG282" s="205"/>
      <c r="AH282" s="205"/>
      <c r="AI282" s="233"/>
      <c r="AJ282" s="331"/>
      <c r="AK282" s="331"/>
      <c r="AL282" s="331"/>
      <c r="AM282" s="332"/>
      <c r="AN282" s="332"/>
      <c r="AO282" s="333"/>
      <c r="AQ282" s="19"/>
      <c r="AV282" s="221"/>
      <c r="AW282" s="221"/>
      <c r="AX282" s="221"/>
      <c r="AY282" s="221"/>
      <c r="AZ282" s="221"/>
      <c r="BA282" s="221"/>
      <c r="BB282" s="221"/>
      <c r="BC282" s="221"/>
      <c r="BD282" s="221"/>
      <c r="BL282" s="195"/>
      <c r="BM282" s="195"/>
      <c r="BN282" s="195"/>
      <c r="BO282" s="195"/>
      <c r="BP282" s="195"/>
      <c r="BQ282" s="195"/>
      <c r="BS282" s="195"/>
      <c r="BT282" s="195"/>
      <c r="BU282" s="246"/>
      <c r="BV282" s="195"/>
      <c r="BW282" s="246"/>
      <c r="BX282" s="195"/>
      <c r="BY282" s="246"/>
      <c r="BZ282" s="195"/>
      <c r="CA282" s="246"/>
      <c r="CC282" s="246"/>
      <c r="CE282" s="246"/>
    </row>
    <row r="283" spans="1:83" s="17" customFormat="1" ht="14.25" customHeight="1" x14ac:dyDescent="0.25">
      <c r="A283" s="198"/>
      <c r="B283" s="200"/>
      <c r="C283" s="199"/>
      <c r="D283" s="199"/>
      <c r="E283" s="199"/>
      <c r="F283" s="200"/>
      <c r="G283" s="200"/>
      <c r="H283" s="200"/>
      <c r="I283" s="198"/>
      <c r="J283" s="199"/>
      <c r="K283" s="212"/>
      <c r="L283" s="198"/>
      <c r="M283" s="198"/>
      <c r="N283" s="198"/>
      <c r="O283" s="198"/>
      <c r="P283" s="198"/>
      <c r="Q283" s="198"/>
      <c r="R283" s="198"/>
      <c r="S283" s="198"/>
      <c r="T283" s="198"/>
      <c r="U283" s="202"/>
      <c r="V283" s="201"/>
      <c r="W283" s="201"/>
      <c r="X283" s="201"/>
      <c r="Y283" s="201"/>
      <c r="Z283" s="201"/>
      <c r="AA283" s="205"/>
      <c r="AB283" s="205"/>
      <c r="AC283" s="205"/>
      <c r="AD283" s="205"/>
      <c r="AE283" s="205"/>
      <c r="AF283" s="205"/>
      <c r="AG283" s="205"/>
      <c r="AH283" s="205"/>
      <c r="AI283" s="233"/>
      <c r="AJ283" s="331"/>
      <c r="AK283" s="331"/>
      <c r="AL283" s="331"/>
      <c r="AM283" s="332"/>
      <c r="AN283" s="332"/>
      <c r="AO283" s="333"/>
      <c r="AQ283" s="19"/>
      <c r="AV283" s="221"/>
      <c r="AW283" s="221"/>
      <c r="AX283" s="221"/>
      <c r="AY283" s="221"/>
      <c r="AZ283" s="221"/>
      <c r="BA283" s="221"/>
      <c r="BB283" s="221"/>
      <c r="BC283" s="221"/>
      <c r="BD283" s="221"/>
      <c r="BL283" s="195"/>
      <c r="BM283" s="195"/>
      <c r="BN283" s="195"/>
      <c r="BO283" s="195"/>
      <c r="BP283" s="195"/>
      <c r="BQ283" s="195"/>
      <c r="BS283" s="195"/>
      <c r="BT283" s="195"/>
      <c r="BU283" s="246"/>
      <c r="BV283" s="195"/>
      <c r="BW283" s="246"/>
      <c r="BX283" s="195"/>
      <c r="BY283" s="246"/>
      <c r="BZ283" s="195"/>
      <c r="CA283" s="246"/>
      <c r="CC283" s="246"/>
      <c r="CE283" s="246"/>
    </row>
    <row r="284" spans="1:83" s="17" customFormat="1" ht="14.25" customHeight="1" x14ac:dyDescent="0.25">
      <c r="A284" s="198"/>
      <c r="B284" s="200"/>
      <c r="C284" s="199"/>
      <c r="D284" s="199"/>
      <c r="E284" s="199"/>
      <c r="F284" s="200"/>
      <c r="G284" s="200"/>
      <c r="H284" s="200"/>
      <c r="I284" s="198"/>
      <c r="J284" s="199"/>
      <c r="K284" s="212"/>
      <c r="L284" s="198"/>
      <c r="M284" s="198"/>
      <c r="N284" s="198"/>
      <c r="O284" s="198"/>
      <c r="P284" s="198"/>
      <c r="Q284" s="198"/>
      <c r="R284" s="198"/>
      <c r="S284" s="198"/>
      <c r="T284" s="198"/>
      <c r="U284" s="202"/>
      <c r="V284" s="201"/>
      <c r="W284" s="201"/>
      <c r="X284" s="201"/>
      <c r="Y284" s="201"/>
      <c r="Z284" s="201"/>
      <c r="AA284" s="205"/>
      <c r="AB284" s="205"/>
      <c r="AC284" s="205"/>
      <c r="AD284" s="205"/>
      <c r="AE284" s="205"/>
      <c r="AF284" s="205"/>
      <c r="AG284" s="205"/>
      <c r="AH284" s="205"/>
      <c r="AI284" s="233"/>
      <c r="AJ284" s="331"/>
      <c r="AK284" s="331"/>
      <c r="AL284" s="331"/>
      <c r="AM284" s="332"/>
      <c r="AN284" s="332"/>
      <c r="AO284" s="333"/>
      <c r="AQ284" s="19"/>
      <c r="AV284" s="221"/>
      <c r="AW284" s="221"/>
      <c r="AX284" s="221"/>
      <c r="AY284" s="221"/>
      <c r="AZ284" s="221"/>
      <c r="BA284" s="221"/>
      <c r="BB284" s="221"/>
      <c r="BC284" s="221"/>
      <c r="BD284" s="221"/>
      <c r="BL284" s="195"/>
      <c r="BM284" s="195"/>
      <c r="BN284" s="195"/>
      <c r="BO284" s="195"/>
      <c r="BP284" s="195"/>
      <c r="BQ284" s="195"/>
      <c r="BS284" s="195"/>
      <c r="BT284" s="195"/>
      <c r="BU284" s="246"/>
      <c r="BV284" s="195"/>
      <c r="BW284" s="246"/>
      <c r="BX284" s="195"/>
      <c r="BY284" s="246"/>
      <c r="BZ284" s="195"/>
      <c r="CA284" s="246"/>
      <c r="CC284" s="246"/>
      <c r="CE284" s="246"/>
    </row>
    <row r="285" spans="1:83" s="17" customFormat="1" ht="14.25" customHeight="1" x14ac:dyDescent="0.25">
      <c r="A285" s="198"/>
      <c r="B285" s="200"/>
      <c r="C285" s="199"/>
      <c r="D285" s="199"/>
      <c r="E285" s="199"/>
      <c r="F285" s="200"/>
      <c r="G285" s="200"/>
      <c r="H285" s="200"/>
      <c r="I285" s="198"/>
      <c r="J285" s="199"/>
      <c r="K285" s="212"/>
      <c r="L285" s="198"/>
      <c r="M285" s="198"/>
      <c r="N285" s="198"/>
      <c r="O285" s="198"/>
      <c r="P285" s="198"/>
      <c r="Q285" s="198"/>
      <c r="R285" s="198"/>
      <c r="S285" s="198"/>
      <c r="T285" s="198"/>
      <c r="U285" s="202"/>
      <c r="V285" s="201"/>
      <c r="W285" s="201"/>
      <c r="X285" s="201"/>
      <c r="Y285" s="201"/>
      <c r="Z285" s="201"/>
      <c r="AA285" s="205"/>
      <c r="AB285" s="205"/>
      <c r="AC285" s="205"/>
      <c r="AD285" s="205"/>
      <c r="AE285" s="205"/>
      <c r="AF285" s="205"/>
      <c r="AG285" s="205"/>
      <c r="AH285" s="205"/>
      <c r="AI285" s="233"/>
      <c r="AJ285" s="331"/>
      <c r="AK285" s="331"/>
      <c r="AL285" s="331"/>
      <c r="AM285" s="332"/>
      <c r="AN285" s="332"/>
      <c r="AO285" s="333"/>
      <c r="AQ285" s="19"/>
      <c r="AV285" s="221"/>
      <c r="AW285" s="221"/>
      <c r="AX285" s="221"/>
      <c r="AY285" s="221"/>
      <c r="AZ285" s="221"/>
      <c r="BA285" s="221"/>
      <c r="BB285" s="221"/>
      <c r="BC285" s="221"/>
      <c r="BD285" s="221"/>
      <c r="BL285" s="195"/>
      <c r="BM285" s="195"/>
      <c r="BN285" s="195"/>
      <c r="BO285" s="195"/>
      <c r="BP285" s="195"/>
      <c r="BQ285" s="195"/>
      <c r="BS285" s="195"/>
      <c r="BT285" s="195"/>
      <c r="BU285" s="246"/>
      <c r="BV285" s="195"/>
      <c r="BW285" s="246"/>
      <c r="BX285" s="195"/>
      <c r="BY285" s="246"/>
      <c r="BZ285" s="195"/>
      <c r="CA285" s="246"/>
      <c r="CC285" s="246"/>
      <c r="CE285" s="246"/>
    </row>
    <row r="286" spans="1:83" s="17" customFormat="1" ht="14.25" customHeight="1" x14ac:dyDescent="0.25">
      <c r="A286" s="198"/>
      <c r="B286" s="200"/>
      <c r="C286" s="199"/>
      <c r="D286" s="199"/>
      <c r="E286" s="199"/>
      <c r="F286" s="200"/>
      <c r="G286" s="200"/>
      <c r="H286" s="200"/>
      <c r="I286" s="198"/>
      <c r="J286" s="199"/>
      <c r="K286" s="212"/>
      <c r="L286" s="198"/>
      <c r="M286" s="198"/>
      <c r="N286" s="198"/>
      <c r="O286" s="198"/>
      <c r="P286" s="198"/>
      <c r="Q286" s="198"/>
      <c r="R286" s="198"/>
      <c r="S286" s="198"/>
      <c r="T286" s="198"/>
      <c r="U286" s="202"/>
      <c r="V286" s="201"/>
      <c r="W286" s="201"/>
      <c r="X286" s="201"/>
      <c r="Y286" s="201"/>
      <c r="Z286" s="201"/>
      <c r="AA286" s="205"/>
      <c r="AB286" s="205"/>
      <c r="AC286" s="205"/>
      <c r="AD286" s="205"/>
      <c r="AE286" s="205"/>
      <c r="AF286" s="205"/>
      <c r="AG286" s="205"/>
      <c r="AH286" s="205"/>
      <c r="AI286" s="233"/>
      <c r="AJ286" s="331"/>
      <c r="AK286" s="331"/>
      <c r="AL286" s="331"/>
      <c r="AM286" s="332"/>
      <c r="AN286" s="332"/>
      <c r="AO286" s="333"/>
      <c r="AQ286" s="19"/>
      <c r="AV286" s="221"/>
      <c r="AW286" s="221"/>
      <c r="AX286" s="221"/>
      <c r="AY286" s="221"/>
      <c r="AZ286" s="221"/>
      <c r="BA286" s="221"/>
      <c r="BB286" s="221"/>
      <c r="BC286" s="221"/>
      <c r="BD286" s="221"/>
      <c r="BL286" s="195"/>
      <c r="BM286" s="195"/>
      <c r="BN286" s="195"/>
      <c r="BO286" s="195"/>
      <c r="BP286" s="195"/>
      <c r="BQ286" s="195"/>
      <c r="BS286" s="195"/>
      <c r="BT286" s="195"/>
      <c r="BU286" s="246"/>
      <c r="BV286" s="195"/>
      <c r="BW286" s="246"/>
      <c r="BX286" s="195"/>
      <c r="BY286" s="246"/>
      <c r="BZ286" s="195"/>
      <c r="CA286" s="246"/>
      <c r="CC286" s="246"/>
      <c r="CE286" s="246"/>
    </row>
    <row r="287" spans="1:83" s="17" customFormat="1" ht="14.25" customHeight="1" x14ac:dyDescent="0.25">
      <c r="A287" s="198"/>
      <c r="B287" s="200"/>
      <c r="C287" s="199"/>
      <c r="D287" s="199"/>
      <c r="E287" s="199"/>
      <c r="F287" s="200"/>
      <c r="G287" s="200"/>
      <c r="H287" s="200"/>
      <c r="I287" s="198"/>
      <c r="J287" s="199"/>
      <c r="K287" s="212"/>
      <c r="L287" s="198"/>
      <c r="M287" s="198"/>
      <c r="N287" s="198"/>
      <c r="O287" s="198"/>
      <c r="P287" s="198"/>
      <c r="Q287" s="198"/>
      <c r="R287" s="198"/>
      <c r="S287" s="198"/>
      <c r="T287" s="198"/>
      <c r="U287" s="202"/>
      <c r="V287" s="201"/>
      <c r="W287" s="201"/>
      <c r="X287" s="201"/>
      <c r="Y287" s="201"/>
      <c r="Z287" s="201"/>
      <c r="AA287" s="205"/>
      <c r="AB287" s="205"/>
      <c r="AC287" s="205"/>
      <c r="AD287" s="205"/>
      <c r="AE287" s="205"/>
      <c r="AF287" s="205"/>
      <c r="AG287" s="205"/>
      <c r="AH287" s="205"/>
      <c r="AI287" s="233"/>
      <c r="AJ287" s="331"/>
      <c r="AK287" s="331"/>
      <c r="AL287" s="331"/>
      <c r="AM287" s="332"/>
      <c r="AN287" s="332"/>
      <c r="AO287" s="333"/>
      <c r="AQ287" s="19"/>
      <c r="AV287" s="221"/>
      <c r="AW287" s="221"/>
      <c r="AX287" s="221"/>
      <c r="AY287" s="221"/>
      <c r="AZ287" s="221"/>
      <c r="BA287" s="221"/>
      <c r="BB287" s="221"/>
      <c r="BC287" s="221"/>
      <c r="BD287" s="221"/>
      <c r="BL287" s="195"/>
      <c r="BM287" s="195"/>
      <c r="BN287" s="195"/>
      <c r="BO287" s="195"/>
      <c r="BP287" s="195"/>
      <c r="BQ287" s="195"/>
      <c r="BS287" s="195"/>
      <c r="BT287" s="195"/>
      <c r="BU287" s="246"/>
      <c r="BV287" s="195"/>
      <c r="BW287" s="246"/>
      <c r="BX287" s="195"/>
      <c r="BY287" s="246"/>
      <c r="BZ287" s="195"/>
      <c r="CA287" s="246"/>
      <c r="CC287" s="246"/>
      <c r="CE287" s="246"/>
    </row>
    <row r="288" spans="1:83" s="17" customFormat="1" ht="14.25" customHeight="1" x14ac:dyDescent="0.25">
      <c r="A288" s="198"/>
      <c r="B288" s="200"/>
      <c r="C288" s="199"/>
      <c r="D288" s="199"/>
      <c r="E288" s="199"/>
      <c r="F288" s="200"/>
      <c r="G288" s="200"/>
      <c r="H288" s="200"/>
      <c r="I288" s="198"/>
      <c r="J288" s="199"/>
      <c r="K288" s="212"/>
      <c r="L288" s="198"/>
      <c r="M288" s="198"/>
      <c r="N288" s="198"/>
      <c r="O288" s="198"/>
      <c r="P288" s="198"/>
      <c r="Q288" s="198"/>
      <c r="R288" s="198"/>
      <c r="S288" s="198"/>
      <c r="T288" s="198"/>
      <c r="U288" s="202"/>
      <c r="V288" s="201"/>
      <c r="W288" s="201"/>
      <c r="X288" s="201"/>
      <c r="Y288" s="201"/>
      <c r="Z288" s="201"/>
      <c r="AA288" s="205"/>
      <c r="AB288" s="205"/>
      <c r="AC288" s="205"/>
      <c r="AD288" s="205"/>
      <c r="AE288" s="205"/>
      <c r="AF288" s="205"/>
      <c r="AG288" s="205"/>
      <c r="AH288" s="205"/>
      <c r="AI288" s="233"/>
      <c r="AJ288" s="331"/>
      <c r="AK288" s="331"/>
      <c r="AL288" s="331"/>
      <c r="AM288" s="332"/>
      <c r="AN288" s="332"/>
      <c r="AO288" s="333"/>
      <c r="AQ288" s="19"/>
      <c r="AV288" s="221"/>
      <c r="AW288" s="221"/>
      <c r="AX288" s="221"/>
      <c r="AY288" s="221"/>
      <c r="AZ288" s="221"/>
      <c r="BA288" s="221"/>
      <c r="BB288" s="221"/>
      <c r="BC288" s="221"/>
      <c r="BD288" s="221"/>
      <c r="BL288" s="195"/>
      <c r="BM288" s="195"/>
      <c r="BN288" s="195"/>
      <c r="BO288" s="195"/>
      <c r="BP288" s="195"/>
      <c r="BQ288" s="195"/>
      <c r="BS288" s="195"/>
      <c r="BT288" s="195"/>
      <c r="BU288" s="246"/>
      <c r="BV288" s="195"/>
      <c r="BW288" s="246"/>
      <c r="BX288" s="195"/>
      <c r="BY288" s="246"/>
      <c r="BZ288" s="195"/>
      <c r="CA288" s="246"/>
      <c r="CC288" s="246"/>
      <c r="CE288" s="246"/>
    </row>
    <row r="289" spans="1:83" s="17" customFormat="1" ht="14.25" customHeight="1" x14ac:dyDescent="0.25">
      <c r="A289" s="198"/>
      <c r="B289" s="200"/>
      <c r="C289" s="199"/>
      <c r="D289" s="199"/>
      <c r="E289" s="199"/>
      <c r="F289" s="200"/>
      <c r="G289" s="200"/>
      <c r="H289" s="200"/>
      <c r="I289" s="198"/>
      <c r="J289" s="199"/>
      <c r="K289" s="212"/>
      <c r="L289" s="198"/>
      <c r="M289" s="198"/>
      <c r="N289" s="198"/>
      <c r="O289" s="198"/>
      <c r="P289" s="198"/>
      <c r="Q289" s="198"/>
      <c r="R289" s="198"/>
      <c r="S289" s="198"/>
      <c r="T289" s="198"/>
      <c r="U289" s="202"/>
      <c r="V289" s="201"/>
      <c r="W289" s="201"/>
      <c r="X289" s="201"/>
      <c r="Y289" s="201"/>
      <c r="Z289" s="201"/>
      <c r="AA289" s="205"/>
      <c r="AB289" s="205"/>
      <c r="AC289" s="205"/>
      <c r="AD289" s="205"/>
      <c r="AE289" s="205"/>
      <c r="AF289" s="205"/>
      <c r="AG289" s="205"/>
      <c r="AH289" s="205"/>
      <c r="AI289" s="233"/>
      <c r="AJ289" s="331"/>
      <c r="AK289" s="331"/>
      <c r="AL289" s="331"/>
      <c r="AM289" s="332"/>
      <c r="AN289" s="332"/>
      <c r="AO289" s="333"/>
      <c r="AQ289" s="19"/>
      <c r="AV289" s="221"/>
      <c r="AW289" s="221"/>
      <c r="AX289" s="221"/>
      <c r="AY289" s="221"/>
      <c r="AZ289" s="221"/>
      <c r="BA289" s="221"/>
      <c r="BB289" s="221"/>
      <c r="BC289" s="221"/>
      <c r="BD289" s="221"/>
      <c r="BL289" s="195"/>
      <c r="BM289" s="195"/>
      <c r="BN289" s="195"/>
      <c r="BO289" s="195"/>
      <c r="BP289" s="195"/>
      <c r="BQ289" s="195"/>
      <c r="BS289" s="195"/>
      <c r="BT289" s="195"/>
      <c r="BU289" s="246"/>
      <c r="BV289" s="195"/>
      <c r="BW289" s="246"/>
      <c r="BX289" s="195"/>
      <c r="BY289" s="246"/>
      <c r="BZ289" s="195"/>
      <c r="CA289" s="246"/>
      <c r="CC289" s="246"/>
      <c r="CE289" s="246"/>
    </row>
    <row r="290" spans="1:83" s="17" customFormat="1" ht="14.25" customHeight="1" x14ac:dyDescent="0.25">
      <c r="A290" s="198"/>
      <c r="B290" s="200"/>
      <c r="C290" s="199"/>
      <c r="D290" s="199"/>
      <c r="E290" s="199"/>
      <c r="F290" s="200"/>
      <c r="G290" s="200"/>
      <c r="H290" s="200"/>
      <c r="I290" s="198"/>
      <c r="J290" s="199"/>
      <c r="K290" s="212"/>
      <c r="L290" s="198"/>
      <c r="M290" s="198"/>
      <c r="N290" s="198"/>
      <c r="O290" s="198"/>
      <c r="P290" s="198"/>
      <c r="Q290" s="198"/>
      <c r="R290" s="198"/>
      <c r="S290" s="198"/>
      <c r="T290" s="198"/>
      <c r="U290" s="202"/>
      <c r="V290" s="201"/>
      <c r="W290" s="201"/>
      <c r="X290" s="201"/>
      <c r="Y290" s="201"/>
      <c r="Z290" s="201"/>
      <c r="AA290" s="205"/>
      <c r="AB290" s="205"/>
      <c r="AC290" s="205"/>
      <c r="AD290" s="205"/>
      <c r="AE290" s="205"/>
      <c r="AF290" s="205"/>
      <c r="AG290" s="205"/>
      <c r="AH290" s="205"/>
      <c r="AI290" s="233"/>
      <c r="AJ290" s="331"/>
      <c r="AK290" s="331"/>
      <c r="AL290" s="331"/>
      <c r="AM290" s="332"/>
      <c r="AN290" s="332"/>
      <c r="AO290" s="333"/>
      <c r="AQ290" s="19"/>
      <c r="AV290" s="221"/>
      <c r="AW290" s="221"/>
      <c r="AX290" s="221"/>
      <c r="AY290" s="221"/>
      <c r="AZ290" s="221"/>
      <c r="BA290" s="221"/>
      <c r="BB290" s="221"/>
      <c r="BC290" s="221"/>
      <c r="BD290" s="221"/>
      <c r="BL290" s="195"/>
      <c r="BM290" s="195"/>
      <c r="BN290" s="195"/>
      <c r="BO290" s="195"/>
      <c r="BP290" s="195"/>
      <c r="BQ290" s="195"/>
      <c r="BS290" s="195"/>
      <c r="BT290" s="195"/>
      <c r="BU290" s="246"/>
      <c r="BV290" s="195"/>
      <c r="BW290" s="246"/>
      <c r="BX290" s="195"/>
      <c r="BY290" s="246"/>
      <c r="BZ290" s="195"/>
      <c r="CA290" s="246"/>
      <c r="CC290" s="246"/>
      <c r="CE290" s="246"/>
    </row>
    <row r="291" spans="1:83" s="17" customFormat="1" ht="14.25" customHeight="1" x14ac:dyDescent="0.25">
      <c r="A291" s="198"/>
      <c r="B291" s="200"/>
      <c r="C291" s="199"/>
      <c r="D291" s="199"/>
      <c r="E291" s="199"/>
      <c r="F291" s="200"/>
      <c r="G291" s="200"/>
      <c r="H291" s="200"/>
      <c r="I291" s="198"/>
      <c r="J291" s="199"/>
      <c r="K291" s="212"/>
      <c r="L291" s="198"/>
      <c r="M291" s="198"/>
      <c r="N291" s="198"/>
      <c r="O291" s="198"/>
      <c r="P291" s="198"/>
      <c r="Q291" s="198"/>
      <c r="R291" s="198"/>
      <c r="S291" s="198"/>
      <c r="T291" s="198"/>
      <c r="U291" s="202"/>
      <c r="V291" s="201"/>
      <c r="W291" s="201"/>
      <c r="X291" s="201"/>
      <c r="Y291" s="201"/>
      <c r="Z291" s="201"/>
      <c r="AA291" s="205"/>
      <c r="AB291" s="205"/>
      <c r="AC291" s="205"/>
      <c r="AD291" s="205"/>
      <c r="AE291" s="205"/>
      <c r="AF291" s="205"/>
      <c r="AG291" s="205"/>
      <c r="AH291" s="205"/>
      <c r="AI291" s="233"/>
      <c r="AJ291" s="331"/>
      <c r="AK291" s="331"/>
      <c r="AL291" s="331"/>
      <c r="AM291" s="332"/>
      <c r="AN291" s="332"/>
      <c r="AO291" s="333"/>
      <c r="AQ291" s="19"/>
      <c r="AV291" s="221"/>
      <c r="AW291" s="221"/>
      <c r="AX291" s="221"/>
      <c r="AY291" s="221"/>
      <c r="AZ291" s="221"/>
      <c r="BA291" s="221"/>
      <c r="BB291" s="221"/>
      <c r="BC291" s="221"/>
      <c r="BD291" s="221"/>
      <c r="BL291" s="195"/>
      <c r="BM291" s="195"/>
      <c r="BN291" s="195"/>
      <c r="BO291" s="195"/>
      <c r="BP291" s="195"/>
      <c r="BQ291" s="195"/>
      <c r="BS291" s="195"/>
      <c r="BT291" s="195"/>
      <c r="BU291" s="246"/>
      <c r="BV291" s="195"/>
      <c r="BW291" s="246"/>
      <c r="BX291" s="195"/>
      <c r="BY291" s="246"/>
      <c r="BZ291" s="195"/>
      <c r="CA291" s="246"/>
      <c r="CC291" s="246"/>
      <c r="CE291" s="246"/>
    </row>
    <row r="292" spans="1:83" s="17" customFormat="1" ht="14.25" customHeight="1" x14ac:dyDescent="0.25">
      <c r="A292" s="198"/>
      <c r="B292" s="200"/>
      <c r="C292" s="199"/>
      <c r="D292" s="199"/>
      <c r="E292" s="199"/>
      <c r="F292" s="200"/>
      <c r="G292" s="200"/>
      <c r="H292" s="200"/>
      <c r="I292" s="198"/>
      <c r="J292" s="199"/>
      <c r="K292" s="212"/>
      <c r="L292" s="198"/>
      <c r="M292" s="198"/>
      <c r="N292" s="198"/>
      <c r="O292" s="198"/>
      <c r="P292" s="198"/>
      <c r="Q292" s="198"/>
      <c r="R292" s="198"/>
      <c r="S292" s="198"/>
      <c r="T292" s="198"/>
      <c r="U292" s="202"/>
      <c r="V292" s="201"/>
      <c r="W292" s="201"/>
      <c r="X292" s="201"/>
      <c r="Y292" s="201"/>
      <c r="Z292" s="201"/>
      <c r="AA292" s="205"/>
      <c r="AB292" s="205"/>
      <c r="AC292" s="205"/>
      <c r="AD292" s="205"/>
      <c r="AE292" s="205"/>
      <c r="AF292" s="205"/>
      <c r="AG292" s="205"/>
      <c r="AH292" s="205"/>
      <c r="AI292" s="233"/>
      <c r="AJ292" s="331"/>
      <c r="AK292" s="331"/>
      <c r="AL292" s="331"/>
      <c r="AM292" s="332"/>
      <c r="AN292" s="332"/>
      <c r="AO292" s="333"/>
      <c r="AQ292" s="19"/>
      <c r="AV292" s="221"/>
      <c r="AW292" s="221"/>
      <c r="AX292" s="221"/>
      <c r="AY292" s="221"/>
      <c r="AZ292" s="221"/>
      <c r="BA292" s="221"/>
      <c r="BB292" s="221"/>
      <c r="BC292" s="221"/>
      <c r="BD292" s="221"/>
      <c r="BL292" s="195"/>
      <c r="BM292" s="195"/>
      <c r="BN292" s="195"/>
      <c r="BO292" s="195"/>
      <c r="BP292" s="195"/>
      <c r="BQ292" s="195"/>
      <c r="BS292" s="195"/>
      <c r="BT292" s="195"/>
      <c r="BU292" s="246"/>
      <c r="BV292" s="195"/>
      <c r="BW292" s="246"/>
      <c r="BX292" s="195"/>
      <c r="BY292" s="246"/>
      <c r="BZ292" s="195"/>
      <c r="CA292" s="246"/>
      <c r="CC292" s="246"/>
      <c r="CE292" s="246"/>
    </row>
    <row r="293" spans="1:83" s="17" customFormat="1" ht="14.25" customHeight="1" x14ac:dyDescent="0.25">
      <c r="A293" s="198"/>
      <c r="B293" s="200"/>
      <c r="C293" s="199"/>
      <c r="D293" s="199"/>
      <c r="E293" s="199"/>
      <c r="F293" s="200"/>
      <c r="G293" s="200"/>
      <c r="H293" s="200"/>
      <c r="I293" s="198"/>
      <c r="J293" s="199"/>
      <c r="K293" s="212"/>
      <c r="L293" s="198"/>
      <c r="M293" s="198"/>
      <c r="N293" s="198"/>
      <c r="O293" s="198"/>
      <c r="P293" s="198"/>
      <c r="Q293" s="198"/>
      <c r="R293" s="198"/>
      <c r="S293" s="198"/>
      <c r="T293" s="198"/>
      <c r="U293" s="202"/>
      <c r="V293" s="201"/>
      <c r="W293" s="201"/>
      <c r="X293" s="201"/>
      <c r="Y293" s="201"/>
      <c r="Z293" s="201"/>
      <c r="AA293" s="205"/>
      <c r="AB293" s="205"/>
      <c r="AC293" s="205"/>
      <c r="AD293" s="205"/>
      <c r="AE293" s="205"/>
      <c r="AF293" s="205"/>
      <c r="AG293" s="205"/>
      <c r="AH293" s="205"/>
      <c r="AI293" s="233"/>
      <c r="AJ293" s="331"/>
      <c r="AK293" s="331"/>
      <c r="AL293" s="331"/>
      <c r="AM293" s="332"/>
      <c r="AN293" s="332"/>
      <c r="AO293" s="333"/>
      <c r="AQ293" s="19"/>
      <c r="AV293" s="221"/>
      <c r="AW293" s="221"/>
      <c r="AX293" s="221"/>
      <c r="AY293" s="221"/>
      <c r="AZ293" s="221"/>
      <c r="BA293" s="221"/>
      <c r="BB293" s="221"/>
      <c r="BC293" s="221"/>
      <c r="BD293" s="221"/>
      <c r="BL293" s="195"/>
      <c r="BM293" s="195"/>
      <c r="BN293" s="195"/>
      <c r="BO293" s="195"/>
      <c r="BP293" s="195"/>
      <c r="BQ293" s="195"/>
      <c r="BS293" s="195"/>
      <c r="BT293" s="195"/>
      <c r="BU293" s="246"/>
      <c r="BV293" s="195"/>
      <c r="BW293" s="246"/>
      <c r="BX293" s="195"/>
      <c r="BY293" s="246"/>
      <c r="BZ293" s="195"/>
      <c r="CA293" s="246"/>
      <c r="CC293" s="246"/>
      <c r="CE293" s="246"/>
    </row>
    <row r="294" spans="1:83" s="17" customFormat="1" ht="14.25" customHeight="1" x14ac:dyDescent="0.25">
      <c r="A294" s="198"/>
      <c r="B294" s="200"/>
      <c r="C294" s="199"/>
      <c r="D294" s="199"/>
      <c r="E294" s="199"/>
      <c r="F294" s="200"/>
      <c r="G294" s="200"/>
      <c r="H294" s="200"/>
      <c r="I294" s="198"/>
      <c r="J294" s="199"/>
      <c r="K294" s="212"/>
      <c r="L294" s="198"/>
      <c r="M294" s="198"/>
      <c r="N294" s="198"/>
      <c r="O294" s="198"/>
      <c r="P294" s="198"/>
      <c r="Q294" s="198"/>
      <c r="R294" s="198"/>
      <c r="S294" s="198"/>
      <c r="T294" s="198"/>
      <c r="U294" s="202"/>
      <c r="V294" s="201"/>
      <c r="W294" s="201"/>
      <c r="X294" s="201"/>
      <c r="Y294" s="201"/>
      <c r="Z294" s="201"/>
      <c r="AA294" s="205"/>
      <c r="AB294" s="205"/>
      <c r="AC294" s="205"/>
      <c r="AD294" s="205"/>
      <c r="AE294" s="205"/>
      <c r="AF294" s="205"/>
      <c r="AG294" s="205"/>
      <c r="AH294" s="205"/>
      <c r="AI294" s="233"/>
      <c r="AJ294" s="331"/>
      <c r="AK294" s="331"/>
      <c r="AL294" s="331"/>
      <c r="AM294" s="332"/>
      <c r="AN294" s="332"/>
      <c r="AO294" s="333"/>
      <c r="AQ294" s="19"/>
      <c r="AV294" s="221"/>
      <c r="AW294" s="221"/>
      <c r="AX294" s="221"/>
      <c r="AY294" s="221"/>
      <c r="AZ294" s="221"/>
      <c r="BA294" s="221"/>
      <c r="BB294" s="221"/>
      <c r="BC294" s="221"/>
      <c r="BD294" s="221"/>
      <c r="BL294" s="195"/>
      <c r="BM294" s="195"/>
      <c r="BN294" s="195"/>
      <c r="BO294" s="195"/>
      <c r="BP294" s="195"/>
      <c r="BQ294" s="195"/>
      <c r="BS294" s="195"/>
      <c r="BT294" s="195"/>
      <c r="BU294" s="246"/>
      <c r="BV294" s="195"/>
      <c r="BW294" s="246"/>
      <c r="BX294" s="195"/>
      <c r="BY294" s="246"/>
      <c r="BZ294" s="195"/>
      <c r="CA294" s="246"/>
      <c r="CC294" s="246"/>
      <c r="CE294" s="246"/>
    </row>
    <row r="295" spans="1:83" s="17" customFormat="1" ht="14.25" customHeight="1" x14ac:dyDescent="0.25">
      <c r="A295" s="198"/>
      <c r="B295" s="200"/>
      <c r="C295" s="199"/>
      <c r="D295" s="199"/>
      <c r="E295" s="199"/>
      <c r="F295" s="200"/>
      <c r="G295" s="200"/>
      <c r="H295" s="200"/>
      <c r="I295" s="198"/>
      <c r="J295" s="199"/>
      <c r="K295" s="212"/>
      <c r="L295" s="198"/>
      <c r="M295" s="198"/>
      <c r="N295" s="198"/>
      <c r="O295" s="198"/>
      <c r="P295" s="198"/>
      <c r="Q295" s="198"/>
      <c r="R295" s="198"/>
      <c r="S295" s="198"/>
      <c r="T295" s="198"/>
      <c r="U295" s="202"/>
      <c r="V295" s="201"/>
      <c r="W295" s="201"/>
      <c r="X295" s="201"/>
      <c r="Y295" s="201"/>
      <c r="Z295" s="201"/>
      <c r="AA295" s="205"/>
      <c r="AB295" s="205"/>
      <c r="AC295" s="205"/>
      <c r="AD295" s="205"/>
      <c r="AE295" s="205"/>
      <c r="AF295" s="205"/>
      <c r="AG295" s="205"/>
      <c r="AH295" s="205"/>
      <c r="AI295" s="233"/>
      <c r="AJ295" s="331"/>
      <c r="AK295" s="331"/>
      <c r="AL295" s="331"/>
      <c r="AM295" s="332"/>
      <c r="AN295" s="332"/>
      <c r="AO295" s="333"/>
      <c r="AQ295" s="19"/>
      <c r="AV295" s="221"/>
      <c r="AW295" s="221"/>
      <c r="AX295" s="221"/>
      <c r="AY295" s="221"/>
      <c r="AZ295" s="221"/>
      <c r="BA295" s="221"/>
      <c r="BB295" s="221"/>
      <c r="BC295" s="221"/>
      <c r="BD295" s="221"/>
      <c r="BL295" s="195"/>
      <c r="BM295" s="195"/>
      <c r="BN295" s="195"/>
      <c r="BO295" s="195"/>
      <c r="BP295" s="195"/>
      <c r="BQ295" s="195"/>
      <c r="BS295" s="195"/>
      <c r="BT295" s="195"/>
      <c r="BU295" s="246"/>
      <c r="BV295" s="195"/>
      <c r="BW295" s="246"/>
      <c r="BX295" s="195"/>
      <c r="BY295" s="246"/>
      <c r="BZ295" s="195"/>
      <c r="CA295" s="246"/>
      <c r="CC295" s="246"/>
      <c r="CE295" s="246"/>
    </row>
    <row r="296" spans="1:83" s="17" customFormat="1" ht="14.25" customHeight="1" x14ac:dyDescent="0.25">
      <c r="A296" s="198"/>
      <c r="B296" s="200"/>
      <c r="C296" s="199"/>
      <c r="D296" s="199"/>
      <c r="E296" s="199"/>
      <c r="F296" s="200"/>
      <c r="G296" s="200"/>
      <c r="H296" s="200"/>
      <c r="I296" s="198"/>
      <c r="J296" s="199"/>
      <c r="K296" s="212"/>
      <c r="L296" s="198"/>
      <c r="M296" s="198"/>
      <c r="N296" s="198"/>
      <c r="O296" s="198"/>
      <c r="P296" s="198"/>
      <c r="Q296" s="198"/>
      <c r="R296" s="198"/>
      <c r="S296" s="198"/>
      <c r="T296" s="198"/>
      <c r="U296" s="202"/>
      <c r="V296" s="201"/>
      <c r="W296" s="201"/>
      <c r="X296" s="201"/>
      <c r="Y296" s="201"/>
      <c r="Z296" s="201"/>
      <c r="AA296" s="205"/>
      <c r="AB296" s="205"/>
      <c r="AC296" s="205"/>
      <c r="AD296" s="205"/>
      <c r="AE296" s="205"/>
      <c r="AF296" s="205"/>
      <c r="AG296" s="205"/>
      <c r="AH296" s="205"/>
      <c r="AI296" s="233"/>
      <c r="AJ296" s="331"/>
      <c r="AK296" s="331"/>
      <c r="AL296" s="331"/>
      <c r="AM296" s="332"/>
      <c r="AN296" s="332"/>
      <c r="AO296" s="333"/>
      <c r="AQ296" s="19"/>
      <c r="AV296" s="221"/>
      <c r="AW296" s="221"/>
      <c r="AX296" s="221"/>
      <c r="AY296" s="221"/>
      <c r="AZ296" s="221"/>
      <c r="BA296" s="221"/>
      <c r="BB296" s="221"/>
      <c r="BC296" s="221"/>
      <c r="BD296" s="221"/>
      <c r="BL296" s="195"/>
      <c r="BM296" s="195"/>
      <c r="BN296" s="195"/>
      <c r="BO296" s="195"/>
      <c r="BP296" s="195"/>
      <c r="BQ296" s="195"/>
      <c r="BS296" s="195"/>
      <c r="BT296" s="195"/>
      <c r="BU296" s="246"/>
      <c r="BV296" s="195"/>
      <c r="BW296" s="246"/>
      <c r="BX296" s="195"/>
      <c r="BY296" s="246"/>
      <c r="BZ296" s="195"/>
      <c r="CA296" s="246"/>
      <c r="CC296" s="246"/>
      <c r="CE296" s="246"/>
    </row>
    <row r="297" spans="1:83" s="17" customFormat="1" ht="14.25" customHeight="1" x14ac:dyDescent="0.25">
      <c r="A297" s="198"/>
      <c r="B297" s="200"/>
      <c r="C297" s="199"/>
      <c r="D297" s="199"/>
      <c r="E297" s="199"/>
      <c r="F297" s="200"/>
      <c r="G297" s="200"/>
      <c r="H297" s="200"/>
      <c r="I297" s="198"/>
      <c r="J297" s="199"/>
      <c r="K297" s="212"/>
      <c r="L297" s="198"/>
      <c r="M297" s="198"/>
      <c r="N297" s="198"/>
      <c r="O297" s="198"/>
      <c r="P297" s="198"/>
      <c r="Q297" s="198"/>
      <c r="R297" s="198"/>
      <c r="S297" s="198"/>
      <c r="T297" s="198"/>
      <c r="U297" s="202"/>
      <c r="V297" s="201"/>
      <c r="W297" s="201"/>
      <c r="X297" s="201"/>
      <c r="Y297" s="201"/>
      <c r="Z297" s="201"/>
      <c r="AA297" s="205"/>
      <c r="AB297" s="205"/>
      <c r="AC297" s="205"/>
      <c r="AD297" s="205"/>
      <c r="AE297" s="205"/>
      <c r="AF297" s="205"/>
      <c r="AG297" s="205"/>
      <c r="AH297" s="205"/>
      <c r="AI297" s="233"/>
      <c r="AJ297" s="331"/>
      <c r="AK297" s="331"/>
      <c r="AL297" s="331"/>
      <c r="AM297" s="332"/>
      <c r="AN297" s="332"/>
      <c r="AO297" s="333"/>
      <c r="AQ297" s="19"/>
      <c r="AV297" s="221"/>
      <c r="AW297" s="221"/>
      <c r="AX297" s="221"/>
      <c r="AY297" s="221"/>
      <c r="AZ297" s="221"/>
      <c r="BA297" s="221"/>
      <c r="BB297" s="221"/>
      <c r="BC297" s="221"/>
      <c r="BD297" s="221"/>
      <c r="BL297" s="195"/>
      <c r="BM297" s="195"/>
      <c r="BN297" s="195"/>
      <c r="BO297" s="195"/>
      <c r="BP297" s="195"/>
      <c r="BQ297" s="195"/>
      <c r="BS297" s="195"/>
      <c r="BT297" s="195"/>
      <c r="BU297" s="246"/>
      <c r="BV297" s="195"/>
      <c r="BW297" s="246"/>
      <c r="BX297" s="195"/>
      <c r="BY297" s="246"/>
      <c r="BZ297" s="195"/>
      <c r="CA297" s="246"/>
      <c r="CC297" s="246"/>
      <c r="CE297" s="246"/>
    </row>
    <row r="298" spans="1:83" s="17" customFormat="1" ht="14.25" customHeight="1" x14ac:dyDescent="0.25">
      <c r="A298" s="198"/>
      <c r="B298" s="200"/>
      <c r="C298" s="199"/>
      <c r="D298" s="199"/>
      <c r="E298" s="199"/>
      <c r="F298" s="200"/>
      <c r="G298" s="200"/>
      <c r="H298" s="200"/>
      <c r="I298" s="198"/>
      <c r="J298" s="199"/>
      <c r="K298" s="212"/>
      <c r="L298" s="198"/>
      <c r="M298" s="198"/>
      <c r="N298" s="198"/>
      <c r="O298" s="198"/>
      <c r="P298" s="198"/>
      <c r="Q298" s="198"/>
      <c r="R298" s="198"/>
      <c r="S298" s="198"/>
      <c r="T298" s="198"/>
      <c r="U298" s="202"/>
      <c r="V298" s="201"/>
      <c r="W298" s="201"/>
      <c r="X298" s="201"/>
      <c r="Y298" s="201"/>
      <c r="Z298" s="201"/>
      <c r="AA298" s="205"/>
      <c r="AB298" s="205"/>
      <c r="AC298" s="205"/>
      <c r="AD298" s="205"/>
      <c r="AE298" s="205"/>
      <c r="AF298" s="205"/>
      <c r="AG298" s="205"/>
      <c r="AH298" s="205"/>
      <c r="AI298" s="233"/>
      <c r="AJ298" s="331"/>
      <c r="AK298" s="331"/>
      <c r="AL298" s="331"/>
      <c r="AM298" s="332"/>
      <c r="AN298" s="332"/>
      <c r="AO298" s="333"/>
      <c r="AQ298" s="19"/>
      <c r="AV298" s="221"/>
      <c r="AW298" s="221"/>
      <c r="AX298" s="221"/>
      <c r="AY298" s="221"/>
      <c r="AZ298" s="221"/>
      <c r="BA298" s="221"/>
      <c r="BB298" s="221"/>
      <c r="BC298" s="221"/>
      <c r="BD298" s="221"/>
      <c r="BL298" s="195"/>
      <c r="BM298" s="195"/>
      <c r="BN298" s="195"/>
      <c r="BO298" s="195"/>
      <c r="BP298" s="195"/>
      <c r="BQ298" s="195"/>
      <c r="BS298" s="195"/>
      <c r="BT298" s="195"/>
      <c r="BU298" s="246"/>
      <c r="BV298" s="195"/>
      <c r="BW298" s="246"/>
      <c r="BX298" s="195"/>
      <c r="BY298" s="246"/>
      <c r="BZ298" s="195"/>
      <c r="CA298" s="246"/>
      <c r="CC298" s="246"/>
      <c r="CE298" s="246"/>
    </row>
    <row r="299" spans="1:83" s="17" customFormat="1" ht="14.25" customHeight="1" x14ac:dyDescent="0.25">
      <c r="A299" s="198"/>
      <c r="B299" s="200"/>
      <c r="C299" s="199"/>
      <c r="D299" s="199"/>
      <c r="E299" s="199"/>
      <c r="F299" s="200"/>
      <c r="G299" s="200"/>
      <c r="H299" s="200"/>
      <c r="I299" s="198"/>
      <c r="J299" s="199"/>
      <c r="K299" s="212"/>
      <c r="L299" s="198"/>
      <c r="M299" s="198"/>
      <c r="N299" s="198"/>
      <c r="O299" s="198"/>
      <c r="P299" s="198"/>
      <c r="Q299" s="198"/>
      <c r="R299" s="198"/>
      <c r="S299" s="198"/>
      <c r="T299" s="198"/>
      <c r="U299" s="202"/>
      <c r="V299" s="201"/>
      <c r="W299" s="201"/>
      <c r="X299" s="201"/>
      <c r="Y299" s="201"/>
      <c r="Z299" s="201"/>
      <c r="AA299" s="205"/>
      <c r="AB299" s="205"/>
      <c r="AC299" s="205"/>
      <c r="AD299" s="205"/>
      <c r="AE299" s="205"/>
      <c r="AF299" s="205"/>
      <c r="AG299" s="205"/>
      <c r="AH299" s="205"/>
      <c r="AI299" s="233"/>
      <c r="AJ299" s="331"/>
      <c r="AK299" s="331"/>
      <c r="AL299" s="331"/>
      <c r="AM299" s="332"/>
      <c r="AN299" s="332"/>
      <c r="AO299" s="333"/>
      <c r="AQ299" s="19"/>
      <c r="AV299" s="221"/>
      <c r="AW299" s="221"/>
      <c r="AX299" s="221"/>
      <c r="AY299" s="221"/>
      <c r="AZ299" s="221"/>
      <c r="BA299" s="221"/>
      <c r="BB299" s="221"/>
      <c r="BC299" s="221"/>
      <c r="BD299" s="221"/>
      <c r="BL299" s="195"/>
      <c r="BM299" s="195"/>
      <c r="BN299" s="195"/>
      <c r="BO299" s="195"/>
      <c r="BP299" s="195"/>
      <c r="BQ299" s="195"/>
      <c r="BS299" s="195"/>
      <c r="BT299" s="195"/>
      <c r="BU299" s="246"/>
      <c r="BV299" s="195"/>
      <c r="BW299" s="246"/>
      <c r="BX299" s="195"/>
      <c r="BY299" s="246"/>
      <c r="BZ299" s="195"/>
      <c r="CA299" s="246"/>
      <c r="CC299" s="246"/>
      <c r="CE299" s="246"/>
    </row>
    <row r="300" spans="1:83" s="17" customFormat="1" ht="14.25" customHeight="1" x14ac:dyDescent="0.25">
      <c r="A300" s="198"/>
      <c r="B300" s="200"/>
      <c r="C300" s="199"/>
      <c r="D300" s="199"/>
      <c r="E300" s="199"/>
      <c r="F300" s="200"/>
      <c r="G300" s="200"/>
      <c r="H300" s="200"/>
      <c r="I300" s="198"/>
      <c r="J300" s="199"/>
      <c r="K300" s="212"/>
      <c r="L300" s="198"/>
      <c r="M300" s="198"/>
      <c r="N300" s="198"/>
      <c r="O300" s="198"/>
      <c r="P300" s="198"/>
      <c r="Q300" s="198"/>
      <c r="R300" s="198"/>
      <c r="S300" s="198"/>
      <c r="T300" s="198"/>
      <c r="U300" s="202"/>
      <c r="V300" s="201"/>
      <c r="W300" s="201"/>
      <c r="X300" s="201"/>
      <c r="Y300" s="201"/>
      <c r="Z300" s="201"/>
      <c r="AA300" s="205"/>
      <c r="AB300" s="205"/>
      <c r="AC300" s="205"/>
      <c r="AD300" s="205"/>
      <c r="AE300" s="205"/>
      <c r="AF300" s="205"/>
      <c r="AG300" s="205"/>
      <c r="AH300" s="205"/>
      <c r="AI300" s="233"/>
      <c r="AJ300" s="331"/>
      <c r="AK300" s="331"/>
      <c r="AL300" s="331"/>
      <c r="AM300" s="332"/>
      <c r="AN300" s="332"/>
      <c r="AO300" s="333"/>
      <c r="AQ300" s="19"/>
      <c r="AV300" s="221"/>
      <c r="AW300" s="221"/>
      <c r="AX300" s="221"/>
      <c r="AY300" s="221"/>
      <c r="AZ300" s="221"/>
      <c r="BA300" s="221"/>
      <c r="BB300" s="221"/>
      <c r="BC300" s="221"/>
      <c r="BD300" s="221"/>
      <c r="BL300" s="195"/>
      <c r="BM300" s="195"/>
      <c r="BN300" s="195"/>
      <c r="BO300" s="195"/>
      <c r="BP300" s="195"/>
      <c r="BQ300" s="195"/>
      <c r="BS300" s="195"/>
      <c r="BT300" s="195"/>
      <c r="BU300" s="246"/>
      <c r="BV300" s="195"/>
      <c r="BW300" s="246"/>
      <c r="BX300" s="195"/>
      <c r="BY300" s="246"/>
      <c r="BZ300" s="195"/>
      <c r="CA300" s="246"/>
      <c r="CC300" s="246"/>
      <c r="CE300" s="246"/>
    </row>
    <row r="301" spans="1:83" s="17" customFormat="1" ht="14.25" customHeight="1" x14ac:dyDescent="0.25">
      <c r="A301" s="198"/>
      <c r="B301" s="200"/>
      <c r="C301" s="199"/>
      <c r="D301" s="199"/>
      <c r="E301" s="199"/>
      <c r="F301" s="200"/>
      <c r="G301" s="200"/>
      <c r="H301" s="200"/>
      <c r="I301" s="198"/>
      <c r="J301" s="199"/>
      <c r="K301" s="212"/>
      <c r="L301" s="198"/>
      <c r="M301" s="198"/>
      <c r="N301" s="198"/>
      <c r="O301" s="198"/>
      <c r="P301" s="198"/>
      <c r="Q301" s="198"/>
      <c r="R301" s="198"/>
      <c r="S301" s="198"/>
      <c r="T301" s="198"/>
      <c r="U301" s="202"/>
      <c r="V301" s="201"/>
      <c r="W301" s="201"/>
      <c r="X301" s="201"/>
      <c r="Y301" s="201"/>
      <c r="Z301" s="201"/>
      <c r="AA301" s="205"/>
      <c r="AB301" s="205"/>
      <c r="AC301" s="205"/>
      <c r="AD301" s="205"/>
      <c r="AE301" s="205"/>
      <c r="AF301" s="205"/>
      <c r="AG301" s="205"/>
      <c r="AH301" s="205"/>
      <c r="AI301" s="233"/>
      <c r="AJ301" s="331"/>
      <c r="AK301" s="331"/>
      <c r="AL301" s="331"/>
      <c r="AM301" s="332"/>
      <c r="AN301" s="332"/>
      <c r="AO301" s="333"/>
      <c r="AQ301" s="19"/>
      <c r="AV301" s="221"/>
      <c r="AW301" s="221"/>
      <c r="AX301" s="221"/>
      <c r="AY301" s="221"/>
      <c r="AZ301" s="221"/>
      <c r="BA301" s="221"/>
      <c r="BB301" s="221"/>
      <c r="BC301" s="221"/>
      <c r="BD301" s="221"/>
      <c r="BL301" s="195"/>
      <c r="BM301" s="195"/>
      <c r="BN301" s="195"/>
      <c r="BO301" s="195"/>
      <c r="BP301" s="195"/>
      <c r="BQ301" s="195"/>
      <c r="BS301" s="195"/>
      <c r="BT301" s="195"/>
      <c r="BU301" s="246"/>
      <c r="BV301" s="195"/>
      <c r="BW301" s="246"/>
      <c r="BX301" s="195"/>
      <c r="BY301" s="246"/>
      <c r="BZ301" s="195"/>
      <c r="CA301" s="246"/>
      <c r="CC301" s="246"/>
      <c r="CE301" s="246"/>
    </row>
    <row r="302" spans="1:83" s="17" customFormat="1" ht="14.25" customHeight="1" x14ac:dyDescent="0.25">
      <c r="A302" s="198"/>
      <c r="B302" s="200"/>
      <c r="C302" s="199"/>
      <c r="D302" s="199"/>
      <c r="E302" s="199"/>
      <c r="F302" s="200"/>
      <c r="G302" s="200"/>
      <c r="H302" s="200"/>
      <c r="I302" s="198"/>
      <c r="J302" s="199"/>
      <c r="K302" s="212"/>
      <c r="L302" s="198"/>
      <c r="M302" s="198"/>
      <c r="N302" s="198"/>
      <c r="O302" s="198"/>
      <c r="P302" s="198"/>
      <c r="Q302" s="198"/>
      <c r="R302" s="198"/>
      <c r="S302" s="198"/>
      <c r="T302" s="198"/>
      <c r="U302" s="202"/>
      <c r="V302" s="201"/>
      <c r="W302" s="201"/>
      <c r="X302" s="201"/>
      <c r="Y302" s="201"/>
      <c r="Z302" s="201"/>
      <c r="AA302" s="205"/>
      <c r="AB302" s="205"/>
      <c r="AC302" s="205"/>
      <c r="AD302" s="205"/>
      <c r="AE302" s="205"/>
      <c r="AF302" s="205"/>
      <c r="AG302" s="205"/>
      <c r="AH302" s="205"/>
      <c r="AI302" s="233"/>
      <c r="AJ302" s="331"/>
      <c r="AK302" s="331"/>
      <c r="AL302" s="331"/>
      <c r="AM302" s="332"/>
      <c r="AN302" s="332"/>
      <c r="AO302" s="333"/>
      <c r="AQ302" s="19"/>
      <c r="AV302" s="221"/>
      <c r="AW302" s="221"/>
      <c r="AX302" s="221"/>
      <c r="AY302" s="221"/>
      <c r="AZ302" s="221"/>
      <c r="BA302" s="221"/>
      <c r="BB302" s="221"/>
      <c r="BC302" s="221"/>
      <c r="BD302" s="221"/>
      <c r="BL302" s="195"/>
      <c r="BM302" s="195"/>
      <c r="BN302" s="195"/>
      <c r="BO302" s="195"/>
      <c r="BP302" s="195"/>
      <c r="BQ302" s="195"/>
      <c r="BS302" s="195"/>
      <c r="BT302" s="195"/>
      <c r="BU302" s="246"/>
      <c r="BV302" s="195"/>
      <c r="BW302" s="246"/>
      <c r="BX302" s="195"/>
      <c r="BY302" s="246"/>
      <c r="BZ302" s="195"/>
      <c r="CA302" s="246"/>
      <c r="CC302" s="246"/>
      <c r="CE302" s="246"/>
    </row>
    <row r="303" spans="1:83" s="17" customFormat="1" ht="14.25" customHeight="1" x14ac:dyDescent="0.25">
      <c r="A303" s="198"/>
      <c r="B303" s="200"/>
      <c r="C303" s="199"/>
      <c r="D303" s="199"/>
      <c r="E303" s="199"/>
      <c r="F303" s="200"/>
      <c r="G303" s="200"/>
      <c r="H303" s="200"/>
      <c r="I303" s="198"/>
      <c r="J303" s="199"/>
      <c r="K303" s="212"/>
      <c r="L303" s="198"/>
      <c r="M303" s="198"/>
      <c r="N303" s="198"/>
      <c r="O303" s="198"/>
      <c r="P303" s="198"/>
      <c r="Q303" s="198"/>
      <c r="R303" s="198"/>
      <c r="S303" s="198"/>
      <c r="T303" s="198"/>
      <c r="U303" s="202"/>
      <c r="V303" s="201"/>
      <c r="W303" s="201"/>
      <c r="X303" s="201"/>
      <c r="Y303" s="201"/>
      <c r="Z303" s="201"/>
      <c r="AA303" s="205"/>
      <c r="AB303" s="205"/>
      <c r="AC303" s="205"/>
      <c r="AD303" s="205"/>
      <c r="AE303" s="205"/>
      <c r="AF303" s="205"/>
      <c r="AG303" s="205"/>
      <c r="AH303" s="205"/>
      <c r="AI303" s="233"/>
      <c r="AJ303" s="331"/>
      <c r="AK303" s="331"/>
      <c r="AL303" s="331"/>
      <c r="AM303" s="332"/>
      <c r="AN303" s="332"/>
      <c r="AO303" s="333"/>
      <c r="AQ303" s="19"/>
      <c r="AV303" s="221"/>
      <c r="AW303" s="221"/>
      <c r="AX303" s="221"/>
      <c r="AY303" s="221"/>
      <c r="AZ303" s="221"/>
      <c r="BA303" s="221"/>
      <c r="BB303" s="221"/>
      <c r="BC303" s="221"/>
      <c r="BD303" s="221"/>
      <c r="BL303" s="195"/>
      <c r="BM303" s="195"/>
      <c r="BN303" s="195"/>
      <c r="BO303" s="195"/>
      <c r="BP303" s="195"/>
      <c r="BQ303" s="195"/>
      <c r="BS303" s="195"/>
      <c r="BT303" s="195"/>
      <c r="BU303" s="246"/>
      <c r="BV303" s="195"/>
      <c r="BW303" s="246"/>
      <c r="BX303" s="195"/>
      <c r="BY303" s="246"/>
      <c r="BZ303" s="195"/>
      <c r="CA303" s="246"/>
      <c r="CC303" s="246"/>
      <c r="CE303" s="246"/>
    </row>
    <row r="304" spans="1:83" s="17" customFormat="1" ht="14.25" customHeight="1" x14ac:dyDescent="0.25">
      <c r="A304" s="198"/>
      <c r="B304" s="200"/>
      <c r="C304" s="199"/>
      <c r="D304" s="199"/>
      <c r="E304" s="199"/>
      <c r="F304" s="200"/>
      <c r="G304" s="200"/>
      <c r="H304" s="200"/>
      <c r="I304" s="198"/>
      <c r="J304" s="199"/>
      <c r="K304" s="212"/>
      <c r="L304" s="198"/>
      <c r="M304" s="198"/>
      <c r="N304" s="198"/>
      <c r="O304" s="198"/>
      <c r="P304" s="198"/>
      <c r="Q304" s="198"/>
      <c r="R304" s="198"/>
      <c r="S304" s="198"/>
      <c r="T304" s="198"/>
      <c r="U304" s="202"/>
      <c r="V304" s="201"/>
      <c r="W304" s="201"/>
      <c r="X304" s="201"/>
      <c r="Y304" s="201"/>
      <c r="Z304" s="201"/>
      <c r="AA304" s="205"/>
      <c r="AB304" s="205"/>
      <c r="AC304" s="205"/>
      <c r="AD304" s="205"/>
      <c r="AE304" s="205"/>
      <c r="AF304" s="205"/>
      <c r="AG304" s="205"/>
      <c r="AH304" s="205"/>
      <c r="AI304" s="233"/>
      <c r="AJ304" s="331"/>
      <c r="AK304" s="331"/>
      <c r="AL304" s="331"/>
      <c r="AM304" s="332"/>
      <c r="AN304" s="332"/>
      <c r="AO304" s="333"/>
      <c r="AQ304" s="19"/>
      <c r="AV304" s="221"/>
      <c r="AW304" s="221"/>
      <c r="AX304" s="221"/>
      <c r="AY304" s="221"/>
      <c r="AZ304" s="221"/>
      <c r="BA304" s="221"/>
      <c r="BB304" s="221"/>
      <c r="BC304" s="221"/>
      <c r="BD304" s="221"/>
      <c r="BL304" s="195"/>
      <c r="BM304" s="195"/>
      <c r="BN304" s="195"/>
      <c r="BO304" s="195"/>
      <c r="BP304" s="195"/>
      <c r="BQ304" s="195"/>
      <c r="BS304" s="195"/>
      <c r="BT304" s="195"/>
      <c r="BU304" s="246"/>
      <c r="BV304" s="195"/>
      <c r="BW304" s="246"/>
      <c r="BX304" s="195"/>
      <c r="BY304" s="246"/>
      <c r="BZ304" s="195"/>
      <c r="CA304" s="246"/>
      <c r="CC304" s="246"/>
      <c r="CE304" s="246"/>
    </row>
    <row r="305" spans="1:83" s="17" customFormat="1" ht="14.25" customHeight="1" x14ac:dyDescent="0.25">
      <c r="A305" s="198"/>
      <c r="B305" s="200"/>
      <c r="C305" s="199"/>
      <c r="D305" s="199"/>
      <c r="E305" s="199"/>
      <c r="F305" s="200"/>
      <c r="G305" s="200"/>
      <c r="H305" s="200"/>
      <c r="I305" s="198"/>
      <c r="J305" s="199"/>
      <c r="K305" s="212"/>
      <c r="L305" s="198"/>
      <c r="M305" s="198"/>
      <c r="N305" s="198"/>
      <c r="O305" s="198"/>
      <c r="P305" s="198"/>
      <c r="Q305" s="198"/>
      <c r="R305" s="198"/>
      <c r="S305" s="198"/>
      <c r="T305" s="198"/>
      <c r="U305" s="202"/>
      <c r="V305" s="201"/>
      <c r="W305" s="201"/>
      <c r="X305" s="201"/>
      <c r="Y305" s="201"/>
      <c r="Z305" s="201"/>
      <c r="AA305" s="205"/>
      <c r="AB305" s="205"/>
      <c r="AC305" s="205"/>
      <c r="AD305" s="205"/>
      <c r="AE305" s="205"/>
      <c r="AF305" s="205"/>
      <c r="AG305" s="205"/>
      <c r="AH305" s="205"/>
      <c r="AI305" s="233"/>
      <c r="AJ305" s="331"/>
      <c r="AK305" s="331"/>
      <c r="AL305" s="331"/>
      <c r="AM305" s="332"/>
      <c r="AN305" s="332"/>
      <c r="AO305" s="333"/>
      <c r="AQ305" s="19"/>
      <c r="AV305" s="221"/>
      <c r="AW305" s="221"/>
      <c r="AX305" s="221"/>
      <c r="AY305" s="221"/>
      <c r="AZ305" s="221"/>
      <c r="BA305" s="221"/>
      <c r="BB305" s="221"/>
      <c r="BC305" s="221"/>
      <c r="BD305" s="221"/>
      <c r="BL305" s="195"/>
      <c r="BM305" s="195"/>
      <c r="BN305" s="195"/>
      <c r="BO305" s="195"/>
      <c r="BP305" s="195"/>
      <c r="BQ305" s="195"/>
      <c r="BS305" s="195"/>
      <c r="BT305" s="195"/>
      <c r="BU305" s="246"/>
      <c r="BV305" s="195"/>
      <c r="BW305" s="246"/>
      <c r="BX305" s="195"/>
      <c r="BY305" s="246"/>
      <c r="BZ305" s="195"/>
      <c r="CA305" s="246"/>
      <c r="CC305" s="246"/>
      <c r="CE305" s="246"/>
    </row>
    <row r="306" spans="1:83" s="17" customFormat="1" ht="14.25" customHeight="1" x14ac:dyDescent="0.25">
      <c r="A306" s="198"/>
      <c r="B306" s="200"/>
      <c r="C306" s="199"/>
      <c r="D306" s="199"/>
      <c r="E306" s="199"/>
      <c r="F306" s="200"/>
      <c r="G306" s="200"/>
      <c r="H306" s="200"/>
      <c r="I306" s="198"/>
      <c r="J306" s="199"/>
      <c r="K306" s="212"/>
      <c r="L306" s="198"/>
      <c r="M306" s="198"/>
      <c r="N306" s="198"/>
      <c r="O306" s="198"/>
      <c r="P306" s="198"/>
      <c r="Q306" s="198"/>
      <c r="R306" s="198"/>
      <c r="S306" s="198"/>
      <c r="T306" s="198"/>
      <c r="U306" s="202"/>
      <c r="V306" s="201"/>
      <c r="W306" s="201"/>
      <c r="X306" s="201"/>
      <c r="Y306" s="201"/>
      <c r="Z306" s="201"/>
      <c r="AA306" s="205"/>
      <c r="AB306" s="205"/>
      <c r="AC306" s="205"/>
      <c r="AD306" s="205"/>
      <c r="AE306" s="205"/>
      <c r="AF306" s="205"/>
      <c r="AG306" s="205"/>
      <c r="AH306" s="205"/>
      <c r="AI306" s="233"/>
      <c r="AJ306" s="331"/>
      <c r="AK306" s="331"/>
      <c r="AL306" s="331"/>
      <c r="AM306" s="332"/>
      <c r="AN306" s="332"/>
      <c r="AO306" s="333"/>
      <c r="AQ306" s="19"/>
      <c r="AV306" s="221"/>
      <c r="AW306" s="221"/>
      <c r="AX306" s="221"/>
      <c r="AY306" s="221"/>
      <c r="AZ306" s="221"/>
      <c r="BA306" s="221"/>
      <c r="BB306" s="221"/>
      <c r="BC306" s="221"/>
      <c r="BD306" s="221"/>
      <c r="BL306" s="195"/>
      <c r="BM306" s="195"/>
      <c r="BN306" s="195"/>
      <c r="BO306" s="195"/>
      <c r="BP306" s="195"/>
      <c r="BQ306" s="195"/>
      <c r="BS306" s="195"/>
      <c r="BT306" s="195"/>
      <c r="BU306" s="246"/>
      <c r="BV306" s="195"/>
      <c r="BW306" s="246"/>
      <c r="BX306" s="195"/>
      <c r="BY306" s="246"/>
      <c r="BZ306" s="195"/>
      <c r="CA306" s="246"/>
      <c r="CC306" s="246"/>
      <c r="CE306" s="246"/>
    </row>
    <row r="307" spans="1:83" s="17" customFormat="1" ht="14.25" customHeight="1" x14ac:dyDescent="0.25">
      <c r="A307" s="198"/>
      <c r="B307" s="200"/>
      <c r="C307" s="199"/>
      <c r="D307" s="199"/>
      <c r="E307" s="199"/>
      <c r="F307" s="200"/>
      <c r="G307" s="200"/>
      <c r="H307" s="200"/>
      <c r="I307" s="198"/>
      <c r="J307" s="199"/>
      <c r="K307" s="212"/>
      <c r="L307" s="198"/>
      <c r="M307" s="198"/>
      <c r="N307" s="198"/>
      <c r="O307" s="198"/>
      <c r="P307" s="198"/>
      <c r="Q307" s="198"/>
      <c r="R307" s="198"/>
      <c r="S307" s="198"/>
      <c r="T307" s="198"/>
      <c r="U307" s="202"/>
      <c r="V307" s="201"/>
      <c r="W307" s="201"/>
      <c r="X307" s="201"/>
      <c r="Y307" s="201"/>
      <c r="Z307" s="201"/>
      <c r="AA307" s="205"/>
      <c r="AB307" s="205"/>
      <c r="AC307" s="205"/>
      <c r="AD307" s="205"/>
      <c r="AE307" s="205"/>
      <c r="AF307" s="205"/>
      <c r="AG307" s="205"/>
      <c r="AH307" s="205"/>
      <c r="AI307" s="233"/>
      <c r="AJ307" s="331"/>
      <c r="AK307" s="331"/>
      <c r="AL307" s="331"/>
      <c r="AM307" s="332"/>
      <c r="AN307" s="332"/>
      <c r="AO307" s="333"/>
      <c r="AQ307" s="19"/>
      <c r="AV307" s="221"/>
      <c r="AW307" s="221"/>
      <c r="AX307" s="221"/>
      <c r="AY307" s="221"/>
      <c r="AZ307" s="221"/>
      <c r="BA307" s="221"/>
      <c r="BB307" s="221"/>
      <c r="BC307" s="221"/>
      <c r="BD307" s="221"/>
      <c r="BL307" s="195"/>
      <c r="BM307" s="195"/>
      <c r="BN307" s="195"/>
      <c r="BO307" s="195"/>
      <c r="BP307" s="195"/>
      <c r="BQ307" s="195"/>
      <c r="BS307" s="195"/>
      <c r="BT307" s="195"/>
      <c r="BU307" s="246"/>
      <c r="BV307" s="195"/>
      <c r="BW307" s="246"/>
      <c r="BX307" s="195"/>
      <c r="BY307" s="246"/>
      <c r="BZ307" s="195"/>
      <c r="CA307" s="246"/>
      <c r="CC307" s="246"/>
      <c r="CE307" s="246"/>
    </row>
    <row r="308" spans="1:83" s="17" customFormat="1" ht="14.25" customHeight="1" x14ac:dyDescent="0.25">
      <c r="A308" s="198"/>
      <c r="B308" s="200"/>
      <c r="C308" s="199"/>
      <c r="D308" s="199"/>
      <c r="E308" s="199"/>
      <c r="F308" s="200"/>
      <c r="G308" s="200"/>
      <c r="H308" s="200"/>
      <c r="I308" s="198"/>
      <c r="J308" s="199"/>
      <c r="K308" s="212"/>
      <c r="L308" s="198"/>
      <c r="M308" s="198"/>
      <c r="N308" s="198"/>
      <c r="O308" s="198"/>
      <c r="P308" s="198"/>
      <c r="Q308" s="198"/>
      <c r="R308" s="198"/>
      <c r="S308" s="198"/>
      <c r="T308" s="198"/>
      <c r="U308" s="202"/>
      <c r="V308" s="201"/>
      <c r="W308" s="201"/>
      <c r="X308" s="201"/>
      <c r="Y308" s="201"/>
      <c r="Z308" s="201"/>
      <c r="AA308" s="205"/>
      <c r="AB308" s="205"/>
      <c r="AC308" s="205"/>
      <c r="AD308" s="205"/>
      <c r="AE308" s="205"/>
      <c r="AF308" s="205"/>
      <c r="AG308" s="205"/>
      <c r="AH308" s="205"/>
      <c r="AI308" s="233"/>
      <c r="AJ308" s="331"/>
      <c r="AK308" s="331"/>
      <c r="AL308" s="331"/>
      <c r="AM308" s="332"/>
      <c r="AN308" s="332"/>
      <c r="AO308" s="333"/>
      <c r="AQ308" s="19"/>
      <c r="AV308" s="221"/>
      <c r="AW308" s="221"/>
      <c r="AX308" s="221"/>
      <c r="AY308" s="221"/>
      <c r="AZ308" s="221"/>
      <c r="BA308" s="221"/>
      <c r="BB308" s="221"/>
      <c r="BC308" s="221"/>
      <c r="BD308" s="221"/>
      <c r="BL308" s="195"/>
      <c r="BM308" s="195"/>
      <c r="BN308" s="195"/>
      <c r="BO308" s="195"/>
      <c r="BP308" s="195"/>
      <c r="BQ308" s="195"/>
      <c r="BS308" s="195"/>
      <c r="BT308" s="195"/>
      <c r="BU308" s="246"/>
      <c r="BV308" s="195"/>
      <c r="BW308" s="246"/>
      <c r="BX308" s="195"/>
      <c r="BY308" s="246"/>
      <c r="BZ308" s="195"/>
      <c r="CA308" s="246"/>
      <c r="CC308" s="246"/>
      <c r="CE308" s="246"/>
    </row>
    <row r="309" spans="1:83" s="17" customFormat="1" ht="14.25" customHeight="1" x14ac:dyDescent="0.25">
      <c r="A309" s="198"/>
      <c r="B309" s="200"/>
      <c r="C309" s="199"/>
      <c r="D309" s="199"/>
      <c r="E309" s="199"/>
      <c r="F309" s="200"/>
      <c r="G309" s="200"/>
      <c r="H309" s="200"/>
      <c r="I309" s="198"/>
      <c r="J309" s="199"/>
      <c r="K309" s="212"/>
      <c r="L309" s="198"/>
      <c r="M309" s="198"/>
      <c r="N309" s="198"/>
      <c r="O309" s="198"/>
      <c r="P309" s="198"/>
      <c r="Q309" s="198"/>
      <c r="R309" s="198"/>
      <c r="S309" s="198"/>
      <c r="T309" s="198"/>
      <c r="U309" s="202"/>
      <c r="V309" s="201"/>
      <c r="W309" s="201"/>
      <c r="X309" s="201"/>
      <c r="Y309" s="201"/>
      <c r="Z309" s="201"/>
      <c r="AA309" s="205"/>
      <c r="AB309" s="205"/>
      <c r="AC309" s="205"/>
      <c r="AD309" s="205"/>
      <c r="AE309" s="205"/>
      <c r="AF309" s="205"/>
      <c r="AG309" s="205"/>
      <c r="AH309" s="205"/>
      <c r="AI309" s="233"/>
      <c r="AJ309" s="331"/>
      <c r="AK309" s="331"/>
      <c r="AL309" s="331"/>
      <c r="AM309" s="332"/>
      <c r="AN309" s="332"/>
      <c r="AO309" s="333"/>
      <c r="AQ309" s="19"/>
      <c r="AV309" s="221"/>
      <c r="AW309" s="221"/>
      <c r="AX309" s="221"/>
      <c r="AY309" s="221"/>
      <c r="AZ309" s="221"/>
      <c r="BA309" s="221"/>
      <c r="BB309" s="221"/>
      <c r="BC309" s="221"/>
      <c r="BD309" s="221"/>
      <c r="BL309" s="195"/>
      <c r="BM309" s="195"/>
      <c r="BN309" s="195"/>
      <c r="BO309" s="195"/>
      <c r="BP309" s="195"/>
      <c r="BQ309" s="195"/>
      <c r="BS309" s="195"/>
      <c r="BT309" s="195"/>
      <c r="BU309" s="246"/>
      <c r="BV309" s="195"/>
      <c r="BW309" s="246"/>
      <c r="BX309" s="195"/>
      <c r="BY309" s="246"/>
      <c r="BZ309" s="195"/>
      <c r="CA309" s="246"/>
      <c r="CC309" s="246"/>
      <c r="CE309" s="246"/>
    </row>
    <row r="310" spans="1:83" s="17" customFormat="1" ht="14.25" customHeight="1" x14ac:dyDescent="0.25">
      <c r="A310" s="198"/>
      <c r="B310" s="200"/>
      <c r="C310" s="199"/>
      <c r="D310" s="199"/>
      <c r="E310" s="199"/>
      <c r="F310" s="200"/>
      <c r="G310" s="200"/>
      <c r="H310" s="200"/>
      <c r="I310" s="198"/>
      <c r="J310" s="199"/>
      <c r="K310" s="212"/>
      <c r="L310" s="198"/>
      <c r="M310" s="198"/>
      <c r="N310" s="198"/>
      <c r="O310" s="198"/>
      <c r="P310" s="198"/>
      <c r="Q310" s="198"/>
      <c r="R310" s="198"/>
      <c r="S310" s="198"/>
      <c r="T310" s="198"/>
      <c r="U310" s="202"/>
      <c r="V310" s="201"/>
      <c r="W310" s="201"/>
      <c r="X310" s="201"/>
      <c r="Y310" s="201"/>
      <c r="Z310" s="201"/>
      <c r="AA310" s="205"/>
      <c r="AB310" s="205"/>
      <c r="AC310" s="205"/>
      <c r="AD310" s="205"/>
      <c r="AE310" s="205"/>
      <c r="AF310" s="205"/>
      <c r="AG310" s="205"/>
      <c r="AH310" s="205"/>
      <c r="AI310" s="233"/>
      <c r="AJ310" s="331"/>
      <c r="AK310" s="331"/>
      <c r="AL310" s="331"/>
      <c r="AM310" s="332"/>
      <c r="AN310" s="332"/>
      <c r="AO310" s="333"/>
      <c r="AQ310" s="19"/>
      <c r="AV310" s="221"/>
      <c r="AW310" s="221"/>
      <c r="AX310" s="221"/>
      <c r="AY310" s="221"/>
      <c r="AZ310" s="221"/>
      <c r="BA310" s="221"/>
      <c r="BB310" s="221"/>
      <c r="BC310" s="221"/>
      <c r="BD310" s="221"/>
      <c r="BL310" s="195"/>
      <c r="BM310" s="195"/>
      <c r="BN310" s="195"/>
      <c r="BO310" s="195"/>
      <c r="BP310" s="195"/>
      <c r="BQ310" s="195"/>
      <c r="BS310" s="195"/>
      <c r="BT310" s="195"/>
      <c r="BU310" s="246"/>
      <c r="BV310" s="195"/>
      <c r="BW310" s="246"/>
      <c r="BX310" s="195"/>
      <c r="BY310" s="246"/>
      <c r="BZ310" s="195"/>
      <c r="CA310" s="246"/>
      <c r="CC310" s="246"/>
      <c r="CE310" s="246"/>
    </row>
    <row r="311" spans="1:83" s="17" customFormat="1" ht="14.25" customHeight="1" x14ac:dyDescent="0.25">
      <c r="A311" s="198"/>
      <c r="B311" s="200"/>
      <c r="C311" s="199"/>
      <c r="D311" s="199"/>
      <c r="E311" s="199"/>
      <c r="F311" s="200"/>
      <c r="G311" s="200"/>
      <c r="H311" s="200"/>
      <c r="I311" s="198"/>
      <c r="J311" s="199"/>
      <c r="K311" s="212"/>
      <c r="L311" s="198"/>
      <c r="M311" s="198"/>
      <c r="N311" s="198"/>
      <c r="O311" s="198"/>
      <c r="P311" s="198"/>
      <c r="Q311" s="198"/>
      <c r="R311" s="198"/>
      <c r="S311" s="198"/>
      <c r="T311" s="198"/>
      <c r="U311" s="202"/>
      <c r="V311" s="201"/>
      <c r="W311" s="201"/>
      <c r="X311" s="201"/>
      <c r="Y311" s="201"/>
      <c r="Z311" s="201"/>
      <c r="AA311" s="205"/>
      <c r="AB311" s="205"/>
      <c r="AC311" s="205"/>
      <c r="AD311" s="205"/>
      <c r="AE311" s="205"/>
      <c r="AF311" s="205"/>
      <c r="AG311" s="205"/>
      <c r="AH311" s="205"/>
      <c r="AI311" s="233"/>
      <c r="AJ311" s="331"/>
      <c r="AK311" s="331"/>
      <c r="AL311" s="331"/>
      <c r="AM311" s="332"/>
      <c r="AN311" s="332"/>
      <c r="AO311" s="333"/>
      <c r="AQ311" s="19"/>
      <c r="AV311" s="221"/>
      <c r="AW311" s="221"/>
      <c r="AX311" s="221"/>
      <c r="AY311" s="221"/>
      <c r="AZ311" s="221"/>
      <c r="BA311" s="221"/>
      <c r="BB311" s="221"/>
      <c r="BC311" s="221"/>
      <c r="BD311" s="221"/>
      <c r="BL311" s="195"/>
      <c r="BM311" s="195"/>
      <c r="BN311" s="195"/>
      <c r="BO311" s="195"/>
      <c r="BP311" s="195"/>
      <c r="BQ311" s="195"/>
      <c r="BS311" s="195"/>
      <c r="BT311" s="195"/>
      <c r="BU311" s="246"/>
      <c r="BV311" s="195"/>
      <c r="BW311" s="246"/>
      <c r="BX311" s="195"/>
      <c r="BY311" s="246"/>
      <c r="BZ311" s="195"/>
      <c r="CA311" s="246"/>
      <c r="CC311" s="246"/>
      <c r="CE311" s="246"/>
    </row>
    <row r="312" spans="1:83" s="17" customFormat="1" ht="14.25" customHeight="1" x14ac:dyDescent="0.25">
      <c r="A312" s="198"/>
      <c r="B312" s="200"/>
      <c r="C312" s="199"/>
      <c r="D312" s="199"/>
      <c r="E312" s="199"/>
      <c r="F312" s="200"/>
      <c r="G312" s="200"/>
      <c r="H312" s="200"/>
      <c r="I312" s="198"/>
      <c r="J312" s="199"/>
      <c r="K312" s="212"/>
      <c r="L312" s="198"/>
      <c r="M312" s="198"/>
      <c r="N312" s="198"/>
      <c r="O312" s="198"/>
      <c r="P312" s="198"/>
      <c r="Q312" s="198"/>
      <c r="R312" s="198"/>
      <c r="S312" s="198"/>
      <c r="T312" s="198"/>
      <c r="U312" s="202"/>
      <c r="V312" s="201"/>
      <c r="W312" s="201"/>
      <c r="X312" s="201"/>
      <c r="Y312" s="201"/>
      <c r="Z312" s="201"/>
      <c r="AA312" s="205"/>
      <c r="AB312" s="205"/>
      <c r="AC312" s="205"/>
      <c r="AD312" s="205"/>
      <c r="AE312" s="205"/>
      <c r="AF312" s="205"/>
      <c r="AG312" s="205"/>
      <c r="AH312" s="205"/>
      <c r="AI312" s="233"/>
      <c r="AJ312" s="331"/>
      <c r="AK312" s="331"/>
      <c r="AL312" s="331"/>
      <c r="AM312" s="332"/>
      <c r="AN312" s="332"/>
      <c r="AO312" s="333"/>
      <c r="AQ312" s="19"/>
      <c r="AV312" s="221"/>
      <c r="AW312" s="221"/>
      <c r="AX312" s="221"/>
      <c r="AY312" s="221"/>
      <c r="AZ312" s="221"/>
      <c r="BA312" s="221"/>
      <c r="BB312" s="221"/>
      <c r="BC312" s="221"/>
      <c r="BD312" s="221"/>
      <c r="BL312" s="195"/>
      <c r="BM312" s="195"/>
      <c r="BN312" s="195"/>
      <c r="BO312" s="195"/>
      <c r="BP312" s="195"/>
      <c r="BQ312" s="195"/>
      <c r="BS312" s="195"/>
      <c r="BT312" s="195"/>
      <c r="BU312" s="246"/>
      <c r="BV312" s="195"/>
      <c r="BW312" s="246"/>
      <c r="BX312" s="195"/>
      <c r="BY312" s="246"/>
      <c r="BZ312" s="195"/>
      <c r="CA312" s="246"/>
      <c r="CC312" s="246"/>
      <c r="CE312" s="246"/>
    </row>
    <row r="313" spans="1:83" s="17" customFormat="1" ht="14.25" customHeight="1" x14ac:dyDescent="0.25">
      <c r="A313" s="198"/>
      <c r="B313" s="200"/>
      <c r="C313" s="199"/>
      <c r="D313" s="199"/>
      <c r="E313" s="199"/>
      <c r="F313" s="200"/>
      <c r="G313" s="200"/>
      <c r="H313" s="200"/>
      <c r="I313" s="198"/>
      <c r="J313" s="199"/>
      <c r="K313" s="212"/>
      <c r="L313" s="198"/>
      <c r="M313" s="198"/>
      <c r="N313" s="198"/>
      <c r="O313" s="198"/>
      <c r="P313" s="198"/>
      <c r="Q313" s="198"/>
      <c r="R313" s="198"/>
      <c r="S313" s="198"/>
      <c r="T313" s="198"/>
      <c r="U313" s="202"/>
      <c r="V313" s="201"/>
      <c r="W313" s="201"/>
      <c r="X313" s="201"/>
      <c r="Y313" s="201"/>
      <c r="Z313" s="201"/>
      <c r="AA313" s="205"/>
      <c r="AB313" s="205"/>
      <c r="AC313" s="205"/>
      <c r="AD313" s="205"/>
      <c r="AE313" s="205"/>
      <c r="AF313" s="205"/>
      <c r="AG313" s="205"/>
      <c r="AH313" s="205"/>
      <c r="AI313" s="233"/>
      <c r="AJ313" s="331"/>
      <c r="AK313" s="331"/>
      <c r="AL313" s="331"/>
      <c r="AM313" s="332"/>
      <c r="AN313" s="332"/>
      <c r="AO313" s="333"/>
      <c r="AQ313" s="19"/>
      <c r="AV313" s="221"/>
      <c r="AW313" s="221"/>
      <c r="AX313" s="221"/>
      <c r="AY313" s="221"/>
      <c r="AZ313" s="221"/>
      <c r="BA313" s="221"/>
      <c r="BB313" s="221"/>
      <c r="BC313" s="221"/>
      <c r="BD313" s="221"/>
      <c r="BL313" s="195"/>
      <c r="BM313" s="195"/>
      <c r="BN313" s="195"/>
      <c r="BO313" s="195"/>
      <c r="BP313" s="195"/>
      <c r="BQ313" s="195"/>
      <c r="BS313" s="195"/>
      <c r="BT313" s="195"/>
      <c r="BU313" s="246"/>
      <c r="BV313" s="195"/>
      <c r="BW313" s="246"/>
      <c r="BX313" s="195"/>
      <c r="BY313" s="246"/>
      <c r="BZ313" s="195"/>
      <c r="CA313" s="246"/>
      <c r="CC313" s="246"/>
      <c r="CE313" s="246"/>
    </row>
    <row r="314" spans="1:83" s="17" customFormat="1" ht="14.25" customHeight="1" x14ac:dyDescent="0.25">
      <c r="A314" s="198"/>
      <c r="B314" s="200"/>
      <c r="C314" s="199"/>
      <c r="D314" s="199"/>
      <c r="E314" s="199"/>
      <c r="F314" s="200"/>
      <c r="G314" s="200"/>
      <c r="H314" s="200"/>
      <c r="I314" s="198"/>
      <c r="J314" s="199"/>
      <c r="K314" s="212"/>
      <c r="L314" s="198"/>
      <c r="M314" s="198"/>
      <c r="N314" s="198"/>
      <c r="O314" s="198"/>
      <c r="P314" s="198"/>
      <c r="Q314" s="198"/>
      <c r="R314" s="198"/>
      <c r="S314" s="198"/>
      <c r="T314" s="198"/>
      <c r="U314" s="202"/>
      <c r="V314" s="201"/>
      <c r="W314" s="201"/>
      <c r="X314" s="201"/>
      <c r="Y314" s="201"/>
      <c r="Z314" s="201"/>
      <c r="AA314" s="205"/>
      <c r="AB314" s="205"/>
      <c r="AC314" s="205"/>
      <c r="AD314" s="205"/>
      <c r="AE314" s="205"/>
      <c r="AF314" s="205"/>
      <c r="AG314" s="205"/>
      <c r="AH314" s="205"/>
      <c r="AI314" s="233"/>
      <c r="AJ314" s="331"/>
      <c r="AK314" s="331"/>
      <c r="AL314" s="331"/>
      <c r="AM314" s="332"/>
      <c r="AN314" s="332"/>
      <c r="AO314" s="333"/>
      <c r="AQ314" s="19"/>
      <c r="AV314" s="221"/>
      <c r="AW314" s="221"/>
      <c r="AX314" s="221"/>
      <c r="AY314" s="221"/>
      <c r="AZ314" s="221"/>
      <c r="BA314" s="221"/>
      <c r="BB314" s="221"/>
      <c r="BC314" s="221"/>
      <c r="BD314" s="221"/>
      <c r="BL314" s="195"/>
      <c r="BM314" s="195"/>
      <c r="BN314" s="195"/>
      <c r="BO314" s="195"/>
      <c r="BP314" s="195"/>
      <c r="BQ314" s="195"/>
      <c r="BS314" s="195"/>
      <c r="BT314" s="195"/>
      <c r="BU314" s="246"/>
      <c r="BV314" s="195"/>
      <c r="BW314" s="246"/>
      <c r="BX314" s="195"/>
      <c r="BY314" s="246"/>
      <c r="BZ314" s="195"/>
      <c r="CA314" s="246"/>
      <c r="CC314" s="246"/>
      <c r="CE314" s="246"/>
    </row>
    <row r="315" spans="1:83" s="17" customFormat="1" ht="14.25" customHeight="1" x14ac:dyDescent="0.25">
      <c r="A315" s="198"/>
      <c r="B315" s="200"/>
      <c r="C315" s="199"/>
      <c r="D315" s="199"/>
      <c r="E315" s="199"/>
      <c r="F315" s="200"/>
      <c r="G315" s="200"/>
      <c r="H315" s="200"/>
      <c r="I315" s="198"/>
      <c r="J315" s="199"/>
      <c r="K315" s="212"/>
      <c r="L315" s="198"/>
      <c r="M315" s="198"/>
      <c r="N315" s="198"/>
      <c r="O315" s="198"/>
      <c r="P315" s="198"/>
      <c r="Q315" s="198"/>
      <c r="R315" s="198"/>
      <c r="S315" s="198"/>
      <c r="T315" s="198"/>
      <c r="U315" s="202"/>
      <c r="V315" s="201"/>
      <c r="W315" s="201"/>
      <c r="X315" s="201"/>
      <c r="Y315" s="201"/>
      <c r="Z315" s="201"/>
      <c r="AA315" s="205"/>
      <c r="AB315" s="205"/>
      <c r="AC315" s="205"/>
      <c r="AD315" s="205"/>
      <c r="AE315" s="205"/>
      <c r="AF315" s="205"/>
      <c r="AG315" s="205"/>
      <c r="AH315" s="205"/>
      <c r="AI315" s="233"/>
      <c r="AJ315" s="331"/>
      <c r="AK315" s="331"/>
      <c r="AL315" s="331"/>
      <c r="AM315" s="332"/>
      <c r="AN315" s="332"/>
      <c r="AO315" s="333"/>
      <c r="AQ315" s="19"/>
      <c r="AV315" s="221"/>
      <c r="AW315" s="221"/>
      <c r="AX315" s="221"/>
      <c r="AY315" s="221"/>
      <c r="AZ315" s="221"/>
      <c r="BA315" s="221"/>
      <c r="BB315" s="221"/>
      <c r="BC315" s="221"/>
      <c r="BD315" s="221"/>
      <c r="BL315" s="195"/>
      <c r="BM315" s="195"/>
      <c r="BN315" s="195"/>
      <c r="BO315" s="195"/>
      <c r="BP315" s="195"/>
      <c r="BQ315" s="195"/>
      <c r="BS315" s="195"/>
      <c r="BT315" s="195"/>
      <c r="BU315" s="246"/>
      <c r="BV315" s="195"/>
      <c r="BW315" s="246"/>
      <c r="BX315" s="195"/>
      <c r="BY315" s="246"/>
      <c r="BZ315" s="195"/>
      <c r="CA315" s="246"/>
      <c r="CC315" s="246"/>
      <c r="CE315" s="246"/>
    </row>
    <row r="316" spans="1:83" s="17" customFormat="1" ht="14.25" customHeight="1" x14ac:dyDescent="0.25">
      <c r="A316" s="198"/>
      <c r="B316" s="200"/>
      <c r="C316" s="199"/>
      <c r="D316" s="199"/>
      <c r="E316" s="199"/>
      <c r="F316" s="200"/>
      <c r="G316" s="200"/>
      <c r="H316" s="200"/>
      <c r="I316" s="198"/>
      <c r="J316" s="199"/>
      <c r="K316" s="212"/>
      <c r="L316" s="198"/>
      <c r="M316" s="198"/>
      <c r="N316" s="198"/>
      <c r="O316" s="198"/>
      <c r="P316" s="198"/>
      <c r="Q316" s="198"/>
      <c r="R316" s="198"/>
      <c r="S316" s="198"/>
      <c r="T316" s="198"/>
      <c r="U316" s="202"/>
      <c r="V316" s="201"/>
      <c r="W316" s="201"/>
      <c r="X316" s="201"/>
      <c r="Y316" s="201"/>
      <c r="Z316" s="201"/>
      <c r="AA316" s="205"/>
      <c r="AB316" s="205"/>
      <c r="AC316" s="205"/>
      <c r="AD316" s="205"/>
      <c r="AE316" s="205"/>
      <c r="AF316" s="205"/>
      <c r="AG316" s="205"/>
      <c r="AH316" s="205"/>
      <c r="AI316" s="233"/>
      <c r="AJ316" s="331"/>
      <c r="AK316" s="331"/>
      <c r="AL316" s="331"/>
      <c r="AM316" s="332"/>
      <c r="AN316" s="332"/>
      <c r="AO316" s="333"/>
      <c r="AQ316" s="19"/>
      <c r="AV316" s="221"/>
      <c r="AW316" s="221"/>
      <c r="AX316" s="221"/>
      <c r="AY316" s="221"/>
      <c r="AZ316" s="221"/>
      <c r="BA316" s="221"/>
      <c r="BB316" s="221"/>
      <c r="BC316" s="221"/>
      <c r="BD316" s="221"/>
      <c r="BL316" s="195"/>
      <c r="BM316" s="195"/>
      <c r="BN316" s="195"/>
      <c r="BO316" s="195"/>
      <c r="BP316" s="195"/>
      <c r="BQ316" s="195"/>
      <c r="BS316" s="195"/>
      <c r="BT316" s="195"/>
      <c r="BU316" s="246"/>
      <c r="BV316" s="195"/>
      <c r="BW316" s="246"/>
      <c r="BX316" s="195"/>
      <c r="BY316" s="246"/>
      <c r="BZ316" s="195"/>
      <c r="CA316" s="246"/>
      <c r="CC316" s="246"/>
      <c r="CE316" s="246"/>
    </row>
    <row r="317" spans="1:83" s="17" customFormat="1" ht="14.25" customHeight="1" x14ac:dyDescent="0.25">
      <c r="A317" s="198"/>
      <c r="B317" s="200"/>
      <c r="C317" s="199"/>
      <c r="D317" s="199"/>
      <c r="E317" s="199"/>
      <c r="F317" s="200"/>
      <c r="G317" s="200"/>
      <c r="H317" s="200"/>
      <c r="I317" s="198"/>
      <c r="J317" s="199"/>
      <c r="K317" s="212"/>
      <c r="L317" s="198"/>
      <c r="M317" s="198"/>
      <c r="N317" s="198"/>
      <c r="O317" s="198"/>
      <c r="P317" s="198"/>
      <c r="Q317" s="198"/>
      <c r="R317" s="198"/>
      <c r="S317" s="198"/>
      <c r="T317" s="198"/>
      <c r="U317" s="202"/>
      <c r="V317" s="201"/>
      <c r="W317" s="201"/>
      <c r="X317" s="201"/>
      <c r="Y317" s="201"/>
      <c r="Z317" s="201"/>
      <c r="AA317" s="205"/>
      <c r="AB317" s="205"/>
      <c r="AC317" s="205"/>
      <c r="AD317" s="205"/>
      <c r="AE317" s="205"/>
      <c r="AF317" s="205"/>
      <c r="AG317" s="205"/>
      <c r="AH317" s="205"/>
      <c r="AI317" s="233"/>
      <c r="AJ317" s="331"/>
      <c r="AK317" s="331"/>
      <c r="AL317" s="331"/>
      <c r="AM317" s="332"/>
      <c r="AN317" s="332"/>
      <c r="AO317" s="333"/>
      <c r="AQ317" s="19"/>
      <c r="AV317" s="221"/>
      <c r="AW317" s="221"/>
      <c r="AX317" s="221"/>
      <c r="AY317" s="221"/>
      <c r="AZ317" s="221"/>
      <c r="BA317" s="221"/>
      <c r="BB317" s="221"/>
      <c r="BC317" s="221"/>
      <c r="BD317" s="221"/>
      <c r="BL317" s="195"/>
      <c r="BM317" s="195"/>
      <c r="BN317" s="195"/>
      <c r="BO317" s="195"/>
      <c r="BP317" s="195"/>
      <c r="BQ317" s="195"/>
      <c r="BS317" s="195"/>
      <c r="BT317" s="195"/>
      <c r="BU317" s="246"/>
      <c r="BV317" s="195"/>
      <c r="BW317" s="246"/>
      <c r="BX317" s="195"/>
      <c r="BY317" s="246"/>
      <c r="BZ317" s="195"/>
      <c r="CA317" s="246"/>
      <c r="CC317" s="246"/>
      <c r="CE317" s="246"/>
    </row>
    <row r="318" spans="1:83" s="17" customFormat="1" ht="14.25" customHeight="1" x14ac:dyDescent="0.25">
      <c r="A318" s="198"/>
      <c r="B318" s="200"/>
      <c r="C318" s="199"/>
      <c r="D318" s="199"/>
      <c r="E318" s="199"/>
      <c r="F318" s="200"/>
      <c r="G318" s="200"/>
      <c r="H318" s="200"/>
      <c r="I318" s="198"/>
      <c r="J318" s="199"/>
      <c r="K318" s="212"/>
      <c r="L318" s="198"/>
      <c r="M318" s="198"/>
      <c r="N318" s="198"/>
      <c r="O318" s="198"/>
      <c r="P318" s="198"/>
      <c r="Q318" s="198"/>
      <c r="R318" s="198"/>
      <c r="S318" s="198"/>
      <c r="T318" s="198"/>
      <c r="U318" s="202"/>
      <c r="V318" s="201"/>
      <c r="W318" s="201"/>
      <c r="X318" s="201"/>
      <c r="Y318" s="201"/>
      <c r="Z318" s="201"/>
      <c r="AA318" s="205"/>
      <c r="AB318" s="205"/>
      <c r="AC318" s="205"/>
      <c r="AD318" s="205"/>
      <c r="AE318" s="205"/>
      <c r="AF318" s="205"/>
      <c r="AG318" s="205"/>
      <c r="AH318" s="205"/>
      <c r="AI318" s="233"/>
      <c r="AJ318" s="331"/>
      <c r="AK318" s="331"/>
      <c r="AL318" s="331"/>
      <c r="AM318" s="332"/>
      <c r="AN318" s="332"/>
      <c r="AO318" s="333"/>
      <c r="AQ318" s="19"/>
      <c r="AV318" s="221"/>
      <c r="AW318" s="221"/>
      <c r="AX318" s="221"/>
      <c r="AY318" s="221"/>
      <c r="AZ318" s="221"/>
      <c r="BA318" s="221"/>
      <c r="BB318" s="221"/>
      <c r="BC318" s="221"/>
      <c r="BD318" s="221"/>
      <c r="BL318" s="195"/>
      <c r="BM318" s="195"/>
      <c r="BN318" s="195"/>
      <c r="BO318" s="195"/>
      <c r="BP318" s="195"/>
      <c r="BQ318" s="195"/>
      <c r="BS318" s="195"/>
      <c r="BT318" s="195"/>
      <c r="BU318" s="246"/>
      <c r="BV318" s="195"/>
      <c r="BW318" s="246"/>
      <c r="BX318" s="195"/>
      <c r="BY318" s="246"/>
      <c r="BZ318" s="195"/>
      <c r="CA318" s="246"/>
      <c r="CC318" s="246"/>
      <c r="CE318" s="246"/>
    </row>
    <row r="319" spans="1:83" s="17" customFormat="1" ht="14.25" customHeight="1" x14ac:dyDescent="0.25">
      <c r="A319" s="198"/>
      <c r="B319" s="200"/>
      <c r="C319" s="199"/>
      <c r="D319" s="199"/>
      <c r="E319" s="199"/>
      <c r="F319" s="200"/>
      <c r="G319" s="200"/>
      <c r="H319" s="200"/>
      <c r="I319" s="198"/>
      <c r="J319" s="199"/>
      <c r="K319" s="212"/>
      <c r="L319" s="198"/>
      <c r="M319" s="198"/>
      <c r="N319" s="198"/>
      <c r="O319" s="198"/>
      <c r="P319" s="198"/>
      <c r="Q319" s="198"/>
      <c r="R319" s="198"/>
      <c r="S319" s="198"/>
      <c r="T319" s="198"/>
      <c r="U319" s="202"/>
      <c r="V319" s="201"/>
      <c r="W319" s="201"/>
      <c r="X319" s="201"/>
      <c r="Y319" s="201"/>
      <c r="Z319" s="201"/>
      <c r="AA319" s="205"/>
      <c r="AB319" s="205"/>
      <c r="AC319" s="205"/>
      <c r="AD319" s="205"/>
      <c r="AE319" s="205"/>
      <c r="AF319" s="205"/>
      <c r="AG319" s="205"/>
      <c r="AH319" s="205"/>
      <c r="AI319" s="233"/>
      <c r="AJ319" s="331"/>
      <c r="AK319" s="331"/>
      <c r="AL319" s="331"/>
      <c r="AM319" s="332"/>
      <c r="AN319" s="332"/>
      <c r="AO319" s="333"/>
      <c r="AQ319" s="19"/>
      <c r="AV319" s="221"/>
      <c r="AW319" s="221"/>
      <c r="AX319" s="221"/>
      <c r="AY319" s="221"/>
      <c r="AZ319" s="221"/>
      <c r="BA319" s="221"/>
      <c r="BB319" s="221"/>
      <c r="BC319" s="221"/>
      <c r="BD319" s="221"/>
      <c r="BL319" s="195"/>
      <c r="BM319" s="195"/>
      <c r="BN319" s="195"/>
      <c r="BO319" s="195"/>
      <c r="BP319" s="195"/>
      <c r="BQ319" s="195"/>
      <c r="BS319" s="195"/>
      <c r="BT319" s="195"/>
      <c r="BU319" s="246"/>
      <c r="BV319" s="195"/>
      <c r="BW319" s="246"/>
      <c r="BX319" s="195"/>
      <c r="BY319" s="246"/>
      <c r="BZ319" s="195"/>
      <c r="CA319" s="246"/>
      <c r="CC319" s="246"/>
      <c r="CE319" s="246"/>
    </row>
    <row r="320" spans="1:83" s="17" customFormat="1" ht="14.25" customHeight="1" x14ac:dyDescent="0.25">
      <c r="A320" s="198"/>
      <c r="B320" s="200"/>
      <c r="C320" s="199"/>
      <c r="D320" s="199"/>
      <c r="E320" s="199"/>
      <c r="F320" s="200"/>
      <c r="G320" s="200"/>
      <c r="H320" s="200"/>
      <c r="I320" s="198"/>
      <c r="J320" s="199"/>
      <c r="K320" s="212"/>
      <c r="L320" s="198"/>
      <c r="M320" s="198"/>
      <c r="N320" s="198"/>
      <c r="O320" s="198"/>
      <c r="P320" s="198"/>
      <c r="Q320" s="198"/>
      <c r="R320" s="198"/>
      <c r="S320" s="198"/>
      <c r="T320" s="198"/>
      <c r="U320" s="202"/>
      <c r="V320" s="201"/>
      <c r="W320" s="201"/>
      <c r="X320" s="201"/>
      <c r="Y320" s="201"/>
      <c r="Z320" s="201"/>
      <c r="AA320" s="205"/>
      <c r="AB320" s="205"/>
      <c r="AC320" s="205"/>
      <c r="AD320" s="205"/>
      <c r="AE320" s="205"/>
      <c r="AF320" s="205"/>
      <c r="AG320" s="205"/>
      <c r="AH320" s="205"/>
      <c r="AI320" s="233"/>
      <c r="AJ320" s="331"/>
      <c r="AK320" s="331"/>
      <c r="AL320" s="331"/>
      <c r="AM320" s="332"/>
      <c r="AN320" s="332"/>
      <c r="AO320" s="333"/>
      <c r="AQ320" s="19"/>
      <c r="AV320" s="221"/>
      <c r="AW320" s="221"/>
      <c r="AX320" s="221"/>
      <c r="AY320" s="221"/>
      <c r="AZ320" s="221"/>
      <c r="BA320" s="221"/>
      <c r="BB320" s="221"/>
      <c r="BC320" s="221"/>
      <c r="BD320" s="221"/>
      <c r="BL320" s="195"/>
      <c r="BM320" s="195"/>
      <c r="BN320" s="195"/>
      <c r="BO320" s="195"/>
      <c r="BP320" s="195"/>
      <c r="BQ320" s="195"/>
      <c r="BS320" s="195"/>
      <c r="BT320" s="195"/>
      <c r="BU320" s="246"/>
      <c r="BV320" s="195"/>
      <c r="BW320" s="246"/>
      <c r="BX320" s="195"/>
      <c r="BY320" s="246"/>
      <c r="BZ320" s="195"/>
      <c r="CA320" s="246"/>
      <c r="CC320" s="246"/>
      <c r="CE320" s="246"/>
    </row>
    <row r="321" spans="1:83" s="17" customFormat="1" ht="14.25" customHeight="1" x14ac:dyDescent="0.25">
      <c r="A321" s="198"/>
      <c r="B321" s="200"/>
      <c r="C321" s="199"/>
      <c r="D321" s="199"/>
      <c r="E321" s="199"/>
      <c r="F321" s="200"/>
      <c r="G321" s="200"/>
      <c r="H321" s="200"/>
      <c r="I321" s="198"/>
      <c r="J321" s="199"/>
      <c r="K321" s="212"/>
      <c r="L321" s="198"/>
      <c r="M321" s="198"/>
      <c r="N321" s="198"/>
      <c r="O321" s="198"/>
      <c r="P321" s="198"/>
      <c r="Q321" s="198"/>
      <c r="R321" s="198"/>
      <c r="S321" s="198"/>
      <c r="T321" s="198"/>
      <c r="U321" s="202"/>
      <c r="V321" s="201"/>
      <c r="W321" s="201"/>
      <c r="X321" s="201"/>
      <c r="Y321" s="201"/>
      <c r="Z321" s="201"/>
      <c r="AA321" s="205"/>
      <c r="AB321" s="205"/>
      <c r="AC321" s="205"/>
      <c r="AD321" s="205"/>
      <c r="AE321" s="205"/>
      <c r="AF321" s="205"/>
      <c r="AG321" s="205"/>
      <c r="AH321" s="205"/>
      <c r="AI321" s="233"/>
      <c r="AJ321" s="331"/>
      <c r="AK321" s="331"/>
      <c r="AL321" s="331"/>
      <c r="AM321" s="332"/>
      <c r="AN321" s="332"/>
      <c r="AO321" s="333"/>
      <c r="AQ321" s="19"/>
      <c r="AV321" s="221"/>
      <c r="AW321" s="221"/>
      <c r="AX321" s="221"/>
      <c r="AY321" s="221"/>
      <c r="AZ321" s="221"/>
      <c r="BA321" s="221"/>
      <c r="BB321" s="221"/>
      <c r="BC321" s="221"/>
      <c r="BD321" s="221"/>
      <c r="BL321" s="195"/>
      <c r="BM321" s="195"/>
      <c r="BN321" s="195"/>
      <c r="BO321" s="195"/>
      <c r="BP321" s="195"/>
      <c r="BQ321" s="195"/>
      <c r="BS321" s="195"/>
      <c r="BT321" s="195"/>
      <c r="BU321" s="246"/>
      <c r="BV321" s="195"/>
      <c r="BW321" s="246"/>
      <c r="BX321" s="195"/>
      <c r="BY321" s="246"/>
      <c r="BZ321" s="195"/>
      <c r="CA321" s="246"/>
      <c r="CC321" s="246"/>
      <c r="CE321" s="246"/>
    </row>
    <row r="322" spans="1:83" s="17" customFormat="1" ht="14.25" customHeight="1" x14ac:dyDescent="0.25">
      <c r="A322" s="198"/>
      <c r="B322" s="200"/>
      <c r="C322" s="199"/>
      <c r="D322" s="199"/>
      <c r="E322" s="199"/>
      <c r="F322" s="200"/>
      <c r="G322" s="200"/>
      <c r="H322" s="200"/>
      <c r="I322" s="198"/>
      <c r="J322" s="199"/>
      <c r="K322" s="212"/>
      <c r="L322" s="198"/>
      <c r="M322" s="198"/>
      <c r="N322" s="198"/>
      <c r="O322" s="198"/>
      <c r="P322" s="198"/>
      <c r="Q322" s="198"/>
      <c r="R322" s="198"/>
      <c r="S322" s="198"/>
      <c r="T322" s="198"/>
      <c r="U322" s="202"/>
      <c r="V322" s="201"/>
      <c r="W322" s="201"/>
      <c r="X322" s="201"/>
      <c r="Y322" s="201"/>
      <c r="Z322" s="201"/>
      <c r="AA322" s="205"/>
      <c r="AB322" s="205"/>
      <c r="AC322" s="205"/>
      <c r="AD322" s="205"/>
      <c r="AE322" s="205"/>
      <c r="AF322" s="205"/>
      <c r="AG322" s="205"/>
      <c r="AH322" s="205"/>
      <c r="AI322" s="233"/>
      <c r="AJ322" s="331"/>
      <c r="AK322" s="331"/>
      <c r="AL322" s="331"/>
      <c r="AM322" s="332"/>
      <c r="AN322" s="332"/>
      <c r="AO322" s="333"/>
      <c r="AQ322" s="19"/>
      <c r="AV322" s="221"/>
      <c r="AW322" s="221"/>
      <c r="AX322" s="221"/>
      <c r="AY322" s="221"/>
      <c r="AZ322" s="221"/>
      <c r="BA322" s="221"/>
      <c r="BB322" s="221"/>
      <c r="BC322" s="221"/>
      <c r="BD322" s="221"/>
      <c r="BL322" s="195"/>
      <c r="BM322" s="195"/>
      <c r="BN322" s="195"/>
      <c r="BO322" s="195"/>
      <c r="BP322" s="195"/>
      <c r="BQ322" s="195"/>
      <c r="BS322" s="195"/>
      <c r="BT322" s="195"/>
      <c r="BU322" s="246"/>
      <c r="BV322" s="195"/>
      <c r="BW322" s="246"/>
      <c r="BX322" s="195"/>
      <c r="BY322" s="246"/>
      <c r="BZ322" s="195"/>
      <c r="CA322" s="246"/>
      <c r="CC322" s="246"/>
      <c r="CE322" s="246"/>
    </row>
    <row r="323" spans="1:83" s="17" customFormat="1" ht="14.25" customHeight="1" x14ac:dyDescent="0.25">
      <c r="A323" s="198"/>
      <c r="B323" s="200"/>
      <c r="C323" s="199"/>
      <c r="D323" s="199"/>
      <c r="E323" s="199"/>
      <c r="F323" s="200"/>
      <c r="G323" s="200"/>
      <c r="H323" s="200"/>
      <c r="I323" s="198"/>
      <c r="J323" s="199"/>
      <c r="K323" s="212"/>
      <c r="L323" s="198"/>
      <c r="M323" s="198"/>
      <c r="N323" s="198"/>
      <c r="O323" s="198"/>
      <c r="P323" s="198"/>
      <c r="Q323" s="198"/>
      <c r="R323" s="198"/>
      <c r="S323" s="198"/>
      <c r="T323" s="198"/>
      <c r="U323" s="202"/>
      <c r="V323" s="201"/>
      <c r="W323" s="201"/>
      <c r="X323" s="201"/>
      <c r="Y323" s="201"/>
      <c r="Z323" s="201"/>
      <c r="AA323" s="205"/>
      <c r="AB323" s="205"/>
      <c r="AC323" s="205"/>
      <c r="AD323" s="205"/>
      <c r="AE323" s="205"/>
      <c r="AF323" s="205"/>
      <c r="AG323" s="205"/>
      <c r="AH323" s="205"/>
      <c r="AI323" s="233"/>
      <c r="AJ323" s="331"/>
      <c r="AK323" s="331"/>
      <c r="AL323" s="331"/>
      <c r="AM323" s="332"/>
      <c r="AN323" s="332"/>
      <c r="AO323" s="333"/>
      <c r="AQ323" s="19"/>
      <c r="AV323" s="221"/>
      <c r="AW323" s="221"/>
      <c r="AX323" s="221"/>
      <c r="AY323" s="221"/>
      <c r="AZ323" s="221"/>
      <c r="BA323" s="221"/>
      <c r="BB323" s="221"/>
      <c r="BC323" s="221"/>
      <c r="BD323" s="221"/>
      <c r="BL323" s="195"/>
      <c r="BM323" s="195"/>
      <c r="BN323" s="195"/>
      <c r="BO323" s="195"/>
      <c r="BP323" s="195"/>
      <c r="BQ323" s="195"/>
      <c r="BS323" s="195"/>
      <c r="BT323" s="195"/>
      <c r="BU323" s="246"/>
      <c r="BV323" s="195"/>
      <c r="BW323" s="246"/>
      <c r="BX323" s="195"/>
      <c r="BY323" s="246"/>
      <c r="BZ323" s="195"/>
      <c r="CA323" s="246"/>
      <c r="CC323" s="246"/>
      <c r="CE323" s="246"/>
    </row>
    <row r="324" spans="1:83" s="17" customFormat="1" ht="14.25" customHeight="1" x14ac:dyDescent="0.25">
      <c r="A324" s="198"/>
      <c r="B324" s="200"/>
      <c r="C324" s="199"/>
      <c r="D324" s="199"/>
      <c r="E324" s="199"/>
      <c r="F324" s="200"/>
      <c r="G324" s="200"/>
      <c r="H324" s="200"/>
      <c r="I324" s="198"/>
      <c r="J324" s="199"/>
      <c r="K324" s="212"/>
      <c r="L324" s="198"/>
      <c r="M324" s="198"/>
      <c r="N324" s="198"/>
      <c r="O324" s="198"/>
      <c r="P324" s="198"/>
      <c r="Q324" s="198"/>
      <c r="R324" s="198"/>
      <c r="S324" s="198"/>
      <c r="T324" s="198"/>
      <c r="U324" s="202"/>
      <c r="V324" s="201"/>
      <c r="W324" s="201"/>
      <c r="X324" s="201"/>
      <c r="Y324" s="201"/>
      <c r="Z324" s="201"/>
      <c r="AA324" s="205"/>
      <c r="AB324" s="205"/>
      <c r="AC324" s="205"/>
      <c r="AD324" s="205"/>
      <c r="AE324" s="205"/>
      <c r="AF324" s="205"/>
      <c r="AG324" s="205"/>
      <c r="AH324" s="205"/>
      <c r="AI324" s="233"/>
      <c r="AJ324" s="331"/>
      <c r="AK324" s="331"/>
      <c r="AL324" s="331"/>
      <c r="AM324" s="332"/>
      <c r="AN324" s="332"/>
      <c r="AO324" s="333"/>
      <c r="AQ324" s="19"/>
      <c r="AV324" s="221"/>
      <c r="AW324" s="221"/>
      <c r="AX324" s="221"/>
      <c r="AY324" s="221"/>
      <c r="AZ324" s="221"/>
      <c r="BA324" s="221"/>
      <c r="BB324" s="221"/>
      <c r="BC324" s="221"/>
      <c r="BD324" s="221"/>
      <c r="BL324" s="195"/>
      <c r="BM324" s="195"/>
      <c r="BN324" s="195"/>
      <c r="BO324" s="195"/>
      <c r="BP324" s="195"/>
      <c r="BQ324" s="195"/>
      <c r="BS324" s="195"/>
      <c r="BT324" s="195"/>
      <c r="BU324" s="246"/>
      <c r="BV324" s="195"/>
      <c r="BW324" s="246"/>
      <c r="BX324" s="195"/>
      <c r="BY324" s="246"/>
      <c r="BZ324" s="195"/>
      <c r="CA324" s="246"/>
      <c r="CC324" s="246"/>
      <c r="CE324" s="246"/>
    </row>
    <row r="325" spans="1:83" s="17" customFormat="1" ht="14.25" customHeight="1" x14ac:dyDescent="0.25">
      <c r="A325" s="198"/>
      <c r="B325" s="200"/>
      <c r="C325" s="199"/>
      <c r="D325" s="199"/>
      <c r="E325" s="199"/>
      <c r="F325" s="200"/>
      <c r="G325" s="200"/>
      <c r="H325" s="200"/>
      <c r="I325" s="198"/>
      <c r="J325" s="199"/>
      <c r="K325" s="212"/>
      <c r="L325" s="198"/>
      <c r="M325" s="198"/>
      <c r="N325" s="198"/>
      <c r="O325" s="198"/>
      <c r="P325" s="198"/>
      <c r="Q325" s="198"/>
      <c r="R325" s="198"/>
      <c r="S325" s="198"/>
      <c r="T325" s="198"/>
      <c r="U325" s="202"/>
      <c r="V325" s="201"/>
      <c r="W325" s="201"/>
      <c r="X325" s="201"/>
      <c r="Y325" s="201"/>
      <c r="Z325" s="201"/>
      <c r="AA325" s="205"/>
      <c r="AB325" s="205"/>
      <c r="AC325" s="205"/>
      <c r="AD325" s="205"/>
      <c r="AE325" s="205"/>
      <c r="AF325" s="205"/>
      <c r="AG325" s="205"/>
      <c r="AH325" s="205"/>
      <c r="AI325" s="233"/>
      <c r="AJ325" s="331"/>
      <c r="AK325" s="331"/>
      <c r="AL325" s="331"/>
      <c r="AM325" s="332"/>
      <c r="AN325" s="332"/>
      <c r="AO325" s="333"/>
      <c r="AQ325" s="19"/>
      <c r="AV325" s="221"/>
      <c r="AW325" s="221"/>
      <c r="AX325" s="221"/>
      <c r="AY325" s="221"/>
      <c r="AZ325" s="221"/>
      <c r="BA325" s="221"/>
      <c r="BB325" s="221"/>
      <c r="BC325" s="221"/>
      <c r="BD325" s="221"/>
      <c r="BL325" s="195"/>
      <c r="BM325" s="195"/>
      <c r="BN325" s="195"/>
      <c r="BO325" s="195"/>
      <c r="BP325" s="195"/>
      <c r="BQ325" s="195"/>
      <c r="BS325" s="195"/>
      <c r="BT325" s="195"/>
      <c r="BU325" s="246"/>
      <c r="BV325" s="195"/>
      <c r="BW325" s="246"/>
      <c r="BX325" s="195"/>
      <c r="BY325" s="246"/>
      <c r="BZ325" s="195"/>
      <c r="CA325" s="246"/>
      <c r="CC325" s="246"/>
      <c r="CE325" s="246"/>
    </row>
    <row r="326" spans="1:83" s="17" customFormat="1" ht="14.25" customHeight="1" x14ac:dyDescent="0.25">
      <c r="A326" s="198"/>
      <c r="B326" s="200"/>
      <c r="C326" s="199"/>
      <c r="D326" s="199"/>
      <c r="E326" s="199"/>
      <c r="F326" s="200"/>
      <c r="G326" s="200"/>
      <c r="H326" s="200"/>
      <c r="I326" s="198"/>
      <c r="J326" s="199"/>
      <c r="K326" s="212"/>
      <c r="L326" s="198"/>
      <c r="M326" s="198"/>
      <c r="N326" s="198"/>
      <c r="O326" s="198"/>
      <c r="P326" s="198"/>
      <c r="Q326" s="198"/>
      <c r="R326" s="198"/>
      <c r="S326" s="198"/>
      <c r="T326" s="198"/>
      <c r="U326" s="202"/>
      <c r="V326" s="201"/>
      <c r="W326" s="201"/>
      <c r="X326" s="201"/>
      <c r="Y326" s="201"/>
      <c r="Z326" s="201"/>
      <c r="AA326" s="205"/>
      <c r="AB326" s="205"/>
      <c r="AC326" s="205"/>
      <c r="AD326" s="205"/>
      <c r="AE326" s="205"/>
      <c r="AF326" s="205"/>
      <c r="AG326" s="205"/>
      <c r="AH326" s="205"/>
      <c r="AI326" s="233"/>
      <c r="AJ326" s="331"/>
      <c r="AK326" s="331"/>
      <c r="AL326" s="331"/>
      <c r="AM326" s="332"/>
      <c r="AN326" s="332"/>
      <c r="AO326" s="333"/>
      <c r="AQ326" s="19"/>
      <c r="AV326" s="221"/>
      <c r="AW326" s="221"/>
      <c r="AX326" s="221"/>
      <c r="AY326" s="221"/>
      <c r="AZ326" s="221"/>
      <c r="BA326" s="221"/>
      <c r="BB326" s="221"/>
      <c r="BC326" s="221"/>
      <c r="BD326" s="221"/>
      <c r="BL326" s="195"/>
      <c r="BM326" s="195"/>
      <c r="BN326" s="195"/>
      <c r="BO326" s="195"/>
      <c r="BP326" s="195"/>
      <c r="BQ326" s="195"/>
      <c r="BS326" s="195"/>
      <c r="BT326" s="195"/>
      <c r="BU326" s="246"/>
      <c r="BV326" s="195"/>
      <c r="BW326" s="246"/>
      <c r="BX326" s="195"/>
      <c r="BY326" s="246"/>
      <c r="BZ326" s="195"/>
      <c r="CA326" s="246"/>
      <c r="CC326" s="246"/>
      <c r="CE326" s="246"/>
    </row>
    <row r="327" spans="1:83" s="17" customFormat="1" ht="14.25" customHeight="1" x14ac:dyDescent="0.25">
      <c r="A327" s="198"/>
      <c r="B327" s="200"/>
      <c r="C327" s="199"/>
      <c r="D327" s="199"/>
      <c r="E327" s="199"/>
      <c r="F327" s="200"/>
      <c r="G327" s="200"/>
      <c r="H327" s="200"/>
      <c r="I327" s="198"/>
      <c r="J327" s="199"/>
      <c r="K327" s="212"/>
      <c r="L327" s="198"/>
      <c r="M327" s="198"/>
      <c r="N327" s="198"/>
      <c r="O327" s="198"/>
      <c r="P327" s="198"/>
      <c r="Q327" s="198"/>
      <c r="R327" s="198"/>
      <c r="S327" s="198"/>
      <c r="T327" s="198"/>
      <c r="U327" s="202"/>
      <c r="V327" s="201"/>
      <c r="W327" s="201"/>
      <c r="X327" s="201"/>
      <c r="Y327" s="201"/>
      <c r="Z327" s="201"/>
      <c r="AA327" s="205"/>
      <c r="AB327" s="205"/>
      <c r="AC327" s="205"/>
      <c r="AD327" s="205"/>
      <c r="AE327" s="205"/>
      <c r="AF327" s="205"/>
      <c r="AG327" s="205"/>
      <c r="AH327" s="205"/>
      <c r="AI327" s="233"/>
      <c r="AJ327" s="331"/>
      <c r="AK327" s="331"/>
      <c r="AL327" s="331"/>
      <c r="AM327" s="332"/>
      <c r="AN327" s="332"/>
      <c r="AO327" s="333"/>
      <c r="AQ327" s="19"/>
      <c r="AV327" s="221"/>
      <c r="AW327" s="221"/>
      <c r="AX327" s="221"/>
      <c r="AY327" s="221"/>
      <c r="AZ327" s="221"/>
      <c r="BA327" s="221"/>
      <c r="BB327" s="221"/>
      <c r="BC327" s="221"/>
      <c r="BD327" s="221"/>
      <c r="BL327" s="195"/>
      <c r="BM327" s="195"/>
      <c r="BN327" s="195"/>
      <c r="BO327" s="195"/>
      <c r="BP327" s="195"/>
      <c r="BQ327" s="195"/>
      <c r="BS327" s="195"/>
      <c r="BT327" s="195"/>
      <c r="BU327" s="246"/>
      <c r="BV327" s="195"/>
      <c r="BW327" s="246"/>
      <c r="BX327" s="195"/>
      <c r="BY327" s="246"/>
      <c r="BZ327" s="195"/>
      <c r="CA327" s="246"/>
      <c r="CC327" s="246"/>
      <c r="CE327" s="246"/>
    </row>
    <row r="328" spans="1:83" s="17" customFormat="1" ht="14.25" customHeight="1" x14ac:dyDescent="0.25">
      <c r="A328" s="198"/>
      <c r="B328" s="200"/>
      <c r="C328" s="199"/>
      <c r="D328" s="199"/>
      <c r="E328" s="199"/>
      <c r="F328" s="200"/>
      <c r="G328" s="200"/>
      <c r="H328" s="200"/>
      <c r="I328" s="198"/>
      <c r="J328" s="199"/>
      <c r="K328" s="212"/>
      <c r="L328" s="198"/>
      <c r="M328" s="198"/>
      <c r="N328" s="198"/>
      <c r="O328" s="198"/>
      <c r="P328" s="198"/>
      <c r="Q328" s="198"/>
      <c r="R328" s="198"/>
      <c r="S328" s="198"/>
      <c r="T328" s="198"/>
      <c r="U328" s="202"/>
      <c r="V328" s="201"/>
      <c r="W328" s="201"/>
      <c r="X328" s="201"/>
      <c r="Y328" s="201"/>
      <c r="Z328" s="201"/>
      <c r="AA328" s="205"/>
      <c r="AB328" s="205"/>
      <c r="AC328" s="205"/>
      <c r="AD328" s="205"/>
      <c r="AE328" s="205"/>
      <c r="AF328" s="205"/>
      <c r="AG328" s="205"/>
      <c r="AH328" s="205"/>
      <c r="AI328" s="233"/>
      <c r="AJ328" s="331"/>
      <c r="AK328" s="331"/>
      <c r="AL328" s="331"/>
      <c r="AM328" s="332"/>
      <c r="AN328" s="332"/>
      <c r="AO328" s="333"/>
      <c r="AQ328" s="19"/>
      <c r="AV328" s="221"/>
      <c r="AW328" s="221"/>
      <c r="AX328" s="221"/>
      <c r="AY328" s="221"/>
      <c r="AZ328" s="221"/>
      <c r="BA328" s="221"/>
      <c r="BB328" s="221"/>
      <c r="BC328" s="221"/>
      <c r="BD328" s="221"/>
      <c r="BL328" s="195"/>
      <c r="BM328" s="195"/>
      <c r="BN328" s="195"/>
      <c r="BO328" s="195"/>
      <c r="BP328" s="195"/>
      <c r="BQ328" s="195"/>
      <c r="BS328" s="195"/>
      <c r="BT328" s="195"/>
      <c r="BU328" s="246"/>
      <c r="BV328" s="195"/>
      <c r="BW328" s="246"/>
      <c r="BX328" s="195"/>
      <c r="BY328" s="246"/>
      <c r="BZ328" s="195"/>
      <c r="CA328" s="246"/>
      <c r="CC328" s="246"/>
      <c r="CE328" s="246"/>
    </row>
    <row r="329" spans="1:83" s="17" customFormat="1" ht="14.25" customHeight="1" x14ac:dyDescent="0.25">
      <c r="A329" s="198"/>
      <c r="B329" s="200"/>
      <c r="C329" s="199"/>
      <c r="D329" s="199"/>
      <c r="E329" s="199"/>
      <c r="F329" s="200"/>
      <c r="G329" s="200"/>
      <c r="H329" s="200"/>
      <c r="I329" s="198"/>
      <c r="J329" s="199"/>
      <c r="K329" s="212"/>
      <c r="L329" s="198"/>
      <c r="M329" s="198"/>
      <c r="N329" s="198"/>
      <c r="O329" s="198"/>
      <c r="P329" s="198"/>
      <c r="Q329" s="198"/>
      <c r="R329" s="198"/>
      <c r="S329" s="198"/>
      <c r="T329" s="198"/>
      <c r="U329" s="202"/>
      <c r="V329" s="201"/>
      <c r="W329" s="201"/>
      <c r="X329" s="201"/>
      <c r="Y329" s="201"/>
      <c r="Z329" s="201"/>
      <c r="AA329" s="205"/>
      <c r="AB329" s="205"/>
      <c r="AC329" s="205"/>
      <c r="AD329" s="205"/>
      <c r="AE329" s="205"/>
      <c r="AF329" s="205"/>
      <c r="AG329" s="205"/>
      <c r="AH329" s="205"/>
      <c r="AI329" s="233"/>
      <c r="AJ329" s="331"/>
      <c r="AK329" s="331"/>
      <c r="AL329" s="331"/>
      <c r="AM329" s="332"/>
      <c r="AN329" s="332"/>
      <c r="AO329" s="333"/>
      <c r="AQ329" s="19"/>
      <c r="AV329" s="221"/>
      <c r="AW329" s="221"/>
      <c r="AX329" s="221"/>
      <c r="AY329" s="221"/>
      <c r="AZ329" s="221"/>
      <c r="BA329" s="221"/>
      <c r="BB329" s="221"/>
      <c r="BC329" s="221"/>
      <c r="BD329" s="221"/>
      <c r="BL329" s="195"/>
      <c r="BM329" s="195"/>
      <c r="BN329" s="195"/>
      <c r="BO329" s="195"/>
      <c r="BP329" s="195"/>
      <c r="BQ329" s="195"/>
      <c r="BS329" s="195"/>
      <c r="BT329" s="195"/>
      <c r="BU329" s="246"/>
      <c r="BV329" s="195"/>
      <c r="BW329" s="246"/>
      <c r="BX329" s="195"/>
      <c r="BY329" s="246"/>
      <c r="BZ329" s="195"/>
      <c r="CA329" s="246"/>
      <c r="CC329" s="246"/>
      <c r="CE329" s="246"/>
    </row>
    <row r="330" spans="1:83" s="17" customFormat="1" ht="14.25" customHeight="1" x14ac:dyDescent="0.25">
      <c r="A330" s="198"/>
      <c r="B330" s="200"/>
      <c r="C330" s="199"/>
      <c r="D330" s="199"/>
      <c r="E330" s="199"/>
      <c r="F330" s="200"/>
      <c r="G330" s="200"/>
      <c r="H330" s="200"/>
      <c r="I330" s="198"/>
      <c r="J330" s="199"/>
      <c r="K330" s="212"/>
      <c r="L330" s="198"/>
      <c r="M330" s="198"/>
      <c r="N330" s="198"/>
      <c r="O330" s="198"/>
      <c r="P330" s="198"/>
      <c r="Q330" s="198"/>
      <c r="R330" s="198"/>
      <c r="S330" s="198"/>
      <c r="T330" s="198"/>
      <c r="U330" s="202"/>
      <c r="V330" s="201"/>
      <c r="W330" s="201"/>
      <c r="X330" s="201"/>
      <c r="Y330" s="201"/>
      <c r="Z330" s="201"/>
      <c r="AA330" s="205"/>
      <c r="AB330" s="205"/>
      <c r="AC330" s="205"/>
      <c r="AD330" s="205"/>
      <c r="AE330" s="205"/>
      <c r="AF330" s="205"/>
      <c r="AG330" s="205"/>
      <c r="AH330" s="205"/>
      <c r="AI330" s="233"/>
      <c r="AJ330" s="331"/>
      <c r="AK330" s="331"/>
      <c r="AL330" s="331"/>
      <c r="AM330" s="332"/>
      <c r="AN330" s="332"/>
      <c r="AO330" s="333"/>
      <c r="AQ330" s="19"/>
      <c r="AV330" s="221"/>
      <c r="AW330" s="221"/>
      <c r="AX330" s="221"/>
      <c r="AY330" s="221"/>
      <c r="AZ330" s="221"/>
      <c r="BA330" s="221"/>
      <c r="BB330" s="221"/>
      <c r="BC330" s="221"/>
      <c r="BD330" s="221"/>
      <c r="BL330" s="195"/>
      <c r="BM330" s="195"/>
      <c r="BN330" s="195"/>
      <c r="BO330" s="195"/>
      <c r="BP330" s="195"/>
      <c r="BQ330" s="195"/>
      <c r="BS330" s="195"/>
      <c r="BT330" s="195"/>
      <c r="BU330" s="246"/>
      <c r="BV330" s="195"/>
      <c r="BW330" s="246"/>
      <c r="BX330" s="195"/>
      <c r="BY330" s="246"/>
      <c r="BZ330" s="195"/>
      <c r="CA330" s="246"/>
      <c r="CC330" s="246"/>
      <c r="CE330" s="246"/>
    </row>
    <row r="331" spans="1:83" s="17" customFormat="1" ht="14.25" customHeight="1" x14ac:dyDescent="0.25">
      <c r="A331" s="198"/>
      <c r="B331" s="200"/>
      <c r="C331" s="199"/>
      <c r="D331" s="199"/>
      <c r="E331" s="199"/>
      <c r="F331" s="200"/>
      <c r="G331" s="200"/>
      <c r="H331" s="200"/>
      <c r="I331" s="198"/>
      <c r="J331" s="199"/>
      <c r="K331" s="212"/>
      <c r="L331" s="198"/>
      <c r="M331" s="198"/>
      <c r="N331" s="198"/>
      <c r="O331" s="198"/>
      <c r="P331" s="198"/>
      <c r="Q331" s="198"/>
      <c r="R331" s="198"/>
      <c r="S331" s="198"/>
      <c r="T331" s="198"/>
      <c r="U331" s="202"/>
      <c r="V331" s="201"/>
      <c r="W331" s="201"/>
      <c r="X331" s="201"/>
      <c r="Y331" s="201"/>
      <c r="Z331" s="201"/>
      <c r="AA331" s="205"/>
      <c r="AB331" s="205"/>
      <c r="AC331" s="205"/>
      <c r="AD331" s="205"/>
      <c r="AE331" s="205"/>
      <c r="AF331" s="205"/>
      <c r="AG331" s="205"/>
      <c r="AH331" s="205"/>
      <c r="AI331" s="233"/>
      <c r="AJ331" s="331"/>
      <c r="AK331" s="331"/>
      <c r="AL331" s="331"/>
      <c r="AM331" s="332"/>
      <c r="AN331" s="332"/>
      <c r="AO331" s="333"/>
      <c r="AQ331" s="19"/>
      <c r="AV331" s="221"/>
      <c r="AW331" s="221"/>
      <c r="AX331" s="221"/>
      <c r="AY331" s="221"/>
      <c r="AZ331" s="221"/>
      <c r="BA331" s="221"/>
      <c r="BB331" s="221"/>
      <c r="BC331" s="221"/>
      <c r="BD331" s="221"/>
      <c r="BL331" s="195"/>
      <c r="BM331" s="195"/>
      <c r="BN331" s="195"/>
      <c r="BO331" s="195"/>
      <c r="BP331" s="195"/>
      <c r="BQ331" s="195"/>
      <c r="BS331" s="195"/>
      <c r="BT331" s="195"/>
      <c r="BU331" s="246"/>
      <c r="BV331" s="195"/>
      <c r="BW331" s="246"/>
      <c r="BX331" s="195"/>
      <c r="BY331" s="246"/>
      <c r="BZ331" s="195"/>
      <c r="CA331" s="246"/>
      <c r="CC331" s="246"/>
      <c r="CE331" s="246"/>
    </row>
    <row r="332" spans="1:83" s="17" customFormat="1" ht="14.25" customHeight="1" x14ac:dyDescent="0.25">
      <c r="A332" s="198"/>
      <c r="B332" s="200"/>
      <c r="C332" s="199"/>
      <c r="D332" s="199"/>
      <c r="E332" s="199"/>
      <c r="F332" s="200"/>
      <c r="G332" s="200"/>
      <c r="H332" s="200"/>
      <c r="I332" s="198"/>
      <c r="J332" s="199"/>
      <c r="K332" s="212"/>
      <c r="L332" s="198"/>
      <c r="M332" s="198"/>
      <c r="N332" s="198"/>
      <c r="O332" s="198"/>
      <c r="P332" s="198"/>
      <c r="Q332" s="198"/>
      <c r="R332" s="198"/>
      <c r="S332" s="198"/>
      <c r="T332" s="198"/>
      <c r="U332" s="202"/>
      <c r="V332" s="201"/>
      <c r="W332" s="201"/>
      <c r="X332" s="201"/>
      <c r="Y332" s="201"/>
      <c r="Z332" s="201"/>
      <c r="AA332" s="205"/>
      <c r="AB332" s="205"/>
      <c r="AC332" s="205"/>
      <c r="AD332" s="205"/>
      <c r="AE332" s="205"/>
      <c r="AF332" s="205"/>
      <c r="AG332" s="205"/>
      <c r="AH332" s="205"/>
      <c r="AI332" s="233"/>
      <c r="AJ332" s="331"/>
      <c r="AK332" s="331"/>
      <c r="AL332" s="331"/>
      <c r="AM332" s="332"/>
      <c r="AN332" s="332"/>
      <c r="AO332" s="333"/>
      <c r="AQ332" s="19"/>
      <c r="AV332" s="221"/>
      <c r="AW332" s="221"/>
      <c r="AX332" s="221"/>
      <c r="AY332" s="221"/>
      <c r="AZ332" s="221"/>
      <c r="BA332" s="221"/>
      <c r="BB332" s="221"/>
      <c r="BC332" s="221"/>
      <c r="BD332" s="221"/>
      <c r="BL332" s="195"/>
      <c r="BM332" s="195"/>
      <c r="BN332" s="195"/>
      <c r="BO332" s="195"/>
      <c r="BP332" s="195"/>
      <c r="BQ332" s="195"/>
      <c r="BS332" s="195"/>
      <c r="BT332" s="195"/>
      <c r="BU332" s="246"/>
      <c r="BV332" s="195"/>
      <c r="BW332" s="246"/>
      <c r="BX332" s="195"/>
      <c r="BY332" s="246"/>
      <c r="BZ332" s="195"/>
      <c r="CA332" s="246"/>
      <c r="CC332" s="246"/>
      <c r="CE332" s="246"/>
    </row>
    <row r="333" spans="1:83" s="17" customFormat="1" ht="14.25" customHeight="1" x14ac:dyDescent="0.25">
      <c r="A333" s="198"/>
      <c r="B333" s="200"/>
      <c r="C333" s="199"/>
      <c r="D333" s="199"/>
      <c r="E333" s="199"/>
      <c r="F333" s="200"/>
      <c r="G333" s="200"/>
      <c r="H333" s="200"/>
      <c r="I333" s="198"/>
      <c r="J333" s="199"/>
      <c r="K333" s="212"/>
      <c r="L333" s="198"/>
      <c r="M333" s="198"/>
      <c r="N333" s="198"/>
      <c r="O333" s="198"/>
      <c r="P333" s="198"/>
      <c r="Q333" s="198"/>
      <c r="R333" s="198"/>
      <c r="S333" s="198"/>
      <c r="T333" s="198"/>
      <c r="U333" s="202"/>
      <c r="V333" s="201"/>
      <c r="W333" s="201"/>
      <c r="X333" s="201"/>
      <c r="Y333" s="201"/>
      <c r="Z333" s="201"/>
      <c r="AA333" s="205"/>
      <c r="AB333" s="205"/>
      <c r="AC333" s="205"/>
      <c r="AD333" s="205"/>
      <c r="AE333" s="205"/>
      <c r="AF333" s="205"/>
      <c r="AG333" s="205"/>
      <c r="AH333" s="205"/>
      <c r="AI333" s="233"/>
      <c r="AJ333" s="331"/>
      <c r="AK333" s="331"/>
      <c r="AL333" s="331"/>
      <c r="AM333" s="332"/>
      <c r="AN333" s="332"/>
      <c r="AO333" s="333"/>
      <c r="AQ333" s="19"/>
      <c r="AV333" s="221"/>
      <c r="AW333" s="221"/>
      <c r="AX333" s="221"/>
      <c r="AY333" s="221"/>
      <c r="AZ333" s="221"/>
      <c r="BA333" s="221"/>
      <c r="BB333" s="221"/>
      <c r="BC333" s="221"/>
      <c r="BD333" s="221"/>
      <c r="BL333" s="195"/>
      <c r="BM333" s="195"/>
      <c r="BN333" s="195"/>
      <c r="BO333" s="195"/>
      <c r="BP333" s="195"/>
      <c r="BQ333" s="195"/>
      <c r="BS333" s="195"/>
      <c r="BT333" s="195"/>
      <c r="BU333" s="246"/>
      <c r="BV333" s="195"/>
      <c r="BW333" s="246"/>
      <c r="BX333" s="195"/>
      <c r="BY333" s="246"/>
      <c r="BZ333" s="195"/>
      <c r="CA333" s="246"/>
      <c r="CC333" s="246"/>
      <c r="CE333" s="246"/>
    </row>
    <row r="334" spans="1:83" s="17" customFormat="1" ht="14.25" customHeight="1" x14ac:dyDescent="0.25">
      <c r="A334" s="198"/>
      <c r="B334" s="200"/>
      <c r="C334" s="199"/>
      <c r="D334" s="199"/>
      <c r="E334" s="199"/>
      <c r="F334" s="200"/>
      <c r="G334" s="200"/>
      <c r="H334" s="200"/>
      <c r="I334" s="198"/>
      <c r="J334" s="199"/>
      <c r="K334" s="212"/>
      <c r="L334" s="198"/>
      <c r="M334" s="198"/>
      <c r="N334" s="198"/>
      <c r="O334" s="198"/>
      <c r="P334" s="198"/>
      <c r="Q334" s="198"/>
      <c r="R334" s="198"/>
      <c r="S334" s="198"/>
      <c r="T334" s="198"/>
      <c r="U334" s="202"/>
      <c r="V334" s="201"/>
      <c r="W334" s="201"/>
      <c r="X334" s="201"/>
      <c r="Y334" s="201"/>
      <c r="Z334" s="201"/>
      <c r="AA334" s="205"/>
      <c r="AB334" s="205"/>
      <c r="AC334" s="205"/>
      <c r="AD334" s="205"/>
      <c r="AE334" s="205"/>
      <c r="AF334" s="205"/>
      <c r="AG334" s="205"/>
      <c r="AH334" s="205"/>
      <c r="AI334" s="233"/>
      <c r="AJ334" s="331"/>
      <c r="AK334" s="331"/>
      <c r="AL334" s="331"/>
      <c r="AM334" s="332"/>
      <c r="AN334" s="332"/>
      <c r="AO334" s="333"/>
      <c r="AQ334" s="19"/>
      <c r="AV334" s="221"/>
      <c r="AW334" s="221"/>
      <c r="AX334" s="221"/>
      <c r="AY334" s="221"/>
      <c r="AZ334" s="221"/>
      <c r="BA334" s="221"/>
      <c r="BB334" s="221"/>
      <c r="BC334" s="221"/>
      <c r="BD334" s="221"/>
      <c r="BL334" s="195"/>
      <c r="BM334" s="195"/>
      <c r="BN334" s="195"/>
      <c r="BO334" s="195"/>
      <c r="BP334" s="195"/>
      <c r="BQ334" s="195"/>
      <c r="BS334" s="195"/>
      <c r="BT334" s="195"/>
      <c r="BU334" s="246"/>
      <c r="BV334" s="195"/>
      <c r="BW334" s="246"/>
      <c r="BX334" s="195"/>
      <c r="BY334" s="246"/>
      <c r="BZ334" s="195"/>
      <c r="CA334" s="246"/>
      <c r="CC334" s="246"/>
      <c r="CE334" s="246"/>
    </row>
    <row r="335" spans="1:83" s="17" customFormat="1" ht="14.25" customHeight="1" x14ac:dyDescent="0.25">
      <c r="A335" s="198"/>
      <c r="B335" s="200"/>
      <c r="C335" s="199"/>
      <c r="D335" s="199"/>
      <c r="E335" s="199"/>
      <c r="F335" s="200"/>
      <c r="G335" s="200"/>
      <c r="H335" s="200"/>
      <c r="I335" s="198"/>
      <c r="J335" s="199"/>
      <c r="K335" s="212"/>
      <c r="L335" s="198"/>
      <c r="M335" s="198"/>
      <c r="N335" s="198"/>
      <c r="O335" s="198"/>
      <c r="P335" s="198"/>
      <c r="Q335" s="198"/>
      <c r="R335" s="198"/>
      <c r="S335" s="198"/>
      <c r="T335" s="198"/>
      <c r="U335" s="202"/>
      <c r="V335" s="201"/>
      <c r="W335" s="201"/>
      <c r="X335" s="201"/>
      <c r="Y335" s="201"/>
      <c r="Z335" s="201"/>
      <c r="AA335" s="205"/>
      <c r="AB335" s="205"/>
      <c r="AC335" s="205"/>
      <c r="AD335" s="205"/>
      <c r="AE335" s="205"/>
      <c r="AF335" s="205"/>
      <c r="AG335" s="205"/>
      <c r="AH335" s="205"/>
      <c r="AI335" s="233"/>
      <c r="AJ335" s="331"/>
      <c r="AK335" s="331"/>
      <c r="AL335" s="331"/>
      <c r="AM335" s="332"/>
      <c r="AN335" s="332"/>
      <c r="AO335" s="333"/>
      <c r="AQ335" s="19"/>
      <c r="AV335" s="221"/>
      <c r="AW335" s="221"/>
      <c r="AX335" s="221"/>
      <c r="AY335" s="221"/>
      <c r="AZ335" s="221"/>
      <c r="BA335" s="221"/>
      <c r="BB335" s="221"/>
      <c r="BC335" s="221"/>
      <c r="BD335" s="221"/>
      <c r="BL335" s="195"/>
      <c r="BM335" s="195"/>
      <c r="BN335" s="195"/>
      <c r="BO335" s="195"/>
      <c r="BP335" s="195"/>
      <c r="BQ335" s="195"/>
      <c r="BS335" s="195"/>
      <c r="BT335" s="195"/>
      <c r="BU335" s="246"/>
      <c r="BV335" s="195"/>
      <c r="BW335" s="246"/>
      <c r="BX335" s="195"/>
      <c r="BY335" s="246"/>
      <c r="BZ335" s="195"/>
      <c r="CA335" s="246"/>
      <c r="CC335" s="246"/>
      <c r="CE335" s="246"/>
    </row>
    <row r="336" spans="1:83" s="17" customFormat="1" ht="14.25" customHeight="1" x14ac:dyDescent="0.25">
      <c r="A336" s="198"/>
      <c r="B336" s="200"/>
      <c r="C336" s="199"/>
      <c r="D336" s="199"/>
      <c r="E336" s="199"/>
      <c r="F336" s="200"/>
      <c r="G336" s="200"/>
      <c r="H336" s="200"/>
      <c r="I336" s="198"/>
      <c r="J336" s="199"/>
      <c r="K336" s="212"/>
      <c r="L336" s="198"/>
      <c r="M336" s="198"/>
      <c r="N336" s="198"/>
      <c r="O336" s="198"/>
      <c r="P336" s="198"/>
      <c r="Q336" s="198"/>
      <c r="R336" s="198"/>
      <c r="S336" s="198"/>
      <c r="T336" s="198"/>
      <c r="U336" s="202"/>
      <c r="V336" s="201"/>
      <c r="W336" s="201"/>
      <c r="X336" s="201"/>
      <c r="Y336" s="201"/>
      <c r="Z336" s="201"/>
      <c r="AA336" s="205"/>
      <c r="AB336" s="205"/>
      <c r="AC336" s="205"/>
      <c r="AD336" s="205"/>
      <c r="AE336" s="205"/>
      <c r="AF336" s="205"/>
      <c r="AG336" s="205"/>
      <c r="AH336" s="205"/>
      <c r="AI336" s="233"/>
      <c r="AJ336" s="331"/>
      <c r="AK336" s="331"/>
      <c r="AL336" s="331"/>
      <c r="AM336" s="332"/>
      <c r="AN336" s="332"/>
      <c r="AO336" s="333"/>
      <c r="AQ336" s="19"/>
      <c r="AV336" s="221"/>
      <c r="AW336" s="221"/>
      <c r="AX336" s="221"/>
      <c r="AY336" s="221"/>
      <c r="AZ336" s="221"/>
      <c r="BA336" s="221"/>
      <c r="BB336" s="221"/>
      <c r="BC336" s="221"/>
      <c r="BD336" s="221"/>
      <c r="BL336" s="195"/>
      <c r="BM336" s="195"/>
      <c r="BN336" s="195"/>
      <c r="BO336" s="195"/>
      <c r="BP336" s="195"/>
      <c r="BQ336" s="195"/>
      <c r="BS336" s="195"/>
      <c r="BT336" s="195"/>
      <c r="BU336" s="246"/>
      <c r="BV336" s="195"/>
      <c r="BW336" s="246"/>
      <c r="BX336" s="195"/>
      <c r="BY336" s="246"/>
      <c r="BZ336" s="195"/>
      <c r="CA336" s="246"/>
      <c r="CC336" s="246"/>
      <c r="CE336" s="246"/>
    </row>
    <row r="337" spans="1:83" s="17" customFormat="1" ht="14.25" customHeight="1" x14ac:dyDescent="0.25">
      <c r="A337" s="198"/>
      <c r="B337" s="200"/>
      <c r="C337" s="199"/>
      <c r="D337" s="199"/>
      <c r="E337" s="199"/>
      <c r="F337" s="200"/>
      <c r="G337" s="200"/>
      <c r="H337" s="200"/>
      <c r="I337" s="198"/>
      <c r="J337" s="199"/>
      <c r="K337" s="212"/>
      <c r="L337" s="198"/>
      <c r="M337" s="198"/>
      <c r="N337" s="198"/>
      <c r="O337" s="198"/>
      <c r="P337" s="198"/>
      <c r="Q337" s="198"/>
      <c r="R337" s="198"/>
      <c r="S337" s="198"/>
      <c r="T337" s="198"/>
      <c r="U337" s="202"/>
      <c r="V337" s="201"/>
      <c r="W337" s="201"/>
      <c r="X337" s="201"/>
      <c r="Y337" s="201"/>
      <c r="Z337" s="201"/>
      <c r="AA337" s="205"/>
      <c r="AB337" s="205"/>
      <c r="AC337" s="205"/>
      <c r="AD337" s="205"/>
      <c r="AE337" s="205"/>
      <c r="AF337" s="205"/>
      <c r="AG337" s="205"/>
      <c r="AH337" s="205"/>
      <c r="AI337" s="233"/>
      <c r="AJ337" s="331"/>
      <c r="AK337" s="331"/>
      <c r="AL337" s="331"/>
      <c r="AM337" s="332"/>
      <c r="AN337" s="332"/>
      <c r="AO337" s="333"/>
      <c r="AQ337" s="19"/>
      <c r="AV337" s="221"/>
      <c r="AW337" s="221"/>
      <c r="AX337" s="221"/>
      <c r="AY337" s="221"/>
      <c r="AZ337" s="221"/>
      <c r="BA337" s="221"/>
      <c r="BB337" s="221"/>
      <c r="BC337" s="221"/>
      <c r="BD337" s="221"/>
      <c r="BL337" s="195"/>
      <c r="BM337" s="195"/>
      <c r="BN337" s="195"/>
      <c r="BO337" s="195"/>
      <c r="BP337" s="195"/>
      <c r="BQ337" s="195"/>
      <c r="BS337" s="195"/>
      <c r="BT337" s="195"/>
      <c r="BU337" s="246"/>
      <c r="BV337" s="195"/>
      <c r="BW337" s="246"/>
      <c r="BX337" s="195"/>
      <c r="BY337" s="246"/>
      <c r="BZ337" s="195"/>
      <c r="CA337" s="246"/>
      <c r="CC337" s="246"/>
      <c r="CE337" s="246"/>
    </row>
    <row r="338" spans="1:83" s="17" customFormat="1" ht="14.25" customHeight="1" x14ac:dyDescent="0.25">
      <c r="A338" s="198"/>
      <c r="B338" s="200"/>
      <c r="C338" s="199"/>
      <c r="D338" s="199"/>
      <c r="E338" s="199"/>
      <c r="F338" s="200"/>
      <c r="G338" s="200"/>
      <c r="H338" s="200"/>
      <c r="I338" s="198"/>
      <c r="J338" s="199"/>
      <c r="K338" s="212"/>
      <c r="L338" s="198"/>
      <c r="M338" s="198"/>
      <c r="N338" s="198"/>
      <c r="O338" s="198"/>
      <c r="P338" s="198"/>
      <c r="Q338" s="198"/>
      <c r="R338" s="198"/>
      <c r="S338" s="198"/>
      <c r="T338" s="198"/>
      <c r="U338" s="202"/>
      <c r="V338" s="201"/>
      <c r="W338" s="201"/>
      <c r="X338" s="201"/>
      <c r="Y338" s="201"/>
      <c r="Z338" s="201"/>
      <c r="AA338" s="205"/>
      <c r="AB338" s="205"/>
      <c r="AC338" s="205"/>
      <c r="AD338" s="205"/>
      <c r="AE338" s="205"/>
      <c r="AF338" s="205"/>
      <c r="AG338" s="205"/>
      <c r="AH338" s="205"/>
      <c r="AI338" s="233"/>
      <c r="AJ338" s="331"/>
      <c r="AK338" s="331"/>
      <c r="AL338" s="331"/>
      <c r="AM338" s="332"/>
      <c r="AN338" s="332"/>
      <c r="AO338" s="333"/>
      <c r="AQ338" s="19"/>
      <c r="AV338" s="221"/>
      <c r="AW338" s="221"/>
      <c r="AX338" s="221"/>
      <c r="AY338" s="221"/>
      <c r="AZ338" s="221"/>
      <c r="BA338" s="221"/>
      <c r="BB338" s="221"/>
      <c r="BC338" s="221"/>
      <c r="BD338" s="221"/>
      <c r="BL338" s="195"/>
      <c r="BM338" s="195"/>
      <c r="BN338" s="195"/>
      <c r="BO338" s="195"/>
      <c r="BP338" s="195"/>
      <c r="BQ338" s="195"/>
      <c r="BS338" s="195"/>
      <c r="BT338" s="195"/>
      <c r="BU338" s="246"/>
      <c r="BV338" s="195"/>
      <c r="BW338" s="246"/>
      <c r="BX338" s="195"/>
      <c r="BY338" s="246"/>
      <c r="BZ338" s="195"/>
      <c r="CA338" s="246"/>
      <c r="CC338" s="246"/>
      <c r="CE338" s="246"/>
    </row>
    <row r="339" spans="1:83" s="17" customFormat="1" ht="14.25" customHeight="1" x14ac:dyDescent="0.25">
      <c r="A339" s="198"/>
      <c r="B339" s="200"/>
      <c r="C339" s="199"/>
      <c r="D339" s="199"/>
      <c r="E339" s="199"/>
      <c r="F339" s="200"/>
      <c r="G339" s="200"/>
      <c r="H339" s="200"/>
      <c r="I339" s="198"/>
      <c r="J339" s="199"/>
      <c r="K339" s="212"/>
      <c r="L339" s="198"/>
      <c r="M339" s="198"/>
      <c r="N339" s="198"/>
      <c r="O339" s="198"/>
      <c r="P339" s="198"/>
      <c r="Q339" s="198"/>
      <c r="R339" s="198"/>
      <c r="S339" s="198"/>
      <c r="T339" s="198"/>
      <c r="U339" s="202"/>
      <c r="V339" s="201"/>
      <c r="W339" s="201"/>
      <c r="X339" s="201"/>
      <c r="Y339" s="201"/>
      <c r="Z339" s="201"/>
      <c r="AA339" s="205"/>
      <c r="AB339" s="205"/>
      <c r="AC339" s="205"/>
      <c r="AD339" s="205"/>
      <c r="AE339" s="205"/>
      <c r="AF339" s="205"/>
      <c r="AG339" s="205"/>
      <c r="AH339" s="205"/>
      <c r="AI339" s="233"/>
      <c r="AJ339" s="331"/>
      <c r="AK339" s="331"/>
      <c r="AL339" s="331"/>
      <c r="AM339" s="332"/>
      <c r="AN339" s="332"/>
      <c r="AO339" s="333"/>
      <c r="AQ339" s="19"/>
      <c r="AV339" s="221"/>
      <c r="AW339" s="221"/>
      <c r="AX339" s="221"/>
      <c r="AY339" s="221"/>
      <c r="AZ339" s="221"/>
      <c r="BA339" s="221"/>
      <c r="BB339" s="221"/>
      <c r="BC339" s="221"/>
      <c r="BD339" s="221"/>
      <c r="BL339" s="195"/>
      <c r="BM339" s="195"/>
      <c r="BN339" s="195"/>
      <c r="BO339" s="195"/>
      <c r="BP339" s="195"/>
      <c r="BQ339" s="195"/>
      <c r="BS339" s="195"/>
      <c r="BT339" s="195"/>
      <c r="BU339" s="246"/>
      <c r="BV339" s="195"/>
      <c r="BW339" s="246"/>
      <c r="BX339" s="195"/>
      <c r="BY339" s="246"/>
      <c r="BZ339" s="195"/>
      <c r="CA339" s="246"/>
      <c r="CC339" s="246"/>
      <c r="CE339" s="246"/>
    </row>
    <row r="340" spans="1:83" s="17" customFormat="1" ht="14.25" customHeight="1" x14ac:dyDescent="0.25">
      <c r="A340" s="198"/>
      <c r="B340" s="200"/>
      <c r="C340" s="199"/>
      <c r="D340" s="199"/>
      <c r="E340" s="199"/>
      <c r="F340" s="200"/>
      <c r="G340" s="200"/>
      <c r="H340" s="200"/>
      <c r="I340" s="198"/>
      <c r="J340" s="199"/>
      <c r="K340" s="212"/>
      <c r="L340" s="198"/>
      <c r="M340" s="198"/>
      <c r="N340" s="198"/>
      <c r="O340" s="198"/>
      <c r="P340" s="198"/>
      <c r="Q340" s="198"/>
      <c r="R340" s="198"/>
      <c r="S340" s="198"/>
      <c r="T340" s="198"/>
      <c r="U340" s="202"/>
      <c r="V340" s="201"/>
      <c r="W340" s="201"/>
      <c r="X340" s="201"/>
      <c r="Y340" s="201"/>
      <c r="Z340" s="201"/>
      <c r="AA340" s="205"/>
      <c r="AB340" s="205"/>
      <c r="AC340" s="205"/>
      <c r="AD340" s="205"/>
      <c r="AE340" s="205"/>
      <c r="AF340" s="205"/>
      <c r="AG340" s="205"/>
      <c r="AH340" s="205"/>
      <c r="AI340" s="233"/>
      <c r="AJ340" s="331"/>
      <c r="AK340" s="331"/>
      <c r="AL340" s="331"/>
      <c r="AM340" s="332"/>
      <c r="AN340" s="332"/>
      <c r="AO340" s="333"/>
      <c r="AQ340" s="19"/>
      <c r="AV340" s="221"/>
      <c r="AW340" s="221"/>
      <c r="AX340" s="221"/>
      <c r="AY340" s="221"/>
      <c r="AZ340" s="221"/>
      <c r="BA340" s="221"/>
      <c r="BB340" s="221"/>
      <c r="BC340" s="221"/>
      <c r="BD340" s="221"/>
      <c r="BL340" s="195"/>
      <c r="BM340" s="195"/>
      <c r="BN340" s="195"/>
      <c r="BO340" s="195"/>
      <c r="BP340" s="195"/>
      <c r="BQ340" s="195"/>
      <c r="BS340" s="195"/>
      <c r="BT340" s="195"/>
      <c r="BU340" s="246"/>
      <c r="BV340" s="195"/>
      <c r="BW340" s="246"/>
      <c r="BX340" s="195"/>
      <c r="BY340" s="246"/>
      <c r="BZ340" s="195"/>
      <c r="CA340" s="246"/>
      <c r="CC340" s="246"/>
      <c r="CE340" s="246"/>
    </row>
    <row r="341" spans="1:83" s="17" customFormat="1" ht="14.25" customHeight="1" x14ac:dyDescent="0.25">
      <c r="A341" s="198"/>
      <c r="B341" s="200"/>
      <c r="C341" s="199"/>
      <c r="D341" s="199"/>
      <c r="E341" s="199"/>
      <c r="F341" s="200"/>
      <c r="G341" s="200"/>
      <c r="H341" s="200"/>
      <c r="I341" s="198"/>
      <c r="J341" s="199"/>
      <c r="K341" s="212"/>
      <c r="L341" s="198"/>
      <c r="M341" s="198"/>
      <c r="N341" s="198"/>
      <c r="O341" s="198"/>
      <c r="P341" s="198"/>
      <c r="Q341" s="198"/>
      <c r="R341" s="198"/>
      <c r="S341" s="198"/>
      <c r="T341" s="198"/>
      <c r="U341" s="202"/>
      <c r="V341" s="201"/>
      <c r="W341" s="201"/>
      <c r="X341" s="201"/>
      <c r="Y341" s="201"/>
      <c r="Z341" s="201"/>
      <c r="AA341" s="205"/>
      <c r="AB341" s="205"/>
      <c r="AC341" s="205"/>
      <c r="AD341" s="205"/>
      <c r="AE341" s="205"/>
      <c r="AF341" s="205"/>
      <c r="AG341" s="205"/>
      <c r="AH341" s="205"/>
      <c r="AI341" s="233"/>
      <c r="AJ341" s="331"/>
      <c r="AK341" s="331"/>
      <c r="AL341" s="331"/>
      <c r="AM341" s="332"/>
      <c r="AN341" s="332"/>
      <c r="AO341" s="333"/>
      <c r="AQ341" s="19"/>
      <c r="AV341" s="221"/>
      <c r="AW341" s="221"/>
      <c r="AX341" s="221"/>
      <c r="AY341" s="221"/>
      <c r="AZ341" s="221"/>
      <c r="BA341" s="221"/>
      <c r="BB341" s="221"/>
      <c r="BC341" s="221"/>
      <c r="BD341" s="221"/>
      <c r="BL341" s="195"/>
      <c r="BM341" s="195"/>
      <c r="BN341" s="195"/>
      <c r="BO341" s="195"/>
      <c r="BP341" s="195"/>
      <c r="BQ341" s="195"/>
      <c r="BS341" s="195"/>
      <c r="BT341" s="195"/>
      <c r="BU341" s="246"/>
      <c r="BV341" s="195"/>
      <c r="BW341" s="246"/>
      <c r="BX341" s="195"/>
      <c r="BY341" s="246"/>
      <c r="BZ341" s="195"/>
      <c r="CA341" s="246"/>
      <c r="CC341" s="246"/>
      <c r="CE341" s="246"/>
    </row>
    <row r="342" spans="1:83" s="17" customFormat="1" ht="14.25" customHeight="1" x14ac:dyDescent="0.25">
      <c r="A342" s="198"/>
      <c r="B342" s="200"/>
      <c r="C342" s="199"/>
      <c r="D342" s="199"/>
      <c r="E342" s="199"/>
      <c r="F342" s="200"/>
      <c r="G342" s="200"/>
      <c r="H342" s="200"/>
      <c r="I342" s="198"/>
      <c r="J342" s="199"/>
      <c r="K342" s="212"/>
      <c r="L342" s="198"/>
      <c r="M342" s="198"/>
      <c r="N342" s="198"/>
      <c r="O342" s="198"/>
      <c r="P342" s="198"/>
      <c r="Q342" s="198"/>
      <c r="R342" s="198"/>
      <c r="S342" s="198"/>
      <c r="T342" s="198"/>
      <c r="U342" s="202"/>
      <c r="V342" s="201"/>
      <c r="W342" s="201"/>
      <c r="X342" s="201"/>
      <c r="Y342" s="201"/>
      <c r="Z342" s="201"/>
      <c r="AA342" s="205"/>
      <c r="AB342" s="205"/>
      <c r="AC342" s="205"/>
      <c r="AD342" s="205"/>
      <c r="AE342" s="205"/>
      <c r="AF342" s="205"/>
      <c r="AG342" s="205"/>
      <c r="AH342" s="205"/>
      <c r="AI342" s="233"/>
      <c r="AJ342" s="331"/>
      <c r="AK342" s="331"/>
      <c r="AL342" s="331"/>
      <c r="AM342" s="332"/>
      <c r="AN342" s="332"/>
      <c r="AO342" s="333"/>
      <c r="AQ342" s="19"/>
      <c r="AV342" s="221"/>
      <c r="AW342" s="221"/>
      <c r="AX342" s="221"/>
      <c r="AY342" s="221"/>
      <c r="AZ342" s="221"/>
      <c r="BA342" s="221"/>
      <c r="BB342" s="221"/>
      <c r="BC342" s="221"/>
      <c r="BD342" s="221"/>
      <c r="BL342" s="195"/>
      <c r="BM342" s="195"/>
      <c r="BN342" s="195"/>
      <c r="BO342" s="195"/>
      <c r="BP342" s="195"/>
      <c r="BQ342" s="195"/>
      <c r="BS342" s="195"/>
      <c r="BT342" s="195"/>
      <c r="BU342" s="246"/>
      <c r="BV342" s="195"/>
      <c r="BW342" s="246"/>
      <c r="BX342" s="195"/>
      <c r="BY342" s="246"/>
      <c r="BZ342" s="195"/>
      <c r="CA342" s="246"/>
      <c r="CC342" s="246"/>
      <c r="CE342" s="246"/>
    </row>
    <row r="343" spans="1:83" s="17" customFormat="1" ht="14.25" customHeight="1" x14ac:dyDescent="0.25">
      <c r="A343" s="198"/>
      <c r="B343" s="200"/>
      <c r="C343" s="199"/>
      <c r="D343" s="199"/>
      <c r="E343" s="199"/>
      <c r="F343" s="200"/>
      <c r="G343" s="200"/>
      <c r="H343" s="200"/>
      <c r="I343" s="198"/>
      <c r="J343" s="199"/>
      <c r="K343" s="212"/>
      <c r="L343" s="198"/>
      <c r="M343" s="198"/>
      <c r="N343" s="198"/>
      <c r="O343" s="198"/>
      <c r="P343" s="198"/>
      <c r="Q343" s="198"/>
      <c r="R343" s="198"/>
      <c r="S343" s="198"/>
      <c r="T343" s="198"/>
      <c r="U343" s="202"/>
      <c r="V343" s="201"/>
      <c r="W343" s="201"/>
      <c r="X343" s="201"/>
      <c r="Y343" s="201"/>
      <c r="Z343" s="201"/>
      <c r="AA343" s="205"/>
      <c r="AB343" s="205"/>
      <c r="AC343" s="205"/>
      <c r="AD343" s="205"/>
      <c r="AE343" s="205"/>
      <c r="AF343" s="205"/>
      <c r="AG343" s="205"/>
      <c r="AH343" s="205"/>
      <c r="AI343" s="233"/>
      <c r="AJ343" s="331"/>
      <c r="AK343" s="331"/>
      <c r="AL343" s="331"/>
      <c r="AM343" s="332"/>
      <c r="AN343" s="332"/>
      <c r="AO343" s="333"/>
      <c r="AQ343" s="19"/>
      <c r="AV343" s="221"/>
      <c r="AW343" s="221"/>
      <c r="AX343" s="221"/>
      <c r="AY343" s="221"/>
      <c r="AZ343" s="221"/>
      <c r="BA343" s="221"/>
      <c r="BB343" s="221"/>
      <c r="BC343" s="221"/>
      <c r="BD343" s="221"/>
      <c r="BL343" s="195"/>
      <c r="BM343" s="195"/>
      <c r="BN343" s="195"/>
      <c r="BO343" s="195"/>
      <c r="BP343" s="195"/>
      <c r="BQ343" s="195"/>
      <c r="BS343" s="195"/>
      <c r="BT343" s="195"/>
      <c r="BU343" s="246"/>
      <c r="BV343" s="195"/>
      <c r="BW343" s="246"/>
      <c r="BX343" s="195"/>
      <c r="BY343" s="246"/>
      <c r="BZ343" s="195"/>
      <c r="CA343" s="246"/>
      <c r="CC343" s="246"/>
      <c r="CE343" s="246"/>
    </row>
    <row r="344" spans="1:83" s="17" customFormat="1" ht="14.25" customHeight="1" x14ac:dyDescent="0.25">
      <c r="A344" s="198"/>
      <c r="B344" s="200"/>
      <c r="C344" s="199"/>
      <c r="D344" s="199"/>
      <c r="E344" s="199"/>
      <c r="F344" s="200"/>
      <c r="G344" s="200"/>
      <c r="H344" s="200"/>
      <c r="I344" s="198"/>
      <c r="J344" s="199"/>
      <c r="K344" s="212"/>
      <c r="L344" s="198"/>
      <c r="M344" s="198"/>
      <c r="N344" s="198"/>
      <c r="O344" s="198"/>
      <c r="P344" s="198"/>
      <c r="Q344" s="198"/>
      <c r="R344" s="198"/>
      <c r="S344" s="198"/>
      <c r="T344" s="198"/>
      <c r="U344" s="202"/>
      <c r="V344" s="201"/>
      <c r="W344" s="201"/>
      <c r="X344" s="201"/>
      <c r="Y344" s="201"/>
      <c r="Z344" s="201"/>
      <c r="AA344" s="205"/>
      <c r="AB344" s="205"/>
      <c r="AC344" s="205"/>
      <c r="AD344" s="205"/>
      <c r="AE344" s="205"/>
      <c r="AF344" s="205"/>
      <c r="AG344" s="205"/>
      <c r="AH344" s="205"/>
      <c r="AI344" s="233"/>
      <c r="AJ344" s="331"/>
      <c r="AK344" s="331"/>
      <c r="AL344" s="331"/>
      <c r="AM344" s="332"/>
      <c r="AN344" s="332"/>
      <c r="AO344" s="333"/>
      <c r="AQ344" s="19"/>
      <c r="AV344" s="221"/>
      <c r="AW344" s="221"/>
      <c r="AX344" s="221"/>
      <c r="AY344" s="221"/>
      <c r="AZ344" s="221"/>
      <c r="BA344" s="221"/>
      <c r="BB344" s="221"/>
      <c r="BC344" s="221"/>
      <c r="BD344" s="221"/>
      <c r="BL344" s="195"/>
      <c r="BM344" s="195"/>
      <c r="BN344" s="195"/>
      <c r="BO344" s="195"/>
      <c r="BP344" s="195"/>
      <c r="BQ344" s="195"/>
      <c r="BS344" s="195"/>
      <c r="BT344" s="195"/>
      <c r="BU344" s="246"/>
      <c r="BV344" s="195"/>
      <c r="BW344" s="246"/>
      <c r="BX344" s="195"/>
      <c r="BY344" s="246"/>
      <c r="BZ344" s="195"/>
      <c r="CA344" s="246"/>
      <c r="CC344" s="246"/>
      <c r="CE344" s="246"/>
    </row>
    <row r="345" spans="1:83" s="17" customFormat="1" ht="14.25" customHeight="1" x14ac:dyDescent="0.25">
      <c r="A345" s="198"/>
      <c r="B345" s="200"/>
      <c r="C345" s="199"/>
      <c r="D345" s="199"/>
      <c r="E345" s="199"/>
      <c r="F345" s="200"/>
      <c r="G345" s="200"/>
      <c r="H345" s="200"/>
      <c r="I345" s="198"/>
      <c r="J345" s="199"/>
      <c r="K345" s="212"/>
      <c r="L345" s="198"/>
      <c r="M345" s="198"/>
      <c r="N345" s="198"/>
      <c r="O345" s="198"/>
      <c r="P345" s="198"/>
      <c r="Q345" s="198"/>
      <c r="R345" s="198"/>
      <c r="S345" s="198"/>
      <c r="T345" s="198"/>
      <c r="U345" s="202"/>
      <c r="V345" s="201"/>
      <c r="W345" s="201"/>
      <c r="X345" s="201"/>
      <c r="Y345" s="201"/>
      <c r="Z345" s="201"/>
      <c r="AA345" s="205"/>
      <c r="AB345" s="205"/>
      <c r="AC345" s="205"/>
      <c r="AD345" s="205"/>
      <c r="AE345" s="205"/>
      <c r="AF345" s="205"/>
      <c r="AG345" s="205"/>
      <c r="AH345" s="205"/>
      <c r="AI345" s="233"/>
      <c r="AJ345" s="331"/>
      <c r="AK345" s="331"/>
      <c r="AL345" s="331"/>
      <c r="AM345" s="332"/>
      <c r="AN345" s="332"/>
      <c r="AO345" s="333"/>
      <c r="AQ345" s="19"/>
      <c r="AV345" s="221"/>
      <c r="AW345" s="221"/>
      <c r="AX345" s="221"/>
      <c r="AY345" s="221"/>
      <c r="AZ345" s="221"/>
      <c r="BA345" s="221"/>
      <c r="BB345" s="221"/>
      <c r="BC345" s="221"/>
      <c r="BD345" s="221"/>
      <c r="BL345" s="195"/>
      <c r="BM345" s="195"/>
      <c r="BN345" s="195"/>
      <c r="BO345" s="195"/>
      <c r="BP345" s="195"/>
      <c r="BQ345" s="195"/>
      <c r="BS345" s="195"/>
      <c r="BT345" s="195"/>
      <c r="BU345" s="246"/>
      <c r="BV345" s="195"/>
      <c r="BW345" s="246"/>
      <c r="BX345" s="195"/>
      <c r="BY345" s="246"/>
      <c r="BZ345" s="195"/>
      <c r="CA345" s="246"/>
      <c r="CC345" s="246"/>
      <c r="CE345" s="246"/>
    </row>
    <row r="346" spans="1:83" s="17" customFormat="1" ht="14.25" customHeight="1" x14ac:dyDescent="0.25">
      <c r="A346" s="198"/>
      <c r="B346" s="200"/>
      <c r="C346" s="199"/>
      <c r="D346" s="199"/>
      <c r="E346" s="199"/>
      <c r="F346" s="200"/>
      <c r="G346" s="200"/>
      <c r="H346" s="200"/>
      <c r="I346" s="198"/>
      <c r="J346" s="199"/>
      <c r="K346" s="212"/>
      <c r="L346" s="198"/>
      <c r="M346" s="198"/>
      <c r="N346" s="198"/>
      <c r="O346" s="198"/>
      <c r="P346" s="198"/>
      <c r="Q346" s="198"/>
      <c r="R346" s="198"/>
      <c r="S346" s="198"/>
      <c r="T346" s="198"/>
      <c r="U346" s="202"/>
      <c r="V346" s="201"/>
      <c r="W346" s="201"/>
      <c r="X346" s="201"/>
      <c r="Y346" s="201"/>
      <c r="Z346" s="201"/>
      <c r="AA346" s="205"/>
      <c r="AB346" s="205"/>
      <c r="AC346" s="205"/>
      <c r="AD346" s="205"/>
      <c r="AE346" s="205"/>
      <c r="AF346" s="205"/>
      <c r="AG346" s="205"/>
      <c r="AH346" s="205"/>
      <c r="AI346" s="233"/>
      <c r="AJ346" s="331"/>
      <c r="AK346" s="331"/>
      <c r="AL346" s="331"/>
      <c r="AM346" s="332"/>
      <c r="AN346" s="332"/>
      <c r="AO346" s="333"/>
      <c r="AQ346" s="19"/>
      <c r="AV346" s="221"/>
      <c r="AW346" s="221"/>
      <c r="AX346" s="221"/>
      <c r="AY346" s="221"/>
      <c r="AZ346" s="221"/>
      <c r="BA346" s="221"/>
      <c r="BB346" s="221"/>
      <c r="BC346" s="221"/>
      <c r="BD346" s="221"/>
      <c r="BL346" s="195"/>
      <c r="BM346" s="195"/>
      <c r="BN346" s="195"/>
      <c r="BO346" s="195"/>
      <c r="BP346" s="195"/>
      <c r="BQ346" s="195"/>
      <c r="BS346" s="195"/>
      <c r="BT346" s="195"/>
      <c r="BU346" s="246"/>
      <c r="BV346" s="195"/>
      <c r="BW346" s="246"/>
      <c r="BX346" s="195"/>
      <c r="BY346" s="246"/>
      <c r="BZ346" s="195"/>
      <c r="CA346" s="246"/>
      <c r="CC346" s="246"/>
      <c r="CE346" s="246"/>
    </row>
    <row r="347" spans="1:83" s="17" customFormat="1" ht="14.25" customHeight="1" x14ac:dyDescent="0.25">
      <c r="A347" s="198"/>
      <c r="B347" s="200"/>
      <c r="C347" s="199"/>
      <c r="D347" s="199"/>
      <c r="E347" s="199"/>
      <c r="F347" s="200"/>
      <c r="G347" s="200"/>
      <c r="H347" s="200"/>
      <c r="I347" s="198"/>
      <c r="J347" s="199"/>
      <c r="K347" s="212"/>
      <c r="L347" s="198"/>
      <c r="M347" s="198"/>
      <c r="N347" s="198"/>
      <c r="O347" s="198"/>
      <c r="P347" s="198"/>
      <c r="Q347" s="198"/>
      <c r="R347" s="198"/>
      <c r="S347" s="198"/>
      <c r="T347" s="198"/>
      <c r="U347" s="202"/>
      <c r="V347" s="201"/>
      <c r="W347" s="201"/>
      <c r="X347" s="201"/>
      <c r="Y347" s="201"/>
      <c r="Z347" s="201"/>
      <c r="AA347" s="205"/>
      <c r="AB347" s="205"/>
      <c r="AC347" s="205"/>
      <c r="AD347" s="205"/>
      <c r="AE347" s="205"/>
      <c r="AF347" s="205"/>
      <c r="AG347" s="205"/>
      <c r="AH347" s="205"/>
      <c r="AI347" s="233"/>
      <c r="AJ347" s="331"/>
      <c r="AK347" s="331"/>
      <c r="AL347" s="331"/>
      <c r="AM347" s="332"/>
      <c r="AN347" s="332"/>
      <c r="AO347" s="333"/>
      <c r="AQ347" s="19"/>
      <c r="AV347" s="221"/>
      <c r="AW347" s="221"/>
      <c r="AX347" s="221"/>
      <c r="AY347" s="221"/>
      <c r="AZ347" s="221"/>
      <c r="BA347" s="221"/>
      <c r="BB347" s="221"/>
      <c r="BC347" s="221"/>
      <c r="BD347" s="221"/>
      <c r="BL347" s="195"/>
      <c r="BM347" s="195"/>
      <c r="BN347" s="195"/>
      <c r="BO347" s="195"/>
      <c r="BP347" s="195"/>
      <c r="BQ347" s="195"/>
      <c r="BS347" s="195"/>
      <c r="BT347" s="195"/>
      <c r="BU347" s="246"/>
      <c r="BV347" s="195"/>
      <c r="BW347" s="246"/>
      <c r="BX347" s="195"/>
      <c r="BY347" s="246"/>
      <c r="BZ347" s="195"/>
      <c r="CA347" s="246"/>
      <c r="CC347" s="246"/>
      <c r="CE347" s="246"/>
    </row>
    <row r="348" spans="1:83" s="17" customFormat="1" ht="14.25" customHeight="1" x14ac:dyDescent="0.25">
      <c r="A348" s="198"/>
      <c r="B348" s="200"/>
      <c r="C348" s="199"/>
      <c r="D348" s="199"/>
      <c r="E348" s="199"/>
      <c r="F348" s="200"/>
      <c r="G348" s="200"/>
      <c r="H348" s="200"/>
      <c r="I348" s="198"/>
      <c r="J348" s="199"/>
      <c r="K348" s="212"/>
      <c r="L348" s="198"/>
      <c r="M348" s="198"/>
      <c r="N348" s="198"/>
      <c r="O348" s="198"/>
      <c r="P348" s="198"/>
      <c r="Q348" s="198"/>
      <c r="R348" s="198"/>
      <c r="S348" s="198"/>
      <c r="T348" s="198"/>
      <c r="U348" s="202"/>
      <c r="V348" s="201"/>
      <c r="W348" s="201"/>
      <c r="X348" s="201"/>
      <c r="Y348" s="201"/>
      <c r="Z348" s="201"/>
      <c r="AA348" s="205"/>
      <c r="AB348" s="205"/>
      <c r="AC348" s="205"/>
      <c r="AD348" s="205"/>
      <c r="AE348" s="205"/>
      <c r="AF348" s="205"/>
      <c r="AG348" s="205"/>
      <c r="AH348" s="205"/>
      <c r="AI348" s="233"/>
      <c r="AJ348" s="331"/>
      <c r="AK348" s="331"/>
      <c r="AL348" s="331"/>
      <c r="AM348" s="332"/>
      <c r="AN348" s="332"/>
      <c r="AO348" s="333"/>
      <c r="AQ348" s="19"/>
      <c r="AV348" s="221"/>
      <c r="AW348" s="221"/>
      <c r="AX348" s="221"/>
      <c r="AY348" s="221"/>
      <c r="AZ348" s="221"/>
      <c r="BA348" s="221"/>
      <c r="BB348" s="221"/>
      <c r="BC348" s="221"/>
      <c r="BD348" s="221"/>
      <c r="BL348" s="195"/>
      <c r="BM348" s="195"/>
      <c r="BN348" s="195"/>
      <c r="BO348" s="195"/>
      <c r="BP348" s="195"/>
      <c r="BQ348" s="195"/>
      <c r="BS348" s="195"/>
      <c r="BT348" s="195"/>
      <c r="BU348" s="246"/>
      <c r="BV348" s="195"/>
      <c r="BW348" s="246"/>
      <c r="BX348" s="195"/>
      <c r="BY348" s="246"/>
      <c r="BZ348" s="195"/>
      <c r="CA348" s="246"/>
      <c r="CC348" s="246"/>
      <c r="CE348" s="246"/>
    </row>
    <row r="349" spans="1:83" s="17" customFormat="1" ht="14.25" customHeight="1" x14ac:dyDescent="0.25">
      <c r="A349" s="198"/>
      <c r="B349" s="200"/>
      <c r="C349" s="199"/>
      <c r="D349" s="199"/>
      <c r="E349" s="199"/>
      <c r="F349" s="200"/>
      <c r="G349" s="200"/>
      <c r="H349" s="200"/>
      <c r="I349" s="198"/>
      <c r="J349" s="199"/>
      <c r="K349" s="212"/>
      <c r="L349" s="198"/>
      <c r="M349" s="198"/>
      <c r="N349" s="198"/>
      <c r="O349" s="198"/>
      <c r="P349" s="198"/>
      <c r="Q349" s="198"/>
      <c r="R349" s="198"/>
      <c r="S349" s="198"/>
      <c r="T349" s="198"/>
      <c r="U349" s="202"/>
      <c r="V349" s="201"/>
      <c r="W349" s="201"/>
      <c r="X349" s="201"/>
      <c r="Y349" s="201"/>
      <c r="Z349" s="201"/>
      <c r="AA349" s="205"/>
      <c r="AB349" s="205"/>
      <c r="AC349" s="205"/>
      <c r="AD349" s="205"/>
      <c r="AE349" s="205"/>
      <c r="AF349" s="205"/>
      <c r="AG349" s="205"/>
      <c r="AH349" s="205"/>
      <c r="AI349" s="233"/>
      <c r="AJ349" s="331"/>
      <c r="AK349" s="331"/>
      <c r="AL349" s="331"/>
      <c r="AM349" s="332"/>
      <c r="AN349" s="332"/>
      <c r="AO349" s="333"/>
      <c r="AQ349" s="19"/>
      <c r="AV349" s="221"/>
      <c r="AW349" s="221"/>
      <c r="AX349" s="221"/>
      <c r="AY349" s="221"/>
      <c r="AZ349" s="221"/>
      <c r="BA349" s="221"/>
      <c r="BB349" s="221"/>
      <c r="BC349" s="221"/>
      <c r="BD349" s="221"/>
      <c r="BL349" s="195"/>
      <c r="BM349" s="195"/>
      <c r="BN349" s="195"/>
      <c r="BO349" s="195"/>
      <c r="BP349" s="195"/>
      <c r="BQ349" s="195"/>
      <c r="BS349" s="195"/>
      <c r="BT349" s="195"/>
      <c r="BU349" s="246"/>
      <c r="BV349" s="195"/>
      <c r="BW349" s="246"/>
      <c r="BX349" s="195"/>
      <c r="BY349" s="246"/>
      <c r="BZ349" s="195"/>
      <c r="CA349" s="246"/>
      <c r="CC349" s="246"/>
      <c r="CE349" s="246"/>
    </row>
    <row r="350" spans="1:83" s="17" customFormat="1" ht="14.25" customHeight="1" x14ac:dyDescent="0.25">
      <c r="A350" s="198"/>
      <c r="B350" s="200"/>
      <c r="C350" s="199"/>
      <c r="D350" s="199"/>
      <c r="E350" s="199"/>
      <c r="F350" s="200"/>
      <c r="G350" s="200"/>
      <c r="H350" s="200"/>
      <c r="I350" s="198"/>
      <c r="J350" s="199"/>
      <c r="K350" s="212"/>
      <c r="L350" s="198"/>
      <c r="M350" s="198"/>
      <c r="N350" s="198"/>
      <c r="O350" s="198"/>
      <c r="P350" s="198"/>
      <c r="Q350" s="198"/>
      <c r="R350" s="198"/>
      <c r="S350" s="198"/>
      <c r="T350" s="198"/>
      <c r="U350" s="202"/>
      <c r="V350" s="201"/>
      <c r="W350" s="201"/>
      <c r="X350" s="201"/>
      <c r="Y350" s="201"/>
      <c r="Z350" s="201"/>
      <c r="AA350" s="205"/>
      <c r="AB350" s="205"/>
      <c r="AC350" s="205"/>
      <c r="AD350" s="205"/>
      <c r="AE350" s="205"/>
      <c r="AF350" s="205"/>
      <c r="AG350" s="205"/>
      <c r="AH350" s="205"/>
      <c r="AI350" s="233"/>
      <c r="AJ350" s="331"/>
      <c r="AK350" s="331"/>
      <c r="AL350" s="331"/>
      <c r="AM350" s="332"/>
      <c r="AN350" s="332"/>
      <c r="AO350" s="333"/>
      <c r="AQ350" s="19"/>
      <c r="AV350" s="221"/>
      <c r="AW350" s="221"/>
      <c r="AX350" s="221"/>
      <c r="AY350" s="221"/>
      <c r="AZ350" s="221"/>
      <c r="BA350" s="221"/>
      <c r="BB350" s="221"/>
      <c r="BC350" s="221"/>
      <c r="BD350" s="221"/>
      <c r="BL350" s="195"/>
      <c r="BM350" s="195"/>
      <c r="BN350" s="195"/>
      <c r="BO350" s="195"/>
      <c r="BP350" s="195"/>
      <c r="BQ350" s="195"/>
      <c r="BS350" s="195"/>
      <c r="BT350" s="195"/>
      <c r="BU350" s="246"/>
      <c r="BV350" s="195"/>
      <c r="BW350" s="246"/>
      <c r="BX350" s="195"/>
      <c r="BY350" s="246"/>
      <c r="BZ350" s="195"/>
      <c r="CA350" s="246"/>
      <c r="CC350" s="246"/>
      <c r="CE350" s="246"/>
    </row>
    <row r="351" spans="1:83" s="17" customFormat="1" ht="14.25" customHeight="1" x14ac:dyDescent="0.25">
      <c r="A351" s="198"/>
      <c r="B351" s="200"/>
      <c r="C351" s="199"/>
      <c r="D351" s="199"/>
      <c r="E351" s="199"/>
      <c r="F351" s="200"/>
      <c r="G351" s="200"/>
      <c r="H351" s="200"/>
      <c r="I351" s="198"/>
      <c r="J351" s="199"/>
      <c r="K351" s="212"/>
      <c r="L351" s="198"/>
      <c r="M351" s="198"/>
      <c r="N351" s="198"/>
      <c r="O351" s="198"/>
      <c r="P351" s="198"/>
      <c r="Q351" s="198"/>
      <c r="R351" s="198"/>
      <c r="S351" s="198"/>
      <c r="T351" s="198"/>
      <c r="U351" s="202"/>
      <c r="V351" s="201"/>
      <c r="W351" s="201"/>
      <c r="X351" s="201"/>
      <c r="Y351" s="201"/>
      <c r="Z351" s="201"/>
      <c r="AA351" s="205"/>
      <c r="AB351" s="205"/>
      <c r="AC351" s="205"/>
      <c r="AD351" s="205"/>
      <c r="AE351" s="205"/>
      <c r="AF351" s="205"/>
      <c r="AG351" s="205"/>
      <c r="AH351" s="205"/>
      <c r="AI351" s="233"/>
      <c r="AJ351" s="331"/>
      <c r="AK351" s="331"/>
      <c r="AL351" s="331"/>
      <c r="AM351" s="332"/>
      <c r="AN351" s="332"/>
      <c r="AO351" s="333"/>
      <c r="AQ351" s="19"/>
      <c r="AV351" s="221"/>
      <c r="AW351" s="221"/>
      <c r="AX351" s="221"/>
      <c r="AY351" s="221"/>
      <c r="AZ351" s="221"/>
      <c r="BA351" s="221"/>
      <c r="BB351" s="221"/>
      <c r="BC351" s="221"/>
      <c r="BD351" s="221"/>
      <c r="BL351" s="195"/>
      <c r="BM351" s="195"/>
      <c r="BN351" s="195"/>
      <c r="BO351" s="195"/>
      <c r="BP351" s="195"/>
      <c r="BQ351" s="195"/>
      <c r="BS351" s="195"/>
      <c r="BT351" s="195"/>
      <c r="BU351" s="246"/>
      <c r="BV351" s="195"/>
      <c r="BW351" s="246"/>
      <c r="BX351" s="195"/>
      <c r="BY351" s="246"/>
      <c r="BZ351" s="195"/>
      <c r="CA351" s="246"/>
      <c r="CC351" s="246"/>
      <c r="CE351" s="246"/>
    </row>
    <row r="352" spans="1:83" s="17" customFormat="1" ht="14.25" customHeight="1" x14ac:dyDescent="0.25">
      <c r="A352" s="198"/>
      <c r="B352" s="200"/>
      <c r="C352" s="199"/>
      <c r="D352" s="199"/>
      <c r="E352" s="199"/>
      <c r="F352" s="200"/>
      <c r="G352" s="200"/>
      <c r="H352" s="200"/>
      <c r="I352" s="198"/>
      <c r="J352" s="199"/>
      <c r="K352" s="212"/>
      <c r="L352" s="198"/>
      <c r="M352" s="198"/>
      <c r="N352" s="198"/>
      <c r="O352" s="198"/>
      <c r="P352" s="198"/>
      <c r="Q352" s="198"/>
      <c r="R352" s="198"/>
      <c r="S352" s="198"/>
      <c r="T352" s="198"/>
      <c r="U352" s="202"/>
      <c r="V352" s="201"/>
      <c r="W352" s="201"/>
      <c r="X352" s="201"/>
      <c r="Y352" s="201"/>
      <c r="Z352" s="201"/>
      <c r="AA352" s="205"/>
      <c r="AB352" s="205"/>
      <c r="AC352" s="205"/>
      <c r="AD352" s="205"/>
      <c r="AE352" s="205"/>
      <c r="AF352" s="205"/>
      <c r="AG352" s="205"/>
      <c r="AH352" s="205"/>
      <c r="AI352" s="233"/>
      <c r="AJ352" s="331"/>
      <c r="AK352" s="331"/>
      <c r="AL352" s="331"/>
      <c r="AM352" s="332"/>
      <c r="AN352" s="332"/>
      <c r="AO352" s="333"/>
      <c r="AQ352" s="19"/>
      <c r="AV352" s="221"/>
      <c r="AW352" s="221"/>
      <c r="AX352" s="221"/>
      <c r="AY352" s="221"/>
      <c r="AZ352" s="221"/>
      <c r="BA352" s="221"/>
      <c r="BB352" s="221"/>
      <c r="BC352" s="221"/>
      <c r="BD352" s="221"/>
      <c r="BL352" s="195"/>
      <c r="BM352" s="195"/>
      <c r="BN352" s="195"/>
      <c r="BO352" s="195"/>
      <c r="BP352" s="195"/>
      <c r="BQ352" s="195"/>
      <c r="BS352" s="195"/>
      <c r="BT352" s="195"/>
      <c r="BU352" s="246"/>
      <c r="BV352" s="195"/>
      <c r="BW352" s="246"/>
      <c r="BX352" s="195"/>
      <c r="BY352" s="246"/>
      <c r="BZ352" s="195"/>
      <c r="CA352" s="246"/>
      <c r="CC352" s="246"/>
      <c r="CE352" s="246"/>
    </row>
    <row r="353" spans="1:83" s="17" customFormat="1" ht="14.25" customHeight="1" x14ac:dyDescent="0.25">
      <c r="A353" s="198"/>
      <c r="B353" s="200"/>
      <c r="C353" s="199"/>
      <c r="D353" s="199"/>
      <c r="E353" s="199"/>
      <c r="F353" s="200"/>
      <c r="G353" s="200"/>
      <c r="H353" s="200"/>
      <c r="I353" s="198"/>
      <c r="J353" s="199"/>
      <c r="K353" s="212"/>
      <c r="L353" s="198"/>
      <c r="M353" s="198"/>
      <c r="N353" s="198"/>
      <c r="O353" s="198"/>
      <c r="P353" s="198"/>
      <c r="Q353" s="198"/>
      <c r="R353" s="198"/>
      <c r="S353" s="198"/>
      <c r="T353" s="198"/>
      <c r="U353" s="202"/>
      <c r="V353" s="201"/>
      <c r="W353" s="201"/>
      <c r="X353" s="201"/>
      <c r="Y353" s="201"/>
      <c r="Z353" s="201"/>
      <c r="AA353" s="205"/>
      <c r="AB353" s="205"/>
      <c r="AC353" s="205"/>
      <c r="AD353" s="205"/>
      <c r="AE353" s="205"/>
      <c r="AF353" s="205"/>
      <c r="AG353" s="205"/>
      <c r="AH353" s="205"/>
      <c r="AI353" s="233"/>
      <c r="AJ353" s="331"/>
      <c r="AK353" s="331"/>
      <c r="AL353" s="331"/>
      <c r="AM353" s="332"/>
      <c r="AN353" s="332"/>
      <c r="AO353" s="333"/>
      <c r="AQ353" s="19"/>
      <c r="AV353" s="221"/>
      <c r="AW353" s="221"/>
      <c r="AX353" s="221"/>
      <c r="AY353" s="221"/>
      <c r="AZ353" s="221"/>
      <c r="BA353" s="221"/>
      <c r="BB353" s="221"/>
      <c r="BC353" s="221"/>
      <c r="BD353" s="221"/>
      <c r="BL353" s="195"/>
      <c r="BM353" s="195"/>
      <c r="BN353" s="195"/>
      <c r="BO353" s="195"/>
      <c r="BP353" s="195"/>
      <c r="BQ353" s="195"/>
      <c r="BS353" s="195"/>
      <c r="BT353" s="195"/>
      <c r="BU353" s="246"/>
      <c r="BV353" s="195"/>
      <c r="BW353" s="246"/>
      <c r="BX353" s="195"/>
      <c r="BY353" s="246"/>
      <c r="BZ353" s="195"/>
      <c r="CA353" s="246"/>
      <c r="CC353" s="246"/>
      <c r="CE353" s="246"/>
    </row>
    <row r="354" spans="1:83" s="17" customFormat="1" ht="14.25" customHeight="1" x14ac:dyDescent="0.25">
      <c r="A354" s="198"/>
      <c r="B354" s="200"/>
      <c r="C354" s="199"/>
      <c r="D354" s="199"/>
      <c r="E354" s="199"/>
      <c r="F354" s="200"/>
      <c r="G354" s="200"/>
      <c r="H354" s="200"/>
      <c r="I354" s="198"/>
      <c r="J354" s="199"/>
      <c r="K354" s="212"/>
      <c r="L354" s="198"/>
      <c r="M354" s="198"/>
      <c r="N354" s="198"/>
      <c r="O354" s="198"/>
      <c r="P354" s="198"/>
      <c r="Q354" s="198"/>
      <c r="R354" s="198"/>
      <c r="S354" s="198"/>
      <c r="T354" s="198"/>
      <c r="U354" s="202"/>
      <c r="V354" s="201"/>
      <c r="W354" s="201"/>
      <c r="X354" s="201"/>
      <c r="Y354" s="201"/>
      <c r="Z354" s="201"/>
      <c r="AA354" s="205"/>
      <c r="AB354" s="205"/>
      <c r="AC354" s="205"/>
      <c r="AD354" s="205"/>
      <c r="AE354" s="205"/>
      <c r="AF354" s="205"/>
      <c r="AG354" s="205"/>
      <c r="AH354" s="205"/>
      <c r="AI354" s="233"/>
      <c r="AJ354" s="331"/>
      <c r="AK354" s="331"/>
      <c r="AL354" s="331"/>
      <c r="AM354" s="332"/>
      <c r="AN354" s="332"/>
      <c r="AO354" s="333"/>
      <c r="AQ354" s="19"/>
      <c r="AV354" s="221"/>
      <c r="AW354" s="221"/>
      <c r="AX354" s="221"/>
      <c r="AY354" s="221"/>
      <c r="AZ354" s="221"/>
      <c r="BA354" s="221"/>
      <c r="BB354" s="221"/>
      <c r="BC354" s="221"/>
      <c r="BD354" s="221"/>
      <c r="BL354" s="195"/>
      <c r="BM354" s="195"/>
      <c r="BN354" s="195"/>
      <c r="BO354" s="195"/>
      <c r="BP354" s="195"/>
      <c r="BQ354" s="195"/>
      <c r="BS354" s="195"/>
      <c r="BT354" s="195"/>
      <c r="BU354" s="246"/>
      <c r="BV354" s="195"/>
      <c r="BW354" s="246"/>
      <c r="BX354" s="195"/>
      <c r="BY354" s="246"/>
      <c r="BZ354" s="195"/>
      <c r="CA354" s="246"/>
      <c r="CC354" s="246"/>
      <c r="CE354" s="246"/>
    </row>
    <row r="355" spans="1:83" s="17" customFormat="1" ht="14.25" customHeight="1" x14ac:dyDescent="0.25">
      <c r="A355" s="198"/>
      <c r="B355" s="200"/>
      <c r="C355" s="199"/>
      <c r="D355" s="199"/>
      <c r="E355" s="199"/>
      <c r="F355" s="200"/>
      <c r="G355" s="200"/>
      <c r="H355" s="200"/>
      <c r="I355" s="198"/>
      <c r="J355" s="199"/>
      <c r="K355" s="212"/>
      <c r="L355" s="198"/>
      <c r="M355" s="198"/>
      <c r="N355" s="198"/>
      <c r="O355" s="198"/>
      <c r="P355" s="198"/>
      <c r="Q355" s="198"/>
      <c r="R355" s="198"/>
      <c r="S355" s="198"/>
      <c r="T355" s="198"/>
      <c r="U355" s="202"/>
      <c r="V355" s="201"/>
      <c r="W355" s="201"/>
      <c r="X355" s="201"/>
      <c r="Y355" s="201"/>
      <c r="Z355" s="201"/>
      <c r="AA355" s="205"/>
      <c r="AB355" s="205"/>
      <c r="AC355" s="205"/>
      <c r="AD355" s="205"/>
      <c r="AE355" s="205"/>
      <c r="AF355" s="205"/>
      <c r="AG355" s="205"/>
      <c r="AH355" s="205"/>
      <c r="AI355" s="233"/>
      <c r="AJ355" s="331"/>
      <c r="AK355" s="331"/>
      <c r="AL355" s="331"/>
      <c r="AM355" s="332"/>
      <c r="AN355" s="332"/>
      <c r="AO355" s="333"/>
      <c r="AQ355" s="19"/>
      <c r="AV355" s="221"/>
      <c r="AW355" s="221"/>
      <c r="AX355" s="221"/>
      <c r="AY355" s="221"/>
      <c r="AZ355" s="221"/>
      <c r="BA355" s="221"/>
      <c r="BB355" s="221"/>
      <c r="BC355" s="221"/>
      <c r="BD355" s="221"/>
      <c r="BL355" s="195"/>
      <c r="BM355" s="195"/>
      <c r="BN355" s="195"/>
      <c r="BO355" s="195"/>
      <c r="BP355" s="195"/>
      <c r="BQ355" s="195"/>
      <c r="BS355" s="195"/>
      <c r="BT355" s="195"/>
      <c r="BU355" s="246"/>
      <c r="BV355" s="195"/>
      <c r="BW355" s="246"/>
      <c r="BX355" s="195"/>
      <c r="BY355" s="246"/>
      <c r="BZ355" s="195"/>
      <c r="CA355" s="246"/>
      <c r="CC355" s="246"/>
      <c r="CE355" s="246"/>
    </row>
    <row r="356" spans="1:83" s="17" customFormat="1" ht="14.25" customHeight="1" x14ac:dyDescent="0.25">
      <c r="A356" s="198"/>
      <c r="B356" s="200"/>
      <c r="C356" s="199"/>
      <c r="D356" s="199"/>
      <c r="E356" s="199"/>
      <c r="F356" s="200"/>
      <c r="G356" s="200"/>
      <c r="H356" s="200"/>
      <c r="I356" s="198"/>
      <c r="J356" s="199"/>
      <c r="K356" s="212"/>
      <c r="L356" s="198"/>
      <c r="M356" s="198"/>
      <c r="N356" s="198"/>
      <c r="O356" s="198"/>
      <c r="P356" s="198"/>
      <c r="Q356" s="198"/>
      <c r="R356" s="198"/>
      <c r="S356" s="198"/>
      <c r="T356" s="198"/>
      <c r="U356" s="202"/>
      <c r="V356" s="201"/>
      <c r="W356" s="201"/>
      <c r="X356" s="201"/>
      <c r="Y356" s="201"/>
      <c r="Z356" s="201"/>
      <c r="AA356" s="205"/>
      <c r="AB356" s="205"/>
      <c r="AC356" s="205"/>
      <c r="AD356" s="205"/>
      <c r="AE356" s="205"/>
      <c r="AF356" s="205"/>
      <c r="AG356" s="205"/>
      <c r="AH356" s="205"/>
      <c r="AI356" s="233"/>
      <c r="AJ356" s="331"/>
      <c r="AK356" s="331"/>
      <c r="AL356" s="331"/>
      <c r="AM356" s="332"/>
      <c r="AN356" s="332"/>
      <c r="AO356" s="333"/>
      <c r="AQ356" s="19"/>
      <c r="AV356" s="221"/>
      <c r="AW356" s="221"/>
      <c r="AX356" s="221"/>
      <c r="AY356" s="221"/>
      <c r="AZ356" s="221"/>
      <c r="BA356" s="221"/>
      <c r="BB356" s="221"/>
      <c r="BC356" s="221"/>
      <c r="BD356" s="221"/>
      <c r="BL356" s="195"/>
      <c r="BM356" s="195"/>
      <c r="BN356" s="195"/>
      <c r="BO356" s="195"/>
      <c r="BP356" s="195"/>
      <c r="BQ356" s="195"/>
      <c r="BS356" s="195"/>
      <c r="BT356" s="195"/>
      <c r="BU356" s="246"/>
      <c r="BV356" s="195"/>
      <c r="BW356" s="246"/>
      <c r="BX356" s="195"/>
      <c r="BY356" s="246"/>
      <c r="BZ356" s="195"/>
      <c r="CA356" s="246"/>
      <c r="CC356" s="246"/>
      <c r="CE356" s="246"/>
    </row>
    <row r="357" spans="1:83" s="17" customFormat="1" ht="14.25" customHeight="1" x14ac:dyDescent="0.25">
      <c r="A357" s="198"/>
      <c r="B357" s="200"/>
      <c r="C357" s="199"/>
      <c r="D357" s="199"/>
      <c r="E357" s="199"/>
      <c r="F357" s="200"/>
      <c r="G357" s="200"/>
      <c r="H357" s="200"/>
      <c r="I357" s="198"/>
      <c r="J357" s="199"/>
      <c r="K357" s="212"/>
      <c r="L357" s="198"/>
      <c r="M357" s="198"/>
      <c r="N357" s="198"/>
      <c r="O357" s="198"/>
      <c r="P357" s="198"/>
      <c r="Q357" s="198"/>
      <c r="R357" s="198"/>
      <c r="S357" s="198"/>
      <c r="T357" s="198"/>
      <c r="U357" s="202"/>
      <c r="V357" s="201"/>
      <c r="W357" s="201"/>
      <c r="X357" s="201"/>
      <c r="Y357" s="201"/>
      <c r="Z357" s="201"/>
      <c r="AA357" s="205"/>
      <c r="AB357" s="205"/>
      <c r="AC357" s="205"/>
      <c r="AD357" s="205"/>
      <c r="AE357" s="205"/>
      <c r="AF357" s="205"/>
      <c r="AG357" s="205"/>
      <c r="AH357" s="205"/>
      <c r="AI357" s="233"/>
      <c r="AJ357" s="331"/>
      <c r="AK357" s="331"/>
      <c r="AL357" s="331"/>
      <c r="AM357" s="332"/>
      <c r="AN357" s="332"/>
      <c r="AO357" s="333"/>
      <c r="AQ357" s="19"/>
      <c r="AV357" s="221"/>
      <c r="AW357" s="221"/>
      <c r="AX357" s="221"/>
      <c r="AY357" s="221"/>
      <c r="AZ357" s="221"/>
      <c r="BA357" s="221"/>
      <c r="BB357" s="221"/>
      <c r="BC357" s="221"/>
      <c r="BD357" s="221"/>
      <c r="BL357" s="195"/>
      <c r="BM357" s="195"/>
      <c r="BN357" s="195"/>
      <c r="BO357" s="195"/>
      <c r="BP357" s="195"/>
      <c r="BQ357" s="195"/>
      <c r="BS357" s="195"/>
      <c r="BT357" s="195"/>
      <c r="BU357" s="246"/>
      <c r="BV357" s="195"/>
      <c r="BW357" s="246"/>
      <c r="BX357" s="195"/>
      <c r="BY357" s="246"/>
      <c r="BZ357" s="195"/>
      <c r="CA357" s="246"/>
      <c r="CC357" s="246"/>
      <c r="CE357" s="246"/>
    </row>
    <row r="358" spans="1:83" s="17" customFormat="1" ht="14.25" customHeight="1" x14ac:dyDescent="0.25">
      <c r="A358" s="198"/>
      <c r="B358" s="200"/>
      <c r="C358" s="199"/>
      <c r="D358" s="199"/>
      <c r="E358" s="199"/>
      <c r="F358" s="200"/>
      <c r="G358" s="200"/>
      <c r="H358" s="200"/>
      <c r="I358" s="198"/>
      <c r="J358" s="199"/>
      <c r="K358" s="212"/>
      <c r="L358" s="198"/>
      <c r="M358" s="198"/>
      <c r="N358" s="198"/>
      <c r="O358" s="198"/>
      <c r="P358" s="198"/>
      <c r="Q358" s="198"/>
      <c r="R358" s="198"/>
      <c r="S358" s="198"/>
      <c r="T358" s="198"/>
      <c r="U358" s="202"/>
      <c r="V358" s="201"/>
      <c r="W358" s="201"/>
      <c r="X358" s="201"/>
      <c r="Y358" s="201"/>
      <c r="Z358" s="201"/>
      <c r="AA358" s="205"/>
      <c r="AB358" s="205"/>
      <c r="AC358" s="205"/>
      <c r="AD358" s="205"/>
      <c r="AE358" s="205"/>
      <c r="AF358" s="205"/>
      <c r="AG358" s="205"/>
      <c r="AH358" s="205"/>
      <c r="AI358" s="233"/>
      <c r="AJ358" s="331"/>
      <c r="AK358" s="331"/>
      <c r="AL358" s="331"/>
      <c r="AM358" s="332"/>
      <c r="AN358" s="332"/>
      <c r="AO358" s="333"/>
      <c r="AQ358" s="19"/>
      <c r="AV358" s="221"/>
      <c r="AW358" s="221"/>
      <c r="AX358" s="221"/>
      <c r="AY358" s="221"/>
      <c r="AZ358" s="221"/>
      <c r="BA358" s="221"/>
      <c r="BB358" s="221"/>
      <c r="BC358" s="221"/>
      <c r="BD358" s="221"/>
      <c r="BL358" s="195"/>
      <c r="BM358" s="195"/>
      <c r="BN358" s="195"/>
      <c r="BO358" s="195"/>
      <c r="BP358" s="195"/>
      <c r="BQ358" s="195"/>
      <c r="BS358" s="195"/>
      <c r="BT358" s="195"/>
      <c r="BU358" s="246"/>
      <c r="BV358" s="195"/>
      <c r="BW358" s="246"/>
      <c r="BX358" s="195"/>
      <c r="BY358" s="246"/>
      <c r="BZ358" s="195"/>
      <c r="CA358" s="246"/>
      <c r="CC358" s="246"/>
      <c r="CE358" s="246"/>
    </row>
    <row r="359" spans="1:83" s="17" customFormat="1" ht="14.25" customHeight="1" x14ac:dyDescent="0.25">
      <c r="A359" s="198"/>
      <c r="B359" s="200"/>
      <c r="C359" s="199"/>
      <c r="D359" s="199"/>
      <c r="E359" s="199"/>
      <c r="F359" s="200"/>
      <c r="G359" s="200"/>
      <c r="H359" s="200"/>
      <c r="I359" s="198"/>
      <c r="J359" s="199"/>
      <c r="K359" s="212"/>
      <c r="L359" s="198"/>
      <c r="M359" s="198"/>
      <c r="N359" s="198"/>
      <c r="O359" s="198"/>
      <c r="P359" s="198"/>
      <c r="Q359" s="198"/>
      <c r="R359" s="198"/>
      <c r="S359" s="198"/>
      <c r="T359" s="198"/>
      <c r="U359" s="202"/>
      <c r="V359" s="201"/>
      <c r="W359" s="201"/>
      <c r="X359" s="201"/>
      <c r="Y359" s="201"/>
      <c r="Z359" s="201"/>
      <c r="AA359" s="205"/>
      <c r="AB359" s="205"/>
      <c r="AC359" s="205"/>
      <c r="AD359" s="205"/>
      <c r="AE359" s="205"/>
      <c r="AF359" s="205"/>
      <c r="AG359" s="205"/>
      <c r="AH359" s="205"/>
      <c r="AI359" s="233"/>
      <c r="AJ359" s="331"/>
      <c r="AK359" s="331"/>
      <c r="AL359" s="331"/>
      <c r="AM359" s="332"/>
      <c r="AN359" s="332"/>
      <c r="AO359" s="333"/>
      <c r="AQ359" s="19"/>
      <c r="AV359" s="221"/>
      <c r="AW359" s="221"/>
      <c r="AX359" s="221"/>
      <c r="AY359" s="221"/>
      <c r="AZ359" s="221"/>
      <c r="BA359" s="221"/>
      <c r="BB359" s="221"/>
      <c r="BC359" s="221"/>
      <c r="BD359" s="221"/>
      <c r="BL359" s="195"/>
      <c r="BM359" s="195"/>
      <c r="BN359" s="195"/>
      <c r="BO359" s="195"/>
      <c r="BP359" s="195"/>
      <c r="BQ359" s="195"/>
      <c r="BS359" s="195"/>
      <c r="BT359" s="195"/>
      <c r="BU359" s="246"/>
      <c r="BV359" s="195"/>
      <c r="BW359" s="246"/>
      <c r="BX359" s="195"/>
      <c r="BY359" s="246"/>
      <c r="BZ359" s="195"/>
      <c r="CA359" s="246"/>
      <c r="CC359" s="246"/>
      <c r="CE359" s="246"/>
    </row>
    <row r="360" spans="1:83" s="17" customFormat="1" ht="14.25" customHeight="1" x14ac:dyDescent="0.25">
      <c r="A360" s="198"/>
      <c r="B360" s="200"/>
      <c r="C360" s="199"/>
      <c r="D360" s="199"/>
      <c r="E360" s="199"/>
      <c r="F360" s="200"/>
      <c r="G360" s="200"/>
      <c r="H360" s="200"/>
      <c r="I360" s="198"/>
      <c r="J360" s="199"/>
      <c r="K360" s="212"/>
      <c r="L360" s="198"/>
      <c r="M360" s="198"/>
      <c r="N360" s="198"/>
      <c r="O360" s="198"/>
      <c r="P360" s="198"/>
      <c r="Q360" s="198"/>
      <c r="R360" s="198"/>
      <c r="S360" s="198"/>
      <c r="T360" s="198"/>
      <c r="U360" s="202"/>
      <c r="V360" s="201"/>
      <c r="W360" s="201"/>
      <c r="X360" s="201"/>
      <c r="Y360" s="201"/>
      <c r="Z360" s="201"/>
      <c r="AA360" s="205"/>
      <c r="AB360" s="205"/>
      <c r="AC360" s="205"/>
      <c r="AD360" s="205"/>
      <c r="AE360" s="205"/>
      <c r="AF360" s="205"/>
      <c r="AG360" s="205"/>
      <c r="AH360" s="205"/>
      <c r="AI360" s="233"/>
      <c r="AJ360" s="331"/>
      <c r="AK360" s="331"/>
      <c r="AL360" s="331"/>
      <c r="AM360" s="332"/>
      <c r="AN360" s="332"/>
      <c r="AO360" s="333"/>
      <c r="AQ360" s="19"/>
      <c r="AV360" s="221"/>
      <c r="AW360" s="221"/>
      <c r="AX360" s="221"/>
      <c r="AY360" s="221"/>
      <c r="AZ360" s="221"/>
      <c r="BA360" s="221"/>
      <c r="BB360" s="221"/>
      <c r="BC360" s="221"/>
      <c r="BD360" s="221"/>
      <c r="BL360" s="195"/>
      <c r="BM360" s="195"/>
      <c r="BN360" s="195"/>
      <c r="BO360" s="195"/>
      <c r="BP360" s="195"/>
      <c r="BQ360" s="195"/>
      <c r="BS360" s="195"/>
      <c r="BT360" s="195"/>
      <c r="BU360" s="246"/>
      <c r="BV360" s="195"/>
      <c r="BW360" s="246"/>
      <c r="BX360" s="195"/>
      <c r="BY360" s="246"/>
      <c r="BZ360" s="195"/>
      <c r="CA360" s="246"/>
      <c r="CC360" s="246"/>
      <c r="CE360" s="246"/>
    </row>
    <row r="361" spans="1:83" s="17" customFormat="1" ht="14.25" customHeight="1" x14ac:dyDescent="0.25">
      <c r="A361" s="198"/>
      <c r="B361" s="200"/>
      <c r="C361" s="199"/>
      <c r="D361" s="199"/>
      <c r="E361" s="199"/>
      <c r="F361" s="200"/>
      <c r="G361" s="200"/>
      <c r="H361" s="200"/>
      <c r="I361" s="198"/>
      <c r="J361" s="199"/>
      <c r="K361" s="212"/>
      <c r="L361" s="198"/>
      <c r="M361" s="198"/>
      <c r="N361" s="198"/>
      <c r="O361" s="198"/>
      <c r="P361" s="198"/>
      <c r="Q361" s="198"/>
      <c r="R361" s="198"/>
      <c r="S361" s="198"/>
      <c r="T361" s="198"/>
      <c r="U361" s="202"/>
      <c r="V361" s="201"/>
      <c r="W361" s="201"/>
      <c r="X361" s="201"/>
      <c r="Y361" s="201"/>
      <c r="Z361" s="201"/>
      <c r="AA361" s="205"/>
      <c r="AB361" s="205"/>
      <c r="AC361" s="205"/>
      <c r="AD361" s="205"/>
      <c r="AE361" s="205"/>
      <c r="AF361" s="205"/>
      <c r="AG361" s="205"/>
      <c r="AH361" s="205"/>
      <c r="AI361" s="233"/>
      <c r="AJ361" s="331"/>
      <c r="AK361" s="331"/>
      <c r="AL361" s="331"/>
      <c r="AM361" s="332"/>
      <c r="AN361" s="332"/>
      <c r="AO361" s="333"/>
      <c r="AQ361" s="19"/>
      <c r="AV361" s="221"/>
      <c r="AW361" s="221"/>
      <c r="AX361" s="221"/>
      <c r="AY361" s="221"/>
      <c r="AZ361" s="221"/>
      <c r="BA361" s="221"/>
      <c r="BB361" s="221"/>
      <c r="BC361" s="221"/>
      <c r="BD361" s="221"/>
      <c r="BL361" s="195"/>
      <c r="BM361" s="195"/>
      <c r="BN361" s="195"/>
      <c r="BO361" s="195"/>
      <c r="BP361" s="195"/>
      <c r="BQ361" s="195"/>
      <c r="BS361" s="195"/>
      <c r="BT361" s="195"/>
      <c r="BU361" s="246"/>
      <c r="BV361" s="195"/>
      <c r="BW361" s="246"/>
      <c r="BX361" s="195"/>
      <c r="BY361" s="246"/>
      <c r="BZ361" s="195"/>
      <c r="CA361" s="246"/>
      <c r="CC361" s="246"/>
      <c r="CE361" s="246"/>
    </row>
    <row r="362" spans="1:83" s="17" customFormat="1" ht="14.25" customHeight="1" x14ac:dyDescent="0.25">
      <c r="A362" s="198"/>
      <c r="B362" s="200"/>
      <c r="C362" s="199"/>
      <c r="D362" s="199"/>
      <c r="E362" s="199"/>
      <c r="F362" s="200"/>
      <c r="G362" s="200"/>
      <c r="H362" s="200"/>
      <c r="I362" s="198"/>
      <c r="J362" s="199"/>
      <c r="K362" s="212"/>
      <c r="L362" s="198"/>
      <c r="M362" s="198"/>
      <c r="N362" s="198"/>
      <c r="O362" s="198"/>
      <c r="P362" s="198"/>
      <c r="Q362" s="198"/>
      <c r="R362" s="198"/>
      <c r="S362" s="198"/>
      <c r="T362" s="198"/>
      <c r="U362" s="202"/>
      <c r="V362" s="201"/>
      <c r="W362" s="201"/>
      <c r="X362" s="201"/>
      <c r="Y362" s="201"/>
      <c r="Z362" s="201"/>
      <c r="AA362" s="205"/>
      <c r="AB362" s="205"/>
      <c r="AC362" s="205"/>
      <c r="AD362" s="205"/>
      <c r="AE362" s="205"/>
      <c r="AF362" s="205"/>
      <c r="AG362" s="205"/>
      <c r="AH362" s="205"/>
      <c r="AI362" s="233"/>
      <c r="AJ362" s="331"/>
      <c r="AK362" s="331"/>
      <c r="AL362" s="331"/>
      <c r="AM362" s="332"/>
      <c r="AN362" s="332"/>
      <c r="AO362" s="333"/>
      <c r="AQ362" s="19"/>
      <c r="AV362" s="221"/>
      <c r="AW362" s="221"/>
      <c r="AX362" s="221"/>
      <c r="AY362" s="221"/>
      <c r="AZ362" s="221"/>
      <c r="BA362" s="221"/>
      <c r="BB362" s="221"/>
      <c r="BC362" s="221"/>
      <c r="BD362" s="221"/>
      <c r="BL362" s="195"/>
      <c r="BM362" s="195"/>
      <c r="BN362" s="195"/>
      <c r="BO362" s="195"/>
      <c r="BP362" s="195"/>
      <c r="BQ362" s="195"/>
      <c r="BS362" s="195"/>
      <c r="BT362" s="195"/>
      <c r="BU362" s="246"/>
      <c r="BV362" s="195"/>
      <c r="BW362" s="246"/>
      <c r="BX362" s="195"/>
      <c r="BY362" s="246"/>
      <c r="BZ362" s="195"/>
      <c r="CA362" s="246"/>
      <c r="CC362" s="246"/>
      <c r="CE362" s="246"/>
    </row>
    <row r="363" spans="1:83" s="17" customFormat="1" ht="14.25" customHeight="1" x14ac:dyDescent="0.25">
      <c r="A363" s="198"/>
      <c r="B363" s="200"/>
      <c r="C363" s="199"/>
      <c r="D363" s="199"/>
      <c r="E363" s="199"/>
      <c r="F363" s="200"/>
      <c r="G363" s="200"/>
      <c r="H363" s="200"/>
      <c r="I363" s="198"/>
      <c r="J363" s="199"/>
      <c r="K363" s="212"/>
      <c r="L363" s="198"/>
      <c r="M363" s="198"/>
      <c r="N363" s="198"/>
      <c r="O363" s="198"/>
      <c r="P363" s="198"/>
      <c r="Q363" s="198"/>
      <c r="R363" s="198"/>
      <c r="S363" s="198"/>
      <c r="T363" s="198"/>
      <c r="U363" s="202"/>
      <c r="V363" s="201"/>
      <c r="W363" s="201"/>
      <c r="X363" s="201"/>
      <c r="Y363" s="201"/>
      <c r="Z363" s="201"/>
      <c r="AA363" s="205"/>
      <c r="AB363" s="205"/>
      <c r="AC363" s="205"/>
      <c r="AD363" s="205"/>
      <c r="AE363" s="205"/>
      <c r="AF363" s="205"/>
      <c r="AG363" s="205"/>
      <c r="AH363" s="205"/>
      <c r="AI363" s="233"/>
      <c r="AJ363" s="331"/>
      <c r="AK363" s="331"/>
      <c r="AL363" s="331"/>
      <c r="AM363" s="332"/>
      <c r="AN363" s="332"/>
      <c r="AO363" s="333"/>
      <c r="AQ363" s="19"/>
      <c r="AV363" s="221"/>
      <c r="AW363" s="221"/>
      <c r="AX363" s="221"/>
      <c r="AY363" s="221"/>
      <c r="AZ363" s="221"/>
      <c r="BA363" s="221"/>
      <c r="BB363" s="221"/>
      <c r="BC363" s="221"/>
      <c r="BD363" s="221"/>
      <c r="BL363" s="195"/>
      <c r="BM363" s="195"/>
      <c r="BN363" s="195"/>
      <c r="BO363" s="195"/>
      <c r="BP363" s="195"/>
      <c r="BQ363" s="195"/>
      <c r="BS363" s="195"/>
      <c r="BT363" s="195"/>
      <c r="BU363" s="246"/>
      <c r="BV363" s="195"/>
      <c r="BW363" s="246"/>
      <c r="BX363" s="195"/>
      <c r="BY363" s="246"/>
      <c r="BZ363" s="195"/>
      <c r="CA363" s="246"/>
      <c r="CC363" s="246"/>
      <c r="CE363" s="246"/>
    </row>
    <row r="364" spans="1:83" s="17" customFormat="1" ht="14.25" customHeight="1" x14ac:dyDescent="0.25">
      <c r="A364" s="198"/>
      <c r="B364" s="200"/>
      <c r="C364" s="199"/>
      <c r="D364" s="199"/>
      <c r="E364" s="199"/>
      <c r="F364" s="200"/>
      <c r="G364" s="200"/>
      <c r="H364" s="200"/>
      <c r="I364" s="198"/>
      <c r="J364" s="199"/>
      <c r="K364" s="212"/>
      <c r="L364" s="198"/>
      <c r="M364" s="198"/>
      <c r="N364" s="198"/>
      <c r="O364" s="198"/>
      <c r="P364" s="198"/>
      <c r="Q364" s="198"/>
      <c r="R364" s="198"/>
      <c r="S364" s="198"/>
      <c r="T364" s="198"/>
      <c r="U364" s="202"/>
      <c r="V364" s="201"/>
      <c r="W364" s="201"/>
      <c r="X364" s="201"/>
      <c r="Y364" s="201"/>
      <c r="Z364" s="201"/>
      <c r="AA364" s="205"/>
      <c r="AB364" s="205"/>
      <c r="AC364" s="205"/>
      <c r="AD364" s="205"/>
      <c r="AE364" s="205"/>
      <c r="AF364" s="205"/>
      <c r="AG364" s="205"/>
      <c r="AH364" s="205"/>
      <c r="AI364" s="233"/>
      <c r="AJ364" s="331"/>
      <c r="AK364" s="331"/>
      <c r="AL364" s="331"/>
      <c r="AM364" s="332"/>
      <c r="AN364" s="332"/>
      <c r="AO364" s="333"/>
      <c r="AQ364" s="19"/>
      <c r="AV364" s="221"/>
      <c r="AW364" s="221"/>
      <c r="AX364" s="221"/>
      <c r="AY364" s="221"/>
      <c r="AZ364" s="221"/>
      <c r="BA364" s="221"/>
      <c r="BB364" s="221"/>
      <c r="BC364" s="221"/>
      <c r="BD364" s="221"/>
      <c r="BL364" s="195"/>
      <c r="BM364" s="195"/>
      <c r="BN364" s="195"/>
      <c r="BO364" s="195"/>
      <c r="BP364" s="195"/>
      <c r="BQ364" s="195"/>
      <c r="BS364" s="195"/>
      <c r="BT364" s="195"/>
      <c r="BU364" s="246"/>
      <c r="BV364" s="195"/>
      <c r="BW364" s="246"/>
      <c r="BX364" s="195"/>
      <c r="BY364" s="246"/>
      <c r="BZ364" s="195"/>
      <c r="CA364" s="246"/>
      <c r="CC364" s="246"/>
      <c r="CE364" s="246"/>
    </row>
    <row r="365" spans="1:83" s="17" customFormat="1" ht="14.25" customHeight="1" x14ac:dyDescent="0.25">
      <c r="A365" s="198"/>
      <c r="B365" s="200"/>
      <c r="C365" s="199"/>
      <c r="D365" s="199"/>
      <c r="E365" s="199"/>
      <c r="F365" s="200"/>
      <c r="G365" s="200"/>
      <c r="H365" s="200"/>
      <c r="I365" s="198"/>
      <c r="J365" s="199"/>
      <c r="K365" s="212"/>
      <c r="L365" s="198"/>
      <c r="M365" s="198"/>
      <c r="N365" s="198"/>
      <c r="O365" s="198"/>
      <c r="P365" s="198"/>
      <c r="Q365" s="198"/>
      <c r="R365" s="198"/>
      <c r="S365" s="198"/>
      <c r="T365" s="198"/>
      <c r="U365" s="202"/>
      <c r="V365" s="201"/>
      <c r="W365" s="201"/>
      <c r="X365" s="201"/>
      <c r="Y365" s="201"/>
      <c r="Z365" s="201"/>
      <c r="AA365" s="205"/>
      <c r="AB365" s="205"/>
      <c r="AC365" s="205"/>
      <c r="AD365" s="205"/>
      <c r="AE365" s="205"/>
      <c r="AF365" s="205"/>
      <c r="AG365" s="205"/>
      <c r="AH365" s="205"/>
      <c r="AI365" s="233"/>
      <c r="AJ365" s="331"/>
      <c r="AK365" s="331"/>
      <c r="AL365" s="331"/>
      <c r="AM365" s="332"/>
      <c r="AN365" s="332"/>
      <c r="AO365" s="333"/>
      <c r="AQ365" s="19"/>
      <c r="AV365" s="221"/>
      <c r="AW365" s="221"/>
      <c r="AX365" s="221"/>
      <c r="AY365" s="221"/>
      <c r="AZ365" s="221"/>
      <c r="BA365" s="221"/>
      <c r="BB365" s="221"/>
      <c r="BC365" s="221"/>
      <c r="BD365" s="221"/>
      <c r="BL365" s="195"/>
      <c r="BM365" s="195"/>
      <c r="BN365" s="195"/>
      <c r="BO365" s="195"/>
      <c r="BP365" s="195"/>
      <c r="BQ365" s="195"/>
      <c r="BS365" s="195"/>
      <c r="BT365" s="195"/>
      <c r="BU365" s="246"/>
      <c r="BV365" s="195"/>
      <c r="BW365" s="246"/>
      <c r="BX365" s="195"/>
      <c r="BY365" s="246"/>
      <c r="BZ365" s="195"/>
      <c r="CA365" s="246"/>
      <c r="CC365" s="246"/>
      <c r="CE365" s="246"/>
    </row>
    <row r="366" spans="1:83" s="17" customFormat="1" ht="14.25" customHeight="1" x14ac:dyDescent="0.25">
      <c r="A366" s="198"/>
      <c r="B366" s="200"/>
      <c r="C366" s="199"/>
      <c r="D366" s="199"/>
      <c r="E366" s="199"/>
      <c r="F366" s="200"/>
      <c r="G366" s="200"/>
      <c r="H366" s="200"/>
      <c r="I366" s="198"/>
      <c r="J366" s="199"/>
      <c r="K366" s="212"/>
      <c r="L366" s="198"/>
      <c r="M366" s="198"/>
      <c r="N366" s="198"/>
      <c r="O366" s="198"/>
      <c r="P366" s="198"/>
      <c r="Q366" s="198"/>
      <c r="R366" s="198"/>
      <c r="S366" s="198"/>
      <c r="T366" s="198"/>
      <c r="U366" s="202"/>
      <c r="V366" s="201"/>
      <c r="W366" s="201"/>
      <c r="X366" s="201"/>
      <c r="Y366" s="201"/>
      <c r="Z366" s="201"/>
      <c r="AA366" s="205"/>
      <c r="AB366" s="205"/>
      <c r="AC366" s="205"/>
      <c r="AD366" s="205"/>
      <c r="AE366" s="205"/>
      <c r="AF366" s="205"/>
      <c r="AG366" s="205"/>
      <c r="AH366" s="205"/>
      <c r="AI366" s="233"/>
      <c r="AJ366" s="331"/>
      <c r="AK366" s="331"/>
      <c r="AL366" s="331"/>
      <c r="AM366" s="332"/>
      <c r="AN366" s="332"/>
      <c r="AO366" s="333"/>
      <c r="AQ366" s="19"/>
      <c r="AV366" s="221"/>
      <c r="AW366" s="221"/>
      <c r="AX366" s="221"/>
      <c r="AY366" s="221"/>
      <c r="AZ366" s="221"/>
      <c r="BA366" s="221"/>
      <c r="BB366" s="221"/>
      <c r="BC366" s="221"/>
      <c r="BD366" s="221"/>
      <c r="BL366" s="195"/>
      <c r="BM366" s="195"/>
      <c r="BN366" s="195"/>
      <c r="BO366" s="195"/>
      <c r="BP366" s="195"/>
      <c r="BQ366" s="195"/>
      <c r="BS366" s="195"/>
      <c r="BT366" s="195"/>
      <c r="BU366" s="246"/>
      <c r="BV366" s="195"/>
      <c r="BW366" s="246"/>
      <c r="BX366" s="195"/>
      <c r="BY366" s="246"/>
      <c r="BZ366" s="195"/>
      <c r="CA366" s="246"/>
      <c r="CC366" s="246"/>
      <c r="CE366" s="246"/>
    </row>
    <row r="367" spans="1:83" s="17" customFormat="1" ht="14.25" customHeight="1" x14ac:dyDescent="0.25">
      <c r="A367" s="198"/>
      <c r="B367" s="200"/>
      <c r="C367" s="199"/>
      <c r="D367" s="199"/>
      <c r="E367" s="199"/>
      <c r="F367" s="200"/>
      <c r="G367" s="200"/>
      <c r="H367" s="200"/>
      <c r="I367" s="198"/>
      <c r="J367" s="199"/>
      <c r="K367" s="212"/>
      <c r="L367" s="198"/>
      <c r="M367" s="198"/>
      <c r="N367" s="198"/>
      <c r="O367" s="198"/>
      <c r="P367" s="198"/>
      <c r="Q367" s="198"/>
      <c r="R367" s="198"/>
      <c r="S367" s="198"/>
      <c r="T367" s="198"/>
      <c r="U367" s="202"/>
      <c r="V367" s="201"/>
      <c r="W367" s="201"/>
      <c r="X367" s="201"/>
      <c r="Y367" s="201"/>
      <c r="Z367" s="201"/>
      <c r="AA367" s="205"/>
      <c r="AB367" s="205"/>
      <c r="AC367" s="205"/>
      <c r="AD367" s="205"/>
      <c r="AE367" s="205"/>
      <c r="AF367" s="205"/>
      <c r="AG367" s="205"/>
      <c r="AH367" s="205"/>
      <c r="AI367" s="233"/>
      <c r="AJ367" s="331"/>
      <c r="AK367" s="331"/>
      <c r="AL367" s="331"/>
      <c r="AM367" s="332"/>
      <c r="AN367" s="332"/>
      <c r="AO367" s="333"/>
      <c r="AQ367" s="19"/>
      <c r="AV367" s="221"/>
      <c r="AW367" s="221"/>
      <c r="AX367" s="221"/>
      <c r="AY367" s="221"/>
      <c r="AZ367" s="221"/>
      <c r="BA367" s="221"/>
      <c r="BB367" s="221"/>
      <c r="BC367" s="221"/>
      <c r="BD367" s="221"/>
      <c r="BL367" s="195"/>
      <c r="BM367" s="195"/>
      <c r="BN367" s="195"/>
      <c r="BO367" s="195"/>
      <c r="BP367" s="195"/>
      <c r="BQ367" s="195"/>
      <c r="BS367" s="195"/>
      <c r="BT367" s="195"/>
      <c r="BU367" s="246"/>
      <c r="BV367" s="195"/>
      <c r="BW367" s="246"/>
      <c r="BX367" s="195"/>
      <c r="BY367" s="246"/>
      <c r="BZ367" s="195"/>
      <c r="CA367" s="246"/>
      <c r="CC367" s="246"/>
      <c r="CE367" s="246"/>
    </row>
    <row r="368" spans="1:83" s="17" customFormat="1" ht="14.25" customHeight="1" x14ac:dyDescent="0.25">
      <c r="A368" s="198"/>
      <c r="B368" s="200"/>
      <c r="C368" s="199"/>
      <c r="D368" s="199"/>
      <c r="E368" s="199"/>
      <c r="F368" s="200"/>
      <c r="G368" s="200"/>
      <c r="H368" s="200"/>
      <c r="I368" s="198"/>
      <c r="J368" s="199"/>
      <c r="K368" s="212"/>
      <c r="L368" s="198"/>
      <c r="M368" s="198"/>
      <c r="N368" s="198"/>
      <c r="O368" s="198"/>
      <c r="P368" s="198"/>
      <c r="Q368" s="198"/>
      <c r="R368" s="198"/>
      <c r="S368" s="198"/>
      <c r="T368" s="198"/>
      <c r="U368" s="202"/>
      <c r="V368" s="201"/>
      <c r="W368" s="201"/>
      <c r="X368" s="201"/>
      <c r="Y368" s="201"/>
      <c r="Z368" s="201"/>
      <c r="AA368" s="205"/>
      <c r="AB368" s="205"/>
      <c r="AC368" s="205"/>
      <c r="AD368" s="205"/>
      <c r="AE368" s="205"/>
      <c r="AF368" s="205"/>
      <c r="AG368" s="205"/>
      <c r="AH368" s="205"/>
      <c r="AI368" s="233"/>
      <c r="AJ368" s="331"/>
      <c r="AK368" s="331"/>
      <c r="AL368" s="331"/>
      <c r="AM368" s="332"/>
      <c r="AN368" s="332"/>
      <c r="AO368" s="333"/>
      <c r="AQ368" s="19"/>
      <c r="AV368" s="221"/>
      <c r="AW368" s="221"/>
      <c r="AX368" s="221"/>
      <c r="AY368" s="221"/>
      <c r="AZ368" s="221"/>
      <c r="BA368" s="221"/>
      <c r="BB368" s="221"/>
      <c r="BC368" s="221"/>
      <c r="BD368" s="221"/>
      <c r="BL368" s="195"/>
      <c r="BM368" s="195"/>
      <c r="BN368" s="195"/>
      <c r="BO368" s="195"/>
      <c r="BP368" s="195"/>
      <c r="BQ368" s="195"/>
      <c r="BS368" s="195"/>
      <c r="BT368" s="195"/>
      <c r="BU368" s="246"/>
      <c r="BV368" s="195"/>
      <c r="BW368" s="246"/>
      <c r="BX368" s="195"/>
      <c r="BY368" s="246"/>
      <c r="BZ368" s="195"/>
      <c r="CA368" s="246"/>
      <c r="CC368" s="246"/>
      <c r="CE368" s="246"/>
    </row>
    <row r="369" spans="1:83" s="17" customFormat="1" ht="14.25" customHeight="1" x14ac:dyDescent="0.25">
      <c r="A369" s="198"/>
      <c r="B369" s="200"/>
      <c r="C369" s="199"/>
      <c r="D369" s="199"/>
      <c r="E369" s="199"/>
      <c r="F369" s="200"/>
      <c r="G369" s="200"/>
      <c r="H369" s="200"/>
      <c r="I369" s="198"/>
      <c r="J369" s="199"/>
      <c r="K369" s="212"/>
      <c r="L369" s="198"/>
      <c r="M369" s="198"/>
      <c r="N369" s="198"/>
      <c r="O369" s="198"/>
      <c r="P369" s="198"/>
      <c r="Q369" s="198"/>
      <c r="R369" s="198"/>
      <c r="S369" s="198"/>
      <c r="T369" s="198"/>
      <c r="U369" s="202"/>
      <c r="V369" s="201"/>
      <c r="W369" s="201"/>
      <c r="X369" s="201"/>
      <c r="Y369" s="201"/>
      <c r="Z369" s="201"/>
      <c r="AA369" s="205"/>
      <c r="AB369" s="205"/>
      <c r="AC369" s="205"/>
      <c r="AD369" s="205"/>
      <c r="AE369" s="205"/>
      <c r="AF369" s="205"/>
      <c r="AG369" s="205"/>
      <c r="AH369" s="205"/>
      <c r="AI369" s="233"/>
      <c r="AJ369" s="331"/>
      <c r="AK369" s="331"/>
      <c r="AL369" s="331"/>
      <c r="AM369" s="332"/>
      <c r="AN369" s="332"/>
      <c r="AO369" s="333"/>
      <c r="AQ369" s="19"/>
      <c r="AV369" s="221"/>
      <c r="AW369" s="221"/>
      <c r="AX369" s="221"/>
      <c r="AY369" s="221"/>
      <c r="AZ369" s="221"/>
      <c r="BA369" s="221"/>
      <c r="BB369" s="221"/>
      <c r="BC369" s="221"/>
      <c r="BD369" s="221"/>
      <c r="BL369" s="195"/>
      <c r="BM369" s="195"/>
      <c r="BN369" s="195"/>
      <c r="BO369" s="195"/>
      <c r="BP369" s="195"/>
      <c r="BQ369" s="195"/>
      <c r="BS369" s="195"/>
      <c r="BT369" s="195"/>
      <c r="BU369" s="246"/>
      <c r="BV369" s="195"/>
      <c r="BW369" s="246"/>
      <c r="BX369" s="195"/>
      <c r="BY369" s="246"/>
      <c r="BZ369" s="195"/>
      <c r="CA369" s="246"/>
      <c r="CC369" s="246"/>
      <c r="CE369" s="246"/>
    </row>
    <row r="370" spans="1:83" s="17" customFormat="1" ht="14.25" customHeight="1" x14ac:dyDescent="0.25">
      <c r="A370" s="198"/>
      <c r="B370" s="200"/>
      <c r="C370" s="199"/>
      <c r="D370" s="199"/>
      <c r="E370" s="199"/>
      <c r="F370" s="200"/>
      <c r="G370" s="200"/>
      <c r="H370" s="200"/>
      <c r="I370" s="198"/>
      <c r="J370" s="199"/>
      <c r="K370" s="212"/>
      <c r="L370" s="198"/>
      <c r="M370" s="198"/>
      <c r="N370" s="198"/>
      <c r="O370" s="198"/>
      <c r="P370" s="198"/>
      <c r="Q370" s="198"/>
      <c r="R370" s="198"/>
      <c r="S370" s="198"/>
      <c r="T370" s="198"/>
      <c r="U370" s="202"/>
      <c r="V370" s="201"/>
      <c r="W370" s="201"/>
      <c r="X370" s="201"/>
      <c r="Y370" s="201"/>
      <c r="Z370" s="201"/>
      <c r="AA370" s="205"/>
      <c r="AB370" s="205"/>
      <c r="AC370" s="205"/>
      <c r="AD370" s="205"/>
      <c r="AE370" s="205"/>
      <c r="AF370" s="205"/>
      <c r="AG370" s="205"/>
      <c r="AH370" s="205"/>
      <c r="AI370" s="233"/>
      <c r="AJ370" s="331"/>
      <c r="AK370" s="331"/>
      <c r="AL370" s="331"/>
      <c r="AM370" s="332"/>
      <c r="AN370" s="332"/>
      <c r="AO370" s="333"/>
      <c r="AQ370" s="19"/>
      <c r="AV370" s="221"/>
      <c r="AW370" s="221"/>
      <c r="AX370" s="221"/>
      <c r="AY370" s="221"/>
      <c r="AZ370" s="221"/>
      <c r="BA370" s="221"/>
      <c r="BB370" s="221"/>
      <c r="BC370" s="221"/>
      <c r="BD370" s="221"/>
      <c r="BL370" s="195"/>
      <c r="BM370" s="195"/>
      <c r="BN370" s="195"/>
      <c r="BO370" s="195"/>
      <c r="BP370" s="195"/>
      <c r="BQ370" s="195"/>
      <c r="BS370" s="195"/>
      <c r="BT370" s="195"/>
      <c r="BU370" s="246"/>
      <c r="BV370" s="195"/>
      <c r="BW370" s="246"/>
      <c r="BX370" s="195"/>
      <c r="BY370" s="246"/>
      <c r="BZ370" s="195"/>
      <c r="CA370" s="246"/>
      <c r="CC370" s="246"/>
      <c r="CE370" s="246"/>
    </row>
    <row r="371" spans="1:83" s="17" customFormat="1" ht="14.25" customHeight="1" x14ac:dyDescent="0.25">
      <c r="A371" s="198"/>
      <c r="B371" s="200"/>
      <c r="C371" s="199"/>
      <c r="D371" s="199"/>
      <c r="E371" s="199"/>
      <c r="F371" s="200"/>
      <c r="G371" s="200"/>
      <c r="H371" s="200"/>
      <c r="I371" s="198"/>
      <c r="J371" s="199"/>
      <c r="K371" s="212"/>
      <c r="L371" s="198"/>
      <c r="M371" s="198"/>
      <c r="N371" s="198"/>
      <c r="O371" s="198"/>
      <c r="P371" s="198"/>
      <c r="Q371" s="198"/>
      <c r="R371" s="198"/>
      <c r="S371" s="198"/>
      <c r="T371" s="198"/>
      <c r="U371" s="202"/>
      <c r="V371" s="201"/>
      <c r="W371" s="201"/>
      <c r="X371" s="201"/>
      <c r="Y371" s="201"/>
      <c r="Z371" s="201"/>
      <c r="AA371" s="205"/>
      <c r="AB371" s="205"/>
      <c r="AC371" s="205"/>
      <c r="AD371" s="205"/>
      <c r="AE371" s="205"/>
      <c r="AF371" s="205"/>
      <c r="AG371" s="205"/>
      <c r="AH371" s="205"/>
      <c r="AI371" s="233"/>
      <c r="AJ371" s="331"/>
      <c r="AK371" s="331"/>
      <c r="AL371" s="331"/>
      <c r="AM371" s="332"/>
      <c r="AN371" s="332"/>
      <c r="AO371" s="333"/>
      <c r="AQ371" s="19"/>
      <c r="AV371" s="221"/>
      <c r="AW371" s="221"/>
      <c r="AX371" s="221"/>
      <c r="AY371" s="221"/>
      <c r="AZ371" s="221"/>
      <c r="BA371" s="221"/>
      <c r="BB371" s="221"/>
      <c r="BC371" s="221"/>
      <c r="BD371" s="221"/>
      <c r="BL371" s="195"/>
      <c r="BM371" s="195"/>
      <c r="BN371" s="195"/>
      <c r="BO371" s="195"/>
      <c r="BP371" s="195"/>
      <c r="BQ371" s="195"/>
      <c r="BS371" s="195"/>
      <c r="BT371" s="195"/>
      <c r="BU371" s="246"/>
      <c r="BV371" s="195"/>
      <c r="BW371" s="246"/>
      <c r="BX371" s="195"/>
      <c r="BY371" s="246"/>
      <c r="BZ371" s="195"/>
      <c r="CA371" s="246"/>
      <c r="CC371" s="246"/>
      <c r="CE371" s="246"/>
    </row>
    <row r="372" spans="1:83" s="17" customFormat="1" ht="14.25" customHeight="1" x14ac:dyDescent="0.25">
      <c r="A372" s="198"/>
      <c r="B372" s="200"/>
      <c r="C372" s="199"/>
      <c r="D372" s="199"/>
      <c r="E372" s="199"/>
      <c r="F372" s="200"/>
      <c r="G372" s="200"/>
      <c r="H372" s="200"/>
      <c r="I372" s="198"/>
      <c r="J372" s="199"/>
      <c r="K372" s="212"/>
      <c r="L372" s="198"/>
      <c r="M372" s="198"/>
      <c r="N372" s="198"/>
      <c r="O372" s="198"/>
      <c r="P372" s="198"/>
      <c r="Q372" s="198"/>
      <c r="R372" s="198"/>
      <c r="S372" s="198"/>
      <c r="T372" s="198"/>
      <c r="U372" s="202"/>
      <c r="V372" s="201"/>
      <c r="W372" s="201"/>
      <c r="X372" s="201"/>
      <c r="Y372" s="201"/>
      <c r="Z372" s="201"/>
      <c r="AA372" s="205"/>
      <c r="AB372" s="205"/>
      <c r="AC372" s="205"/>
      <c r="AD372" s="205"/>
      <c r="AE372" s="205"/>
      <c r="AF372" s="205"/>
      <c r="AG372" s="205"/>
      <c r="AH372" s="205"/>
      <c r="AI372" s="233"/>
      <c r="AJ372" s="331"/>
      <c r="AK372" s="331"/>
      <c r="AL372" s="331"/>
      <c r="AM372" s="332"/>
      <c r="AN372" s="332"/>
      <c r="AO372" s="333"/>
      <c r="AQ372" s="19"/>
      <c r="AV372" s="221"/>
      <c r="AW372" s="221"/>
      <c r="AX372" s="221"/>
      <c r="AY372" s="221"/>
      <c r="AZ372" s="221"/>
      <c r="BA372" s="221"/>
      <c r="BB372" s="221"/>
      <c r="BC372" s="221"/>
      <c r="BD372" s="221"/>
      <c r="BL372" s="195"/>
      <c r="BM372" s="195"/>
      <c r="BN372" s="195"/>
      <c r="BO372" s="195"/>
      <c r="BP372" s="195"/>
      <c r="BQ372" s="195"/>
      <c r="BS372" s="195"/>
      <c r="BT372" s="195"/>
      <c r="BU372" s="246"/>
      <c r="BV372" s="195"/>
      <c r="BW372" s="246"/>
      <c r="BX372" s="195"/>
      <c r="BY372" s="246"/>
      <c r="BZ372" s="195"/>
      <c r="CA372" s="246"/>
      <c r="CC372" s="246"/>
      <c r="CE372" s="246"/>
    </row>
    <row r="373" spans="1:83" s="17" customFormat="1" ht="14.25" customHeight="1" x14ac:dyDescent="0.25">
      <c r="A373" s="198"/>
      <c r="B373" s="200"/>
      <c r="C373" s="199"/>
      <c r="D373" s="199"/>
      <c r="E373" s="199"/>
      <c r="F373" s="200"/>
      <c r="G373" s="200"/>
      <c r="H373" s="200"/>
      <c r="I373" s="198"/>
      <c r="J373" s="199"/>
      <c r="K373" s="212"/>
      <c r="L373" s="198"/>
      <c r="M373" s="198"/>
      <c r="N373" s="198"/>
      <c r="O373" s="198"/>
      <c r="P373" s="198"/>
      <c r="Q373" s="198"/>
      <c r="R373" s="198"/>
      <c r="S373" s="198"/>
      <c r="T373" s="198"/>
      <c r="U373" s="202"/>
      <c r="V373" s="201"/>
      <c r="W373" s="201"/>
      <c r="X373" s="201"/>
      <c r="Y373" s="201"/>
      <c r="Z373" s="201"/>
      <c r="AA373" s="205"/>
      <c r="AB373" s="205"/>
      <c r="AC373" s="205"/>
      <c r="AD373" s="205"/>
      <c r="AE373" s="205"/>
      <c r="AF373" s="205"/>
      <c r="AG373" s="205"/>
      <c r="AH373" s="205"/>
      <c r="AI373" s="233"/>
      <c r="AJ373" s="331"/>
      <c r="AK373" s="331"/>
      <c r="AL373" s="331"/>
      <c r="AM373" s="332"/>
      <c r="AN373" s="332"/>
      <c r="AO373" s="333"/>
      <c r="AQ373" s="19"/>
      <c r="AV373" s="221"/>
      <c r="AW373" s="221"/>
      <c r="AX373" s="221"/>
      <c r="AY373" s="221"/>
      <c r="AZ373" s="221"/>
      <c r="BA373" s="221"/>
      <c r="BB373" s="221"/>
      <c r="BC373" s="221"/>
      <c r="BD373" s="221"/>
      <c r="BL373" s="195"/>
      <c r="BM373" s="195"/>
      <c r="BN373" s="195"/>
      <c r="BO373" s="195"/>
      <c r="BP373" s="195"/>
      <c r="BQ373" s="195"/>
      <c r="BS373" s="195"/>
      <c r="BT373" s="195"/>
      <c r="BU373" s="246"/>
      <c r="BV373" s="195"/>
      <c r="BW373" s="246"/>
      <c r="BX373" s="195"/>
      <c r="BY373" s="246"/>
      <c r="BZ373" s="195"/>
      <c r="CA373" s="246"/>
      <c r="CC373" s="246"/>
      <c r="CE373" s="246"/>
    </row>
    <row r="374" spans="1:83" s="17" customFormat="1" ht="14.25" customHeight="1" x14ac:dyDescent="0.25">
      <c r="A374" s="198"/>
      <c r="B374" s="200"/>
      <c r="C374" s="199"/>
      <c r="D374" s="199"/>
      <c r="E374" s="199"/>
      <c r="F374" s="200"/>
      <c r="G374" s="200"/>
      <c r="H374" s="200"/>
      <c r="I374" s="198"/>
      <c r="J374" s="199"/>
      <c r="K374" s="212"/>
      <c r="L374" s="198"/>
      <c r="M374" s="198"/>
      <c r="N374" s="198"/>
      <c r="O374" s="198"/>
      <c r="P374" s="198"/>
      <c r="Q374" s="198"/>
      <c r="R374" s="198"/>
      <c r="S374" s="198"/>
      <c r="T374" s="198"/>
      <c r="U374" s="202"/>
      <c r="V374" s="201"/>
      <c r="W374" s="201"/>
      <c r="X374" s="201"/>
      <c r="Y374" s="201"/>
      <c r="Z374" s="201"/>
      <c r="AA374" s="205"/>
      <c r="AB374" s="205"/>
      <c r="AC374" s="205"/>
      <c r="AD374" s="205"/>
      <c r="AE374" s="205"/>
      <c r="AF374" s="205"/>
      <c r="AG374" s="205"/>
      <c r="AH374" s="205"/>
      <c r="AI374" s="233"/>
      <c r="AJ374" s="331"/>
      <c r="AK374" s="331"/>
      <c r="AL374" s="331"/>
      <c r="AM374" s="332"/>
      <c r="AN374" s="332"/>
      <c r="AO374" s="333"/>
      <c r="AQ374" s="19"/>
      <c r="AV374" s="221"/>
      <c r="AW374" s="221"/>
      <c r="AX374" s="221"/>
      <c r="AY374" s="221"/>
      <c r="AZ374" s="221"/>
      <c r="BA374" s="221"/>
      <c r="BB374" s="221"/>
      <c r="BC374" s="221"/>
      <c r="BD374" s="221"/>
      <c r="BL374" s="195"/>
      <c r="BM374" s="195"/>
      <c r="BN374" s="195"/>
      <c r="BO374" s="195"/>
      <c r="BP374" s="195"/>
      <c r="BQ374" s="195"/>
      <c r="BS374" s="195"/>
      <c r="BT374" s="195"/>
      <c r="BU374" s="246"/>
      <c r="BV374" s="195"/>
      <c r="BW374" s="246"/>
      <c r="BX374" s="195"/>
      <c r="BY374" s="246"/>
      <c r="BZ374" s="195"/>
      <c r="CA374" s="246"/>
      <c r="CC374" s="246"/>
      <c r="CE374" s="246"/>
    </row>
    <row r="375" spans="1:83" s="17" customFormat="1" ht="14.25" customHeight="1" x14ac:dyDescent="0.25">
      <c r="A375" s="198"/>
      <c r="B375" s="200"/>
      <c r="C375" s="199"/>
      <c r="D375" s="199"/>
      <c r="E375" s="199"/>
      <c r="F375" s="200"/>
      <c r="G375" s="200"/>
      <c r="H375" s="200"/>
      <c r="I375" s="198"/>
      <c r="J375" s="199"/>
      <c r="K375" s="212"/>
      <c r="L375" s="198"/>
      <c r="M375" s="198"/>
      <c r="N375" s="198"/>
      <c r="O375" s="198"/>
      <c r="P375" s="198"/>
      <c r="Q375" s="198"/>
      <c r="R375" s="198"/>
      <c r="S375" s="198"/>
      <c r="T375" s="198"/>
      <c r="U375" s="202"/>
      <c r="V375" s="201"/>
      <c r="W375" s="201"/>
      <c r="X375" s="201"/>
      <c r="Y375" s="201"/>
      <c r="Z375" s="201"/>
      <c r="AA375" s="205"/>
      <c r="AB375" s="205"/>
      <c r="AC375" s="205"/>
      <c r="AD375" s="205"/>
      <c r="AE375" s="205"/>
      <c r="AF375" s="205"/>
      <c r="AG375" s="205"/>
      <c r="AH375" s="205"/>
      <c r="AI375" s="233"/>
      <c r="AJ375" s="331"/>
      <c r="AK375" s="331"/>
      <c r="AL375" s="331"/>
      <c r="AM375" s="332"/>
      <c r="AN375" s="332"/>
      <c r="AO375" s="333"/>
      <c r="AQ375" s="19"/>
      <c r="AV375" s="221"/>
      <c r="AW375" s="221"/>
      <c r="AX375" s="221"/>
      <c r="AY375" s="221"/>
      <c r="AZ375" s="221"/>
      <c r="BA375" s="221"/>
      <c r="BB375" s="221"/>
      <c r="BC375" s="221"/>
      <c r="BD375" s="221"/>
      <c r="BL375" s="195"/>
      <c r="BM375" s="195"/>
      <c r="BN375" s="195"/>
      <c r="BO375" s="195"/>
      <c r="BP375" s="195"/>
      <c r="BQ375" s="195"/>
      <c r="BS375" s="195"/>
      <c r="BT375" s="195"/>
      <c r="BU375" s="246"/>
      <c r="BV375" s="195"/>
      <c r="BW375" s="246"/>
      <c r="BX375" s="195"/>
      <c r="BY375" s="246"/>
      <c r="BZ375" s="195"/>
      <c r="CA375" s="246"/>
      <c r="CC375" s="246"/>
      <c r="CE375" s="246"/>
    </row>
    <row r="376" spans="1:83" s="17" customFormat="1" ht="14.25" customHeight="1" x14ac:dyDescent="0.25">
      <c r="A376" s="198"/>
      <c r="B376" s="200"/>
      <c r="C376" s="199"/>
      <c r="D376" s="199"/>
      <c r="E376" s="199"/>
      <c r="F376" s="200"/>
      <c r="G376" s="200"/>
      <c r="H376" s="200"/>
      <c r="I376" s="198"/>
      <c r="J376" s="199"/>
      <c r="K376" s="212"/>
      <c r="L376" s="198"/>
      <c r="M376" s="198"/>
      <c r="N376" s="198"/>
      <c r="O376" s="198"/>
      <c r="P376" s="198"/>
      <c r="Q376" s="198"/>
      <c r="R376" s="198"/>
      <c r="S376" s="198"/>
      <c r="T376" s="198"/>
      <c r="U376" s="202"/>
      <c r="V376" s="201"/>
      <c r="W376" s="201"/>
      <c r="X376" s="201"/>
      <c r="Y376" s="201"/>
      <c r="Z376" s="201"/>
      <c r="AA376" s="205"/>
      <c r="AB376" s="205"/>
      <c r="AC376" s="205"/>
      <c r="AD376" s="205"/>
      <c r="AE376" s="205"/>
      <c r="AF376" s="205"/>
      <c r="AG376" s="205"/>
      <c r="AH376" s="205"/>
      <c r="AI376" s="233"/>
      <c r="AJ376" s="331"/>
      <c r="AK376" s="331"/>
      <c r="AL376" s="331"/>
      <c r="AM376" s="332"/>
      <c r="AN376" s="332"/>
      <c r="AO376" s="333"/>
      <c r="AQ376" s="19"/>
      <c r="AV376" s="221"/>
      <c r="AW376" s="221"/>
      <c r="AX376" s="221"/>
      <c r="AY376" s="221"/>
      <c r="AZ376" s="221"/>
      <c r="BA376" s="221"/>
      <c r="BB376" s="221"/>
      <c r="BC376" s="221"/>
      <c r="BD376" s="221"/>
      <c r="BL376" s="195"/>
      <c r="BM376" s="195"/>
      <c r="BN376" s="195"/>
      <c r="BO376" s="195"/>
      <c r="BP376" s="195"/>
      <c r="BQ376" s="195"/>
      <c r="BS376" s="195"/>
      <c r="BT376" s="195"/>
      <c r="BU376" s="246"/>
      <c r="BV376" s="195"/>
      <c r="BW376" s="246"/>
      <c r="BX376" s="195"/>
      <c r="BY376" s="246"/>
      <c r="BZ376" s="195"/>
      <c r="CA376" s="246"/>
      <c r="CC376" s="246"/>
      <c r="CE376" s="246"/>
    </row>
    <row r="377" spans="1:83" s="17" customFormat="1" ht="14.25" customHeight="1" x14ac:dyDescent="0.25">
      <c r="A377" s="198"/>
      <c r="B377" s="200"/>
      <c r="C377" s="199"/>
      <c r="D377" s="199"/>
      <c r="E377" s="199"/>
      <c r="F377" s="200"/>
      <c r="G377" s="200"/>
      <c r="H377" s="200"/>
      <c r="I377" s="198"/>
      <c r="J377" s="199"/>
      <c r="K377" s="212"/>
      <c r="L377" s="198"/>
      <c r="M377" s="198"/>
      <c r="N377" s="198"/>
      <c r="O377" s="198"/>
      <c r="P377" s="198"/>
      <c r="Q377" s="198"/>
      <c r="R377" s="198"/>
      <c r="S377" s="198"/>
      <c r="T377" s="198"/>
      <c r="U377" s="202"/>
      <c r="V377" s="201"/>
      <c r="W377" s="201"/>
      <c r="X377" s="201"/>
      <c r="Y377" s="201"/>
      <c r="Z377" s="201"/>
      <c r="AA377" s="205"/>
      <c r="AB377" s="205"/>
      <c r="AC377" s="205"/>
      <c r="AD377" s="205"/>
      <c r="AE377" s="205"/>
      <c r="AF377" s="205"/>
      <c r="AG377" s="205"/>
      <c r="AH377" s="205"/>
      <c r="AI377" s="233"/>
      <c r="AJ377" s="331"/>
      <c r="AK377" s="331"/>
      <c r="AL377" s="331"/>
      <c r="AM377" s="332"/>
      <c r="AN377" s="332"/>
      <c r="AO377" s="333"/>
      <c r="AQ377" s="19"/>
      <c r="AV377" s="221"/>
      <c r="AW377" s="221"/>
      <c r="AX377" s="221"/>
      <c r="AY377" s="221"/>
      <c r="AZ377" s="221"/>
      <c r="BA377" s="221"/>
      <c r="BB377" s="221"/>
      <c r="BC377" s="221"/>
      <c r="BD377" s="221"/>
      <c r="BL377" s="195"/>
      <c r="BM377" s="195"/>
      <c r="BN377" s="195"/>
      <c r="BO377" s="195"/>
      <c r="BP377" s="195"/>
      <c r="BQ377" s="195"/>
      <c r="BS377" s="195"/>
      <c r="BT377" s="195"/>
      <c r="BU377" s="246"/>
      <c r="BV377" s="195"/>
      <c r="BW377" s="246"/>
      <c r="BX377" s="195"/>
      <c r="BY377" s="246"/>
      <c r="BZ377" s="195"/>
      <c r="CA377" s="246"/>
      <c r="CC377" s="246"/>
      <c r="CE377" s="246"/>
    </row>
    <row r="378" spans="1:83" s="17" customFormat="1" ht="14.25" customHeight="1" x14ac:dyDescent="0.25">
      <c r="A378" s="198"/>
      <c r="B378" s="200"/>
      <c r="C378" s="199"/>
      <c r="D378" s="199"/>
      <c r="E378" s="199"/>
      <c r="F378" s="200"/>
      <c r="G378" s="200"/>
      <c r="H378" s="200"/>
      <c r="I378" s="198"/>
      <c r="J378" s="199"/>
      <c r="K378" s="212"/>
      <c r="L378" s="198"/>
      <c r="M378" s="198"/>
      <c r="N378" s="198"/>
      <c r="O378" s="198"/>
      <c r="P378" s="198"/>
      <c r="Q378" s="198"/>
      <c r="R378" s="198"/>
      <c r="S378" s="198"/>
      <c r="T378" s="198"/>
      <c r="U378" s="202"/>
      <c r="V378" s="201"/>
      <c r="W378" s="201"/>
      <c r="X378" s="201"/>
      <c r="Y378" s="201"/>
      <c r="Z378" s="201"/>
      <c r="AA378" s="205"/>
      <c r="AB378" s="205"/>
      <c r="AC378" s="205"/>
      <c r="AD378" s="205"/>
      <c r="AE378" s="205"/>
      <c r="AF378" s="205"/>
      <c r="AG378" s="205"/>
      <c r="AH378" s="205"/>
      <c r="AI378" s="233"/>
      <c r="AJ378" s="331"/>
      <c r="AK378" s="331"/>
      <c r="AL378" s="331"/>
      <c r="AM378" s="332"/>
      <c r="AN378" s="332"/>
      <c r="AO378" s="333"/>
      <c r="AQ378" s="19"/>
      <c r="AV378" s="221"/>
      <c r="AW378" s="221"/>
      <c r="AX378" s="221"/>
      <c r="AY378" s="221"/>
      <c r="AZ378" s="221"/>
      <c r="BA378" s="221"/>
      <c r="BB378" s="221"/>
      <c r="BC378" s="221"/>
      <c r="BD378" s="221"/>
      <c r="BL378" s="195"/>
      <c r="BM378" s="195"/>
      <c r="BN378" s="195"/>
      <c r="BO378" s="195"/>
      <c r="BP378" s="195"/>
      <c r="BQ378" s="195"/>
      <c r="BS378" s="195"/>
      <c r="BT378" s="195"/>
      <c r="BU378" s="246"/>
      <c r="BV378" s="195"/>
      <c r="BW378" s="246"/>
      <c r="BX378" s="195"/>
      <c r="BY378" s="246"/>
      <c r="BZ378" s="195"/>
      <c r="CA378" s="246"/>
      <c r="CC378" s="246"/>
      <c r="CE378" s="246"/>
    </row>
    <row r="379" spans="1:83" s="17" customFormat="1" ht="14.25" customHeight="1" x14ac:dyDescent="0.25">
      <c r="A379" s="198"/>
      <c r="B379" s="200"/>
      <c r="C379" s="199"/>
      <c r="D379" s="199"/>
      <c r="E379" s="199"/>
      <c r="F379" s="200"/>
      <c r="G379" s="200"/>
      <c r="H379" s="200"/>
      <c r="I379" s="198"/>
      <c r="J379" s="199"/>
      <c r="K379" s="212"/>
      <c r="L379" s="198"/>
      <c r="M379" s="198"/>
      <c r="N379" s="198"/>
      <c r="O379" s="198"/>
      <c r="P379" s="198"/>
      <c r="Q379" s="198"/>
      <c r="R379" s="198"/>
      <c r="S379" s="198"/>
      <c r="T379" s="198"/>
      <c r="U379" s="202"/>
      <c r="V379" s="201"/>
      <c r="W379" s="201"/>
      <c r="X379" s="201"/>
      <c r="Y379" s="201"/>
      <c r="Z379" s="201"/>
      <c r="AA379" s="205"/>
      <c r="AB379" s="205"/>
      <c r="AC379" s="205"/>
      <c r="AD379" s="205"/>
      <c r="AE379" s="205"/>
      <c r="AF379" s="205"/>
      <c r="AG379" s="205"/>
      <c r="AH379" s="205"/>
      <c r="AI379" s="233"/>
      <c r="AJ379" s="331"/>
      <c r="AK379" s="331"/>
      <c r="AL379" s="331"/>
      <c r="AM379" s="332"/>
      <c r="AN379" s="332"/>
      <c r="AO379" s="333"/>
      <c r="AQ379" s="19"/>
      <c r="AV379" s="221"/>
      <c r="AW379" s="221"/>
      <c r="AX379" s="221"/>
      <c r="AY379" s="221"/>
      <c r="AZ379" s="221"/>
      <c r="BA379" s="221"/>
      <c r="BB379" s="221"/>
      <c r="BC379" s="221"/>
      <c r="BD379" s="221"/>
      <c r="BL379" s="195"/>
      <c r="BM379" s="195"/>
      <c r="BN379" s="195"/>
      <c r="BO379" s="195"/>
      <c r="BP379" s="195"/>
      <c r="BQ379" s="195"/>
      <c r="BS379" s="195"/>
      <c r="BT379" s="195"/>
      <c r="BU379" s="246"/>
      <c r="BV379" s="195"/>
      <c r="BW379" s="246"/>
      <c r="BX379" s="195"/>
      <c r="BY379" s="246"/>
      <c r="BZ379" s="195"/>
      <c r="CA379" s="246"/>
      <c r="CC379" s="246"/>
      <c r="CE379" s="246"/>
    </row>
    <row r="380" spans="1:83" s="17" customFormat="1" ht="14.25" customHeight="1" x14ac:dyDescent="0.25">
      <c r="A380" s="198"/>
      <c r="B380" s="200"/>
      <c r="C380" s="199"/>
      <c r="D380" s="199"/>
      <c r="E380" s="199"/>
      <c r="F380" s="200"/>
      <c r="G380" s="200"/>
      <c r="H380" s="200"/>
      <c r="I380" s="198"/>
      <c r="J380" s="199"/>
      <c r="K380" s="212"/>
      <c r="L380" s="198"/>
      <c r="M380" s="198"/>
      <c r="N380" s="198"/>
      <c r="O380" s="198"/>
      <c r="P380" s="198"/>
      <c r="Q380" s="198"/>
      <c r="R380" s="198"/>
      <c r="S380" s="198"/>
      <c r="T380" s="198"/>
      <c r="U380" s="202"/>
      <c r="V380" s="201"/>
      <c r="W380" s="201"/>
      <c r="X380" s="201"/>
      <c r="Y380" s="201"/>
      <c r="Z380" s="201"/>
      <c r="AA380" s="205"/>
      <c r="AB380" s="205"/>
      <c r="AC380" s="205"/>
      <c r="AD380" s="205"/>
      <c r="AE380" s="205"/>
      <c r="AF380" s="205"/>
      <c r="AG380" s="205"/>
      <c r="AH380" s="205"/>
      <c r="AI380" s="233"/>
      <c r="AJ380" s="331"/>
      <c r="AK380" s="331"/>
      <c r="AL380" s="331"/>
      <c r="AM380" s="332"/>
      <c r="AN380" s="332"/>
      <c r="AO380" s="333"/>
      <c r="AQ380" s="19"/>
      <c r="AV380" s="221"/>
      <c r="AW380" s="221"/>
      <c r="AX380" s="221"/>
      <c r="AY380" s="221"/>
      <c r="AZ380" s="221"/>
      <c r="BA380" s="221"/>
      <c r="BB380" s="221"/>
      <c r="BC380" s="221"/>
      <c r="BD380" s="221"/>
      <c r="BL380" s="195"/>
      <c r="BM380" s="195"/>
      <c r="BN380" s="195"/>
      <c r="BO380" s="195"/>
      <c r="BP380" s="195"/>
      <c r="BQ380" s="195"/>
      <c r="BS380" s="195"/>
      <c r="BT380" s="195"/>
      <c r="BU380" s="246"/>
      <c r="BV380" s="195"/>
      <c r="BW380" s="246"/>
      <c r="BX380" s="195"/>
      <c r="BY380" s="246"/>
      <c r="BZ380" s="195"/>
      <c r="CA380" s="246"/>
      <c r="CC380" s="246"/>
      <c r="CE380" s="246"/>
    </row>
    <row r="381" spans="1:83" s="17" customFormat="1" ht="14.25" customHeight="1" x14ac:dyDescent="0.25">
      <c r="A381" s="198"/>
      <c r="B381" s="200"/>
      <c r="C381" s="199"/>
      <c r="D381" s="199"/>
      <c r="E381" s="199"/>
      <c r="F381" s="200"/>
      <c r="G381" s="200"/>
      <c r="H381" s="200"/>
      <c r="I381" s="198"/>
      <c r="J381" s="199"/>
      <c r="K381" s="212"/>
      <c r="L381" s="198"/>
      <c r="M381" s="198"/>
      <c r="N381" s="198"/>
      <c r="O381" s="198"/>
      <c r="P381" s="198"/>
      <c r="Q381" s="198"/>
      <c r="R381" s="198"/>
      <c r="S381" s="198"/>
      <c r="T381" s="198"/>
      <c r="U381" s="202"/>
      <c r="V381" s="201"/>
      <c r="W381" s="201"/>
      <c r="X381" s="201"/>
      <c r="Y381" s="201"/>
      <c r="Z381" s="201"/>
      <c r="AA381" s="205"/>
      <c r="AB381" s="205"/>
      <c r="AC381" s="205"/>
      <c r="AD381" s="205"/>
      <c r="AE381" s="205"/>
      <c r="AF381" s="205"/>
      <c r="AG381" s="205"/>
      <c r="AH381" s="205"/>
      <c r="AI381" s="233"/>
      <c r="AJ381" s="331"/>
      <c r="AK381" s="331"/>
      <c r="AL381" s="331"/>
      <c r="AM381" s="332"/>
      <c r="AN381" s="332"/>
      <c r="AO381" s="333"/>
      <c r="AQ381" s="19"/>
      <c r="AV381" s="221"/>
      <c r="AW381" s="221"/>
      <c r="AX381" s="221"/>
      <c r="AY381" s="221"/>
      <c r="AZ381" s="221"/>
      <c r="BA381" s="221"/>
      <c r="BB381" s="221"/>
      <c r="BC381" s="221"/>
      <c r="BD381" s="221"/>
      <c r="BL381" s="195"/>
      <c r="BM381" s="195"/>
      <c r="BN381" s="195"/>
      <c r="BO381" s="195"/>
      <c r="BP381" s="195"/>
      <c r="BQ381" s="195"/>
      <c r="BS381" s="195"/>
      <c r="BT381" s="195"/>
      <c r="BU381" s="246"/>
      <c r="BV381" s="195"/>
      <c r="BW381" s="246"/>
      <c r="BX381" s="195"/>
      <c r="BY381" s="246"/>
      <c r="BZ381" s="195"/>
      <c r="CA381" s="246"/>
      <c r="CC381" s="246"/>
      <c r="CE381" s="246"/>
    </row>
    <row r="382" spans="1:83" s="17" customFormat="1" ht="14.25" customHeight="1" x14ac:dyDescent="0.25">
      <c r="A382" s="198"/>
      <c r="B382" s="200"/>
      <c r="C382" s="199"/>
      <c r="D382" s="199"/>
      <c r="E382" s="199"/>
      <c r="F382" s="200"/>
      <c r="G382" s="200"/>
      <c r="H382" s="200"/>
      <c r="I382" s="198"/>
      <c r="J382" s="199"/>
      <c r="K382" s="212"/>
      <c r="L382" s="198"/>
      <c r="M382" s="198"/>
      <c r="N382" s="198"/>
      <c r="O382" s="198"/>
      <c r="P382" s="198"/>
      <c r="Q382" s="198"/>
      <c r="R382" s="198"/>
      <c r="S382" s="198"/>
      <c r="T382" s="198"/>
      <c r="U382" s="202"/>
      <c r="V382" s="201"/>
      <c r="W382" s="201"/>
      <c r="X382" s="201"/>
      <c r="Y382" s="201"/>
      <c r="Z382" s="201"/>
      <c r="AA382" s="205"/>
      <c r="AB382" s="205"/>
      <c r="AC382" s="205"/>
      <c r="AD382" s="205"/>
      <c r="AE382" s="205"/>
      <c r="AF382" s="205"/>
      <c r="AG382" s="205"/>
      <c r="AH382" s="205"/>
      <c r="AI382" s="233"/>
      <c r="AJ382" s="331"/>
      <c r="AK382" s="331"/>
      <c r="AL382" s="331"/>
      <c r="AM382" s="332"/>
      <c r="AN382" s="332"/>
      <c r="AO382" s="333"/>
      <c r="AQ382" s="19"/>
      <c r="AV382" s="221"/>
      <c r="AW382" s="221"/>
      <c r="AX382" s="221"/>
      <c r="AY382" s="221"/>
      <c r="AZ382" s="221"/>
      <c r="BA382" s="221"/>
      <c r="BB382" s="221"/>
      <c r="BC382" s="221"/>
      <c r="BD382" s="221"/>
      <c r="BL382" s="195"/>
      <c r="BM382" s="195"/>
      <c r="BN382" s="195"/>
      <c r="BO382" s="195"/>
      <c r="BP382" s="195"/>
      <c r="BQ382" s="195"/>
      <c r="BS382" s="195"/>
      <c r="BT382" s="195"/>
      <c r="BU382" s="246"/>
      <c r="BV382" s="195"/>
      <c r="BW382" s="246"/>
      <c r="BX382" s="195"/>
      <c r="BY382" s="246"/>
      <c r="BZ382" s="195"/>
      <c r="CA382" s="246"/>
      <c r="CC382" s="246"/>
      <c r="CE382" s="246"/>
    </row>
    <row r="383" spans="1:83" s="17" customFormat="1" ht="14.25" customHeight="1" x14ac:dyDescent="0.25">
      <c r="A383" s="198"/>
      <c r="B383" s="200"/>
      <c r="C383" s="199"/>
      <c r="D383" s="199"/>
      <c r="E383" s="199"/>
      <c r="F383" s="200"/>
      <c r="G383" s="200"/>
      <c r="H383" s="200"/>
      <c r="I383" s="198"/>
      <c r="J383" s="199"/>
      <c r="K383" s="212"/>
      <c r="L383" s="198"/>
      <c r="M383" s="198"/>
      <c r="N383" s="198"/>
      <c r="O383" s="198"/>
      <c r="P383" s="198"/>
      <c r="Q383" s="198"/>
      <c r="R383" s="198"/>
      <c r="S383" s="198"/>
      <c r="T383" s="198"/>
      <c r="U383" s="202"/>
      <c r="V383" s="201"/>
      <c r="W383" s="201"/>
      <c r="X383" s="201"/>
      <c r="Y383" s="201"/>
      <c r="Z383" s="201"/>
      <c r="AA383" s="205"/>
      <c r="AB383" s="205"/>
      <c r="AC383" s="205"/>
      <c r="AD383" s="205"/>
      <c r="AE383" s="205"/>
      <c r="AF383" s="205"/>
      <c r="AG383" s="205"/>
      <c r="AH383" s="205"/>
      <c r="AI383" s="233"/>
      <c r="AJ383" s="331"/>
      <c r="AK383" s="331"/>
      <c r="AL383" s="331"/>
      <c r="AM383" s="332"/>
      <c r="AN383" s="332"/>
      <c r="AO383" s="333"/>
      <c r="AQ383" s="19"/>
      <c r="AV383" s="221"/>
      <c r="AW383" s="221"/>
      <c r="AX383" s="221"/>
      <c r="AY383" s="221"/>
      <c r="AZ383" s="221"/>
      <c r="BA383" s="221"/>
      <c r="BB383" s="221"/>
      <c r="BC383" s="221"/>
      <c r="BD383" s="221"/>
      <c r="BL383" s="195"/>
      <c r="BM383" s="195"/>
      <c r="BN383" s="195"/>
      <c r="BO383" s="195"/>
      <c r="BP383" s="195"/>
      <c r="BQ383" s="195"/>
      <c r="BS383" s="195"/>
      <c r="BT383" s="195"/>
      <c r="BU383" s="246"/>
      <c r="BV383" s="195"/>
      <c r="BW383" s="246"/>
      <c r="BX383" s="195"/>
      <c r="BY383" s="246"/>
      <c r="BZ383" s="195"/>
      <c r="CA383" s="246"/>
      <c r="CC383" s="246"/>
      <c r="CE383" s="246"/>
    </row>
    <row r="384" spans="1:83" s="17" customFormat="1" ht="14.25" customHeight="1" x14ac:dyDescent="0.25">
      <c r="A384" s="198"/>
      <c r="B384" s="200"/>
      <c r="C384" s="199"/>
      <c r="D384" s="199"/>
      <c r="E384" s="199"/>
      <c r="F384" s="200"/>
      <c r="G384" s="200"/>
      <c r="H384" s="200"/>
      <c r="I384" s="198"/>
      <c r="J384" s="199"/>
      <c r="K384" s="212"/>
      <c r="L384" s="198"/>
      <c r="M384" s="198"/>
      <c r="N384" s="198"/>
      <c r="O384" s="198"/>
      <c r="P384" s="198"/>
      <c r="Q384" s="198"/>
      <c r="R384" s="198"/>
      <c r="S384" s="198"/>
      <c r="T384" s="198"/>
      <c r="U384" s="202"/>
      <c r="V384" s="201"/>
      <c r="W384" s="201"/>
      <c r="X384" s="201"/>
      <c r="Y384" s="201"/>
      <c r="Z384" s="201"/>
      <c r="AA384" s="205"/>
      <c r="AB384" s="205"/>
      <c r="AC384" s="205"/>
      <c r="AD384" s="205"/>
      <c r="AE384" s="205"/>
      <c r="AF384" s="205"/>
      <c r="AG384" s="205"/>
      <c r="AH384" s="205"/>
      <c r="AI384" s="233"/>
      <c r="AJ384" s="331"/>
      <c r="AK384" s="331"/>
      <c r="AL384" s="331"/>
      <c r="AM384" s="332"/>
      <c r="AN384" s="332"/>
      <c r="AO384" s="333"/>
      <c r="AQ384" s="19"/>
      <c r="AV384" s="221"/>
      <c r="AW384" s="221"/>
      <c r="AX384" s="221"/>
      <c r="AY384" s="221"/>
      <c r="AZ384" s="221"/>
      <c r="BA384" s="221"/>
      <c r="BB384" s="221"/>
      <c r="BC384" s="221"/>
      <c r="BD384" s="221"/>
      <c r="BL384" s="195"/>
      <c r="BM384" s="195"/>
      <c r="BN384" s="195"/>
      <c r="BO384" s="195"/>
      <c r="BP384" s="195"/>
      <c r="BQ384" s="195"/>
      <c r="BS384" s="195"/>
      <c r="BT384" s="195"/>
      <c r="BU384" s="246"/>
      <c r="BV384" s="195"/>
      <c r="BW384" s="246"/>
      <c r="BX384" s="195"/>
      <c r="BY384" s="246"/>
      <c r="BZ384" s="195"/>
      <c r="CA384" s="246"/>
      <c r="CC384" s="246"/>
      <c r="CE384" s="246"/>
    </row>
    <row r="385" spans="1:83" s="17" customFormat="1" ht="14.25" customHeight="1" x14ac:dyDescent="0.25">
      <c r="A385" s="198"/>
      <c r="B385" s="200"/>
      <c r="C385" s="199"/>
      <c r="D385" s="199"/>
      <c r="E385" s="199"/>
      <c r="F385" s="200"/>
      <c r="G385" s="200"/>
      <c r="H385" s="200"/>
      <c r="I385" s="198"/>
      <c r="J385" s="199"/>
      <c r="K385" s="212"/>
      <c r="L385" s="198"/>
      <c r="M385" s="198"/>
      <c r="N385" s="198"/>
      <c r="O385" s="198"/>
      <c r="P385" s="198"/>
      <c r="Q385" s="198"/>
      <c r="R385" s="198"/>
      <c r="S385" s="198"/>
      <c r="T385" s="198"/>
      <c r="U385" s="202"/>
      <c r="V385" s="201"/>
      <c r="W385" s="201"/>
      <c r="X385" s="201"/>
      <c r="Y385" s="201"/>
      <c r="Z385" s="201"/>
      <c r="AA385" s="205"/>
      <c r="AB385" s="205"/>
      <c r="AC385" s="205"/>
      <c r="AD385" s="205"/>
      <c r="AE385" s="205"/>
      <c r="AF385" s="205"/>
      <c r="AG385" s="205"/>
      <c r="AH385" s="205"/>
      <c r="AI385" s="233"/>
      <c r="AJ385" s="331"/>
      <c r="AK385" s="331"/>
      <c r="AL385" s="331"/>
      <c r="AM385" s="332"/>
      <c r="AN385" s="332"/>
      <c r="AO385" s="333"/>
      <c r="AQ385" s="19"/>
      <c r="AV385" s="221"/>
      <c r="AW385" s="221"/>
      <c r="AX385" s="221"/>
      <c r="AY385" s="221"/>
      <c r="AZ385" s="221"/>
      <c r="BA385" s="221"/>
      <c r="BB385" s="221"/>
      <c r="BC385" s="221"/>
      <c r="BD385" s="221"/>
      <c r="BL385" s="195"/>
      <c r="BM385" s="195"/>
      <c r="BN385" s="195"/>
      <c r="BO385" s="195"/>
      <c r="BP385" s="195"/>
      <c r="BQ385" s="195"/>
      <c r="BS385" s="195"/>
      <c r="BT385" s="195"/>
      <c r="BU385" s="246"/>
      <c r="BV385" s="195"/>
      <c r="BW385" s="246"/>
      <c r="BX385" s="195"/>
      <c r="BY385" s="246"/>
      <c r="BZ385" s="195"/>
      <c r="CA385" s="246"/>
      <c r="CC385" s="246"/>
      <c r="CE385" s="246"/>
    </row>
    <row r="386" spans="1:83" s="17" customFormat="1" ht="14.25" customHeight="1" x14ac:dyDescent="0.25">
      <c r="A386" s="198"/>
      <c r="B386" s="200"/>
      <c r="C386" s="199"/>
      <c r="D386" s="199"/>
      <c r="E386" s="199"/>
      <c r="F386" s="200"/>
      <c r="G386" s="200"/>
      <c r="H386" s="200"/>
      <c r="I386" s="198"/>
      <c r="J386" s="199"/>
      <c r="K386" s="212"/>
      <c r="L386" s="198"/>
      <c r="M386" s="198"/>
      <c r="N386" s="198"/>
      <c r="O386" s="198"/>
      <c r="P386" s="198"/>
      <c r="Q386" s="198"/>
      <c r="R386" s="198"/>
      <c r="S386" s="198"/>
      <c r="T386" s="198"/>
      <c r="U386" s="202"/>
      <c r="V386" s="201"/>
      <c r="W386" s="201"/>
      <c r="X386" s="201"/>
      <c r="Y386" s="201"/>
      <c r="Z386" s="201"/>
      <c r="AA386" s="205"/>
      <c r="AB386" s="205"/>
      <c r="AC386" s="205"/>
      <c r="AD386" s="205"/>
      <c r="AE386" s="205"/>
      <c r="AF386" s="205"/>
      <c r="AG386" s="205"/>
      <c r="AH386" s="205"/>
      <c r="AI386" s="233"/>
      <c r="AJ386" s="331"/>
      <c r="AK386" s="331"/>
      <c r="AL386" s="331"/>
      <c r="AM386" s="332"/>
      <c r="AN386" s="332"/>
      <c r="AO386" s="333"/>
      <c r="AQ386" s="19"/>
      <c r="AV386" s="221"/>
      <c r="AW386" s="221"/>
      <c r="AX386" s="221"/>
      <c r="AY386" s="221"/>
      <c r="AZ386" s="221"/>
      <c r="BA386" s="221"/>
      <c r="BB386" s="221"/>
      <c r="BC386" s="221"/>
      <c r="BD386" s="221"/>
      <c r="BL386" s="195"/>
      <c r="BM386" s="195"/>
      <c r="BN386" s="195"/>
      <c r="BO386" s="195"/>
      <c r="BP386" s="195"/>
      <c r="BQ386" s="195"/>
      <c r="BS386" s="195"/>
      <c r="BT386" s="195"/>
      <c r="BU386" s="246"/>
      <c r="BV386" s="195"/>
      <c r="BW386" s="246"/>
      <c r="BX386" s="195"/>
      <c r="BY386" s="246"/>
      <c r="BZ386" s="195"/>
      <c r="CA386" s="246"/>
      <c r="CC386" s="246"/>
      <c r="CE386" s="246"/>
    </row>
    <row r="387" spans="1:83" s="17" customFormat="1" ht="14.25" customHeight="1" x14ac:dyDescent="0.25">
      <c r="A387" s="198"/>
      <c r="B387" s="200"/>
      <c r="C387" s="199"/>
      <c r="D387" s="199"/>
      <c r="E387" s="199"/>
      <c r="F387" s="200"/>
      <c r="G387" s="200"/>
      <c r="H387" s="200"/>
      <c r="I387" s="198"/>
      <c r="J387" s="199"/>
      <c r="K387" s="212"/>
      <c r="L387" s="198"/>
      <c r="M387" s="198"/>
      <c r="N387" s="198"/>
      <c r="O387" s="198"/>
      <c r="P387" s="198"/>
      <c r="Q387" s="198"/>
      <c r="R387" s="198"/>
      <c r="S387" s="198"/>
      <c r="T387" s="198"/>
      <c r="U387" s="202"/>
      <c r="V387" s="201"/>
      <c r="W387" s="201"/>
      <c r="X387" s="201"/>
      <c r="Y387" s="201"/>
      <c r="Z387" s="201"/>
      <c r="AA387" s="205"/>
      <c r="AB387" s="205"/>
      <c r="AC387" s="205"/>
      <c r="AD387" s="205"/>
      <c r="AE387" s="205"/>
      <c r="AF387" s="205"/>
      <c r="AG387" s="205"/>
      <c r="AH387" s="205"/>
      <c r="AI387" s="233"/>
      <c r="AJ387" s="331"/>
      <c r="AK387" s="331"/>
      <c r="AL387" s="331"/>
      <c r="AM387" s="332"/>
      <c r="AN387" s="332"/>
      <c r="AO387" s="333"/>
      <c r="AQ387" s="19"/>
      <c r="AV387" s="221"/>
      <c r="AW387" s="221"/>
      <c r="AX387" s="221"/>
      <c r="AY387" s="221"/>
      <c r="AZ387" s="221"/>
      <c r="BA387" s="221"/>
      <c r="BB387" s="221"/>
      <c r="BC387" s="221"/>
      <c r="BD387" s="221"/>
      <c r="BL387" s="195"/>
      <c r="BM387" s="195"/>
      <c r="BN387" s="195"/>
      <c r="BO387" s="195"/>
      <c r="BP387" s="195"/>
      <c r="BQ387" s="195"/>
      <c r="BS387" s="195"/>
      <c r="BT387" s="195"/>
      <c r="BU387" s="246"/>
      <c r="BV387" s="195"/>
      <c r="BW387" s="246"/>
      <c r="BX387" s="195"/>
      <c r="BY387" s="246"/>
      <c r="BZ387" s="195"/>
      <c r="CA387" s="246"/>
      <c r="CC387" s="246"/>
      <c r="CE387" s="246"/>
    </row>
    <row r="388" spans="1:83" s="17" customFormat="1" ht="14.25" customHeight="1" x14ac:dyDescent="0.25">
      <c r="A388" s="198"/>
      <c r="B388" s="200"/>
      <c r="C388" s="199"/>
      <c r="D388" s="199"/>
      <c r="E388" s="199"/>
      <c r="F388" s="200"/>
      <c r="G388" s="200"/>
      <c r="H388" s="200"/>
      <c r="I388" s="198"/>
      <c r="J388" s="199"/>
      <c r="K388" s="212"/>
      <c r="L388" s="198"/>
      <c r="M388" s="198"/>
      <c r="N388" s="198"/>
      <c r="O388" s="198"/>
      <c r="P388" s="198"/>
      <c r="Q388" s="198"/>
      <c r="R388" s="198"/>
      <c r="S388" s="198"/>
      <c r="T388" s="198"/>
      <c r="U388" s="202"/>
      <c r="V388" s="201"/>
      <c r="W388" s="201"/>
      <c r="X388" s="201"/>
      <c r="Y388" s="201"/>
      <c r="Z388" s="201"/>
      <c r="AA388" s="205"/>
      <c r="AB388" s="205"/>
      <c r="AC388" s="205"/>
      <c r="AD388" s="205"/>
      <c r="AE388" s="205"/>
      <c r="AF388" s="205"/>
      <c r="AG388" s="205"/>
      <c r="AH388" s="205"/>
      <c r="AI388" s="233"/>
      <c r="AJ388" s="331"/>
      <c r="AK388" s="331"/>
      <c r="AL388" s="331"/>
      <c r="AM388" s="332"/>
      <c r="AN388" s="332"/>
      <c r="AO388" s="333"/>
      <c r="AQ388" s="19"/>
      <c r="AV388" s="221"/>
      <c r="AW388" s="221"/>
      <c r="AX388" s="221"/>
      <c r="AY388" s="221"/>
      <c r="AZ388" s="221"/>
      <c r="BA388" s="221"/>
      <c r="BB388" s="221"/>
      <c r="BC388" s="221"/>
      <c r="BD388" s="221"/>
      <c r="BL388" s="195"/>
      <c r="BM388" s="195"/>
      <c r="BN388" s="195"/>
      <c r="BO388" s="195"/>
      <c r="BP388" s="195"/>
      <c r="BQ388" s="195"/>
      <c r="BS388" s="195"/>
      <c r="BT388" s="195"/>
      <c r="BU388" s="246"/>
      <c r="BV388" s="195"/>
      <c r="BW388" s="246"/>
      <c r="BX388" s="195"/>
      <c r="BY388" s="246"/>
      <c r="BZ388" s="195"/>
      <c r="CA388" s="246"/>
      <c r="CC388" s="246"/>
      <c r="CE388" s="246"/>
    </row>
    <row r="389" spans="1:83" s="17" customFormat="1" ht="14.25" customHeight="1" x14ac:dyDescent="0.25">
      <c r="A389" s="198"/>
      <c r="B389" s="200"/>
      <c r="C389" s="199"/>
      <c r="D389" s="199"/>
      <c r="E389" s="199"/>
      <c r="F389" s="200"/>
      <c r="G389" s="200"/>
      <c r="H389" s="200"/>
      <c r="I389" s="198"/>
      <c r="J389" s="199"/>
      <c r="K389" s="212"/>
      <c r="L389" s="198"/>
      <c r="M389" s="198"/>
      <c r="N389" s="198"/>
      <c r="O389" s="198"/>
      <c r="P389" s="198"/>
      <c r="Q389" s="198"/>
      <c r="R389" s="198"/>
      <c r="S389" s="198"/>
      <c r="T389" s="198"/>
      <c r="U389" s="202"/>
      <c r="V389" s="201"/>
      <c r="W389" s="201"/>
      <c r="X389" s="201"/>
      <c r="Y389" s="201"/>
      <c r="Z389" s="201"/>
      <c r="AA389" s="205"/>
      <c r="AB389" s="205"/>
      <c r="AC389" s="205"/>
      <c r="AD389" s="205"/>
      <c r="AE389" s="205"/>
      <c r="AF389" s="205"/>
      <c r="AG389" s="205"/>
      <c r="AH389" s="205"/>
      <c r="AI389" s="233"/>
      <c r="AJ389" s="331"/>
      <c r="AK389" s="331"/>
      <c r="AL389" s="331"/>
      <c r="AM389" s="332"/>
      <c r="AN389" s="332"/>
      <c r="AO389" s="333"/>
      <c r="AQ389" s="19"/>
      <c r="AV389" s="221"/>
      <c r="AW389" s="221"/>
      <c r="AX389" s="221"/>
      <c r="AY389" s="221"/>
      <c r="AZ389" s="221"/>
      <c r="BA389" s="221"/>
      <c r="BB389" s="221"/>
      <c r="BC389" s="221"/>
      <c r="BD389" s="221"/>
      <c r="BL389" s="195"/>
      <c r="BM389" s="195"/>
      <c r="BN389" s="195"/>
      <c r="BO389" s="195"/>
      <c r="BP389" s="195"/>
      <c r="BQ389" s="195"/>
      <c r="BS389" s="195"/>
      <c r="BT389" s="195"/>
      <c r="BU389" s="246"/>
      <c r="BV389" s="195"/>
      <c r="BW389" s="246"/>
      <c r="BX389" s="195"/>
      <c r="BY389" s="246"/>
      <c r="BZ389" s="195"/>
      <c r="CA389" s="246"/>
      <c r="CC389" s="246"/>
      <c r="CE389" s="246"/>
    </row>
    <row r="390" spans="1:83" s="17" customFormat="1" ht="14.25" customHeight="1" x14ac:dyDescent="0.25">
      <c r="A390" s="198"/>
      <c r="B390" s="200"/>
      <c r="C390" s="199"/>
      <c r="D390" s="199"/>
      <c r="E390" s="199"/>
      <c r="F390" s="200"/>
      <c r="G390" s="200"/>
      <c r="H390" s="200"/>
      <c r="I390" s="198"/>
      <c r="J390" s="199"/>
      <c r="K390" s="212"/>
      <c r="L390" s="198"/>
      <c r="M390" s="198"/>
      <c r="N390" s="198"/>
      <c r="O390" s="198"/>
      <c r="P390" s="198"/>
      <c r="Q390" s="198"/>
      <c r="R390" s="198"/>
      <c r="S390" s="198"/>
      <c r="T390" s="198"/>
      <c r="U390" s="202"/>
      <c r="V390" s="201"/>
      <c r="W390" s="201"/>
      <c r="X390" s="201"/>
      <c r="Y390" s="201"/>
      <c r="Z390" s="201"/>
      <c r="AA390" s="205"/>
      <c r="AB390" s="205"/>
      <c r="AC390" s="205"/>
      <c r="AD390" s="205"/>
      <c r="AE390" s="205"/>
      <c r="AF390" s="205"/>
      <c r="AG390" s="205"/>
      <c r="AH390" s="205"/>
      <c r="AI390" s="233"/>
      <c r="AJ390" s="331"/>
      <c r="AK390" s="331"/>
      <c r="AL390" s="331"/>
      <c r="AM390" s="332"/>
      <c r="AN390" s="332"/>
      <c r="AO390" s="333"/>
      <c r="AQ390" s="19"/>
      <c r="AV390" s="221"/>
      <c r="AW390" s="221"/>
      <c r="AX390" s="221"/>
      <c r="AY390" s="221"/>
      <c r="AZ390" s="221"/>
      <c r="BA390" s="221"/>
      <c r="BB390" s="221"/>
      <c r="BC390" s="221"/>
      <c r="BD390" s="221"/>
      <c r="BL390" s="195"/>
      <c r="BM390" s="195"/>
      <c r="BN390" s="195"/>
      <c r="BO390" s="195"/>
      <c r="BP390" s="195"/>
      <c r="BQ390" s="195"/>
      <c r="BS390" s="195"/>
      <c r="BT390" s="195"/>
      <c r="BU390" s="246"/>
      <c r="BV390" s="195"/>
      <c r="BW390" s="246"/>
      <c r="BX390" s="195"/>
      <c r="BY390" s="246"/>
      <c r="BZ390" s="195"/>
      <c r="CA390" s="246"/>
      <c r="CC390" s="246"/>
      <c r="CE390" s="246"/>
    </row>
    <row r="391" spans="1:83" s="17" customFormat="1" ht="14.25" customHeight="1" x14ac:dyDescent="0.25">
      <c r="A391" s="198"/>
      <c r="B391" s="200"/>
      <c r="C391" s="199"/>
      <c r="D391" s="199"/>
      <c r="E391" s="199"/>
      <c r="F391" s="200"/>
      <c r="G391" s="200"/>
      <c r="H391" s="200"/>
      <c r="I391" s="198"/>
      <c r="J391" s="199"/>
      <c r="K391" s="212"/>
      <c r="L391" s="198"/>
      <c r="M391" s="198"/>
      <c r="N391" s="198"/>
      <c r="O391" s="198"/>
      <c r="P391" s="198"/>
      <c r="Q391" s="198"/>
      <c r="R391" s="198"/>
      <c r="S391" s="198"/>
      <c r="T391" s="198"/>
      <c r="U391" s="202"/>
      <c r="V391" s="201"/>
      <c r="W391" s="201"/>
      <c r="X391" s="201"/>
      <c r="Y391" s="201"/>
      <c r="Z391" s="201"/>
      <c r="AA391" s="205"/>
      <c r="AB391" s="205"/>
      <c r="AC391" s="205"/>
      <c r="AD391" s="205"/>
      <c r="AE391" s="205"/>
      <c r="AF391" s="205"/>
      <c r="AG391" s="205"/>
      <c r="AH391" s="205"/>
      <c r="AI391" s="233"/>
      <c r="AJ391" s="331"/>
      <c r="AK391" s="331"/>
      <c r="AL391" s="331"/>
      <c r="AM391" s="332"/>
      <c r="AN391" s="332"/>
      <c r="AO391" s="333"/>
      <c r="AQ391" s="19"/>
      <c r="AV391" s="221"/>
      <c r="AW391" s="221"/>
      <c r="AX391" s="221"/>
      <c r="AY391" s="221"/>
      <c r="AZ391" s="221"/>
      <c r="BA391" s="221"/>
      <c r="BB391" s="221"/>
      <c r="BC391" s="221"/>
      <c r="BD391" s="221"/>
      <c r="BL391" s="195"/>
      <c r="BM391" s="195"/>
      <c r="BN391" s="195"/>
      <c r="BO391" s="195"/>
      <c r="BP391" s="195"/>
      <c r="BQ391" s="195"/>
      <c r="BS391" s="195"/>
      <c r="BT391" s="195"/>
      <c r="BU391" s="246"/>
      <c r="BV391" s="195"/>
      <c r="BW391" s="246"/>
      <c r="BX391" s="195"/>
      <c r="BY391" s="246"/>
      <c r="BZ391" s="195"/>
      <c r="CA391" s="246"/>
      <c r="CC391" s="246"/>
      <c r="CE391" s="246"/>
    </row>
    <row r="392" spans="1:83" s="17" customFormat="1" ht="14.25" customHeight="1" x14ac:dyDescent="0.25">
      <c r="A392" s="198"/>
      <c r="B392" s="200"/>
      <c r="C392" s="199"/>
      <c r="D392" s="199"/>
      <c r="E392" s="199"/>
      <c r="F392" s="200"/>
      <c r="G392" s="200"/>
      <c r="H392" s="200"/>
      <c r="I392" s="198"/>
      <c r="J392" s="199"/>
      <c r="K392" s="212"/>
      <c r="L392" s="198"/>
      <c r="M392" s="198"/>
      <c r="N392" s="198"/>
      <c r="O392" s="198"/>
      <c r="P392" s="198"/>
      <c r="Q392" s="198"/>
      <c r="R392" s="198"/>
      <c r="S392" s="198"/>
      <c r="T392" s="198"/>
      <c r="U392" s="202"/>
      <c r="V392" s="201"/>
      <c r="W392" s="201"/>
      <c r="X392" s="201"/>
      <c r="Y392" s="201"/>
      <c r="Z392" s="201"/>
      <c r="AA392" s="205"/>
      <c r="AB392" s="205"/>
      <c r="AC392" s="205"/>
      <c r="AD392" s="205"/>
      <c r="AE392" s="205"/>
      <c r="AF392" s="205"/>
      <c r="AG392" s="205"/>
      <c r="AH392" s="205"/>
      <c r="AI392" s="233"/>
      <c r="AJ392" s="331"/>
      <c r="AK392" s="331"/>
      <c r="AL392" s="331"/>
      <c r="AM392" s="332"/>
      <c r="AN392" s="332"/>
      <c r="AO392" s="333"/>
      <c r="AQ392" s="19"/>
      <c r="AV392" s="221"/>
      <c r="AW392" s="221"/>
      <c r="AX392" s="221"/>
      <c r="AY392" s="221"/>
      <c r="AZ392" s="221"/>
      <c r="BA392" s="221"/>
      <c r="BB392" s="221"/>
      <c r="BC392" s="221"/>
      <c r="BD392" s="221"/>
      <c r="BL392" s="195"/>
      <c r="BM392" s="195"/>
      <c r="BN392" s="195"/>
      <c r="BO392" s="195"/>
      <c r="BP392" s="195"/>
      <c r="BQ392" s="195"/>
      <c r="BS392" s="195"/>
      <c r="BT392" s="195"/>
      <c r="BU392" s="246"/>
      <c r="BV392" s="195"/>
      <c r="BW392" s="246"/>
      <c r="BX392" s="195"/>
      <c r="BY392" s="246"/>
      <c r="BZ392" s="195"/>
      <c r="CA392" s="246"/>
      <c r="CC392" s="246"/>
      <c r="CE392" s="246"/>
    </row>
    <row r="393" spans="1:83" s="17" customFormat="1" ht="14.25" customHeight="1" x14ac:dyDescent="0.25">
      <c r="A393" s="198"/>
      <c r="B393" s="200"/>
      <c r="C393" s="199"/>
      <c r="D393" s="199"/>
      <c r="E393" s="199"/>
      <c r="F393" s="200"/>
      <c r="G393" s="200"/>
      <c r="H393" s="200"/>
      <c r="I393" s="198"/>
      <c r="J393" s="199"/>
      <c r="K393" s="212"/>
      <c r="L393" s="198"/>
      <c r="M393" s="198"/>
      <c r="N393" s="198"/>
      <c r="O393" s="198"/>
      <c r="P393" s="198"/>
      <c r="Q393" s="198"/>
      <c r="R393" s="198"/>
      <c r="S393" s="198"/>
      <c r="T393" s="198"/>
      <c r="U393" s="202"/>
      <c r="V393" s="201"/>
      <c r="W393" s="201"/>
      <c r="X393" s="201"/>
      <c r="Y393" s="201"/>
      <c r="Z393" s="201"/>
      <c r="AA393" s="205"/>
      <c r="AB393" s="205"/>
      <c r="AC393" s="205"/>
      <c r="AD393" s="205"/>
      <c r="AE393" s="205"/>
      <c r="AF393" s="205"/>
      <c r="AG393" s="205"/>
      <c r="AH393" s="205"/>
      <c r="AI393" s="233"/>
      <c r="AJ393" s="331"/>
      <c r="AK393" s="331"/>
      <c r="AL393" s="331"/>
      <c r="AM393" s="332"/>
      <c r="AN393" s="332"/>
      <c r="AO393" s="333"/>
      <c r="AQ393" s="19"/>
      <c r="AV393" s="221"/>
      <c r="AW393" s="221"/>
      <c r="AX393" s="221"/>
      <c r="AY393" s="221"/>
      <c r="AZ393" s="221"/>
      <c r="BA393" s="221"/>
      <c r="BB393" s="221"/>
      <c r="BC393" s="221"/>
      <c r="BD393" s="221"/>
      <c r="BL393" s="195"/>
      <c r="BM393" s="195"/>
      <c r="BN393" s="195"/>
      <c r="BO393" s="195"/>
      <c r="BP393" s="195"/>
      <c r="BQ393" s="195"/>
      <c r="BS393" s="195"/>
      <c r="BT393" s="195"/>
      <c r="BU393" s="246"/>
      <c r="BV393" s="195"/>
      <c r="BW393" s="246"/>
      <c r="BX393" s="195"/>
      <c r="BY393" s="246"/>
      <c r="BZ393" s="195"/>
      <c r="CA393" s="246"/>
      <c r="CC393" s="246"/>
      <c r="CE393" s="246"/>
    </row>
    <row r="394" spans="1:83" s="17" customFormat="1" ht="14.25" customHeight="1" x14ac:dyDescent="0.25">
      <c r="A394" s="198"/>
      <c r="B394" s="200"/>
      <c r="C394" s="199"/>
      <c r="D394" s="199"/>
      <c r="E394" s="199"/>
      <c r="F394" s="200"/>
      <c r="G394" s="200"/>
      <c r="H394" s="200"/>
      <c r="I394" s="198"/>
      <c r="J394" s="199"/>
      <c r="K394" s="212"/>
      <c r="L394" s="198"/>
      <c r="M394" s="198"/>
      <c r="N394" s="198"/>
      <c r="O394" s="198"/>
      <c r="P394" s="198"/>
      <c r="Q394" s="198"/>
      <c r="R394" s="198"/>
      <c r="S394" s="198"/>
      <c r="T394" s="198"/>
      <c r="U394" s="202"/>
      <c r="V394" s="201"/>
      <c r="W394" s="201"/>
      <c r="X394" s="201"/>
      <c r="Y394" s="201"/>
      <c r="Z394" s="201"/>
      <c r="AA394" s="205"/>
      <c r="AB394" s="205"/>
      <c r="AC394" s="205"/>
      <c r="AD394" s="205"/>
      <c r="AE394" s="205"/>
      <c r="AF394" s="205"/>
      <c r="AG394" s="205"/>
      <c r="AH394" s="205"/>
      <c r="AI394" s="233"/>
      <c r="AJ394" s="331"/>
      <c r="AK394" s="331"/>
      <c r="AL394" s="331"/>
      <c r="AM394" s="332"/>
      <c r="AN394" s="332"/>
      <c r="AO394" s="333"/>
      <c r="AQ394" s="19"/>
      <c r="AV394" s="221"/>
      <c r="AW394" s="221"/>
      <c r="AX394" s="221"/>
      <c r="AY394" s="221"/>
      <c r="AZ394" s="221"/>
      <c r="BA394" s="221"/>
      <c r="BB394" s="221"/>
      <c r="BC394" s="221"/>
      <c r="BD394" s="221"/>
      <c r="BL394" s="195"/>
      <c r="BM394" s="195"/>
      <c r="BN394" s="195"/>
      <c r="BO394" s="195"/>
      <c r="BP394" s="195"/>
      <c r="BQ394" s="195"/>
      <c r="BS394" s="195"/>
      <c r="BT394" s="195"/>
      <c r="BU394" s="246"/>
      <c r="BV394" s="195"/>
      <c r="BW394" s="246"/>
      <c r="BX394" s="195"/>
      <c r="BY394" s="246"/>
      <c r="BZ394" s="195"/>
      <c r="CA394" s="246"/>
      <c r="CC394" s="246"/>
      <c r="CE394" s="246"/>
    </row>
    <row r="395" spans="1:83" s="17" customFormat="1" ht="14.25" customHeight="1" x14ac:dyDescent="0.25">
      <c r="A395" s="198"/>
      <c r="B395" s="200"/>
      <c r="C395" s="199"/>
      <c r="D395" s="199"/>
      <c r="E395" s="199"/>
      <c r="F395" s="200"/>
      <c r="G395" s="200"/>
      <c r="H395" s="200"/>
      <c r="I395" s="198"/>
      <c r="J395" s="199"/>
      <c r="K395" s="212"/>
      <c r="L395" s="198"/>
      <c r="M395" s="198"/>
      <c r="N395" s="198"/>
      <c r="O395" s="198"/>
      <c r="P395" s="198"/>
      <c r="Q395" s="198"/>
      <c r="R395" s="198"/>
      <c r="S395" s="198"/>
      <c r="T395" s="198"/>
      <c r="U395" s="202"/>
      <c r="V395" s="201"/>
      <c r="W395" s="201"/>
      <c r="X395" s="201"/>
      <c r="Y395" s="201"/>
      <c r="Z395" s="201"/>
      <c r="AA395" s="205"/>
      <c r="AB395" s="205"/>
      <c r="AC395" s="205"/>
      <c r="AD395" s="205"/>
      <c r="AE395" s="205"/>
      <c r="AF395" s="205"/>
      <c r="AG395" s="205"/>
      <c r="AH395" s="205"/>
      <c r="AI395" s="233"/>
      <c r="AJ395" s="331"/>
      <c r="AK395" s="331"/>
      <c r="AL395" s="331"/>
      <c r="AM395" s="332"/>
      <c r="AN395" s="332"/>
      <c r="AO395" s="333"/>
      <c r="AQ395" s="19"/>
      <c r="AV395" s="221"/>
      <c r="AW395" s="221"/>
      <c r="AX395" s="221"/>
      <c r="AY395" s="221"/>
      <c r="AZ395" s="221"/>
      <c r="BA395" s="221"/>
      <c r="BB395" s="221"/>
      <c r="BC395" s="221"/>
      <c r="BD395" s="221"/>
      <c r="BL395" s="195"/>
      <c r="BM395" s="195"/>
      <c r="BN395" s="195"/>
      <c r="BO395" s="195"/>
      <c r="BP395" s="195"/>
      <c r="BQ395" s="195"/>
      <c r="BS395" s="195"/>
      <c r="BT395" s="195"/>
      <c r="BU395" s="246"/>
      <c r="BV395" s="195"/>
      <c r="BW395" s="246"/>
      <c r="BX395" s="195"/>
      <c r="BY395" s="246"/>
      <c r="BZ395" s="195"/>
      <c r="CA395" s="246"/>
      <c r="CC395" s="246"/>
      <c r="CE395" s="246"/>
    </row>
    <row r="396" spans="1:83" s="17" customFormat="1" ht="14.25" customHeight="1" x14ac:dyDescent="0.25">
      <c r="A396" s="198"/>
      <c r="B396" s="200"/>
      <c r="C396" s="199"/>
      <c r="D396" s="199"/>
      <c r="E396" s="199"/>
      <c r="F396" s="200"/>
      <c r="G396" s="200"/>
      <c r="H396" s="200"/>
      <c r="I396" s="198"/>
      <c r="J396" s="199"/>
      <c r="K396" s="212"/>
      <c r="L396" s="198"/>
      <c r="M396" s="198"/>
      <c r="N396" s="198"/>
      <c r="O396" s="198"/>
      <c r="P396" s="198"/>
      <c r="Q396" s="198"/>
      <c r="R396" s="198"/>
      <c r="S396" s="198"/>
      <c r="T396" s="198"/>
      <c r="U396" s="202"/>
      <c r="V396" s="201"/>
      <c r="W396" s="201"/>
      <c r="X396" s="201"/>
      <c r="Y396" s="201"/>
      <c r="Z396" s="201"/>
      <c r="AA396" s="205"/>
      <c r="AB396" s="205"/>
      <c r="AC396" s="205"/>
      <c r="AD396" s="205"/>
      <c r="AE396" s="205"/>
      <c r="AF396" s="205"/>
      <c r="AG396" s="205"/>
      <c r="AH396" s="205"/>
      <c r="AI396" s="233"/>
      <c r="AJ396" s="331"/>
      <c r="AK396" s="331"/>
      <c r="AL396" s="331"/>
      <c r="AM396" s="332"/>
      <c r="AN396" s="332"/>
      <c r="AO396" s="333"/>
      <c r="AQ396" s="19"/>
      <c r="AV396" s="221"/>
      <c r="AW396" s="221"/>
      <c r="AX396" s="221"/>
      <c r="AY396" s="221"/>
      <c r="AZ396" s="221"/>
      <c r="BA396" s="221"/>
      <c r="BB396" s="221"/>
      <c r="BC396" s="221"/>
      <c r="BD396" s="221"/>
      <c r="BL396" s="195"/>
      <c r="BM396" s="195"/>
      <c r="BN396" s="195"/>
      <c r="BO396" s="195"/>
      <c r="BP396" s="195"/>
      <c r="BQ396" s="195"/>
      <c r="BS396" s="195"/>
      <c r="BT396" s="195"/>
      <c r="BU396" s="246"/>
      <c r="BV396" s="195"/>
      <c r="BW396" s="246"/>
      <c r="BX396" s="195"/>
      <c r="BY396" s="246"/>
      <c r="BZ396" s="195"/>
      <c r="CA396" s="246"/>
      <c r="CC396" s="246"/>
      <c r="CE396" s="246"/>
    </row>
    <row r="397" spans="1:83" s="17" customFormat="1" ht="14.25" customHeight="1" x14ac:dyDescent="0.25">
      <c r="A397" s="198"/>
      <c r="B397" s="200"/>
      <c r="C397" s="199"/>
      <c r="D397" s="199"/>
      <c r="E397" s="199"/>
      <c r="F397" s="200"/>
      <c r="G397" s="200"/>
      <c r="H397" s="200"/>
      <c r="I397" s="198"/>
      <c r="J397" s="199"/>
      <c r="K397" s="212"/>
      <c r="L397" s="198"/>
      <c r="M397" s="198"/>
      <c r="N397" s="198"/>
      <c r="O397" s="198"/>
      <c r="P397" s="198"/>
      <c r="Q397" s="198"/>
      <c r="R397" s="198"/>
      <c r="S397" s="198"/>
      <c r="T397" s="198"/>
      <c r="U397" s="202"/>
      <c r="V397" s="201"/>
      <c r="W397" s="201"/>
      <c r="X397" s="201"/>
      <c r="Y397" s="201"/>
      <c r="Z397" s="201"/>
      <c r="AA397" s="205"/>
      <c r="AB397" s="205"/>
      <c r="AC397" s="205"/>
      <c r="AD397" s="205"/>
      <c r="AE397" s="205"/>
      <c r="AF397" s="205"/>
      <c r="AG397" s="205"/>
      <c r="AH397" s="205"/>
      <c r="AI397" s="233"/>
      <c r="AJ397" s="331"/>
      <c r="AK397" s="331"/>
      <c r="AL397" s="331"/>
      <c r="AM397" s="332"/>
      <c r="AN397" s="332"/>
      <c r="AO397" s="333"/>
      <c r="AQ397" s="19"/>
      <c r="AV397" s="221"/>
      <c r="AW397" s="221"/>
      <c r="AX397" s="221"/>
      <c r="AY397" s="221"/>
      <c r="AZ397" s="221"/>
      <c r="BA397" s="221"/>
      <c r="BB397" s="221"/>
      <c r="BC397" s="221"/>
      <c r="BD397" s="221"/>
      <c r="BL397" s="195"/>
      <c r="BM397" s="195"/>
      <c r="BN397" s="195"/>
      <c r="BO397" s="195"/>
      <c r="BP397" s="195"/>
      <c r="BQ397" s="195"/>
      <c r="BS397" s="195"/>
      <c r="BT397" s="195"/>
      <c r="BU397" s="246"/>
      <c r="BV397" s="195"/>
      <c r="BW397" s="246"/>
      <c r="BX397" s="195"/>
      <c r="BY397" s="246"/>
      <c r="BZ397" s="195"/>
      <c r="CA397" s="246"/>
      <c r="CC397" s="246"/>
      <c r="CE397" s="246"/>
    </row>
    <row r="398" spans="1:83" s="17" customFormat="1" ht="14.25" customHeight="1" x14ac:dyDescent="0.25">
      <c r="A398" s="198"/>
      <c r="B398" s="200"/>
      <c r="C398" s="199"/>
      <c r="D398" s="199"/>
      <c r="E398" s="199"/>
      <c r="F398" s="200"/>
      <c r="G398" s="200"/>
      <c r="H398" s="200"/>
      <c r="I398" s="198"/>
      <c r="J398" s="199"/>
      <c r="K398" s="212"/>
      <c r="L398" s="198"/>
      <c r="M398" s="198"/>
      <c r="N398" s="198"/>
      <c r="O398" s="198"/>
      <c r="P398" s="198"/>
      <c r="Q398" s="198"/>
      <c r="R398" s="198"/>
      <c r="S398" s="198"/>
      <c r="T398" s="198"/>
      <c r="U398" s="202"/>
      <c r="V398" s="201"/>
      <c r="W398" s="201"/>
      <c r="X398" s="201"/>
      <c r="Y398" s="201"/>
      <c r="Z398" s="201"/>
      <c r="AA398" s="205"/>
      <c r="AB398" s="205"/>
      <c r="AC398" s="205"/>
      <c r="AD398" s="205"/>
      <c r="AE398" s="205"/>
      <c r="AF398" s="205"/>
      <c r="AG398" s="205"/>
      <c r="AH398" s="205"/>
      <c r="AI398" s="233"/>
      <c r="AJ398" s="331"/>
      <c r="AK398" s="331"/>
      <c r="AL398" s="331"/>
      <c r="AM398" s="332"/>
      <c r="AN398" s="332"/>
      <c r="AO398" s="333"/>
      <c r="AQ398" s="19"/>
      <c r="AV398" s="221"/>
      <c r="AW398" s="221"/>
      <c r="AX398" s="221"/>
      <c r="AY398" s="221"/>
      <c r="AZ398" s="221"/>
      <c r="BA398" s="221"/>
      <c r="BB398" s="221"/>
      <c r="BC398" s="221"/>
      <c r="BD398" s="221"/>
      <c r="BL398" s="195"/>
      <c r="BM398" s="195"/>
      <c r="BN398" s="195"/>
      <c r="BO398" s="195"/>
      <c r="BP398" s="195"/>
      <c r="BQ398" s="195"/>
      <c r="BS398" s="195"/>
      <c r="BT398" s="195"/>
      <c r="BU398" s="246"/>
      <c r="BV398" s="195"/>
      <c r="BW398" s="246"/>
      <c r="BX398" s="195"/>
      <c r="BY398" s="246"/>
      <c r="BZ398" s="195"/>
      <c r="CA398" s="246"/>
      <c r="CC398" s="246"/>
      <c r="CE398" s="246"/>
    </row>
    <row r="399" spans="1:83" s="17" customFormat="1" ht="14.25" customHeight="1" x14ac:dyDescent="0.25">
      <c r="A399" s="198"/>
      <c r="B399" s="200"/>
      <c r="C399" s="199"/>
      <c r="D399" s="199"/>
      <c r="E399" s="199"/>
      <c r="F399" s="200"/>
      <c r="G399" s="200"/>
      <c r="H399" s="200"/>
      <c r="I399" s="198"/>
      <c r="J399" s="199"/>
      <c r="K399" s="212"/>
      <c r="L399" s="198"/>
      <c r="M399" s="198"/>
      <c r="N399" s="198"/>
      <c r="O399" s="198"/>
      <c r="P399" s="198"/>
      <c r="Q399" s="198"/>
      <c r="R399" s="198"/>
      <c r="S399" s="198"/>
      <c r="T399" s="198"/>
      <c r="U399" s="202"/>
      <c r="V399" s="201"/>
      <c r="W399" s="201"/>
      <c r="X399" s="201"/>
      <c r="Y399" s="201"/>
      <c r="Z399" s="201"/>
      <c r="AA399" s="205"/>
      <c r="AB399" s="205"/>
      <c r="AC399" s="205"/>
      <c r="AD399" s="205"/>
      <c r="AE399" s="205"/>
      <c r="AF399" s="205"/>
      <c r="AG399" s="205"/>
      <c r="AH399" s="205"/>
      <c r="AI399" s="233"/>
      <c r="AJ399" s="331"/>
      <c r="AK399" s="331"/>
      <c r="AL399" s="331"/>
      <c r="AM399" s="332"/>
      <c r="AN399" s="332"/>
      <c r="AO399" s="333"/>
      <c r="AQ399" s="19"/>
      <c r="AV399" s="221"/>
      <c r="AW399" s="221"/>
      <c r="AX399" s="221"/>
      <c r="AY399" s="221"/>
      <c r="AZ399" s="221"/>
      <c r="BA399" s="221"/>
      <c r="BB399" s="221"/>
      <c r="BC399" s="221"/>
      <c r="BD399" s="221"/>
      <c r="BL399" s="195"/>
      <c r="BM399" s="195"/>
      <c r="BN399" s="195"/>
      <c r="BO399" s="195"/>
      <c r="BP399" s="195"/>
      <c r="BQ399" s="195"/>
      <c r="BS399" s="195"/>
      <c r="BT399" s="195"/>
      <c r="BU399" s="246"/>
      <c r="BV399" s="195"/>
      <c r="BW399" s="246"/>
      <c r="BX399" s="195"/>
      <c r="BY399" s="246"/>
      <c r="BZ399" s="195"/>
      <c r="CA399" s="246"/>
      <c r="CC399" s="246"/>
      <c r="CE399" s="246"/>
    </row>
    <row r="400" spans="1:83" s="17" customFormat="1" ht="14.25" customHeight="1" x14ac:dyDescent="0.25">
      <c r="A400" s="198"/>
      <c r="B400" s="200"/>
      <c r="C400" s="199"/>
      <c r="D400" s="199"/>
      <c r="E400" s="199"/>
      <c r="F400" s="200"/>
      <c r="G400" s="200"/>
      <c r="H400" s="200"/>
      <c r="I400" s="198"/>
      <c r="J400" s="199"/>
      <c r="K400" s="212"/>
      <c r="L400" s="198"/>
      <c r="M400" s="198"/>
      <c r="N400" s="198"/>
      <c r="O400" s="198"/>
      <c r="P400" s="198"/>
      <c r="Q400" s="198"/>
      <c r="R400" s="198"/>
      <c r="S400" s="198"/>
      <c r="T400" s="198"/>
      <c r="U400" s="202"/>
      <c r="V400" s="201"/>
      <c r="W400" s="201"/>
      <c r="X400" s="201"/>
      <c r="Y400" s="201"/>
      <c r="Z400" s="201"/>
      <c r="AA400" s="205"/>
      <c r="AB400" s="205"/>
      <c r="AC400" s="205"/>
      <c r="AD400" s="205"/>
      <c r="AE400" s="205"/>
      <c r="AF400" s="205"/>
      <c r="AG400" s="205"/>
      <c r="AH400" s="205"/>
      <c r="AI400" s="233"/>
      <c r="AJ400" s="331"/>
      <c r="AK400" s="331"/>
      <c r="AL400" s="331"/>
      <c r="AM400" s="332"/>
      <c r="AN400" s="332"/>
      <c r="AO400" s="333"/>
      <c r="AQ400" s="19"/>
      <c r="AV400" s="221"/>
      <c r="AW400" s="221"/>
      <c r="AX400" s="221"/>
      <c r="AY400" s="221"/>
      <c r="AZ400" s="221"/>
      <c r="BA400" s="221"/>
      <c r="BB400" s="221"/>
      <c r="BC400" s="221"/>
      <c r="BD400" s="221"/>
      <c r="BL400" s="195"/>
      <c r="BM400" s="195"/>
      <c r="BN400" s="195"/>
      <c r="BO400" s="195"/>
      <c r="BP400" s="195"/>
      <c r="BQ400" s="195"/>
      <c r="BS400" s="195"/>
      <c r="BT400" s="195"/>
      <c r="BU400" s="246"/>
      <c r="BV400" s="195"/>
      <c r="BW400" s="246"/>
      <c r="BX400" s="195"/>
      <c r="BY400" s="246"/>
      <c r="BZ400" s="195"/>
      <c r="CA400" s="246"/>
      <c r="CC400" s="246"/>
      <c r="CE400" s="246"/>
    </row>
    <row r="401" spans="1:83" s="17" customFormat="1" ht="14.25" customHeight="1" x14ac:dyDescent="0.25">
      <c r="A401" s="198"/>
      <c r="B401" s="200"/>
      <c r="C401" s="199"/>
      <c r="D401" s="199"/>
      <c r="E401" s="199"/>
      <c r="F401" s="200"/>
      <c r="G401" s="200"/>
      <c r="H401" s="200"/>
      <c r="I401" s="198"/>
      <c r="J401" s="199"/>
      <c r="K401" s="212"/>
      <c r="L401" s="198"/>
      <c r="M401" s="198"/>
      <c r="N401" s="198"/>
      <c r="O401" s="198"/>
      <c r="P401" s="198"/>
      <c r="Q401" s="198"/>
      <c r="R401" s="198"/>
      <c r="S401" s="198"/>
      <c r="T401" s="198"/>
      <c r="U401" s="202"/>
      <c r="V401" s="201"/>
      <c r="W401" s="201"/>
      <c r="X401" s="201"/>
      <c r="Y401" s="201"/>
      <c r="Z401" s="201"/>
      <c r="AA401" s="205"/>
      <c r="AB401" s="205"/>
      <c r="AC401" s="205"/>
      <c r="AD401" s="205"/>
      <c r="AE401" s="205"/>
      <c r="AF401" s="205"/>
      <c r="AG401" s="205"/>
      <c r="AH401" s="205"/>
      <c r="AI401" s="233"/>
      <c r="AJ401" s="331"/>
      <c r="AK401" s="331"/>
      <c r="AL401" s="331"/>
      <c r="AM401" s="332"/>
      <c r="AN401" s="332"/>
      <c r="AO401" s="333"/>
      <c r="AQ401" s="19"/>
      <c r="AV401" s="221"/>
      <c r="AW401" s="221"/>
      <c r="AX401" s="221"/>
      <c r="AY401" s="221"/>
      <c r="AZ401" s="221"/>
      <c r="BA401" s="221"/>
      <c r="BB401" s="221"/>
      <c r="BC401" s="221"/>
      <c r="BD401" s="221"/>
      <c r="BL401" s="195"/>
      <c r="BM401" s="195"/>
      <c r="BN401" s="195"/>
      <c r="BO401" s="195"/>
      <c r="BP401" s="195"/>
      <c r="BQ401" s="195"/>
      <c r="BS401" s="195"/>
      <c r="BT401" s="195"/>
      <c r="BU401" s="246"/>
      <c r="BV401" s="195"/>
      <c r="BW401" s="246"/>
      <c r="BX401" s="195"/>
      <c r="BY401" s="246"/>
      <c r="BZ401" s="195"/>
      <c r="CA401" s="246"/>
      <c r="CC401" s="246"/>
      <c r="CE401" s="246"/>
    </row>
    <row r="402" spans="1:83" s="17" customFormat="1" ht="14.25" customHeight="1" x14ac:dyDescent="0.25">
      <c r="A402" s="198"/>
      <c r="B402" s="200"/>
      <c r="C402" s="199"/>
      <c r="D402" s="199"/>
      <c r="E402" s="199"/>
      <c r="F402" s="200"/>
      <c r="G402" s="200"/>
      <c r="H402" s="200"/>
      <c r="I402" s="198"/>
      <c r="J402" s="199"/>
      <c r="K402" s="212"/>
      <c r="L402" s="198"/>
      <c r="M402" s="198"/>
      <c r="N402" s="198"/>
      <c r="O402" s="198"/>
      <c r="P402" s="198"/>
      <c r="Q402" s="198"/>
      <c r="R402" s="198"/>
      <c r="S402" s="198"/>
      <c r="T402" s="198"/>
      <c r="U402" s="202"/>
      <c r="V402" s="201"/>
      <c r="W402" s="201"/>
      <c r="X402" s="201"/>
      <c r="Y402" s="201"/>
      <c r="Z402" s="201"/>
      <c r="AA402" s="205"/>
      <c r="AB402" s="205"/>
      <c r="AC402" s="205"/>
      <c r="AD402" s="205"/>
      <c r="AE402" s="205"/>
      <c r="AF402" s="205"/>
      <c r="AG402" s="205"/>
      <c r="AH402" s="205"/>
      <c r="AI402" s="233"/>
      <c r="AJ402" s="331"/>
      <c r="AK402" s="331"/>
      <c r="AL402" s="331"/>
      <c r="AM402" s="332"/>
      <c r="AN402" s="332"/>
      <c r="AO402" s="333"/>
      <c r="AQ402" s="19"/>
      <c r="AV402" s="221"/>
      <c r="AW402" s="221"/>
      <c r="AX402" s="221"/>
      <c r="AY402" s="221"/>
      <c r="AZ402" s="221"/>
      <c r="BA402" s="221"/>
      <c r="BB402" s="221"/>
      <c r="BC402" s="221"/>
      <c r="BD402" s="221"/>
      <c r="BL402" s="195"/>
      <c r="BM402" s="195"/>
      <c r="BN402" s="195"/>
      <c r="BO402" s="195"/>
      <c r="BP402" s="195"/>
      <c r="BQ402" s="195"/>
      <c r="BS402" s="195"/>
      <c r="BT402" s="195"/>
      <c r="BU402" s="246"/>
      <c r="BV402" s="195"/>
      <c r="BW402" s="246"/>
      <c r="BX402" s="195"/>
      <c r="BY402" s="246"/>
      <c r="BZ402" s="195"/>
      <c r="CA402" s="246"/>
      <c r="CC402" s="246"/>
      <c r="CE402" s="246"/>
    </row>
    <row r="403" spans="1:83" s="17" customFormat="1" ht="14.25" customHeight="1" x14ac:dyDescent="0.25">
      <c r="A403" s="198"/>
      <c r="B403" s="200"/>
      <c r="C403" s="199"/>
      <c r="D403" s="199"/>
      <c r="E403" s="199"/>
      <c r="F403" s="200"/>
      <c r="G403" s="200"/>
      <c r="H403" s="200"/>
      <c r="I403" s="198"/>
      <c r="J403" s="199"/>
      <c r="K403" s="212"/>
      <c r="L403" s="198"/>
      <c r="M403" s="198"/>
      <c r="N403" s="198"/>
      <c r="O403" s="198"/>
      <c r="P403" s="198"/>
      <c r="Q403" s="198"/>
      <c r="R403" s="198"/>
      <c r="S403" s="198"/>
      <c r="T403" s="198"/>
      <c r="U403" s="202"/>
      <c r="V403" s="201"/>
      <c r="W403" s="201"/>
      <c r="X403" s="201"/>
      <c r="Y403" s="201"/>
      <c r="Z403" s="201"/>
      <c r="AA403" s="205"/>
      <c r="AB403" s="205"/>
      <c r="AC403" s="205"/>
      <c r="AD403" s="205"/>
      <c r="AE403" s="205"/>
      <c r="AF403" s="205"/>
      <c r="AG403" s="205"/>
      <c r="AH403" s="205"/>
      <c r="AI403" s="233"/>
      <c r="AJ403" s="331"/>
      <c r="AK403" s="331"/>
      <c r="AL403" s="331"/>
      <c r="AM403" s="332"/>
      <c r="AN403" s="332"/>
      <c r="AO403" s="333"/>
      <c r="AQ403" s="19"/>
      <c r="AV403" s="221"/>
      <c r="AW403" s="221"/>
      <c r="AX403" s="221"/>
      <c r="AY403" s="221"/>
      <c r="AZ403" s="221"/>
      <c r="BA403" s="221"/>
      <c r="BB403" s="221"/>
      <c r="BC403" s="221"/>
      <c r="BD403" s="221"/>
      <c r="BL403" s="195"/>
      <c r="BM403" s="195"/>
      <c r="BN403" s="195"/>
      <c r="BO403" s="195"/>
      <c r="BP403" s="195"/>
      <c r="BQ403" s="195"/>
      <c r="BS403" s="195"/>
      <c r="BT403" s="195"/>
      <c r="BU403" s="246"/>
      <c r="BV403" s="195"/>
      <c r="BW403" s="246"/>
      <c r="BX403" s="195"/>
      <c r="BY403" s="246"/>
      <c r="BZ403" s="195"/>
      <c r="CA403" s="246"/>
      <c r="CC403" s="246"/>
      <c r="CE403" s="246"/>
    </row>
    <row r="404" spans="1:83" s="17" customFormat="1" ht="14.25" customHeight="1" x14ac:dyDescent="0.25">
      <c r="A404" s="198"/>
      <c r="B404" s="200"/>
      <c r="C404" s="199"/>
      <c r="D404" s="199"/>
      <c r="E404" s="199"/>
      <c r="F404" s="200"/>
      <c r="G404" s="200"/>
      <c r="H404" s="200"/>
      <c r="I404" s="198"/>
      <c r="J404" s="199"/>
      <c r="K404" s="212"/>
      <c r="L404" s="198"/>
      <c r="M404" s="198"/>
      <c r="N404" s="198"/>
      <c r="O404" s="198"/>
      <c r="P404" s="198"/>
      <c r="Q404" s="198"/>
      <c r="R404" s="198"/>
      <c r="S404" s="198"/>
      <c r="T404" s="198"/>
      <c r="U404" s="202"/>
      <c r="V404" s="201"/>
      <c r="W404" s="201"/>
      <c r="X404" s="201"/>
      <c r="Y404" s="201"/>
      <c r="Z404" s="201"/>
      <c r="AA404" s="205"/>
      <c r="AB404" s="205"/>
      <c r="AC404" s="205"/>
      <c r="AD404" s="205"/>
      <c r="AE404" s="205"/>
      <c r="AF404" s="205"/>
      <c r="AG404" s="205"/>
      <c r="AH404" s="205"/>
      <c r="AI404" s="233"/>
      <c r="AJ404" s="331"/>
      <c r="AK404" s="331"/>
      <c r="AL404" s="331"/>
      <c r="AM404" s="332"/>
      <c r="AN404" s="332"/>
      <c r="AO404" s="333"/>
      <c r="AQ404" s="19"/>
      <c r="AV404" s="221"/>
      <c r="AW404" s="221"/>
      <c r="AX404" s="221"/>
      <c r="AY404" s="221"/>
      <c r="AZ404" s="221"/>
      <c r="BA404" s="221"/>
      <c r="BB404" s="221"/>
      <c r="BC404" s="221"/>
      <c r="BD404" s="221"/>
      <c r="BL404" s="195"/>
      <c r="BM404" s="195"/>
      <c r="BN404" s="195"/>
      <c r="BO404" s="195"/>
      <c r="BP404" s="195"/>
      <c r="BQ404" s="195"/>
      <c r="BS404" s="195"/>
      <c r="BT404" s="195"/>
      <c r="BU404" s="246"/>
      <c r="BV404" s="195"/>
      <c r="BW404" s="246"/>
      <c r="BX404" s="195"/>
      <c r="BY404" s="246"/>
      <c r="BZ404" s="195"/>
      <c r="CA404" s="246"/>
      <c r="CC404" s="246"/>
      <c r="CE404" s="246"/>
    </row>
    <row r="405" spans="1:83" s="17" customFormat="1" ht="14.25" customHeight="1" x14ac:dyDescent="0.25">
      <c r="A405" s="198"/>
      <c r="B405" s="200"/>
      <c r="C405" s="199"/>
      <c r="D405" s="199"/>
      <c r="E405" s="199"/>
      <c r="F405" s="200"/>
      <c r="G405" s="200"/>
      <c r="H405" s="200"/>
      <c r="I405" s="198"/>
      <c r="J405" s="199"/>
      <c r="K405" s="212"/>
      <c r="L405" s="198"/>
      <c r="M405" s="198"/>
      <c r="N405" s="198"/>
      <c r="O405" s="198"/>
      <c r="P405" s="198"/>
      <c r="Q405" s="198"/>
      <c r="R405" s="198"/>
      <c r="S405" s="198"/>
      <c r="T405" s="198"/>
      <c r="U405" s="202"/>
      <c r="V405" s="201"/>
      <c r="W405" s="201"/>
      <c r="X405" s="201"/>
      <c r="Y405" s="201"/>
      <c r="Z405" s="201"/>
      <c r="AA405" s="205"/>
      <c r="AB405" s="205"/>
      <c r="AC405" s="205"/>
      <c r="AD405" s="205"/>
      <c r="AE405" s="205"/>
      <c r="AF405" s="205"/>
      <c r="AG405" s="205"/>
      <c r="AH405" s="205"/>
      <c r="AI405" s="233"/>
      <c r="AJ405" s="331"/>
      <c r="AK405" s="331"/>
      <c r="AL405" s="331"/>
      <c r="AM405" s="332"/>
      <c r="AN405" s="332"/>
      <c r="AO405" s="333"/>
      <c r="AQ405" s="19"/>
      <c r="AV405" s="221"/>
      <c r="AW405" s="221"/>
      <c r="AX405" s="221"/>
      <c r="AY405" s="221"/>
      <c r="AZ405" s="221"/>
      <c r="BA405" s="221"/>
      <c r="BB405" s="221"/>
      <c r="BC405" s="221"/>
      <c r="BD405" s="221"/>
      <c r="BL405" s="195"/>
      <c r="BM405" s="195"/>
      <c r="BN405" s="195"/>
      <c r="BO405" s="195"/>
      <c r="BP405" s="195"/>
      <c r="BQ405" s="195"/>
      <c r="BS405" s="195"/>
      <c r="BT405" s="195"/>
      <c r="BU405" s="246"/>
      <c r="BV405" s="195"/>
      <c r="BW405" s="246"/>
      <c r="BX405" s="195"/>
      <c r="BY405" s="246"/>
      <c r="BZ405" s="195"/>
      <c r="CA405" s="246"/>
      <c r="CC405" s="246"/>
      <c r="CE405" s="246"/>
    </row>
    <row r="406" spans="1:83" s="17" customFormat="1" ht="14.25" customHeight="1" x14ac:dyDescent="0.25">
      <c r="A406" s="198"/>
      <c r="B406" s="200"/>
      <c r="C406" s="199"/>
      <c r="D406" s="199"/>
      <c r="E406" s="199"/>
      <c r="F406" s="200"/>
      <c r="G406" s="200"/>
      <c r="H406" s="200"/>
      <c r="I406" s="198"/>
      <c r="J406" s="199"/>
      <c r="K406" s="212"/>
      <c r="L406" s="198"/>
      <c r="M406" s="198"/>
      <c r="N406" s="198"/>
      <c r="O406" s="198"/>
      <c r="P406" s="198"/>
      <c r="Q406" s="198"/>
      <c r="R406" s="198"/>
      <c r="S406" s="198"/>
      <c r="T406" s="198"/>
      <c r="U406" s="202"/>
      <c r="V406" s="201"/>
      <c r="W406" s="201"/>
      <c r="X406" s="201"/>
      <c r="Y406" s="201"/>
      <c r="Z406" s="201"/>
      <c r="AA406" s="205"/>
      <c r="AB406" s="205"/>
      <c r="AC406" s="205"/>
      <c r="AD406" s="205"/>
      <c r="AE406" s="205"/>
      <c r="AF406" s="205"/>
      <c r="AG406" s="205"/>
      <c r="AH406" s="205"/>
      <c r="AI406" s="233"/>
      <c r="AJ406" s="331"/>
      <c r="AK406" s="331"/>
      <c r="AL406" s="331"/>
      <c r="AM406" s="332"/>
      <c r="AN406" s="332"/>
      <c r="AO406" s="333"/>
      <c r="AQ406" s="19"/>
      <c r="AV406" s="221"/>
      <c r="AW406" s="221"/>
      <c r="AX406" s="221"/>
      <c r="AY406" s="221"/>
      <c r="AZ406" s="221"/>
      <c r="BA406" s="221"/>
      <c r="BB406" s="221"/>
      <c r="BC406" s="221"/>
      <c r="BD406" s="221"/>
      <c r="BL406" s="195"/>
      <c r="BM406" s="195"/>
      <c r="BN406" s="195"/>
      <c r="BO406" s="195"/>
      <c r="BP406" s="195"/>
      <c r="BQ406" s="195"/>
      <c r="BS406" s="195"/>
      <c r="BT406" s="195"/>
      <c r="BU406" s="246"/>
      <c r="BV406" s="195"/>
      <c r="BW406" s="246"/>
      <c r="BX406" s="195"/>
      <c r="BY406" s="246"/>
      <c r="BZ406" s="195"/>
      <c r="CA406" s="246"/>
      <c r="CC406" s="246"/>
      <c r="CE406" s="246"/>
    </row>
    <row r="407" spans="1:83" s="17" customFormat="1" ht="14.25" customHeight="1" x14ac:dyDescent="0.25">
      <c r="A407" s="198"/>
      <c r="B407" s="200"/>
      <c r="C407" s="199"/>
      <c r="D407" s="199"/>
      <c r="E407" s="199"/>
      <c r="F407" s="200"/>
      <c r="G407" s="200"/>
      <c r="H407" s="200"/>
      <c r="I407" s="198"/>
      <c r="J407" s="199"/>
      <c r="K407" s="212"/>
      <c r="L407" s="198"/>
      <c r="M407" s="198"/>
      <c r="N407" s="198"/>
      <c r="O407" s="198"/>
      <c r="P407" s="198"/>
      <c r="Q407" s="198"/>
      <c r="R407" s="198"/>
      <c r="S407" s="198"/>
      <c r="T407" s="198"/>
      <c r="U407" s="202"/>
      <c r="V407" s="201"/>
      <c r="W407" s="201"/>
      <c r="X407" s="201"/>
      <c r="Y407" s="201"/>
      <c r="Z407" s="201"/>
      <c r="AA407" s="205"/>
      <c r="AB407" s="205"/>
      <c r="AC407" s="205"/>
      <c r="AD407" s="205"/>
      <c r="AE407" s="205"/>
      <c r="AF407" s="205"/>
      <c r="AG407" s="205"/>
      <c r="AH407" s="205"/>
      <c r="AI407" s="233"/>
      <c r="AJ407" s="331"/>
      <c r="AK407" s="331"/>
      <c r="AL407" s="331"/>
      <c r="AM407" s="332"/>
      <c r="AN407" s="332"/>
      <c r="AO407" s="333"/>
      <c r="AQ407" s="19"/>
      <c r="AV407" s="221"/>
      <c r="AW407" s="221"/>
      <c r="AX407" s="221"/>
      <c r="AY407" s="221"/>
      <c r="AZ407" s="221"/>
      <c r="BA407" s="221"/>
      <c r="BB407" s="221"/>
      <c r="BC407" s="221"/>
      <c r="BD407" s="221"/>
      <c r="BL407" s="195"/>
      <c r="BM407" s="195"/>
      <c r="BN407" s="195"/>
      <c r="BO407" s="195"/>
      <c r="BP407" s="195"/>
      <c r="BQ407" s="195"/>
      <c r="BS407" s="195"/>
      <c r="BT407" s="195"/>
      <c r="BU407" s="246"/>
      <c r="BV407" s="195"/>
      <c r="BW407" s="246"/>
      <c r="BX407" s="195"/>
      <c r="BY407" s="246"/>
      <c r="BZ407" s="195"/>
      <c r="CA407" s="246"/>
      <c r="CC407" s="246"/>
      <c r="CE407" s="246"/>
    </row>
    <row r="408" spans="1:83" s="17" customFormat="1" ht="14.25" customHeight="1" x14ac:dyDescent="0.25">
      <c r="A408" s="198"/>
      <c r="B408" s="200"/>
      <c r="C408" s="199"/>
      <c r="D408" s="199"/>
      <c r="E408" s="199"/>
      <c r="F408" s="200"/>
      <c r="G408" s="200"/>
      <c r="H408" s="200"/>
      <c r="I408" s="198"/>
      <c r="J408" s="199"/>
      <c r="K408" s="212"/>
      <c r="L408" s="198"/>
      <c r="M408" s="198"/>
      <c r="N408" s="198"/>
      <c r="O408" s="198"/>
      <c r="P408" s="198"/>
      <c r="Q408" s="198"/>
      <c r="R408" s="198"/>
      <c r="S408" s="198"/>
      <c r="T408" s="198"/>
      <c r="U408" s="202"/>
      <c r="V408" s="201"/>
      <c r="W408" s="201"/>
      <c r="X408" s="201"/>
      <c r="Y408" s="201"/>
      <c r="Z408" s="201"/>
      <c r="AA408" s="205"/>
      <c r="AB408" s="205"/>
      <c r="AC408" s="205"/>
      <c r="AD408" s="205"/>
      <c r="AE408" s="205"/>
      <c r="AF408" s="205"/>
      <c r="AG408" s="205"/>
      <c r="AH408" s="205"/>
      <c r="AI408" s="233"/>
      <c r="AJ408" s="331"/>
      <c r="AK408" s="331"/>
      <c r="AL408" s="331"/>
      <c r="AM408" s="332"/>
      <c r="AN408" s="332"/>
      <c r="AO408" s="333"/>
      <c r="AQ408" s="19"/>
      <c r="AV408" s="221"/>
      <c r="AW408" s="221"/>
      <c r="AX408" s="221"/>
      <c r="AY408" s="221"/>
      <c r="AZ408" s="221"/>
      <c r="BA408" s="221"/>
      <c r="BB408" s="221"/>
      <c r="BC408" s="221"/>
      <c r="BD408" s="221"/>
      <c r="BL408" s="195"/>
      <c r="BM408" s="195"/>
      <c r="BN408" s="195"/>
      <c r="BO408" s="195"/>
      <c r="BP408" s="195"/>
      <c r="BQ408" s="195"/>
      <c r="BS408" s="195"/>
      <c r="BT408" s="195"/>
      <c r="BU408" s="246"/>
      <c r="BV408" s="195"/>
      <c r="BW408" s="246"/>
      <c r="BX408" s="195"/>
      <c r="BY408" s="246"/>
      <c r="BZ408" s="195"/>
      <c r="CA408" s="246"/>
      <c r="CC408" s="246"/>
      <c r="CE408" s="246"/>
    </row>
    <row r="409" spans="1:83" s="17" customFormat="1" ht="14.25" customHeight="1" x14ac:dyDescent="0.25">
      <c r="A409" s="198"/>
      <c r="B409" s="200"/>
      <c r="C409" s="199"/>
      <c r="D409" s="199"/>
      <c r="E409" s="199"/>
      <c r="F409" s="200"/>
      <c r="G409" s="200"/>
      <c r="H409" s="200"/>
      <c r="I409" s="198"/>
      <c r="J409" s="199"/>
      <c r="K409" s="212"/>
      <c r="L409" s="198"/>
      <c r="M409" s="198"/>
      <c r="N409" s="198"/>
      <c r="O409" s="198"/>
      <c r="P409" s="198"/>
      <c r="Q409" s="198"/>
      <c r="R409" s="198"/>
      <c r="S409" s="198"/>
      <c r="T409" s="198"/>
      <c r="U409" s="202"/>
      <c r="V409" s="201"/>
      <c r="W409" s="201"/>
      <c r="X409" s="201"/>
      <c r="Y409" s="201"/>
      <c r="Z409" s="201"/>
      <c r="AA409" s="205"/>
      <c r="AB409" s="205"/>
      <c r="AC409" s="205"/>
      <c r="AD409" s="205"/>
      <c r="AE409" s="205"/>
      <c r="AF409" s="205"/>
      <c r="AG409" s="205"/>
      <c r="AH409" s="205"/>
      <c r="AI409" s="233"/>
      <c r="AJ409" s="331"/>
      <c r="AK409" s="331"/>
      <c r="AL409" s="331"/>
      <c r="AM409" s="332"/>
      <c r="AN409" s="332"/>
      <c r="AO409" s="333"/>
      <c r="AQ409" s="19"/>
      <c r="AV409" s="221"/>
      <c r="AW409" s="221"/>
      <c r="AX409" s="221"/>
      <c r="AY409" s="221"/>
      <c r="AZ409" s="221"/>
      <c r="BA409" s="221"/>
      <c r="BB409" s="221"/>
      <c r="BC409" s="221"/>
      <c r="BD409" s="221"/>
      <c r="BL409" s="195"/>
      <c r="BM409" s="195"/>
      <c r="BN409" s="195"/>
      <c r="BO409" s="195"/>
      <c r="BP409" s="195"/>
      <c r="BQ409" s="195"/>
      <c r="BS409" s="195"/>
      <c r="BT409" s="195"/>
      <c r="BU409" s="246"/>
      <c r="BV409" s="195"/>
      <c r="BW409" s="246"/>
      <c r="BX409" s="195"/>
      <c r="BY409" s="246"/>
      <c r="BZ409" s="195"/>
      <c r="CA409" s="246"/>
      <c r="CC409" s="246"/>
      <c r="CE409" s="246"/>
    </row>
    <row r="410" spans="1:83" s="17" customFormat="1" ht="14.25" customHeight="1" x14ac:dyDescent="0.25">
      <c r="A410" s="198"/>
      <c r="B410" s="200"/>
      <c r="C410" s="199"/>
      <c r="D410" s="199"/>
      <c r="E410" s="199"/>
      <c r="F410" s="200"/>
      <c r="G410" s="200"/>
      <c r="H410" s="200"/>
      <c r="I410" s="198"/>
      <c r="J410" s="199"/>
      <c r="K410" s="212"/>
      <c r="L410" s="198"/>
      <c r="M410" s="198"/>
      <c r="N410" s="198"/>
      <c r="O410" s="198"/>
      <c r="P410" s="198"/>
      <c r="Q410" s="198"/>
      <c r="R410" s="198"/>
      <c r="S410" s="198"/>
      <c r="T410" s="198"/>
      <c r="U410" s="202"/>
      <c r="V410" s="201"/>
      <c r="W410" s="201"/>
      <c r="X410" s="201"/>
      <c r="Y410" s="201"/>
      <c r="Z410" s="201"/>
      <c r="AA410" s="205"/>
      <c r="AB410" s="205"/>
      <c r="AC410" s="205"/>
      <c r="AD410" s="205"/>
      <c r="AE410" s="205"/>
      <c r="AF410" s="205"/>
      <c r="AG410" s="205"/>
      <c r="AH410" s="205"/>
      <c r="AI410" s="233"/>
      <c r="AJ410" s="331"/>
      <c r="AK410" s="331"/>
      <c r="AL410" s="331"/>
      <c r="AM410" s="332"/>
      <c r="AN410" s="332"/>
      <c r="AO410" s="333"/>
      <c r="AQ410" s="19"/>
      <c r="AV410" s="221"/>
      <c r="AW410" s="221"/>
      <c r="AX410" s="221"/>
      <c r="AY410" s="221"/>
      <c r="AZ410" s="221"/>
      <c r="BA410" s="221"/>
      <c r="BB410" s="221"/>
      <c r="BC410" s="221"/>
      <c r="BD410" s="221"/>
      <c r="BL410" s="195"/>
      <c r="BM410" s="195"/>
      <c r="BN410" s="195"/>
      <c r="BO410" s="195"/>
      <c r="BP410" s="195"/>
      <c r="BQ410" s="195"/>
      <c r="BS410" s="195"/>
      <c r="BT410" s="195"/>
      <c r="BU410" s="246"/>
      <c r="BV410" s="195"/>
      <c r="BW410" s="246"/>
      <c r="BX410" s="195"/>
      <c r="BY410" s="246"/>
      <c r="BZ410" s="195"/>
      <c r="CA410" s="246"/>
      <c r="CC410" s="246"/>
      <c r="CE410" s="246"/>
    </row>
    <row r="411" spans="1:83" s="17" customFormat="1" ht="14.25" customHeight="1" x14ac:dyDescent="0.25">
      <c r="A411" s="198"/>
      <c r="B411" s="200"/>
      <c r="C411" s="199"/>
      <c r="D411" s="199"/>
      <c r="E411" s="199"/>
      <c r="F411" s="200"/>
      <c r="G411" s="200"/>
      <c r="H411" s="200"/>
      <c r="I411" s="198"/>
      <c r="J411" s="199"/>
      <c r="K411" s="212"/>
      <c r="L411" s="198"/>
      <c r="M411" s="198"/>
      <c r="N411" s="198"/>
      <c r="O411" s="198"/>
      <c r="P411" s="198"/>
      <c r="Q411" s="198"/>
      <c r="R411" s="198"/>
      <c r="S411" s="198"/>
      <c r="T411" s="198"/>
      <c r="U411" s="202"/>
      <c r="V411" s="201"/>
      <c r="W411" s="201"/>
      <c r="X411" s="201"/>
      <c r="Y411" s="201"/>
      <c r="Z411" s="201"/>
      <c r="AA411" s="205"/>
      <c r="AB411" s="205"/>
      <c r="AC411" s="205"/>
      <c r="AD411" s="205"/>
      <c r="AE411" s="205"/>
      <c r="AF411" s="205"/>
      <c r="AG411" s="205"/>
      <c r="AH411" s="205"/>
      <c r="AI411" s="233"/>
      <c r="AJ411" s="331"/>
      <c r="AK411" s="331"/>
      <c r="AL411" s="331"/>
      <c r="AM411" s="332"/>
      <c r="AN411" s="332"/>
      <c r="AO411" s="333"/>
      <c r="AQ411" s="19"/>
      <c r="AV411" s="221"/>
      <c r="AW411" s="221"/>
      <c r="AX411" s="221"/>
      <c r="AY411" s="221"/>
      <c r="AZ411" s="221"/>
      <c r="BA411" s="221"/>
      <c r="BB411" s="221"/>
      <c r="BC411" s="221"/>
      <c r="BD411" s="221"/>
      <c r="BL411" s="195"/>
      <c r="BM411" s="195"/>
      <c r="BN411" s="195"/>
      <c r="BO411" s="195"/>
      <c r="BP411" s="195"/>
      <c r="BQ411" s="195"/>
      <c r="BS411" s="195"/>
      <c r="BT411" s="195"/>
      <c r="BU411" s="246"/>
      <c r="BV411" s="195"/>
      <c r="BW411" s="246"/>
      <c r="BX411" s="195"/>
      <c r="BY411" s="246"/>
      <c r="BZ411" s="195"/>
      <c r="CA411" s="246"/>
      <c r="CC411" s="246"/>
      <c r="CE411" s="246"/>
    </row>
    <row r="412" spans="1:83" s="17" customFormat="1" ht="14.25" customHeight="1" x14ac:dyDescent="0.25">
      <c r="A412" s="198"/>
      <c r="B412" s="200"/>
      <c r="C412" s="199"/>
      <c r="D412" s="199"/>
      <c r="E412" s="199"/>
      <c r="F412" s="200"/>
      <c r="G412" s="200"/>
      <c r="H412" s="200"/>
      <c r="I412" s="198"/>
      <c r="J412" s="199"/>
      <c r="K412" s="212"/>
      <c r="L412" s="198"/>
      <c r="M412" s="198"/>
      <c r="N412" s="198"/>
      <c r="O412" s="198"/>
      <c r="P412" s="198"/>
      <c r="Q412" s="198"/>
      <c r="R412" s="198"/>
      <c r="S412" s="198"/>
      <c r="T412" s="198"/>
      <c r="U412" s="202"/>
      <c r="V412" s="201"/>
      <c r="W412" s="201"/>
      <c r="X412" s="201"/>
      <c r="Y412" s="201"/>
      <c r="Z412" s="201"/>
      <c r="AA412" s="205"/>
      <c r="AB412" s="205"/>
      <c r="AC412" s="205"/>
      <c r="AD412" s="205"/>
      <c r="AE412" s="205"/>
      <c r="AF412" s="205"/>
      <c r="AG412" s="205"/>
      <c r="AH412" s="205"/>
      <c r="AI412" s="233"/>
      <c r="AJ412" s="331"/>
      <c r="AK412" s="331"/>
      <c r="AL412" s="331"/>
      <c r="AM412" s="332"/>
      <c r="AN412" s="332"/>
      <c r="AO412" s="333"/>
      <c r="AQ412" s="19"/>
      <c r="AV412" s="221"/>
      <c r="AW412" s="221"/>
      <c r="AX412" s="221"/>
      <c r="AY412" s="221"/>
      <c r="AZ412" s="221"/>
      <c r="BA412" s="221"/>
      <c r="BB412" s="221"/>
      <c r="BC412" s="221"/>
      <c r="BD412" s="221"/>
      <c r="BL412" s="195"/>
      <c r="BM412" s="195"/>
      <c r="BN412" s="195"/>
      <c r="BO412" s="195"/>
      <c r="BP412" s="195"/>
      <c r="BQ412" s="195"/>
      <c r="BS412" s="195"/>
      <c r="BT412" s="195"/>
      <c r="BU412" s="246"/>
      <c r="BV412" s="195"/>
      <c r="BW412" s="246"/>
      <c r="BX412" s="195"/>
      <c r="BY412" s="246"/>
      <c r="BZ412" s="195"/>
      <c r="CA412" s="246"/>
      <c r="CC412" s="246"/>
      <c r="CE412" s="246"/>
    </row>
    <row r="413" spans="1:83" s="17" customFormat="1" ht="14.25" customHeight="1" x14ac:dyDescent="0.25">
      <c r="A413" s="198"/>
      <c r="B413" s="200"/>
      <c r="C413" s="199"/>
      <c r="D413" s="199"/>
      <c r="E413" s="199"/>
      <c r="F413" s="200"/>
      <c r="G413" s="200"/>
      <c r="H413" s="200"/>
      <c r="I413" s="198"/>
      <c r="J413" s="199"/>
      <c r="K413" s="212"/>
      <c r="L413" s="198"/>
      <c r="M413" s="198"/>
      <c r="N413" s="198"/>
      <c r="O413" s="198"/>
      <c r="P413" s="198"/>
      <c r="Q413" s="198"/>
      <c r="R413" s="198"/>
      <c r="S413" s="198"/>
      <c r="T413" s="198"/>
      <c r="U413" s="202"/>
      <c r="V413" s="201"/>
      <c r="W413" s="201"/>
      <c r="X413" s="201"/>
      <c r="Y413" s="201"/>
      <c r="Z413" s="201"/>
      <c r="AA413" s="205"/>
      <c r="AB413" s="205"/>
      <c r="AC413" s="205"/>
      <c r="AD413" s="205"/>
      <c r="AE413" s="205"/>
      <c r="AF413" s="205"/>
      <c r="AG413" s="205"/>
      <c r="AH413" s="205"/>
      <c r="AI413" s="233"/>
      <c r="AJ413" s="331"/>
      <c r="AK413" s="331"/>
      <c r="AL413" s="331"/>
      <c r="AM413" s="332"/>
      <c r="AN413" s="332"/>
      <c r="AO413" s="333"/>
      <c r="AQ413" s="19"/>
      <c r="AV413" s="221"/>
      <c r="AW413" s="221"/>
      <c r="AX413" s="221"/>
      <c r="AY413" s="221"/>
      <c r="AZ413" s="221"/>
      <c r="BA413" s="221"/>
      <c r="BB413" s="221"/>
      <c r="BC413" s="221"/>
      <c r="BD413" s="221"/>
      <c r="BL413" s="195"/>
      <c r="BM413" s="195"/>
      <c r="BN413" s="195"/>
      <c r="BO413" s="195"/>
      <c r="BP413" s="195"/>
      <c r="BQ413" s="195"/>
      <c r="BS413" s="195"/>
      <c r="BT413" s="195"/>
      <c r="BU413" s="246"/>
      <c r="BV413" s="195"/>
      <c r="BW413" s="246"/>
      <c r="BX413" s="195"/>
      <c r="BY413" s="246"/>
      <c r="BZ413" s="195"/>
      <c r="CA413" s="246"/>
      <c r="CC413" s="246"/>
      <c r="CE413" s="246"/>
    </row>
    <row r="414" spans="1:83" s="17" customFormat="1" ht="14.25" customHeight="1" x14ac:dyDescent="0.25">
      <c r="A414" s="198"/>
      <c r="B414" s="200"/>
      <c r="C414" s="199"/>
      <c r="D414" s="199"/>
      <c r="E414" s="199"/>
      <c r="F414" s="200"/>
      <c r="G414" s="200"/>
      <c r="H414" s="200"/>
      <c r="I414" s="198"/>
      <c r="J414" s="199"/>
      <c r="K414" s="212"/>
      <c r="L414" s="198"/>
      <c r="M414" s="198"/>
      <c r="N414" s="198"/>
      <c r="O414" s="198"/>
      <c r="P414" s="198"/>
      <c r="Q414" s="198"/>
      <c r="R414" s="198"/>
      <c r="S414" s="198"/>
      <c r="T414" s="198"/>
      <c r="U414" s="202"/>
      <c r="V414" s="201"/>
      <c r="W414" s="201"/>
      <c r="X414" s="201"/>
      <c r="Y414" s="201"/>
      <c r="Z414" s="201"/>
      <c r="AA414" s="205"/>
      <c r="AB414" s="205"/>
      <c r="AC414" s="205"/>
      <c r="AD414" s="205"/>
      <c r="AE414" s="205"/>
      <c r="AF414" s="205"/>
      <c r="AG414" s="205"/>
      <c r="AH414" s="205"/>
      <c r="AI414" s="233"/>
      <c r="AJ414" s="331"/>
      <c r="AK414" s="331"/>
      <c r="AL414" s="331"/>
      <c r="AM414" s="332"/>
      <c r="AN414" s="332"/>
      <c r="AO414" s="333"/>
      <c r="AQ414" s="19"/>
      <c r="AV414" s="221"/>
      <c r="AW414" s="221"/>
      <c r="AX414" s="221"/>
      <c r="AY414" s="221"/>
      <c r="AZ414" s="221"/>
      <c r="BA414" s="221"/>
      <c r="BB414" s="221"/>
      <c r="BC414" s="221"/>
      <c r="BD414" s="221"/>
      <c r="BL414" s="195"/>
      <c r="BM414" s="195"/>
      <c r="BN414" s="195"/>
      <c r="BO414" s="195"/>
      <c r="BP414" s="195"/>
      <c r="BQ414" s="195"/>
      <c r="BS414" s="195"/>
      <c r="BT414" s="195"/>
      <c r="BU414" s="246"/>
      <c r="BV414" s="195"/>
      <c r="BW414" s="246"/>
      <c r="BX414" s="195"/>
      <c r="BY414" s="246"/>
      <c r="BZ414" s="195"/>
      <c r="CA414" s="246"/>
      <c r="CC414" s="246"/>
      <c r="CE414" s="246"/>
    </row>
    <row r="415" spans="1:83" s="17" customFormat="1" ht="14.25" customHeight="1" x14ac:dyDescent="0.25">
      <c r="A415" s="198"/>
      <c r="B415" s="200"/>
      <c r="C415" s="199"/>
      <c r="D415" s="199"/>
      <c r="E415" s="199"/>
      <c r="F415" s="200"/>
      <c r="G415" s="200"/>
      <c r="H415" s="200"/>
      <c r="I415" s="198"/>
      <c r="J415" s="199"/>
      <c r="K415" s="212"/>
      <c r="L415" s="198"/>
      <c r="M415" s="198"/>
      <c r="N415" s="198"/>
      <c r="O415" s="198"/>
      <c r="P415" s="198"/>
      <c r="Q415" s="198"/>
      <c r="R415" s="198"/>
      <c r="S415" s="198"/>
      <c r="T415" s="198"/>
      <c r="U415" s="202"/>
      <c r="V415" s="201"/>
      <c r="W415" s="201"/>
      <c r="X415" s="201"/>
      <c r="Y415" s="201"/>
      <c r="Z415" s="201"/>
      <c r="AA415" s="205"/>
      <c r="AB415" s="205"/>
      <c r="AC415" s="205"/>
      <c r="AD415" s="205"/>
      <c r="AE415" s="205"/>
      <c r="AF415" s="205"/>
      <c r="AG415" s="205"/>
      <c r="AH415" s="205"/>
      <c r="AI415" s="233"/>
      <c r="AJ415" s="331"/>
      <c r="AK415" s="331"/>
      <c r="AL415" s="331"/>
      <c r="AM415" s="332"/>
      <c r="AN415" s="332"/>
      <c r="AO415" s="333"/>
      <c r="AQ415" s="19"/>
      <c r="AV415" s="221"/>
      <c r="AW415" s="221"/>
      <c r="AX415" s="221"/>
      <c r="AY415" s="221"/>
      <c r="AZ415" s="221"/>
      <c r="BA415" s="221"/>
      <c r="BB415" s="221"/>
      <c r="BC415" s="221"/>
      <c r="BD415" s="221"/>
      <c r="BL415" s="195"/>
      <c r="BM415" s="195"/>
      <c r="BN415" s="195"/>
      <c r="BO415" s="195"/>
      <c r="BP415" s="195"/>
      <c r="BQ415" s="195"/>
      <c r="BS415" s="195"/>
      <c r="BT415" s="195"/>
      <c r="BU415" s="246"/>
      <c r="BV415" s="195"/>
      <c r="BW415" s="246"/>
      <c r="BX415" s="195"/>
      <c r="BY415" s="246"/>
      <c r="BZ415" s="195"/>
      <c r="CA415" s="246"/>
      <c r="CC415" s="246"/>
      <c r="CE415" s="246"/>
    </row>
    <row r="416" spans="1:83" s="17" customFormat="1" ht="14.25" customHeight="1" x14ac:dyDescent="0.25">
      <c r="A416" s="198"/>
      <c r="B416" s="200"/>
      <c r="C416" s="199"/>
      <c r="D416" s="199"/>
      <c r="E416" s="199"/>
      <c r="F416" s="200"/>
      <c r="G416" s="200"/>
      <c r="H416" s="200"/>
      <c r="I416" s="198"/>
      <c r="J416" s="199"/>
      <c r="K416" s="212"/>
      <c r="L416" s="198"/>
      <c r="M416" s="198"/>
      <c r="N416" s="198"/>
      <c r="O416" s="198"/>
      <c r="P416" s="198"/>
      <c r="Q416" s="198"/>
      <c r="R416" s="198"/>
      <c r="S416" s="198"/>
      <c r="T416" s="198"/>
      <c r="U416" s="202"/>
      <c r="V416" s="201"/>
      <c r="W416" s="201"/>
      <c r="X416" s="201"/>
      <c r="Y416" s="201"/>
      <c r="Z416" s="201"/>
      <c r="AA416" s="205"/>
      <c r="AB416" s="205"/>
      <c r="AC416" s="205"/>
      <c r="AD416" s="205"/>
      <c r="AE416" s="205"/>
      <c r="AF416" s="205"/>
      <c r="AG416" s="205"/>
      <c r="AH416" s="205"/>
      <c r="AI416" s="233"/>
      <c r="AJ416" s="331"/>
      <c r="AK416" s="331"/>
      <c r="AL416" s="331"/>
      <c r="AM416" s="332"/>
      <c r="AN416" s="332"/>
      <c r="AO416" s="333"/>
      <c r="AQ416" s="19"/>
      <c r="AV416" s="221"/>
      <c r="AW416" s="221"/>
      <c r="AX416" s="221"/>
      <c r="AY416" s="221"/>
      <c r="AZ416" s="221"/>
      <c r="BA416" s="221"/>
      <c r="BB416" s="221"/>
      <c r="BC416" s="221"/>
      <c r="BD416" s="221"/>
      <c r="BL416" s="195"/>
      <c r="BM416" s="195"/>
      <c r="BN416" s="195"/>
      <c r="BO416" s="195"/>
      <c r="BP416" s="195"/>
      <c r="BQ416" s="195"/>
      <c r="BS416" s="195"/>
      <c r="BT416" s="195"/>
      <c r="BU416" s="246"/>
      <c r="BV416" s="195"/>
      <c r="BW416" s="246"/>
      <c r="BX416" s="195"/>
      <c r="BY416" s="246"/>
      <c r="BZ416" s="195"/>
      <c r="CA416" s="246"/>
      <c r="CC416" s="246"/>
      <c r="CE416" s="246"/>
    </row>
    <row r="417" spans="1:83" s="17" customFormat="1" ht="14.25" customHeight="1" x14ac:dyDescent="0.25">
      <c r="A417" s="198"/>
      <c r="B417" s="200"/>
      <c r="C417" s="199"/>
      <c r="D417" s="199"/>
      <c r="E417" s="199"/>
      <c r="F417" s="200"/>
      <c r="G417" s="200"/>
      <c r="H417" s="200"/>
      <c r="I417" s="198"/>
      <c r="J417" s="199"/>
      <c r="K417" s="212"/>
      <c r="L417" s="198"/>
      <c r="M417" s="198"/>
      <c r="N417" s="198"/>
      <c r="O417" s="198"/>
      <c r="P417" s="198"/>
      <c r="Q417" s="198"/>
      <c r="R417" s="198"/>
      <c r="S417" s="198"/>
      <c r="T417" s="198"/>
      <c r="U417" s="202"/>
      <c r="V417" s="201"/>
      <c r="W417" s="201"/>
      <c r="X417" s="201"/>
      <c r="Y417" s="201"/>
      <c r="Z417" s="201"/>
      <c r="AA417" s="205"/>
      <c r="AB417" s="205"/>
      <c r="AC417" s="205"/>
      <c r="AD417" s="205"/>
      <c r="AE417" s="205"/>
      <c r="AF417" s="205"/>
      <c r="AG417" s="205"/>
      <c r="AH417" s="205"/>
      <c r="AI417" s="233"/>
      <c r="AJ417" s="331"/>
      <c r="AK417" s="331"/>
      <c r="AL417" s="331"/>
      <c r="AM417" s="332"/>
      <c r="AN417" s="332"/>
      <c r="AO417" s="333"/>
      <c r="AQ417" s="19"/>
      <c r="AV417" s="221"/>
      <c r="AW417" s="221"/>
      <c r="AX417" s="221"/>
      <c r="AY417" s="221"/>
      <c r="AZ417" s="221"/>
      <c r="BA417" s="221"/>
      <c r="BB417" s="221"/>
      <c r="BC417" s="221"/>
      <c r="BD417" s="221"/>
      <c r="BL417" s="195"/>
      <c r="BM417" s="195"/>
      <c r="BN417" s="195"/>
      <c r="BO417" s="195"/>
      <c r="BP417" s="195"/>
      <c r="BQ417" s="195"/>
      <c r="BS417" s="195"/>
      <c r="BT417" s="195"/>
      <c r="BU417" s="246"/>
      <c r="BV417" s="195"/>
      <c r="BW417" s="246"/>
      <c r="BX417" s="195"/>
      <c r="BY417" s="246"/>
      <c r="BZ417" s="195"/>
      <c r="CA417" s="246"/>
      <c r="CC417" s="246"/>
      <c r="CE417" s="246"/>
    </row>
    <row r="418" spans="1:83" s="17" customFormat="1" ht="14.25" customHeight="1" x14ac:dyDescent="0.25">
      <c r="A418" s="198"/>
      <c r="B418" s="200"/>
      <c r="C418" s="199"/>
      <c r="D418" s="199"/>
      <c r="E418" s="199"/>
      <c r="F418" s="200"/>
      <c r="G418" s="200"/>
      <c r="H418" s="200"/>
      <c r="I418" s="198"/>
      <c r="J418" s="199"/>
      <c r="K418" s="212"/>
      <c r="L418" s="198"/>
      <c r="M418" s="198"/>
      <c r="N418" s="198"/>
      <c r="O418" s="198"/>
      <c r="P418" s="198"/>
      <c r="Q418" s="198"/>
      <c r="R418" s="198"/>
      <c r="S418" s="198"/>
      <c r="T418" s="198"/>
      <c r="U418" s="202"/>
      <c r="V418" s="201"/>
      <c r="W418" s="201"/>
      <c r="X418" s="201"/>
      <c r="Y418" s="201"/>
      <c r="Z418" s="201"/>
      <c r="AA418" s="205"/>
      <c r="AB418" s="205"/>
      <c r="AC418" s="205"/>
      <c r="AD418" s="205"/>
      <c r="AE418" s="205"/>
      <c r="AF418" s="205"/>
      <c r="AG418" s="205"/>
      <c r="AH418" s="205"/>
      <c r="AI418" s="233"/>
      <c r="AJ418" s="331"/>
      <c r="AK418" s="331"/>
      <c r="AL418" s="331"/>
      <c r="AM418" s="332"/>
      <c r="AN418" s="332"/>
      <c r="AO418" s="333"/>
      <c r="AQ418" s="19"/>
      <c r="AV418" s="221"/>
      <c r="AW418" s="221"/>
      <c r="AX418" s="221"/>
      <c r="AY418" s="221"/>
      <c r="AZ418" s="221"/>
      <c r="BA418" s="221"/>
      <c r="BB418" s="221"/>
      <c r="BC418" s="221"/>
      <c r="BD418" s="221"/>
      <c r="BL418" s="195"/>
      <c r="BM418" s="195"/>
      <c r="BN418" s="195"/>
      <c r="BO418" s="195"/>
      <c r="BP418" s="195"/>
      <c r="BQ418" s="195"/>
      <c r="BS418" s="195"/>
      <c r="BT418" s="195"/>
      <c r="BU418" s="246"/>
      <c r="BV418" s="195"/>
      <c r="BW418" s="246"/>
      <c r="BX418" s="195"/>
      <c r="BY418" s="246"/>
      <c r="BZ418" s="195"/>
      <c r="CA418" s="246"/>
      <c r="CC418" s="246"/>
      <c r="CE418" s="246"/>
    </row>
    <row r="419" spans="1:83" s="17" customFormat="1" ht="14.25" customHeight="1" x14ac:dyDescent="0.25">
      <c r="A419" s="198"/>
      <c r="B419" s="200"/>
      <c r="C419" s="199"/>
      <c r="D419" s="199"/>
      <c r="E419" s="199"/>
      <c r="F419" s="200"/>
      <c r="G419" s="200"/>
      <c r="H419" s="200"/>
      <c r="I419" s="198"/>
      <c r="J419" s="199"/>
      <c r="K419" s="212"/>
      <c r="L419" s="198"/>
      <c r="M419" s="198"/>
      <c r="N419" s="198"/>
      <c r="O419" s="198"/>
      <c r="P419" s="198"/>
      <c r="Q419" s="198"/>
      <c r="R419" s="198"/>
      <c r="S419" s="198"/>
      <c r="T419" s="198"/>
      <c r="U419" s="202"/>
      <c r="V419" s="201"/>
      <c r="W419" s="201"/>
      <c r="X419" s="201"/>
      <c r="Y419" s="201"/>
      <c r="Z419" s="201"/>
      <c r="AA419" s="205"/>
      <c r="AB419" s="205"/>
      <c r="AC419" s="205"/>
      <c r="AD419" s="205"/>
      <c r="AE419" s="205"/>
      <c r="AF419" s="205"/>
      <c r="AG419" s="205"/>
      <c r="AH419" s="205"/>
      <c r="AI419" s="233"/>
      <c r="AJ419" s="331"/>
      <c r="AK419" s="331"/>
      <c r="AL419" s="331"/>
      <c r="AM419" s="332"/>
      <c r="AN419" s="332"/>
      <c r="AO419" s="333"/>
      <c r="AQ419" s="19"/>
      <c r="AV419" s="221"/>
      <c r="AW419" s="221"/>
      <c r="AX419" s="221"/>
      <c r="AY419" s="221"/>
      <c r="AZ419" s="221"/>
      <c r="BA419" s="221"/>
      <c r="BB419" s="221"/>
      <c r="BC419" s="221"/>
      <c r="BD419" s="221"/>
      <c r="BL419" s="195"/>
      <c r="BM419" s="195"/>
      <c r="BN419" s="195"/>
      <c r="BO419" s="195"/>
      <c r="BP419" s="195"/>
      <c r="BQ419" s="195"/>
      <c r="BS419" s="195"/>
      <c r="BT419" s="195"/>
      <c r="BU419" s="246"/>
      <c r="BV419" s="195"/>
      <c r="BW419" s="246"/>
      <c r="BX419" s="195"/>
      <c r="BY419" s="246"/>
      <c r="BZ419" s="195"/>
      <c r="CA419" s="246"/>
      <c r="CC419" s="246"/>
      <c r="CE419" s="246"/>
    </row>
    <row r="420" spans="1:83" s="17" customFormat="1" ht="14.25" customHeight="1" x14ac:dyDescent="0.25">
      <c r="A420" s="198"/>
      <c r="B420" s="200"/>
      <c r="C420" s="199"/>
      <c r="D420" s="199"/>
      <c r="E420" s="199"/>
      <c r="F420" s="200"/>
      <c r="G420" s="200"/>
      <c r="H420" s="200"/>
      <c r="I420" s="198"/>
      <c r="J420" s="199"/>
      <c r="K420" s="212"/>
      <c r="L420" s="198"/>
      <c r="M420" s="198"/>
      <c r="N420" s="198"/>
      <c r="O420" s="198"/>
      <c r="P420" s="198"/>
      <c r="Q420" s="198"/>
      <c r="R420" s="198"/>
      <c r="S420" s="198"/>
      <c r="T420" s="198"/>
      <c r="U420" s="202"/>
      <c r="V420" s="201"/>
      <c r="W420" s="201"/>
      <c r="X420" s="201"/>
      <c r="Y420" s="201"/>
      <c r="Z420" s="201"/>
      <c r="AA420" s="205"/>
      <c r="AB420" s="205"/>
      <c r="AC420" s="205"/>
      <c r="AD420" s="205"/>
      <c r="AE420" s="205"/>
      <c r="AF420" s="205"/>
      <c r="AG420" s="205"/>
      <c r="AH420" s="205"/>
      <c r="AI420" s="233"/>
      <c r="AJ420" s="331"/>
      <c r="AK420" s="331"/>
      <c r="AL420" s="331"/>
      <c r="AM420" s="332"/>
      <c r="AN420" s="332"/>
      <c r="AO420" s="333"/>
      <c r="AQ420" s="19"/>
      <c r="AV420" s="221"/>
      <c r="AW420" s="221"/>
      <c r="AX420" s="221"/>
      <c r="AY420" s="221"/>
      <c r="AZ420" s="221"/>
      <c r="BA420" s="221"/>
      <c r="BB420" s="221"/>
      <c r="BC420" s="221"/>
      <c r="BD420" s="221"/>
      <c r="BL420" s="195"/>
      <c r="BM420" s="195"/>
      <c r="BN420" s="195"/>
      <c r="BO420" s="195"/>
      <c r="BP420" s="195"/>
      <c r="BQ420" s="195"/>
      <c r="BS420" s="195"/>
      <c r="BT420" s="195"/>
      <c r="BU420" s="246"/>
      <c r="BV420" s="195"/>
      <c r="BW420" s="246"/>
      <c r="BX420" s="195"/>
      <c r="BY420" s="246"/>
      <c r="BZ420" s="195"/>
      <c r="CA420" s="246"/>
      <c r="CC420" s="246"/>
      <c r="CE420" s="246"/>
    </row>
    <row r="421" spans="1:83" s="17" customFormat="1" ht="14.25" customHeight="1" x14ac:dyDescent="0.25">
      <c r="A421" s="198"/>
      <c r="B421" s="200"/>
      <c r="C421" s="199"/>
      <c r="D421" s="199"/>
      <c r="E421" s="199"/>
      <c r="F421" s="200"/>
      <c r="G421" s="200"/>
      <c r="H421" s="200"/>
      <c r="I421" s="198"/>
      <c r="J421" s="199"/>
      <c r="K421" s="212"/>
      <c r="L421" s="198"/>
      <c r="M421" s="198"/>
      <c r="N421" s="198"/>
      <c r="O421" s="198"/>
      <c r="P421" s="198"/>
      <c r="Q421" s="198"/>
      <c r="R421" s="198"/>
      <c r="S421" s="198"/>
      <c r="T421" s="198"/>
      <c r="U421" s="202"/>
      <c r="V421" s="201"/>
      <c r="W421" s="201"/>
      <c r="X421" s="201"/>
      <c r="Y421" s="201"/>
      <c r="Z421" s="201"/>
      <c r="AA421" s="205"/>
      <c r="AB421" s="205"/>
      <c r="AC421" s="205"/>
      <c r="AD421" s="205"/>
      <c r="AE421" s="205"/>
      <c r="AF421" s="205"/>
      <c r="AG421" s="205"/>
      <c r="AH421" s="205"/>
      <c r="AI421" s="233"/>
      <c r="AJ421" s="331"/>
      <c r="AK421" s="331"/>
      <c r="AL421" s="331"/>
      <c r="AM421" s="332"/>
      <c r="AN421" s="332"/>
      <c r="AO421" s="333"/>
      <c r="AQ421" s="19"/>
      <c r="AV421" s="221"/>
      <c r="AW421" s="221"/>
      <c r="AX421" s="221"/>
      <c r="AY421" s="221"/>
      <c r="AZ421" s="221"/>
      <c r="BA421" s="221"/>
      <c r="BB421" s="221"/>
      <c r="BC421" s="221"/>
      <c r="BD421" s="221"/>
      <c r="BL421" s="195"/>
      <c r="BM421" s="195"/>
      <c r="BN421" s="195"/>
      <c r="BO421" s="195"/>
      <c r="BP421" s="195"/>
      <c r="BQ421" s="195"/>
      <c r="BS421" s="195"/>
      <c r="BT421" s="195"/>
      <c r="BU421" s="246"/>
      <c r="BV421" s="195"/>
      <c r="BW421" s="246"/>
      <c r="BX421" s="195"/>
      <c r="BY421" s="246"/>
      <c r="BZ421" s="195"/>
      <c r="CA421" s="246"/>
      <c r="CC421" s="246"/>
      <c r="CE421" s="246"/>
    </row>
    <row r="422" spans="1:83" s="17" customFormat="1" ht="14.25" customHeight="1" x14ac:dyDescent="0.25">
      <c r="A422" s="198"/>
      <c r="B422" s="200"/>
      <c r="C422" s="199"/>
      <c r="D422" s="199"/>
      <c r="E422" s="199"/>
      <c r="F422" s="200"/>
      <c r="G422" s="200"/>
      <c r="H422" s="200"/>
      <c r="I422" s="198"/>
      <c r="J422" s="199"/>
      <c r="K422" s="212"/>
      <c r="L422" s="198"/>
      <c r="M422" s="198"/>
      <c r="N422" s="198"/>
      <c r="O422" s="198"/>
      <c r="P422" s="198"/>
      <c r="Q422" s="198"/>
      <c r="R422" s="198"/>
      <c r="S422" s="198"/>
      <c r="T422" s="198"/>
      <c r="U422" s="202"/>
      <c r="V422" s="201"/>
      <c r="W422" s="201"/>
      <c r="X422" s="201"/>
      <c r="Y422" s="201"/>
      <c r="Z422" s="201"/>
      <c r="AA422" s="205"/>
      <c r="AB422" s="205"/>
      <c r="AC422" s="205"/>
      <c r="AD422" s="205"/>
      <c r="AE422" s="205"/>
      <c r="AF422" s="205"/>
      <c r="AG422" s="205"/>
      <c r="AH422" s="205"/>
      <c r="AI422" s="233"/>
      <c r="AJ422" s="331"/>
      <c r="AK422" s="331"/>
      <c r="AL422" s="331"/>
      <c r="AM422" s="332"/>
      <c r="AN422" s="332"/>
      <c r="AO422" s="333"/>
      <c r="AQ422" s="19"/>
      <c r="AV422" s="221"/>
      <c r="AW422" s="221"/>
      <c r="AX422" s="221"/>
      <c r="AY422" s="221"/>
      <c r="AZ422" s="221"/>
      <c r="BA422" s="221"/>
      <c r="BB422" s="221"/>
      <c r="BC422" s="221"/>
      <c r="BD422" s="221"/>
      <c r="BL422" s="195"/>
      <c r="BM422" s="195"/>
      <c r="BN422" s="195"/>
      <c r="BO422" s="195"/>
      <c r="BP422" s="195"/>
      <c r="BQ422" s="195"/>
      <c r="BS422" s="195"/>
      <c r="BT422" s="195"/>
      <c r="BU422" s="246"/>
      <c r="BV422" s="195"/>
      <c r="BW422" s="246"/>
      <c r="BX422" s="195"/>
      <c r="BY422" s="246"/>
      <c r="BZ422" s="195"/>
      <c r="CA422" s="246"/>
      <c r="CC422" s="246"/>
      <c r="CE422" s="246"/>
    </row>
    <row r="423" spans="1:83" s="17" customFormat="1" ht="14.25" customHeight="1" x14ac:dyDescent="0.25">
      <c r="A423" s="198"/>
      <c r="B423" s="200"/>
      <c r="C423" s="199"/>
      <c r="D423" s="199"/>
      <c r="E423" s="199"/>
      <c r="F423" s="200"/>
      <c r="G423" s="200"/>
      <c r="H423" s="200"/>
      <c r="I423" s="198"/>
      <c r="J423" s="199"/>
      <c r="K423" s="212"/>
      <c r="L423" s="198"/>
      <c r="M423" s="198"/>
      <c r="N423" s="198"/>
      <c r="O423" s="198"/>
      <c r="P423" s="198"/>
      <c r="Q423" s="198"/>
      <c r="R423" s="198"/>
      <c r="S423" s="198"/>
      <c r="T423" s="198"/>
      <c r="U423" s="202"/>
      <c r="V423" s="201"/>
      <c r="W423" s="201"/>
      <c r="X423" s="201"/>
      <c r="Y423" s="201"/>
      <c r="Z423" s="201"/>
      <c r="AA423" s="205"/>
      <c r="AB423" s="205"/>
      <c r="AC423" s="205"/>
      <c r="AD423" s="205"/>
      <c r="AE423" s="205"/>
      <c r="AF423" s="205"/>
      <c r="AG423" s="205"/>
      <c r="AH423" s="205"/>
      <c r="AI423" s="233"/>
      <c r="AJ423" s="331"/>
      <c r="AK423" s="331"/>
      <c r="AL423" s="331"/>
      <c r="AM423" s="332"/>
      <c r="AN423" s="332"/>
      <c r="AO423" s="333"/>
      <c r="AQ423" s="19"/>
      <c r="AV423" s="221"/>
      <c r="AW423" s="221"/>
      <c r="AX423" s="221"/>
      <c r="AY423" s="221"/>
      <c r="AZ423" s="221"/>
      <c r="BA423" s="221"/>
      <c r="BB423" s="221"/>
      <c r="BC423" s="221"/>
      <c r="BD423" s="221"/>
      <c r="BL423" s="195"/>
      <c r="BM423" s="195"/>
      <c r="BN423" s="195"/>
      <c r="BO423" s="195"/>
      <c r="BP423" s="195"/>
      <c r="BQ423" s="195"/>
      <c r="BS423" s="195"/>
      <c r="BT423" s="195"/>
      <c r="BU423" s="246"/>
      <c r="BV423" s="195"/>
      <c r="BW423" s="246"/>
      <c r="BX423" s="195"/>
      <c r="BY423" s="246"/>
      <c r="BZ423" s="195"/>
      <c r="CA423" s="246"/>
      <c r="CC423" s="246"/>
      <c r="CE423" s="246"/>
    </row>
    <row r="424" spans="1:83" s="17" customFormat="1" ht="14.25" customHeight="1" x14ac:dyDescent="0.25">
      <c r="A424" s="198"/>
      <c r="B424" s="200"/>
      <c r="C424" s="199"/>
      <c r="D424" s="199"/>
      <c r="E424" s="199"/>
      <c r="F424" s="200"/>
      <c r="G424" s="200"/>
      <c r="H424" s="200"/>
      <c r="I424" s="198"/>
      <c r="J424" s="199"/>
      <c r="K424" s="212"/>
      <c r="L424" s="198"/>
      <c r="M424" s="198"/>
      <c r="N424" s="198"/>
      <c r="O424" s="198"/>
      <c r="P424" s="198"/>
      <c r="Q424" s="198"/>
      <c r="R424" s="198"/>
      <c r="S424" s="198"/>
      <c r="T424" s="198"/>
      <c r="U424" s="202"/>
      <c r="V424" s="201"/>
      <c r="W424" s="201"/>
      <c r="X424" s="201"/>
      <c r="Y424" s="201"/>
      <c r="Z424" s="201"/>
      <c r="AA424" s="205"/>
      <c r="AB424" s="205"/>
      <c r="AC424" s="205"/>
      <c r="AD424" s="205"/>
      <c r="AE424" s="205"/>
      <c r="AF424" s="205"/>
      <c r="AG424" s="205"/>
      <c r="AH424" s="205"/>
      <c r="AI424" s="233"/>
      <c r="AJ424" s="331"/>
      <c r="AK424" s="331"/>
      <c r="AL424" s="331"/>
      <c r="AM424" s="332"/>
      <c r="AN424" s="332"/>
      <c r="AO424" s="333"/>
      <c r="AQ424" s="19"/>
      <c r="AV424" s="221"/>
      <c r="AW424" s="221"/>
      <c r="AX424" s="221"/>
      <c r="AY424" s="221"/>
      <c r="AZ424" s="221"/>
      <c r="BA424" s="221"/>
      <c r="BB424" s="221"/>
      <c r="BC424" s="221"/>
      <c r="BD424" s="221"/>
      <c r="BL424" s="195"/>
      <c r="BM424" s="195"/>
      <c r="BN424" s="195"/>
      <c r="BO424" s="195"/>
      <c r="BP424" s="195"/>
      <c r="BQ424" s="195"/>
      <c r="BS424" s="195"/>
      <c r="BT424" s="195"/>
      <c r="BU424" s="246"/>
      <c r="BV424" s="195"/>
      <c r="BW424" s="246"/>
      <c r="BX424" s="195"/>
      <c r="BY424" s="246"/>
      <c r="BZ424" s="195"/>
      <c r="CA424" s="246"/>
      <c r="CC424" s="246"/>
      <c r="CE424" s="246"/>
    </row>
    <row r="425" spans="1:83" s="17" customFormat="1" ht="14.25" customHeight="1" x14ac:dyDescent="0.25">
      <c r="A425" s="198"/>
      <c r="B425" s="200"/>
      <c r="C425" s="199"/>
      <c r="D425" s="199"/>
      <c r="E425" s="199"/>
      <c r="F425" s="200"/>
      <c r="G425" s="200"/>
      <c r="H425" s="200"/>
      <c r="I425" s="198"/>
      <c r="J425" s="199"/>
      <c r="K425" s="212"/>
      <c r="L425" s="198"/>
      <c r="M425" s="198"/>
      <c r="N425" s="198"/>
      <c r="O425" s="198"/>
      <c r="P425" s="198"/>
      <c r="Q425" s="198"/>
      <c r="R425" s="198"/>
      <c r="S425" s="198"/>
      <c r="T425" s="198"/>
      <c r="U425" s="202"/>
      <c r="V425" s="201"/>
      <c r="W425" s="201"/>
      <c r="X425" s="201"/>
      <c r="Y425" s="201"/>
      <c r="Z425" s="201"/>
      <c r="AA425" s="205"/>
      <c r="AB425" s="205"/>
      <c r="AC425" s="205"/>
      <c r="AD425" s="205"/>
      <c r="AE425" s="205"/>
      <c r="AF425" s="205"/>
      <c r="AG425" s="205"/>
      <c r="AH425" s="205"/>
      <c r="AI425" s="233"/>
      <c r="AJ425" s="331"/>
      <c r="AK425" s="331"/>
      <c r="AL425" s="331"/>
      <c r="AM425" s="332"/>
      <c r="AN425" s="332"/>
      <c r="AO425" s="333"/>
      <c r="AQ425" s="19"/>
      <c r="AV425" s="221"/>
      <c r="AW425" s="221"/>
      <c r="AX425" s="221"/>
      <c r="AY425" s="221"/>
      <c r="AZ425" s="221"/>
      <c r="BA425" s="221"/>
      <c r="BB425" s="221"/>
      <c r="BC425" s="221"/>
      <c r="BD425" s="221"/>
      <c r="BL425" s="195"/>
      <c r="BM425" s="195"/>
      <c r="BN425" s="195"/>
      <c r="BO425" s="195"/>
      <c r="BP425" s="195"/>
      <c r="BQ425" s="195"/>
      <c r="BS425" s="195"/>
      <c r="BT425" s="195"/>
      <c r="BU425" s="246"/>
      <c r="BV425" s="195"/>
      <c r="BW425" s="246"/>
      <c r="BX425" s="195"/>
      <c r="BY425" s="246"/>
      <c r="BZ425" s="195"/>
      <c r="CA425" s="246"/>
      <c r="CC425" s="246"/>
      <c r="CE425" s="246"/>
    </row>
    <row r="426" spans="1:83" s="17" customFormat="1" ht="14.25" customHeight="1" x14ac:dyDescent="0.25">
      <c r="A426" s="198"/>
      <c r="B426" s="200"/>
      <c r="C426" s="199"/>
      <c r="D426" s="199"/>
      <c r="E426" s="199"/>
      <c r="F426" s="200"/>
      <c r="G426" s="200"/>
      <c r="H426" s="200"/>
      <c r="I426" s="198"/>
      <c r="J426" s="199"/>
      <c r="K426" s="212"/>
      <c r="L426" s="198"/>
      <c r="M426" s="198"/>
      <c r="N426" s="198"/>
      <c r="O426" s="198"/>
      <c r="P426" s="198"/>
      <c r="Q426" s="198"/>
      <c r="R426" s="198"/>
      <c r="S426" s="198"/>
      <c r="T426" s="198"/>
      <c r="U426" s="202"/>
      <c r="V426" s="201"/>
      <c r="W426" s="201"/>
      <c r="X426" s="201"/>
      <c r="Y426" s="201"/>
      <c r="Z426" s="201"/>
      <c r="AA426" s="205"/>
      <c r="AB426" s="205"/>
      <c r="AC426" s="205"/>
      <c r="AD426" s="205"/>
      <c r="AE426" s="205"/>
      <c r="AF426" s="205"/>
      <c r="AG426" s="205"/>
      <c r="AH426" s="205"/>
      <c r="AI426" s="233"/>
      <c r="AJ426" s="331"/>
      <c r="AK426" s="331"/>
      <c r="AL426" s="331"/>
      <c r="AM426" s="332"/>
      <c r="AN426" s="332"/>
      <c r="AO426" s="333"/>
      <c r="AQ426" s="19"/>
      <c r="AV426" s="221"/>
      <c r="AW426" s="221"/>
      <c r="AX426" s="221"/>
      <c r="AY426" s="221"/>
      <c r="AZ426" s="221"/>
      <c r="BA426" s="221"/>
      <c r="BB426" s="221"/>
      <c r="BC426" s="221"/>
      <c r="BD426" s="221"/>
      <c r="BL426" s="195"/>
      <c r="BM426" s="195"/>
      <c r="BN426" s="195"/>
      <c r="BO426" s="195"/>
      <c r="BP426" s="195"/>
      <c r="BQ426" s="195"/>
      <c r="BS426" s="195"/>
      <c r="BT426" s="195"/>
      <c r="BU426" s="246"/>
      <c r="BV426" s="195"/>
      <c r="BW426" s="246"/>
      <c r="BX426" s="195"/>
      <c r="BY426" s="246"/>
      <c r="BZ426" s="195"/>
      <c r="CA426" s="246"/>
      <c r="CC426" s="246"/>
      <c r="CE426" s="246"/>
    </row>
    <row r="427" spans="1:83" s="17" customFormat="1" ht="14.25" customHeight="1" x14ac:dyDescent="0.25">
      <c r="A427" s="198"/>
      <c r="B427" s="200"/>
      <c r="C427" s="199"/>
      <c r="D427" s="199"/>
      <c r="E427" s="199"/>
      <c r="F427" s="200"/>
      <c r="G427" s="200"/>
      <c r="H427" s="200"/>
      <c r="I427" s="198"/>
      <c r="J427" s="199"/>
      <c r="K427" s="212"/>
      <c r="L427" s="198"/>
      <c r="M427" s="198"/>
      <c r="N427" s="198"/>
      <c r="O427" s="198"/>
      <c r="P427" s="198"/>
      <c r="Q427" s="198"/>
      <c r="R427" s="198"/>
      <c r="S427" s="198"/>
      <c r="T427" s="198"/>
      <c r="U427" s="202"/>
      <c r="V427" s="201"/>
      <c r="W427" s="201"/>
      <c r="X427" s="201"/>
      <c r="Y427" s="201"/>
      <c r="Z427" s="201"/>
      <c r="AA427" s="205"/>
      <c r="AB427" s="205"/>
      <c r="AC427" s="205"/>
      <c r="AD427" s="205"/>
      <c r="AE427" s="205"/>
      <c r="AF427" s="205"/>
      <c r="AG427" s="205"/>
      <c r="AH427" s="205"/>
      <c r="AI427" s="233"/>
      <c r="AJ427" s="331"/>
      <c r="AK427" s="331"/>
      <c r="AL427" s="331"/>
      <c r="AM427" s="332"/>
      <c r="AN427" s="332"/>
      <c r="AO427" s="333"/>
      <c r="AQ427" s="19"/>
      <c r="AV427" s="221"/>
      <c r="AW427" s="221"/>
      <c r="AX427" s="221"/>
      <c r="AY427" s="221"/>
      <c r="AZ427" s="221"/>
      <c r="BA427" s="221"/>
      <c r="BB427" s="221"/>
      <c r="BC427" s="221"/>
      <c r="BD427" s="221"/>
      <c r="BL427" s="195"/>
      <c r="BM427" s="195"/>
      <c r="BN427" s="195"/>
      <c r="BO427" s="195"/>
      <c r="BP427" s="195"/>
      <c r="BQ427" s="195"/>
      <c r="BS427" s="195"/>
      <c r="BT427" s="195"/>
      <c r="BU427" s="246"/>
      <c r="BV427" s="195"/>
      <c r="BW427" s="246"/>
      <c r="BX427" s="195"/>
      <c r="BY427" s="246"/>
      <c r="BZ427" s="195"/>
      <c r="CA427" s="246"/>
      <c r="CC427" s="246"/>
      <c r="CE427" s="246"/>
    </row>
    <row r="428" spans="1:83" s="17" customFormat="1" ht="14.25" customHeight="1" x14ac:dyDescent="0.25">
      <c r="A428" s="198"/>
      <c r="B428" s="200"/>
      <c r="C428" s="199"/>
      <c r="D428" s="199"/>
      <c r="E428" s="199"/>
      <c r="F428" s="200"/>
      <c r="G428" s="200"/>
      <c r="H428" s="200"/>
      <c r="I428" s="198"/>
      <c r="J428" s="199"/>
      <c r="K428" s="212"/>
      <c r="L428" s="198"/>
      <c r="M428" s="198"/>
      <c r="N428" s="198"/>
      <c r="O428" s="198"/>
      <c r="P428" s="198"/>
      <c r="Q428" s="198"/>
      <c r="R428" s="198"/>
      <c r="S428" s="198"/>
      <c r="T428" s="198"/>
      <c r="U428" s="202"/>
      <c r="V428" s="201"/>
      <c r="W428" s="201"/>
      <c r="X428" s="201"/>
      <c r="Y428" s="201"/>
      <c r="Z428" s="201"/>
      <c r="AA428" s="205"/>
      <c r="AB428" s="205"/>
      <c r="AC428" s="205"/>
      <c r="AD428" s="205"/>
      <c r="AE428" s="205"/>
      <c r="AF428" s="205"/>
      <c r="AG428" s="205"/>
      <c r="AH428" s="205"/>
      <c r="AI428" s="233"/>
      <c r="AJ428" s="331"/>
      <c r="AK428" s="331"/>
      <c r="AL428" s="331"/>
      <c r="AM428" s="332"/>
      <c r="AN428" s="332"/>
      <c r="AO428" s="333"/>
      <c r="AQ428" s="19"/>
      <c r="AV428" s="221"/>
      <c r="AW428" s="221"/>
      <c r="AX428" s="221"/>
      <c r="AY428" s="221"/>
      <c r="AZ428" s="221"/>
      <c r="BA428" s="221"/>
      <c r="BB428" s="221"/>
      <c r="BC428" s="221"/>
      <c r="BD428" s="221"/>
      <c r="BL428" s="195"/>
      <c r="BM428" s="195"/>
      <c r="BN428" s="195"/>
      <c r="BO428" s="195"/>
      <c r="BP428" s="195"/>
      <c r="BQ428" s="195"/>
      <c r="BS428" s="195"/>
      <c r="BT428" s="195"/>
      <c r="BU428" s="246"/>
      <c r="BV428" s="195"/>
      <c r="BW428" s="246"/>
      <c r="BX428" s="195"/>
      <c r="BY428" s="246"/>
      <c r="BZ428" s="195"/>
      <c r="CA428" s="246"/>
      <c r="CC428" s="246"/>
      <c r="CE428" s="246"/>
    </row>
    <row r="429" spans="1:83" s="17" customFormat="1" ht="14.25" customHeight="1" x14ac:dyDescent="0.25">
      <c r="A429" s="198"/>
      <c r="B429" s="200"/>
      <c r="C429" s="199"/>
      <c r="D429" s="199"/>
      <c r="E429" s="199"/>
      <c r="F429" s="200"/>
      <c r="G429" s="200"/>
      <c r="H429" s="200"/>
      <c r="I429" s="198"/>
      <c r="J429" s="199"/>
      <c r="K429" s="212"/>
      <c r="L429" s="198"/>
      <c r="M429" s="198"/>
      <c r="N429" s="198"/>
      <c r="O429" s="198"/>
      <c r="P429" s="198"/>
      <c r="Q429" s="198"/>
      <c r="R429" s="198"/>
      <c r="S429" s="198"/>
      <c r="T429" s="198"/>
      <c r="U429" s="202"/>
      <c r="V429" s="201"/>
      <c r="W429" s="201"/>
      <c r="X429" s="201"/>
      <c r="Y429" s="201"/>
      <c r="Z429" s="201"/>
      <c r="AA429" s="205"/>
      <c r="AB429" s="205"/>
      <c r="AC429" s="205"/>
      <c r="AD429" s="205"/>
      <c r="AE429" s="205"/>
      <c r="AF429" s="205"/>
      <c r="AG429" s="205"/>
      <c r="AH429" s="205"/>
      <c r="AI429" s="233"/>
      <c r="AJ429" s="331"/>
      <c r="AK429" s="331"/>
      <c r="AL429" s="331"/>
      <c r="AM429" s="332"/>
      <c r="AN429" s="332"/>
      <c r="AO429" s="333"/>
      <c r="AQ429" s="19"/>
      <c r="AV429" s="221"/>
      <c r="AW429" s="221"/>
      <c r="AX429" s="221"/>
      <c r="AY429" s="221"/>
      <c r="AZ429" s="221"/>
      <c r="BA429" s="221"/>
      <c r="BB429" s="221"/>
      <c r="BC429" s="221"/>
      <c r="BD429" s="221"/>
      <c r="BL429" s="195"/>
      <c r="BM429" s="195"/>
      <c r="BN429" s="195"/>
      <c r="BO429" s="195"/>
      <c r="BP429" s="195"/>
      <c r="BQ429" s="195"/>
      <c r="BS429" s="195"/>
      <c r="BT429" s="195"/>
      <c r="BU429" s="246"/>
      <c r="BV429" s="195"/>
      <c r="BW429" s="246"/>
      <c r="BX429" s="195"/>
      <c r="BY429" s="246"/>
      <c r="BZ429" s="195"/>
      <c r="CA429" s="246"/>
      <c r="CC429" s="246"/>
      <c r="CE429" s="246"/>
    </row>
    <row r="430" spans="1:83" s="17" customFormat="1" ht="14.25" customHeight="1" x14ac:dyDescent="0.25">
      <c r="A430" s="198"/>
      <c r="B430" s="200"/>
      <c r="C430" s="199"/>
      <c r="D430" s="199"/>
      <c r="E430" s="199"/>
      <c r="F430" s="200"/>
      <c r="G430" s="200"/>
      <c r="H430" s="200"/>
      <c r="I430" s="198"/>
      <c r="J430" s="199"/>
      <c r="K430" s="212"/>
      <c r="L430" s="198"/>
      <c r="M430" s="198"/>
      <c r="N430" s="198"/>
      <c r="O430" s="198"/>
      <c r="P430" s="198"/>
      <c r="Q430" s="198"/>
      <c r="R430" s="198"/>
      <c r="S430" s="198"/>
      <c r="T430" s="198"/>
      <c r="U430" s="202"/>
      <c r="V430" s="201"/>
      <c r="W430" s="201"/>
      <c r="X430" s="201"/>
      <c r="Y430" s="201"/>
      <c r="Z430" s="201"/>
      <c r="AA430" s="205"/>
      <c r="AB430" s="205"/>
      <c r="AC430" s="205"/>
      <c r="AD430" s="205"/>
      <c r="AE430" s="205"/>
      <c r="AF430" s="205"/>
      <c r="AG430" s="205"/>
      <c r="AH430" s="205"/>
      <c r="AI430" s="233"/>
      <c r="AJ430" s="331"/>
      <c r="AK430" s="331"/>
      <c r="AL430" s="331"/>
      <c r="AM430" s="332"/>
      <c r="AN430" s="332"/>
      <c r="AO430" s="333"/>
      <c r="AQ430" s="19"/>
      <c r="AV430" s="221"/>
      <c r="AW430" s="221"/>
      <c r="AX430" s="221"/>
      <c r="AY430" s="221"/>
      <c r="AZ430" s="221"/>
      <c r="BA430" s="221"/>
      <c r="BB430" s="221"/>
      <c r="BC430" s="221"/>
      <c r="BD430" s="221"/>
      <c r="BL430" s="195"/>
      <c r="BM430" s="195"/>
      <c r="BN430" s="195"/>
      <c r="BO430" s="195"/>
      <c r="BP430" s="195"/>
      <c r="BQ430" s="195"/>
      <c r="BS430" s="195"/>
      <c r="BT430" s="195"/>
      <c r="BU430" s="246"/>
      <c r="BV430" s="195"/>
      <c r="BW430" s="246"/>
      <c r="BX430" s="195"/>
      <c r="BY430" s="246"/>
      <c r="BZ430" s="195"/>
      <c r="CA430" s="246"/>
      <c r="CC430" s="246"/>
      <c r="CE430" s="246"/>
    </row>
    <row r="431" spans="1:83" s="17" customFormat="1" ht="14.25" customHeight="1" x14ac:dyDescent="0.25">
      <c r="A431" s="198"/>
      <c r="B431" s="200"/>
      <c r="C431" s="199"/>
      <c r="D431" s="199"/>
      <c r="E431" s="199"/>
      <c r="F431" s="200"/>
      <c r="G431" s="200"/>
      <c r="H431" s="200"/>
      <c r="I431" s="198"/>
      <c r="J431" s="199"/>
      <c r="K431" s="212"/>
      <c r="L431" s="198"/>
      <c r="M431" s="198"/>
      <c r="N431" s="198"/>
      <c r="O431" s="198"/>
      <c r="P431" s="198"/>
      <c r="Q431" s="198"/>
      <c r="R431" s="198"/>
      <c r="S431" s="198"/>
      <c r="T431" s="198"/>
      <c r="U431" s="202"/>
      <c r="V431" s="201"/>
      <c r="W431" s="201"/>
      <c r="X431" s="201"/>
      <c r="Y431" s="201"/>
      <c r="Z431" s="201"/>
      <c r="AA431" s="205"/>
      <c r="AB431" s="205"/>
      <c r="AC431" s="205"/>
      <c r="AD431" s="205"/>
      <c r="AE431" s="205"/>
      <c r="AF431" s="205"/>
      <c r="AG431" s="205"/>
      <c r="AH431" s="205"/>
      <c r="AI431" s="233"/>
      <c r="AJ431" s="331"/>
      <c r="AK431" s="331"/>
      <c r="AL431" s="331"/>
      <c r="AM431" s="332"/>
      <c r="AN431" s="332"/>
      <c r="AO431" s="333"/>
      <c r="AQ431" s="19"/>
      <c r="AV431" s="221"/>
      <c r="AW431" s="221"/>
      <c r="AX431" s="221"/>
      <c r="AY431" s="221"/>
      <c r="AZ431" s="221"/>
      <c r="BA431" s="221"/>
      <c r="BB431" s="221"/>
      <c r="BC431" s="221"/>
      <c r="BD431" s="221"/>
      <c r="BL431" s="195"/>
      <c r="BM431" s="195"/>
      <c r="BN431" s="195"/>
      <c r="BO431" s="195"/>
      <c r="BP431" s="195"/>
      <c r="BQ431" s="195"/>
      <c r="BS431" s="195"/>
      <c r="BT431" s="195"/>
      <c r="BU431" s="246"/>
      <c r="BV431" s="195"/>
      <c r="BW431" s="246"/>
      <c r="BX431" s="195"/>
      <c r="BY431" s="246"/>
      <c r="BZ431" s="195"/>
      <c r="CA431" s="246"/>
      <c r="CC431" s="246"/>
      <c r="CE431" s="246"/>
    </row>
    <row r="432" spans="1:83" s="17" customFormat="1" ht="14.25" customHeight="1" x14ac:dyDescent="0.25">
      <c r="A432" s="198"/>
      <c r="B432" s="200"/>
      <c r="C432" s="199"/>
      <c r="D432" s="199"/>
      <c r="E432" s="199"/>
      <c r="F432" s="200"/>
      <c r="G432" s="200"/>
      <c r="H432" s="200"/>
      <c r="I432" s="198"/>
      <c r="J432" s="199"/>
      <c r="K432" s="212"/>
      <c r="L432" s="198"/>
      <c r="M432" s="198"/>
      <c r="N432" s="198"/>
      <c r="O432" s="198"/>
      <c r="P432" s="198"/>
      <c r="Q432" s="198"/>
      <c r="R432" s="198"/>
      <c r="S432" s="198"/>
      <c r="T432" s="198"/>
      <c r="U432" s="202"/>
      <c r="V432" s="201"/>
      <c r="W432" s="201"/>
      <c r="X432" s="201"/>
      <c r="Y432" s="201"/>
      <c r="Z432" s="201"/>
      <c r="AA432" s="205"/>
      <c r="AB432" s="205"/>
      <c r="AC432" s="205"/>
      <c r="AD432" s="205"/>
      <c r="AE432" s="205"/>
      <c r="AF432" s="205"/>
      <c r="AG432" s="205"/>
      <c r="AH432" s="205"/>
      <c r="AI432" s="233"/>
      <c r="AJ432" s="331"/>
      <c r="AK432" s="331"/>
      <c r="AL432" s="331"/>
      <c r="AM432" s="332"/>
      <c r="AN432" s="332"/>
      <c r="AO432" s="333"/>
      <c r="AQ432" s="19"/>
      <c r="AV432" s="221"/>
      <c r="AW432" s="221"/>
      <c r="AX432" s="221"/>
      <c r="AY432" s="221"/>
      <c r="AZ432" s="221"/>
      <c r="BA432" s="221"/>
      <c r="BB432" s="221"/>
      <c r="BC432" s="221"/>
      <c r="BD432" s="221"/>
      <c r="BL432" s="195"/>
      <c r="BM432" s="195"/>
      <c r="BN432" s="195"/>
      <c r="BO432" s="195"/>
      <c r="BP432" s="195"/>
      <c r="BQ432" s="195"/>
      <c r="BS432" s="195"/>
      <c r="BT432" s="195"/>
      <c r="BU432" s="246"/>
      <c r="BV432" s="195"/>
      <c r="BW432" s="246"/>
      <c r="BX432" s="195"/>
      <c r="BY432" s="246"/>
      <c r="BZ432" s="195"/>
      <c r="CA432" s="246"/>
      <c r="CC432" s="246"/>
      <c r="CE432" s="246"/>
    </row>
    <row r="433" spans="1:83" s="17" customFormat="1" ht="14.25" customHeight="1" x14ac:dyDescent="0.25">
      <c r="A433" s="198"/>
      <c r="B433" s="200"/>
      <c r="C433" s="199"/>
      <c r="D433" s="199"/>
      <c r="E433" s="199"/>
      <c r="F433" s="200"/>
      <c r="G433" s="200"/>
      <c r="H433" s="200"/>
      <c r="I433" s="198"/>
      <c r="J433" s="199"/>
      <c r="K433" s="212"/>
      <c r="L433" s="198"/>
      <c r="M433" s="198"/>
      <c r="N433" s="198"/>
      <c r="O433" s="198"/>
      <c r="P433" s="198"/>
      <c r="Q433" s="198"/>
      <c r="R433" s="198"/>
      <c r="S433" s="198"/>
      <c r="T433" s="198"/>
      <c r="U433" s="202"/>
      <c r="V433" s="201"/>
      <c r="W433" s="201"/>
      <c r="X433" s="201"/>
      <c r="Y433" s="201"/>
      <c r="Z433" s="201"/>
      <c r="AA433" s="205"/>
      <c r="AB433" s="205"/>
      <c r="AC433" s="205"/>
      <c r="AD433" s="205"/>
      <c r="AE433" s="205"/>
      <c r="AF433" s="205"/>
      <c r="AG433" s="205"/>
      <c r="AH433" s="205"/>
      <c r="AI433" s="233"/>
      <c r="AJ433" s="331"/>
      <c r="AK433" s="331"/>
      <c r="AL433" s="331"/>
      <c r="AM433" s="332"/>
      <c r="AN433" s="332"/>
      <c r="AO433" s="333"/>
      <c r="AQ433" s="19"/>
      <c r="AV433" s="221"/>
      <c r="AW433" s="221"/>
      <c r="AX433" s="221"/>
      <c r="AY433" s="221"/>
      <c r="AZ433" s="221"/>
      <c r="BA433" s="221"/>
      <c r="BB433" s="221"/>
      <c r="BC433" s="221"/>
      <c r="BD433" s="221"/>
      <c r="BL433" s="195"/>
      <c r="BM433" s="195"/>
      <c r="BN433" s="195"/>
      <c r="BO433" s="195"/>
      <c r="BP433" s="195"/>
      <c r="BQ433" s="195"/>
      <c r="BS433" s="195"/>
      <c r="BT433" s="195"/>
      <c r="BU433" s="246"/>
      <c r="BV433" s="195"/>
      <c r="BW433" s="246"/>
      <c r="BX433" s="195"/>
      <c r="BY433" s="246"/>
      <c r="BZ433" s="195"/>
      <c r="CA433" s="246"/>
      <c r="CC433" s="246"/>
      <c r="CE433" s="246"/>
    </row>
    <row r="434" spans="1:83" s="17" customFormat="1" ht="14.25" customHeight="1" x14ac:dyDescent="0.25">
      <c r="A434" s="198"/>
      <c r="B434" s="200"/>
      <c r="C434" s="199"/>
      <c r="D434" s="199"/>
      <c r="E434" s="199"/>
      <c r="F434" s="200"/>
      <c r="G434" s="200"/>
      <c r="H434" s="200"/>
      <c r="I434" s="198"/>
      <c r="J434" s="199"/>
      <c r="K434" s="212"/>
      <c r="L434" s="198"/>
      <c r="M434" s="198"/>
      <c r="N434" s="198"/>
      <c r="O434" s="198"/>
      <c r="P434" s="198"/>
      <c r="Q434" s="198"/>
      <c r="R434" s="198"/>
      <c r="S434" s="198"/>
      <c r="T434" s="198"/>
      <c r="U434" s="202"/>
      <c r="V434" s="201"/>
      <c r="W434" s="201"/>
      <c r="X434" s="201"/>
      <c r="Y434" s="201"/>
      <c r="Z434" s="201"/>
      <c r="AA434" s="205"/>
      <c r="AB434" s="205"/>
      <c r="AC434" s="205"/>
      <c r="AD434" s="205"/>
      <c r="AE434" s="205"/>
      <c r="AF434" s="205"/>
      <c r="AG434" s="205"/>
      <c r="AH434" s="205"/>
      <c r="AI434" s="233"/>
      <c r="AJ434" s="331"/>
      <c r="AK434" s="331"/>
      <c r="AL434" s="331"/>
      <c r="AM434" s="332"/>
      <c r="AN434" s="332"/>
      <c r="AO434" s="333"/>
      <c r="AQ434" s="19"/>
      <c r="AV434" s="221"/>
      <c r="AW434" s="221"/>
      <c r="AX434" s="221"/>
      <c r="AY434" s="221"/>
      <c r="AZ434" s="221"/>
      <c r="BA434" s="221"/>
      <c r="BB434" s="221"/>
      <c r="BC434" s="221"/>
      <c r="BD434" s="221"/>
      <c r="BL434" s="195"/>
      <c r="BM434" s="195"/>
      <c r="BN434" s="195"/>
      <c r="BO434" s="195"/>
      <c r="BP434" s="195"/>
      <c r="BQ434" s="195"/>
      <c r="BS434" s="195"/>
      <c r="BT434" s="195"/>
      <c r="BU434" s="246"/>
      <c r="BV434" s="195"/>
      <c r="BW434" s="246"/>
      <c r="BX434" s="195"/>
      <c r="BY434" s="246"/>
      <c r="BZ434" s="195"/>
      <c r="CA434" s="246"/>
      <c r="CC434" s="246"/>
      <c r="CE434" s="246"/>
    </row>
    <row r="435" spans="1:83" s="17" customFormat="1" ht="14.25" customHeight="1" x14ac:dyDescent="0.25">
      <c r="A435" s="198"/>
      <c r="B435" s="200"/>
      <c r="C435" s="199"/>
      <c r="D435" s="199"/>
      <c r="E435" s="199"/>
      <c r="F435" s="200"/>
      <c r="G435" s="200"/>
      <c r="H435" s="200"/>
      <c r="I435" s="198"/>
      <c r="J435" s="199"/>
      <c r="K435" s="212"/>
      <c r="L435" s="198"/>
      <c r="M435" s="198"/>
      <c r="N435" s="198"/>
      <c r="O435" s="198"/>
      <c r="P435" s="198"/>
      <c r="Q435" s="198"/>
      <c r="R435" s="198"/>
      <c r="S435" s="198"/>
      <c r="T435" s="198"/>
      <c r="U435" s="202"/>
      <c r="V435" s="201"/>
      <c r="W435" s="201"/>
      <c r="X435" s="201"/>
      <c r="Y435" s="201"/>
      <c r="Z435" s="201"/>
      <c r="AA435" s="205"/>
      <c r="AB435" s="205"/>
      <c r="AC435" s="205"/>
      <c r="AD435" s="205"/>
      <c r="AE435" s="205"/>
      <c r="AF435" s="205"/>
      <c r="AG435" s="205"/>
      <c r="AH435" s="205"/>
      <c r="AI435" s="233"/>
      <c r="AJ435" s="331"/>
      <c r="AK435" s="331"/>
      <c r="AL435" s="331"/>
      <c r="AM435" s="332"/>
      <c r="AN435" s="332"/>
      <c r="AO435" s="333"/>
      <c r="AQ435" s="19"/>
      <c r="AV435" s="221"/>
      <c r="AW435" s="221"/>
      <c r="AX435" s="221"/>
      <c r="AY435" s="221"/>
      <c r="AZ435" s="221"/>
      <c r="BA435" s="221"/>
      <c r="BB435" s="221"/>
      <c r="BC435" s="221"/>
      <c r="BD435" s="221"/>
      <c r="BL435" s="195"/>
      <c r="BM435" s="195"/>
      <c r="BN435" s="195"/>
      <c r="BO435" s="195"/>
      <c r="BP435" s="195"/>
      <c r="BQ435" s="195"/>
      <c r="BS435" s="195"/>
      <c r="BT435" s="195"/>
      <c r="BU435" s="246"/>
      <c r="BV435" s="195"/>
      <c r="BW435" s="246"/>
      <c r="BX435" s="195"/>
      <c r="BY435" s="246"/>
      <c r="BZ435" s="195"/>
      <c r="CA435" s="246"/>
      <c r="CC435" s="246"/>
      <c r="CE435" s="246"/>
    </row>
    <row r="436" spans="1:83" s="17" customFormat="1" ht="14.25" customHeight="1" x14ac:dyDescent="0.25">
      <c r="A436" s="198"/>
      <c r="B436" s="200"/>
      <c r="C436" s="199"/>
      <c r="D436" s="199"/>
      <c r="E436" s="199"/>
      <c r="F436" s="200"/>
      <c r="G436" s="200"/>
      <c r="H436" s="200"/>
      <c r="I436" s="198"/>
      <c r="J436" s="199"/>
      <c r="K436" s="212"/>
      <c r="L436" s="198"/>
      <c r="M436" s="198"/>
      <c r="N436" s="198"/>
      <c r="O436" s="198"/>
      <c r="P436" s="198"/>
      <c r="Q436" s="198"/>
      <c r="R436" s="198"/>
      <c r="S436" s="198"/>
      <c r="T436" s="198"/>
      <c r="U436" s="202"/>
      <c r="V436" s="201"/>
      <c r="W436" s="201"/>
      <c r="X436" s="201"/>
      <c r="Y436" s="201"/>
      <c r="Z436" s="201"/>
      <c r="AA436" s="205"/>
      <c r="AB436" s="205"/>
      <c r="AC436" s="205"/>
      <c r="AD436" s="205"/>
      <c r="AE436" s="205"/>
      <c r="AF436" s="205"/>
      <c r="AG436" s="205"/>
      <c r="AH436" s="205"/>
      <c r="AI436" s="233"/>
      <c r="AJ436" s="331"/>
      <c r="AK436" s="331"/>
      <c r="AL436" s="331"/>
      <c r="AM436" s="332"/>
      <c r="AN436" s="332"/>
      <c r="AO436" s="333"/>
      <c r="AQ436" s="19"/>
      <c r="AV436" s="221"/>
      <c r="AW436" s="221"/>
      <c r="AX436" s="221"/>
      <c r="AY436" s="221"/>
      <c r="AZ436" s="221"/>
      <c r="BA436" s="221"/>
      <c r="BB436" s="221"/>
      <c r="BC436" s="221"/>
      <c r="BD436" s="221"/>
      <c r="BL436" s="195"/>
      <c r="BM436" s="195"/>
      <c r="BN436" s="195"/>
      <c r="BO436" s="195"/>
      <c r="BP436" s="195"/>
      <c r="BQ436" s="195"/>
      <c r="BS436" s="195"/>
      <c r="BT436" s="195"/>
      <c r="BU436" s="246"/>
      <c r="BV436" s="195"/>
      <c r="BW436" s="246"/>
      <c r="BX436" s="195"/>
      <c r="BY436" s="246"/>
      <c r="BZ436" s="195"/>
      <c r="CA436" s="246"/>
      <c r="CC436" s="246"/>
      <c r="CE436" s="246"/>
    </row>
    <row r="437" spans="1:83" s="17" customFormat="1" ht="14.25" customHeight="1" x14ac:dyDescent="0.25">
      <c r="A437" s="198"/>
      <c r="B437" s="200"/>
      <c r="C437" s="199"/>
      <c r="D437" s="199"/>
      <c r="E437" s="199"/>
      <c r="F437" s="200"/>
      <c r="G437" s="200"/>
      <c r="H437" s="200"/>
      <c r="I437" s="198"/>
      <c r="J437" s="199"/>
      <c r="K437" s="212"/>
      <c r="L437" s="198"/>
      <c r="M437" s="198"/>
      <c r="N437" s="198"/>
      <c r="O437" s="198"/>
      <c r="P437" s="198"/>
      <c r="Q437" s="198"/>
      <c r="R437" s="198"/>
      <c r="S437" s="198"/>
      <c r="T437" s="198"/>
      <c r="U437" s="202"/>
      <c r="V437" s="201"/>
      <c r="W437" s="201"/>
      <c r="X437" s="201"/>
      <c r="Y437" s="201"/>
      <c r="Z437" s="201"/>
      <c r="AA437" s="205"/>
      <c r="AB437" s="205"/>
      <c r="AC437" s="205"/>
      <c r="AD437" s="205"/>
      <c r="AE437" s="205"/>
      <c r="AF437" s="205"/>
      <c r="AG437" s="205"/>
      <c r="AH437" s="205"/>
      <c r="AI437" s="233"/>
      <c r="AJ437" s="331"/>
      <c r="AK437" s="331"/>
      <c r="AL437" s="331"/>
      <c r="AM437" s="332"/>
      <c r="AN437" s="332"/>
      <c r="AO437" s="333"/>
      <c r="AQ437" s="19"/>
      <c r="AV437" s="221"/>
      <c r="AW437" s="221"/>
      <c r="AX437" s="221"/>
      <c r="AY437" s="221"/>
      <c r="AZ437" s="221"/>
      <c r="BA437" s="221"/>
      <c r="BB437" s="221"/>
      <c r="BC437" s="221"/>
      <c r="BD437" s="221"/>
      <c r="BL437" s="195"/>
      <c r="BM437" s="195"/>
      <c r="BN437" s="195"/>
      <c r="BO437" s="195"/>
      <c r="BP437" s="195"/>
      <c r="BQ437" s="195"/>
      <c r="BS437" s="195"/>
      <c r="BT437" s="195"/>
      <c r="BU437" s="246"/>
      <c r="BV437" s="195"/>
      <c r="BW437" s="246"/>
      <c r="BX437" s="195"/>
      <c r="BY437" s="246"/>
      <c r="BZ437" s="195"/>
      <c r="CA437" s="246"/>
      <c r="CC437" s="246"/>
      <c r="CE437" s="246"/>
    </row>
    <row r="438" spans="1:83" s="17" customFormat="1" ht="14.25" customHeight="1" x14ac:dyDescent="0.25">
      <c r="A438" s="198"/>
      <c r="B438" s="200"/>
      <c r="C438" s="199"/>
      <c r="D438" s="199"/>
      <c r="E438" s="199"/>
      <c r="F438" s="200"/>
      <c r="G438" s="200"/>
      <c r="H438" s="200"/>
      <c r="I438" s="198"/>
      <c r="J438" s="199"/>
      <c r="K438" s="212"/>
      <c r="L438" s="198"/>
      <c r="M438" s="198"/>
      <c r="N438" s="198"/>
      <c r="O438" s="198"/>
      <c r="P438" s="198"/>
      <c r="Q438" s="198"/>
      <c r="R438" s="198"/>
      <c r="S438" s="198"/>
      <c r="T438" s="198"/>
      <c r="U438" s="202"/>
      <c r="V438" s="201"/>
      <c r="W438" s="201"/>
      <c r="X438" s="201"/>
      <c r="Y438" s="201"/>
      <c r="Z438" s="201"/>
      <c r="AA438" s="205"/>
      <c r="AB438" s="205"/>
      <c r="AC438" s="205"/>
      <c r="AD438" s="205"/>
      <c r="AE438" s="205"/>
      <c r="AF438" s="205"/>
      <c r="AG438" s="205"/>
      <c r="AH438" s="205"/>
      <c r="AI438" s="233"/>
      <c r="AJ438" s="331"/>
      <c r="AK438" s="331"/>
      <c r="AL438" s="331"/>
      <c r="AM438" s="332"/>
      <c r="AN438" s="332"/>
      <c r="AO438" s="333"/>
      <c r="AQ438" s="19"/>
      <c r="AV438" s="221"/>
      <c r="AW438" s="221"/>
      <c r="AX438" s="221"/>
      <c r="AY438" s="221"/>
      <c r="AZ438" s="221"/>
      <c r="BA438" s="221"/>
      <c r="BB438" s="221"/>
      <c r="BC438" s="221"/>
      <c r="BD438" s="221"/>
      <c r="BL438" s="195"/>
      <c r="BM438" s="195"/>
      <c r="BN438" s="195"/>
      <c r="BO438" s="195"/>
      <c r="BP438" s="195"/>
      <c r="BQ438" s="195"/>
      <c r="BS438" s="195"/>
      <c r="BT438" s="195"/>
      <c r="BU438" s="246"/>
      <c r="BV438" s="195"/>
      <c r="BW438" s="246"/>
      <c r="BX438" s="195"/>
      <c r="BY438" s="246"/>
      <c r="BZ438" s="195"/>
      <c r="CA438" s="246"/>
      <c r="CC438" s="246"/>
      <c r="CE438" s="246"/>
    </row>
    <row r="439" spans="1:83" s="17" customFormat="1" ht="14.25" customHeight="1" x14ac:dyDescent="0.25">
      <c r="A439" s="198"/>
      <c r="B439" s="200"/>
      <c r="C439" s="199"/>
      <c r="D439" s="199"/>
      <c r="E439" s="199"/>
      <c r="F439" s="200"/>
      <c r="G439" s="200"/>
      <c r="H439" s="200"/>
      <c r="I439" s="198"/>
      <c r="J439" s="199"/>
      <c r="K439" s="212"/>
      <c r="L439" s="198"/>
      <c r="M439" s="198"/>
      <c r="N439" s="198"/>
      <c r="O439" s="198"/>
      <c r="P439" s="198"/>
      <c r="Q439" s="198"/>
      <c r="R439" s="198"/>
      <c r="S439" s="198"/>
      <c r="T439" s="198"/>
      <c r="U439" s="202"/>
      <c r="V439" s="201"/>
      <c r="W439" s="201"/>
      <c r="X439" s="201"/>
      <c r="Y439" s="201"/>
      <c r="Z439" s="201"/>
      <c r="AA439" s="205"/>
      <c r="AB439" s="205"/>
      <c r="AC439" s="205"/>
      <c r="AD439" s="205"/>
      <c r="AE439" s="205"/>
      <c r="AF439" s="205"/>
      <c r="AG439" s="205"/>
      <c r="AH439" s="205"/>
      <c r="AI439" s="233"/>
      <c r="AJ439" s="331"/>
      <c r="AK439" s="331"/>
      <c r="AL439" s="331"/>
      <c r="AM439" s="332"/>
      <c r="AN439" s="332"/>
      <c r="AO439" s="333"/>
      <c r="AQ439" s="19"/>
      <c r="AV439" s="221"/>
      <c r="AW439" s="221"/>
      <c r="AX439" s="221"/>
      <c r="AY439" s="221"/>
      <c r="AZ439" s="221"/>
      <c r="BA439" s="221"/>
      <c r="BB439" s="221"/>
      <c r="BC439" s="221"/>
      <c r="BD439" s="221"/>
      <c r="BL439" s="195"/>
      <c r="BM439" s="195"/>
      <c r="BN439" s="195"/>
      <c r="BO439" s="195"/>
      <c r="BP439" s="195"/>
      <c r="BQ439" s="195"/>
      <c r="BS439" s="195"/>
      <c r="BT439" s="195"/>
      <c r="BU439" s="246"/>
      <c r="BV439" s="195"/>
      <c r="BW439" s="246"/>
      <c r="BX439" s="195"/>
      <c r="BY439" s="246"/>
      <c r="BZ439" s="195"/>
      <c r="CA439" s="246"/>
      <c r="CC439" s="246"/>
      <c r="CE439" s="246"/>
    </row>
    <row r="440" spans="1:83" s="17" customFormat="1" ht="14.25" customHeight="1" x14ac:dyDescent="0.25">
      <c r="A440" s="198"/>
      <c r="B440" s="200"/>
      <c r="C440" s="199"/>
      <c r="D440" s="199"/>
      <c r="E440" s="199"/>
      <c r="F440" s="200"/>
      <c r="G440" s="200"/>
      <c r="H440" s="200"/>
      <c r="I440" s="198"/>
      <c r="J440" s="199"/>
      <c r="K440" s="212"/>
      <c r="L440" s="198"/>
      <c r="M440" s="198"/>
      <c r="N440" s="198"/>
      <c r="O440" s="198"/>
      <c r="P440" s="198"/>
      <c r="Q440" s="198"/>
      <c r="R440" s="198"/>
      <c r="S440" s="198"/>
      <c r="T440" s="198"/>
      <c r="U440" s="202"/>
      <c r="V440" s="201"/>
      <c r="W440" s="201"/>
      <c r="X440" s="201"/>
      <c r="Y440" s="201"/>
      <c r="Z440" s="201"/>
      <c r="AA440" s="205"/>
      <c r="AB440" s="205"/>
      <c r="AC440" s="205"/>
      <c r="AD440" s="205"/>
      <c r="AE440" s="205"/>
      <c r="AF440" s="205"/>
      <c r="AG440" s="205"/>
      <c r="AH440" s="205"/>
      <c r="AI440" s="233"/>
      <c r="AJ440" s="331"/>
      <c r="AK440" s="331"/>
      <c r="AL440" s="331"/>
      <c r="AM440" s="332"/>
      <c r="AN440" s="332"/>
      <c r="AO440" s="333"/>
      <c r="AQ440" s="19"/>
      <c r="AV440" s="221"/>
      <c r="AW440" s="221"/>
      <c r="AX440" s="221"/>
      <c r="AY440" s="221"/>
      <c r="AZ440" s="221"/>
      <c r="BA440" s="221"/>
      <c r="BB440" s="221"/>
      <c r="BC440" s="221"/>
      <c r="BD440" s="221"/>
      <c r="BL440" s="195"/>
      <c r="BM440" s="195"/>
      <c r="BN440" s="195"/>
      <c r="BO440" s="195"/>
      <c r="BP440" s="195"/>
      <c r="BQ440" s="195"/>
      <c r="BS440" s="195"/>
      <c r="BT440" s="195"/>
      <c r="BU440" s="246"/>
      <c r="BV440" s="195"/>
      <c r="BW440" s="246"/>
      <c r="BX440" s="195"/>
      <c r="BY440" s="246"/>
      <c r="BZ440" s="195"/>
      <c r="CA440" s="246"/>
      <c r="CC440" s="246"/>
      <c r="CE440" s="246"/>
    </row>
    <row r="441" spans="1:83" s="17" customFormat="1" ht="14.25" customHeight="1" x14ac:dyDescent="0.25">
      <c r="A441" s="198"/>
      <c r="B441" s="200"/>
      <c r="C441" s="199"/>
      <c r="D441" s="199"/>
      <c r="E441" s="199"/>
      <c r="F441" s="200"/>
      <c r="G441" s="200"/>
      <c r="H441" s="200"/>
      <c r="I441" s="198"/>
      <c r="J441" s="199"/>
      <c r="K441" s="212"/>
      <c r="L441" s="198"/>
      <c r="M441" s="198"/>
      <c r="N441" s="198"/>
      <c r="O441" s="198"/>
      <c r="P441" s="198"/>
      <c r="Q441" s="198"/>
      <c r="R441" s="198"/>
      <c r="S441" s="198"/>
      <c r="T441" s="198"/>
      <c r="U441" s="202"/>
      <c r="V441" s="201"/>
      <c r="W441" s="201"/>
      <c r="X441" s="201"/>
      <c r="Y441" s="201"/>
      <c r="Z441" s="201"/>
      <c r="AA441" s="205"/>
      <c r="AB441" s="205"/>
      <c r="AC441" s="205"/>
      <c r="AD441" s="205"/>
      <c r="AE441" s="205"/>
      <c r="AF441" s="205"/>
      <c r="AG441" s="205"/>
      <c r="AH441" s="205"/>
      <c r="AI441" s="233"/>
      <c r="AJ441" s="331"/>
      <c r="AK441" s="331"/>
      <c r="AL441" s="331"/>
      <c r="AM441" s="332"/>
      <c r="AN441" s="332"/>
      <c r="AO441" s="333"/>
      <c r="AQ441" s="19"/>
      <c r="AV441" s="221"/>
      <c r="AW441" s="221"/>
      <c r="AX441" s="221"/>
      <c r="AY441" s="221"/>
      <c r="AZ441" s="221"/>
      <c r="BA441" s="221"/>
      <c r="BB441" s="221"/>
      <c r="BC441" s="221"/>
      <c r="BD441" s="221"/>
      <c r="BL441" s="195"/>
      <c r="BM441" s="195"/>
      <c r="BN441" s="195"/>
      <c r="BO441" s="195"/>
      <c r="BP441" s="195"/>
      <c r="BQ441" s="195"/>
      <c r="BS441" s="195"/>
      <c r="BT441" s="195"/>
      <c r="BU441" s="246"/>
      <c r="BV441" s="195"/>
      <c r="BW441" s="246"/>
      <c r="BX441" s="195"/>
      <c r="BY441" s="246"/>
      <c r="BZ441" s="195"/>
      <c r="CA441" s="246"/>
      <c r="CC441" s="246"/>
      <c r="CE441" s="246"/>
    </row>
    <row r="442" spans="1:83" s="17" customFormat="1" ht="14.25" customHeight="1" x14ac:dyDescent="0.25">
      <c r="A442" s="198"/>
      <c r="B442" s="200"/>
      <c r="C442" s="199"/>
      <c r="D442" s="199"/>
      <c r="E442" s="199"/>
      <c r="F442" s="200"/>
      <c r="G442" s="200"/>
      <c r="H442" s="200"/>
      <c r="I442" s="198"/>
      <c r="J442" s="199"/>
      <c r="K442" s="212"/>
      <c r="L442" s="198"/>
      <c r="M442" s="198"/>
      <c r="N442" s="198"/>
      <c r="O442" s="198"/>
      <c r="P442" s="198"/>
      <c r="Q442" s="198"/>
      <c r="R442" s="198"/>
      <c r="S442" s="198"/>
      <c r="T442" s="198"/>
      <c r="U442" s="202"/>
      <c r="V442" s="201"/>
      <c r="W442" s="201"/>
      <c r="X442" s="201"/>
      <c r="Y442" s="201"/>
      <c r="Z442" s="201"/>
      <c r="AA442" s="205"/>
      <c r="AB442" s="205"/>
      <c r="AC442" s="205"/>
      <c r="AD442" s="205"/>
      <c r="AE442" s="205"/>
      <c r="AF442" s="205"/>
      <c r="AG442" s="205"/>
      <c r="AH442" s="205"/>
      <c r="AI442" s="233"/>
      <c r="AJ442" s="331"/>
      <c r="AK442" s="331"/>
      <c r="AL442" s="331"/>
      <c r="AM442" s="332"/>
      <c r="AN442" s="332"/>
      <c r="AO442" s="333"/>
      <c r="AQ442" s="19"/>
      <c r="AV442" s="221"/>
      <c r="AW442" s="221"/>
      <c r="AX442" s="221"/>
      <c r="AY442" s="221"/>
      <c r="AZ442" s="221"/>
      <c r="BA442" s="221"/>
      <c r="BB442" s="221"/>
      <c r="BC442" s="221"/>
      <c r="BD442" s="221"/>
      <c r="BL442" s="195"/>
      <c r="BM442" s="195"/>
      <c r="BN442" s="195"/>
      <c r="BO442" s="195"/>
      <c r="BP442" s="195"/>
      <c r="BQ442" s="195"/>
      <c r="BS442" s="195"/>
      <c r="BT442" s="195"/>
      <c r="BU442" s="246"/>
      <c r="BV442" s="195"/>
      <c r="BW442" s="246"/>
      <c r="BX442" s="195"/>
      <c r="BY442" s="246"/>
      <c r="BZ442" s="195"/>
      <c r="CA442" s="246"/>
      <c r="CC442" s="246"/>
      <c r="CE442" s="246"/>
    </row>
    <row r="443" spans="1:83" s="17" customFormat="1" ht="14.25" customHeight="1" x14ac:dyDescent="0.25">
      <c r="A443" s="198"/>
      <c r="B443" s="200"/>
      <c r="C443" s="199"/>
      <c r="D443" s="199"/>
      <c r="E443" s="199"/>
      <c r="F443" s="200"/>
      <c r="G443" s="200"/>
      <c r="H443" s="200"/>
      <c r="I443" s="198"/>
      <c r="J443" s="199"/>
      <c r="K443" s="212"/>
      <c r="L443" s="198"/>
      <c r="M443" s="198"/>
      <c r="N443" s="198"/>
      <c r="O443" s="198"/>
      <c r="P443" s="198"/>
      <c r="Q443" s="198"/>
      <c r="R443" s="198"/>
      <c r="S443" s="198"/>
      <c r="T443" s="198"/>
      <c r="U443" s="202"/>
      <c r="V443" s="201"/>
      <c r="W443" s="201"/>
      <c r="X443" s="201"/>
      <c r="Y443" s="201"/>
      <c r="Z443" s="201"/>
      <c r="AA443" s="205"/>
      <c r="AB443" s="205"/>
      <c r="AC443" s="205"/>
      <c r="AD443" s="205"/>
      <c r="AE443" s="205"/>
      <c r="AF443" s="205"/>
      <c r="AG443" s="205"/>
      <c r="AH443" s="205"/>
      <c r="AI443" s="233"/>
      <c r="AJ443" s="331"/>
      <c r="AK443" s="331"/>
      <c r="AL443" s="331"/>
      <c r="AM443" s="332"/>
      <c r="AN443" s="332"/>
      <c r="AO443" s="333"/>
      <c r="AQ443" s="19"/>
      <c r="AV443" s="221"/>
      <c r="AW443" s="221"/>
      <c r="AX443" s="221"/>
      <c r="AY443" s="221"/>
      <c r="AZ443" s="221"/>
      <c r="BA443" s="221"/>
      <c r="BB443" s="221"/>
      <c r="BC443" s="221"/>
      <c r="BD443" s="221"/>
      <c r="BL443" s="195"/>
      <c r="BM443" s="195"/>
      <c r="BN443" s="195"/>
      <c r="BO443" s="195"/>
      <c r="BP443" s="195"/>
      <c r="BQ443" s="195"/>
      <c r="BS443" s="195"/>
      <c r="BT443" s="195"/>
      <c r="BU443" s="246"/>
      <c r="BV443" s="195"/>
      <c r="BW443" s="246"/>
      <c r="BX443" s="195"/>
      <c r="BY443" s="246"/>
      <c r="BZ443" s="195"/>
      <c r="CA443" s="246"/>
      <c r="CC443" s="246"/>
      <c r="CE443" s="246"/>
    </row>
    <row r="444" spans="1:83" s="17" customFormat="1" ht="14.25" customHeight="1" x14ac:dyDescent="0.25">
      <c r="A444" s="198"/>
      <c r="B444" s="200"/>
      <c r="C444" s="199"/>
      <c r="D444" s="199"/>
      <c r="E444" s="199"/>
      <c r="F444" s="200"/>
      <c r="G444" s="200"/>
      <c r="H444" s="200"/>
      <c r="I444" s="198"/>
      <c r="J444" s="199"/>
      <c r="K444" s="212"/>
      <c r="L444" s="198"/>
      <c r="M444" s="198"/>
      <c r="N444" s="198"/>
      <c r="O444" s="198"/>
      <c r="P444" s="198"/>
      <c r="Q444" s="198"/>
      <c r="R444" s="198"/>
      <c r="S444" s="198"/>
      <c r="T444" s="198"/>
      <c r="U444" s="202"/>
      <c r="V444" s="201"/>
      <c r="W444" s="201"/>
      <c r="X444" s="201"/>
      <c r="Y444" s="201"/>
      <c r="Z444" s="201"/>
      <c r="AA444" s="205"/>
      <c r="AB444" s="205"/>
      <c r="AC444" s="205"/>
      <c r="AD444" s="205"/>
      <c r="AE444" s="205"/>
      <c r="AF444" s="205"/>
      <c r="AG444" s="205"/>
      <c r="AH444" s="205"/>
      <c r="AI444" s="233"/>
      <c r="AJ444" s="331"/>
      <c r="AK444" s="331"/>
      <c r="AL444" s="331"/>
      <c r="AM444" s="332"/>
      <c r="AN444" s="332"/>
      <c r="AO444" s="333"/>
      <c r="AQ444" s="19"/>
      <c r="AV444" s="221"/>
      <c r="AW444" s="221"/>
      <c r="AX444" s="221"/>
      <c r="AY444" s="221"/>
      <c r="AZ444" s="221"/>
      <c r="BA444" s="221"/>
      <c r="BB444" s="221"/>
      <c r="BC444" s="221"/>
      <c r="BD444" s="221"/>
      <c r="BL444" s="195"/>
      <c r="BM444" s="195"/>
      <c r="BN444" s="195"/>
      <c r="BO444" s="195"/>
      <c r="BP444" s="195"/>
      <c r="BQ444" s="195"/>
      <c r="BS444" s="195"/>
      <c r="BT444" s="195"/>
      <c r="BU444" s="246"/>
      <c r="BV444" s="195"/>
      <c r="BW444" s="246"/>
      <c r="BX444" s="195"/>
      <c r="BY444" s="246"/>
      <c r="BZ444" s="195"/>
      <c r="CA444" s="246"/>
      <c r="CC444" s="246"/>
      <c r="CE444" s="246"/>
    </row>
    <row r="445" spans="1:83" s="17" customFormat="1" ht="14.25" customHeight="1" x14ac:dyDescent="0.25">
      <c r="A445" s="198"/>
      <c r="B445" s="200"/>
      <c r="C445" s="199"/>
      <c r="D445" s="199"/>
      <c r="E445" s="199"/>
      <c r="F445" s="200"/>
      <c r="G445" s="200"/>
      <c r="H445" s="200"/>
      <c r="I445" s="198"/>
      <c r="J445" s="199"/>
      <c r="K445" s="212"/>
      <c r="L445" s="198"/>
      <c r="M445" s="198"/>
      <c r="N445" s="198"/>
      <c r="O445" s="198"/>
      <c r="P445" s="198"/>
      <c r="Q445" s="198"/>
      <c r="R445" s="198"/>
      <c r="S445" s="198"/>
      <c r="T445" s="198"/>
      <c r="U445" s="202"/>
      <c r="V445" s="201"/>
      <c r="W445" s="201"/>
      <c r="X445" s="201"/>
      <c r="Y445" s="201"/>
      <c r="Z445" s="201"/>
      <c r="AA445" s="205"/>
      <c r="AB445" s="205"/>
      <c r="AC445" s="205"/>
      <c r="AD445" s="205"/>
      <c r="AE445" s="205"/>
      <c r="AF445" s="205"/>
      <c r="AG445" s="205"/>
      <c r="AH445" s="205"/>
      <c r="AI445" s="233"/>
      <c r="AJ445" s="331"/>
      <c r="AK445" s="331"/>
      <c r="AL445" s="331"/>
      <c r="AM445" s="332"/>
      <c r="AN445" s="332"/>
      <c r="AO445" s="333"/>
      <c r="AQ445" s="19"/>
      <c r="AV445" s="221"/>
      <c r="AW445" s="221"/>
      <c r="AX445" s="221"/>
      <c r="AY445" s="221"/>
      <c r="AZ445" s="221"/>
      <c r="BA445" s="221"/>
      <c r="BB445" s="221"/>
      <c r="BC445" s="221"/>
      <c r="BD445" s="221"/>
      <c r="BL445" s="195"/>
      <c r="BM445" s="195"/>
      <c r="BN445" s="195"/>
      <c r="BO445" s="195"/>
      <c r="BP445" s="195"/>
      <c r="BQ445" s="195"/>
      <c r="BS445" s="195"/>
      <c r="BT445" s="195"/>
      <c r="BU445" s="246"/>
      <c r="BV445" s="195"/>
      <c r="BW445" s="246"/>
      <c r="BX445" s="195"/>
      <c r="BY445" s="246"/>
      <c r="BZ445" s="195"/>
      <c r="CA445" s="246"/>
      <c r="CC445" s="246"/>
      <c r="CE445" s="246"/>
    </row>
    <row r="446" spans="1:83" s="17" customFormat="1" ht="14.25" customHeight="1" x14ac:dyDescent="0.25">
      <c r="A446" s="198"/>
      <c r="B446" s="200"/>
      <c r="C446" s="199"/>
      <c r="D446" s="199"/>
      <c r="E446" s="199"/>
      <c r="F446" s="200"/>
      <c r="G446" s="200"/>
      <c r="H446" s="200"/>
      <c r="I446" s="198"/>
      <c r="J446" s="199"/>
      <c r="K446" s="212"/>
      <c r="L446" s="198"/>
      <c r="M446" s="198"/>
      <c r="N446" s="198"/>
      <c r="O446" s="198"/>
      <c r="P446" s="198"/>
      <c r="Q446" s="198"/>
      <c r="R446" s="198"/>
      <c r="S446" s="198"/>
      <c r="T446" s="198"/>
      <c r="U446" s="202"/>
      <c r="V446" s="201"/>
      <c r="W446" s="201"/>
      <c r="X446" s="201"/>
      <c r="Y446" s="201"/>
      <c r="Z446" s="201"/>
      <c r="AA446" s="205"/>
      <c r="AB446" s="205"/>
      <c r="AC446" s="205"/>
      <c r="AD446" s="205"/>
      <c r="AE446" s="205"/>
      <c r="AF446" s="205"/>
      <c r="AG446" s="205"/>
      <c r="AH446" s="205"/>
      <c r="AI446" s="233"/>
      <c r="AJ446" s="331"/>
      <c r="AK446" s="331"/>
      <c r="AL446" s="331"/>
      <c r="AM446" s="332"/>
      <c r="AN446" s="332"/>
      <c r="AO446" s="333"/>
      <c r="AQ446" s="19"/>
      <c r="AV446" s="221"/>
      <c r="AW446" s="221"/>
      <c r="AX446" s="221"/>
      <c r="AY446" s="221"/>
      <c r="AZ446" s="221"/>
      <c r="BA446" s="221"/>
      <c r="BB446" s="221"/>
      <c r="BC446" s="221"/>
      <c r="BD446" s="221"/>
      <c r="BL446" s="195"/>
      <c r="BM446" s="195"/>
      <c r="BN446" s="195"/>
      <c r="BO446" s="195"/>
      <c r="BP446" s="195"/>
      <c r="BQ446" s="195"/>
      <c r="BS446" s="195"/>
      <c r="BT446" s="195"/>
      <c r="BU446" s="246"/>
      <c r="BV446" s="195"/>
      <c r="BW446" s="246"/>
      <c r="BX446" s="195"/>
      <c r="BY446" s="246"/>
      <c r="BZ446" s="195"/>
      <c r="CA446" s="246"/>
      <c r="CC446" s="246"/>
      <c r="CE446" s="246"/>
    </row>
    <row r="447" spans="1:83" s="17" customFormat="1" ht="14.25" customHeight="1" x14ac:dyDescent="0.25">
      <c r="A447" s="198"/>
      <c r="B447" s="200"/>
      <c r="C447" s="199"/>
      <c r="D447" s="199"/>
      <c r="E447" s="199"/>
      <c r="F447" s="200"/>
      <c r="G447" s="200"/>
      <c r="H447" s="200"/>
      <c r="I447" s="198"/>
      <c r="J447" s="199"/>
      <c r="K447" s="212"/>
      <c r="L447" s="198"/>
      <c r="M447" s="198"/>
      <c r="N447" s="198"/>
      <c r="O447" s="198"/>
      <c r="P447" s="198"/>
      <c r="Q447" s="198"/>
      <c r="R447" s="198"/>
      <c r="S447" s="198"/>
      <c r="T447" s="198"/>
      <c r="U447" s="202"/>
      <c r="V447" s="201"/>
      <c r="W447" s="201"/>
      <c r="X447" s="201"/>
      <c r="Y447" s="201"/>
      <c r="Z447" s="201"/>
      <c r="AA447" s="205"/>
      <c r="AB447" s="205"/>
      <c r="AC447" s="205"/>
      <c r="AD447" s="205"/>
      <c r="AE447" s="205"/>
      <c r="AF447" s="205"/>
      <c r="AG447" s="205"/>
      <c r="AH447" s="205"/>
      <c r="AI447" s="233"/>
      <c r="AJ447" s="331"/>
      <c r="AK447" s="331"/>
      <c r="AL447" s="331"/>
      <c r="AM447" s="332"/>
      <c r="AN447" s="332"/>
      <c r="AO447" s="333"/>
      <c r="AQ447" s="19"/>
      <c r="AV447" s="221"/>
      <c r="AW447" s="221"/>
      <c r="AX447" s="221"/>
      <c r="AY447" s="221"/>
      <c r="AZ447" s="221"/>
      <c r="BA447" s="221"/>
      <c r="BB447" s="221"/>
      <c r="BC447" s="221"/>
      <c r="BD447" s="221"/>
      <c r="BL447" s="195"/>
      <c r="BM447" s="195"/>
      <c r="BN447" s="195"/>
      <c r="BO447" s="195"/>
      <c r="BP447" s="195"/>
      <c r="BQ447" s="195"/>
      <c r="BS447" s="195"/>
      <c r="BT447" s="195"/>
      <c r="BU447" s="246"/>
      <c r="BV447" s="195"/>
      <c r="BW447" s="246"/>
      <c r="BX447" s="195"/>
      <c r="BY447" s="246"/>
      <c r="BZ447" s="195"/>
      <c r="CA447" s="246"/>
      <c r="CC447" s="246"/>
      <c r="CE447" s="246"/>
    </row>
    <row r="448" spans="1:83" s="17" customFormat="1" ht="14.25" customHeight="1" x14ac:dyDescent="0.25">
      <c r="A448" s="198"/>
      <c r="B448" s="200"/>
      <c r="C448" s="199"/>
      <c r="D448" s="199"/>
      <c r="E448" s="199"/>
      <c r="F448" s="200"/>
      <c r="G448" s="200"/>
      <c r="H448" s="200"/>
      <c r="I448" s="198"/>
      <c r="J448" s="199"/>
      <c r="K448" s="212"/>
      <c r="L448" s="198"/>
      <c r="M448" s="198"/>
      <c r="N448" s="198"/>
      <c r="O448" s="198"/>
      <c r="P448" s="198"/>
      <c r="Q448" s="198"/>
      <c r="R448" s="198"/>
      <c r="S448" s="198"/>
      <c r="T448" s="198"/>
      <c r="U448" s="202"/>
      <c r="V448" s="201"/>
      <c r="W448" s="201"/>
      <c r="X448" s="201"/>
      <c r="Y448" s="201"/>
      <c r="Z448" s="201"/>
      <c r="AA448" s="205"/>
      <c r="AB448" s="205"/>
      <c r="AC448" s="205"/>
      <c r="AD448" s="205"/>
      <c r="AE448" s="205"/>
      <c r="AF448" s="205"/>
      <c r="AG448" s="205"/>
      <c r="AH448" s="205"/>
      <c r="AI448" s="233"/>
      <c r="AJ448" s="331"/>
      <c r="AK448" s="331"/>
      <c r="AL448" s="331"/>
      <c r="AM448" s="332"/>
      <c r="AN448" s="332"/>
      <c r="AO448" s="333"/>
      <c r="AQ448" s="19"/>
      <c r="AV448" s="221"/>
      <c r="AW448" s="221"/>
      <c r="AX448" s="221"/>
      <c r="AY448" s="221"/>
      <c r="AZ448" s="221"/>
      <c r="BA448" s="221"/>
      <c r="BB448" s="221"/>
      <c r="BC448" s="221"/>
      <c r="BD448" s="221"/>
      <c r="BL448" s="195"/>
      <c r="BM448" s="195"/>
      <c r="BN448" s="195"/>
      <c r="BO448" s="195"/>
      <c r="BP448" s="195"/>
      <c r="BQ448" s="195"/>
      <c r="BS448" s="195"/>
      <c r="BT448" s="195"/>
      <c r="BU448" s="246"/>
      <c r="BV448" s="195"/>
      <c r="BW448" s="246"/>
      <c r="BX448" s="195"/>
      <c r="BY448" s="246"/>
      <c r="BZ448" s="195"/>
      <c r="CA448" s="246"/>
      <c r="CC448" s="246"/>
      <c r="CE448" s="246"/>
    </row>
    <row r="449" spans="1:83" s="17" customFormat="1" ht="14.25" customHeight="1" x14ac:dyDescent="0.25">
      <c r="A449" s="198"/>
      <c r="B449" s="200"/>
      <c r="C449" s="199"/>
      <c r="D449" s="199"/>
      <c r="E449" s="199"/>
      <c r="F449" s="200"/>
      <c r="G449" s="200"/>
      <c r="H449" s="200"/>
      <c r="I449" s="198"/>
      <c r="J449" s="199"/>
      <c r="K449" s="212"/>
      <c r="L449" s="198"/>
      <c r="M449" s="198"/>
      <c r="N449" s="198"/>
      <c r="O449" s="198"/>
      <c r="P449" s="198"/>
      <c r="Q449" s="198"/>
      <c r="R449" s="198"/>
      <c r="S449" s="198"/>
      <c r="T449" s="198"/>
      <c r="U449" s="202"/>
      <c r="V449" s="201"/>
      <c r="W449" s="201"/>
      <c r="X449" s="201"/>
      <c r="Y449" s="201"/>
      <c r="Z449" s="201"/>
      <c r="AA449" s="205"/>
      <c r="AB449" s="205"/>
      <c r="AC449" s="205"/>
      <c r="AD449" s="205"/>
      <c r="AE449" s="205"/>
      <c r="AF449" s="205"/>
      <c r="AG449" s="205"/>
      <c r="AH449" s="205"/>
      <c r="AI449" s="233"/>
      <c r="AJ449" s="331"/>
      <c r="AK449" s="331"/>
      <c r="AL449" s="331"/>
      <c r="AM449" s="332"/>
      <c r="AN449" s="332"/>
      <c r="AO449" s="333"/>
      <c r="AQ449" s="19"/>
      <c r="AV449" s="221"/>
      <c r="AW449" s="221"/>
      <c r="AX449" s="221"/>
      <c r="AY449" s="221"/>
      <c r="AZ449" s="221"/>
      <c r="BA449" s="221"/>
      <c r="BB449" s="221"/>
      <c r="BC449" s="221"/>
      <c r="BD449" s="221"/>
      <c r="BL449" s="195"/>
      <c r="BM449" s="195"/>
      <c r="BN449" s="195"/>
      <c r="BO449" s="195"/>
      <c r="BP449" s="195"/>
      <c r="BQ449" s="195"/>
      <c r="BS449" s="195"/>
      <c r="BT449" s="195"/>
      <c r="BU449" s="246"/>
      <c r="BV449" s="195"/>
      <c r="BW449" s="246"/>
      <c r="BX449" s="195"/>
      <c r="BY449" s="246"/>
      <c r="BZ449" s="195"/>
      <c r="CA449" s="246"/>
      <c r="CC449" s="246"/>
      <c r="CE449" s="246"/>
    </row>
    <row r="450" spans="1:83" s="17" customFormat="1" ht="14.25" customHeight="1" x14ac:dyDescent="0.25">
      <c r="A450" s="198"/>
      <c r="B450" s="200"/>
      <c r="C450" s="199"/>
      <c r="D450" s="199"/>
      <c r="E450" s="199"/>
      <c r="F450" s="200"/>
      <c r="G450" s="200"/>
      <c r="H450" s="200"/>
      <c r="I450" s="198"/>
      <c r="J450" s="199"/>
      <c r="K450" s="212"/>
      <c r="L450" s="198"/>
      <c r="M450" s="198"/>
      <c r="N450" s="198"/>
      <c r="O450" s="198"/>
      <c r="P450" s="198"/>
      <c r="Q450" s="198"/>
      <c r="R450" s="198"/>
      <c r="S450" s="198"/>
      <c r="T450" s="198"/>
      <c r="U450" s="202"/>
      <c r="V450" s="201"/>
      <c r="W450" s="201"/>
      <c r="X450" s="201"/>
      <c r="Y450" s="201"/>
      <c r="Z450" s="201"/>
      <c r="AA450" s="205"/>
      <c r="AB450" s="205"/>
      <c r="AC450" s="205"/>
      <c r="AD450" s="205"/>
      <c r="AE450" s="205"/>
      <c r="AF450" s="205"/>
      <c r="AG450" s="205"/>
      <c r="AH450" s="205"/>
      <c r="AI450" s="233"/>
      <c r="AJ450" s="331"/>
      <c r="AK450" s="331"/>
      <c r="AL450" s="331"/>
      <c r="AM450" s="332"/>
      <c r="AN450" s="332"/>
      <c r="AO450" s="333"/>
      <c r="AQ450" s="19"/>
      <c r="AV450" s="221"/>
      <c r="AW450" s="221"/>
      <c r="AX450" s="221"/>
      <c r="AY450" s="221"/>
      <c r="AZ450" s="221"/>
      <c r="BA450" s="221"/>
      <c r="BB450" s="221"/>
      <c r="BC450" s="221"/>
      <c r="BD450" s="221"/>
      <c r="BL450" s="195"/>
      <c r="BM450" s="195"/>
      <c r="BN450" s="195"/>
      <c r="BO450" s="195"/>
      <c r="BP450" s="195"/>
      <c r="BQ450" s="195"/>
      <c r="BS450" s="195"/>
      <c r="BT450" s="195"/>
      <c r="BU450" s="246"/>
      <c r="BV450" s="195"/>
      <c r="BW450" s="246"/>
      <c r="BX450" s="195"/>
      <c r="BY450" s="246"/>
      <c r="BZ450" s="195"/>
      <c r="CA450" s="246"/>
      <c r="CC450" s="246"/>
      <c r="CE450" s="246"/>
    </row>
    <row r="451" spans="1:83" s="17" customFormat="1" ht="14.25" customHeight="1" x14ac:dyDescent="0.25">
      <c r="A451" s="198"/>
      <c r="B451" s="200"/>
      <c r="C451" s="199"/>
      <c r="D451" s="199"/>
      <c r="E451" s="199"/>
      <c r="F451" s="200"/>
      <c r="G451" s="200"/>
      <c r="H451" s="200"/>
      <c r="I451" s="198"/>
      <c r="J451" s="199"/>
      <c r="K451" s="212"/>
      <c r="L451" s="198"/>
      <c r="M451" s="198"/>
      <c r="N451" s="198"/>
      <c r="O451" s="198"/>
      <c r="P451" s="198"/>
      <c r="Q451" s="198"/>
      <c r="R451" s="198"/>
      <c r="S451" s="198"/>
      <c r="T451" s="198"/>
      <c r="U451" s="202"/>
      <c r="V451" s="201"/>
      <c r="W451" s="201"/>
      <c r="X451" s="201"/>
      <c r="Y451" s="201"/>
      <c r="Z451" s="201"/>
      <c r="AA451" s="205"/>
      <c r="AB451" s="205"/>
      <c r="AC451" s="205"/>
      <c r="AD451" s="205"/>
      <c r="AE451" s="205"/>
      <c r="AF451" s="205"/>
      <c r="AG451" s="205"/>
      <c r="AH451" s="205"/>
      <c r="AI451" s="233"/>
      <c r="AJ451" s="331"/>
      <c r="AK451" s="331"/>
      <c r="AL451" s="331"/>
      <c r="AM451" s="332"/>
      <c r="AN451" s="332"/>
      <c r="AO451" s="333"/>
      <c r="AQ451" s="19"/>
      <c r="AV451" s="221"/>
      <c r="AW451" s="221"/>
      <c r="AX451" s="221"/>
      <c r="AY451" s="221"/>
      <c r="AZ451" s="221"/>
      <c r="BA451" s="221"/>
      <c r="BB451" s="221"/>
      <c r="BC451" s="221"/>
      <c r="BD451" s="221"/>
      <c r="BL451" s="195"/>
      <c r="BM451" s="195"/>
      <c r="BN451" s="195"/>
      <c r="BO451" s="195"/>
      <c r="BP451" s="195"/>
      <c r="BQ451" s="195"/>
      <c r="BS451" s="195"/>
      <c r="BT451" s="195"/>
      <c r="BU451" s="246"/>
      <c r="BV451" s="195"/>
      <c r="BW451" s="246"/>
      <c r="BX451" s="195"/>
      <c r="BY451" s="246"/>
      <c r="BZ451" s="195"/>
      <c r="CA451" s="246"/>
      <c r="CC451" s="246"/>
      <c r="CE451" s="246"/>
    </row>
    <row r="452" spans="1:83" s="17" customFormat="1" ht="14.25" customHeight="1" x14ac:dyDescent="0.25">
      <c r="A452" s="198"/>
      <c r="B452" s="200"/>
      <c r="C452" s="199"/>
      <c r="D452" s="199"/>
      <c r="E452" s="199"/>
      <c r="F452" s="200"/>
      <c r="G452" s="200"/>
      <c r="H452" s="200"/>
      <c r="I452" s="198"/>
      <c r="J452" s="199"/>
      <c r="K452" s="212"/>
      <c r="L452" s="198"/>
      <c r="M452" s="198"/>
      <c r="N452" s="198"/>
      <c r="O452" s="198"/>
      <c r="P452" s="198"/>
      <c r="Q452" s="198"/>
      <c r="R452" s="198"/>
      <c r="S452" s="198"/>
      <c r="T452" s="198"/>
      <c r="U452" s="202"/>
      <c r="V452" s="201"/>
      <c r="W452" s="201"/>
      <c r="X452" s="201"/>
      <c r="Y452" s="201"/>
      <c r="Z452" s="201"/>
      <c r="AA452" s="205"/>
      <c r="AB452" s="205"/>
      <c r="AC452" s="205"/>
      <c r="AD452" s="205"/>
      <c r="AE452" s="205"/>
      <c r="AF452" s="205"/>
      <c r="AG452" s="205"/>
      <c r="AH452" s="205"/>
      <c r="AI452" s="233"/>
      <c r="AJ452" s="331"/>
      <c r="AK452" s="331"/>
      <c r="AL452" s="331"/>
      <c r="AM452" s="332"/>
      <c r="AN452" s="332"/>
      <c r="AO452" s="333"/>
      <c r="AQ452" s="19"/>
      <c r="AV452" s="221"/>
      <c r="AW452" s="221"/>
      <c r="AX452" s="221"/>
      <c r="AY452" s="221"/>
      <c r="AZ452" s="221"/>
      <c r="BA452" s="221"/>
      <c r="BB452" s="221"/>
      <c r="BC452" s="221"/>
      <c r="BD452" s="221"/>
      <c r="BL452" s="195"/>
      <c r="BM452" s="195"/>
      <c r="BN452" s="195"/>
      <c r="BO452" s="195"/>
      <c r="BP452" s="195"/>
      <c r="BQ452" s="195"/>
      <c r="BS452" s="195"/>
      <c r="BT452" s="195"/>
      <c r="BU452" s="246"/>
      <c r="BV452" s="195"/>
      <c r="BW452" s="246"/>
      <c r="BX452" s="195"/>
      <c r="BY452" s="246"/>
      <c r="BZ452" s="195"/>
      <c r="CA452" s="246"/>
      <c r="CC452" s="246"/>
      <c r="CE452" s="246"/>
    </row>
    <row r="453" spans="1:83" s="17" customFormat="1" ht="14.25" customHeight="1" x14ac:dyDescent="0.25">
      <c r="A453" s="198"/>
      <c r="B453" s="200"/>
      <c r="C453" s="199"/>
      <c r="D453" s="199"/>
      <c r="E453" s="199"/>
      <c r="F453" s="200"/>
      <c r="G453" s="200"/>
      <c r="H453" s="200"/>
      <c r="I453" s="198"/>
      <c r="J453" s="199"/>
      <c r="K453" s="212"/>
      <c r="L453" s="198"/>
      <c r="M453" s="198"/>
      <c r="N453" s="198"/>
      <c r="O453" s="198"/>
      <c r="P453" s="198"/>
      <c r="Q453" s="198"/>
      <c r="R453" s="198"/>
      <c r="S453" s="198"/>
      <c r="T453" s="198"/>
      <c r="U453" s="202"/>
      <c r="V453" s="201"/>
      <c r="W453" s="201"/>
      <c r="X453" s="201"/>
      <c r="Y453" s="201"/>
      <c r="Z453" s="201"/>
      <c r="AA453" s="205"/>
      <c r="AB453" s="205"/>
      <c r="AC453" s="205"/>
      <c r="AD453" s="205"/>
      <c r="AE453" s="205"/>
      <c r="AF453" s="205"/>
      <c r="AG453" s="205"/>
      <c r="AH453" s="205"/>
      <c r="AI453" s="233"/>
      <c r="AJ453" s="331"/>
      <c r="AK453" s="331"/>
      <c r="AL453" s="331"/>
      <c r="AM453" s="332"/>
      <c r="AN453" s="332"/>
      <c r="AO453" s="333"/>
      <c r="AQ453" s="19"/>
      <c r="AV453" s="221"/>
      <c r="AW453" s="221"/>
      <c r="AX453" s="221"/>
      <c r="AY453" s="221"/>
      <c r="AZ453" s="221"/>
      <c r="BA453" s="221"/>
      <c r="BB453" s="221"/>
      <c r="BC453" s="221"/>
      <c r="BD453" s="221"/>
      <c r="BL453" s="195"/>
      <c r="BM453" s="195"/>
      <c r="BN453" s="195"/>
      <c r="BO453" s="195"/>
      <c r="BP453" s="195"/>
      <c r="BQ453" s="195"/>
      <c r="BS453" s="195"/>
      <c r="BT453" s="195"/>
      <c r="BU453" s="246"/>
      <c r="BV453" s="195"/>
      <c r="BW453" s="246"/>
      <c r="BX453" s="195"/>
      <c r="BY453" s="246"/>
      <c r="BZ453" s="195"/>
      <c r="CA453" s="246"/>
      <c r="CC453" s="246"/>
      <c r="CE453" s="246"/>
    </row>
    <row r="454" spans="1:83" s="17" customFormat="1" ht="14.25" customHeight="1" x14ac:dyDescent="0.25">
      <c r="A454" s="198"/>
      <c r="B454" s="200"/>
      <c r="C454" s="199"/>
      <c r="D454" s="199"/>
      <c r="E454" s="199"/>
      <c r="F454" s="200"/>
      <c r="G454" s="200"/>
      <c r="H454" s="200"/>
      <c r="I454" s="198"/>
      <c r="J454" s="199"/>
      <c r="K454" s="212"/>
      <c r="L454" s="198"/>
      <c r="M454" s="198"/>
      <c r="N454" s="198"/>
      <c r="O454" s="198"/>
      <c r="P454" s="198"/>
      <c r="Q454" s="198"/>
      <c r="R454" s="198"/>
      <c r="S454" s="198"/>
      <c r="T454" s="198"/>
      <c r="U454" s="202"/>
      <c r="V454" s="201"/>
      <c r="W454" s="201"/>
      <c r="X454" s="201"/>
      <c r="Y454" s="201"/>
      <c r="Z454" s="201"/>
      <c r="AA454" s="205"/>
      <c r="AB454" s="205"/>
      <c r="AC454" s="205"/>
      <c r="AD454" s="205"/>
      <c r="AE454" s="205"/>
      <c r="AF454" s="205"/>
      <c r="AG454" s="205"/>
      <c r="AH454" s="205"/>
      <c r="AI454" s="233"/>
      <c r="AJ454" s="331"/>
      <c r="AK454" s="331"/>
      <c r="AL454" s="331"/>
      <c r="AM454" s="332"/>
      <c r="AN454" s="332"/>
      <c r="AO454" s="333"/>
      <c r="AQ454" s="19"/>
      <c r="AV454" s="221"/>
      <c r="AW454" s="221"/>
      <c r="AX454" s="221"/>
      <c r="AY454" s="221"/>
      <c r="AZ454" s="221"/>
      <c r="BA454" s="221"/>
      <c r="BB454" s="221"/>
      <c r="BC454" s="221"/>
      <c r="BD454" s="221"/>
      <c r="BL454" s="195"/>
      <c r="BM454" s="195"/>
      <c r="BN454" s="195"/>
      <c r="BO454" s="195"/>
      <c r="BP454" s="195"/>
      <c r="BQ454" s="195"/>
      <c r="BS454" s="195"/>
      <c r="BT454" s="195"/>
      <c r="BU454" s="246"/>
      <c r="BV454" s="195"/>
      <c r="BW454" s="246"/>
      <c r="BX454" s="195"/>
      <c r="BY454" s="246"/>
      <c r="BZ454" s="195"/>
      <c r="CA454" s="246"/>
      <c r="CC454" s="246"/>
      <c r="CE454" s="246"/>
    </row>
    <row r="455" spans="1:83" s="17" customFormat="1" ht="14.25" customHeight="1" x14ac:dyDescent="0.25">
      <c r="A455" s="198"/>
      <c r="B455" s="200"/>
      <c r="C455" s="199"/>
      <c r="D455" s="199"/>
      <c r="E455" s="199"/>
      <c r="F455" s="200"/>
      <c r="G455" s="200"/>
      <c r="H455" s="200"/>
      <c r="I455" s="198"/>
      <c r="J455" s="199"/>
      <c r="K455" s="212"/>
      <c r="L455" s="198"/>
      <c r="M455" s="198"/>
      <c r="N455" s="198"/>
      <c r="O455" s="198"/>
      <c r="P455" s="198"/>
      <c r="Q455" s="198"/>
      <c r="R455" s="198"/>
      <c r="S455" s="198"/>
      <c r="T455" s="198"/>
      <c r="U455" s="202"/>
      <c r="V455" s="201"/>
      <c r="W455" s="201"/>
      <c r="X455" s="201"/>
      <c r="Y455" s="201"/>
      <c r="Z455" s="201"/>
      <c r="AA455" s="205"/>
      <c r="AB455" s="205"/>
      <c r="AC455" s="205"/>
      <c r="AD455" s="205"/>
      <c r="AE455" s="205"/>
      <c r="AF455" s="205"/>
      <c r="AG455" s="205"/>
      <c r="AH455" s="205"/>
      <c r="AI455" s="233"/>
      <c r="AJ455" s="331"/>
      <c r="AK455" s="331"/>
      <c r="AL455" s="331"/>
      <c r="AM455" s="332"/>
      <c r="AN455" s="332"/>
      <c r="AO455" s="333"/>
      <c r="AQ455" s="19"/>
      <c r="AV455" s="221"/>
      <c r="AW455" s="221"/>
      <c r="AX455" s="221"/>
      <c r="AY455" s="221"/>
      <c r="AZ455" s="221"/>
      <c r="BA455" s="221"/>
      <c r="BB455" s="221"/>
      <c r="BC455" s="221"/>
      <c r="BD455" s="221"/>
      <c r="BL455" s="195"/>
      <c r="BM455" s="195"/>
      <c r="BN455" s="195"/>
      <c r="BO455" s="195"/>
      <c r="BP455" s="195"/>
      <c r="BQ455" s="195"/>
      <c r="BS455" s="195"/>
      <c r="BT455" s="195"/>
      <c r="BU455" s="246"/>
      <c r="BV455" s="195"/>
      <c r="BW455" s="246"/>
      <c r="BX455" s="195"/>
      <c r="BY455" s="246"/>
      <c r="BZ455" s="195"/>
      <c r="CA455" s="246"/>
      <c r="CC455" s="246"/>
      <c r="CE455" s="246"/>
    </row>
    <row r="456" spans="1:83" s="17" customFormat="1" ht="14.25" customHeight="1" x14ac:dyDescent="0.25">
      <c r="A456" s="198"/>
      <c r="B456" s="200"/>
      <c r="C456" s="199"/>
      <c r="D456" s="199"/>
      <c r="E456" s="199"/>
      <c r="F456" s="200"/>
      <c r="G456" s="200"/>
      <c r="H456" s="200"/>
      <c r="I456" s="198"/>
      <c r="J456" s="199"/>
      <c r="K456" s="212"/>
      <c r="L456" s="198"/>
      <c r="M456" s="198"/>
      <c r="N456" s="198"/>
      <c r="O456" s="198"/>
      <c r="P456" s="198"/>
      <c r="Q456" s="198"/>
      <c r="R456" s="198"/>
      <c r="S456" s="198"/>
      <c r="T456" s="198"/>
      <c r="U456" s="202"/>
      <c r="V456" s="201"/>
      <c r="W456" s="201"/>
      <c r="X456" s="201"/>
      <c r="Y456" s="201"/>
      <c r="Z456" s="201"/>
      <c r="AA456" s="205"/>
      <c r="AB456" s="205"/>
      <c r="AC456" s="205"/>
      <c r="AD456" s="205"/>
      <c r="AE456" s="205"/>
      <c r="AF456" s="205"/>
      <c r="AG456" s="205"/>
      <c r="AH456" s="205"/>
      <c r="AI456" s="233"/>
      <c r="AJ456" s="331"/>
      <c r="AK456" s="331"/>
      <c r="AL456" s="331"/>
      <c r="AM456" s="332"/>
      <c r="AN456" s="332"/>
      <c r="AO456" s="333"/>
      <c r="AQ456" s="19"/>
      <c r="AV456" s="221"/>
      <c r="AW456" s="221"/>
      <c r="AX456" s="221"/>
      <c r="AY456" s="221"/>
      <c r="AZ456" s="221"/>
      <c r="BA456" s="221"/>
      <c r="BB456" s="221"/>
      <c r="BC456" s="221"/>
      <c r="BD456" s="221"/>
      <c r="BL456" s="195"/>
      <c r="BM456" s="195"/>
      <c r="BN456" s="195"/>
      <c r="BO456" s="195"/>
      <c r="BP456" s="195"/>
      <c r="BQ456" s="195"/>
      <c r="BS456" s="195"/>
      <c r="BT456" s="195"/>
      <c r="BU456" s="246"/>
      <c r="BV456" s="195"/>
      <c r="BW456" s="246"/>
      <c r="BX456" s="195"/>
      <c r="BY456" s="246"/>
      <c r="BZ456" s="195"/>
      <c r="CA456" s="246"/>
      <c r="CC456" s="246"/>
      <c r="CE456" s="246"/>
    </row>
    <row r="457" spans="1:83" s="17" customFormat="1" ht="14.25" customHeight="1" x14ac:dyDescent="0.25">
      <c r="A457" s="198"/>
      <c r="B457" s="200"/>
      <c r="C457" s="199"/>
      <c r="D457" s="199"/>
      <c r="E457" s="199"/>
      <c r="F457" s="200"/>
      <c r="G457" s="200"/>
      <c r="H457" s="200"/>
      <c r="I457" s="198"/>
      <c r="J457" s="199"/>
      <c r="K457" s="212"/>
      <c r="L457" s="198"/>
      <c r="M457" s="198"/>
      <c r="N457" s="198"/>
      <c r="O457" s="198"/>
      <c r="P457" s="198"/>
      <c r="Q457" s="198"/>
      <c r="R457" s="198"/>
      <c r="S457" s="198"/>
      <c r="T457" s="198"/>
      <c r="U457" s="202"/>
      <c r="V457" s="201"/>
      <c r="W457" s="201"/>
      <c r="X457" s="201"/>
      <c r="Y457" s="201"/>
      <c r="Z457" s="201"/>
      <c r="AA457" s="205"/>
      <c r="AB457" s="205"/>
      <c r="AC457" s="205"/>
      <c r="AD457" s="205"/>
      <c r="AE457" s="205"/>
      <c r="AF457" s="205"/>
      <c r="AG457" s="205"/>
      <c r="AH457" s="205"/>
      <c r="AI457" s="233"/>
      <c r="AJ457" s="331"/>
      <c r="AK457" s="331"/>
      <c r="AL457" s="331"/>
      <c r="AM457" s="332"/>
      <c r="AN457" s="332"/>
      <c r="AO457" s="333"/>
      <c r="AQ457" s="19"/>
      <c r="AV457" s="221"/>
      <c r="AW457" s="221"/>
      <c r="AX457" s="221"/>
      <c r="AY457" s="221"/>
      <c r="AZ457" s="221"/>
      <c r="BA457" s="221"/>
      <c r="BB457" s="221"/>
      <c r="BC457" s="221"/>
      <c r="BD457" s="221"/>
      <c r="BL457" s="195"/>
      <c r="BM457" s="195"/>
      <c r="BN457" s="195"/>
      <c r="BO457" s="195"/>
      <c r="BP457" s="195"/>
      <c r="BQ457" s="195"/>
      <c r="BS457" s="195"/>
      <c r="BT457" s="195"/>
      <c r="BU457" s="246"/>
      <c r="BV457" s="195"/>
      <c r="BW457" s="246"/>
      <c r="BX457" s="195"/>
      <c r="BY457" s="246"/>
      <c r="BZ457" s="195"/>
      <c r="CA457" s="246"/>
      <c r="CC457" s="246"/>
      <c r="CE457" s="246"/>
    </row>
    <row r="458" spans="1:83" s="17" customFormat="1" ht="14.25" customHeight="1" x14ac:dyDescent="0.25">
      <c r="A458" s="198"/>
      <c r="B458" s="200"/>
      <c r="C458" s="199"/>
      <c r="D458" s="199"/>
      <c r="E458" s="199"/>
      <c r="F458" s="200"/>
      <c r="G458" s="200"/>
      <c r="H458" s="200"/>
      <c r="I458" s="198"/>
      <c r="J458" s="199"/>
      <c r="K458" s="212"/>
      <c r="L458" s="198"/>
      <c r="M458" s="198"/>
      <c r="N458" s="198"/>
      <c r="O458" s="198"/>
      <c r="P458" s="198"/>
      <c r="Q458" s="198"/>
      <c r="R458" s="198"/>
      <c r="S458" s="198"/>
      <c r="T458" s="198"/>
      <c r="U458" s="202"/>
      <c r="V458" s="201"/>
      <c r="W458" s="201"/>
      <c r="X458" s="201"/>
      <c r="Y458" s="201"/>
      <c r="Z458" s="201"/>
      <c r="AA458" s="205"/>
      <c r="AB458" s="205"/>
      <c r="AC458" s="205"/>
      <c r="AD458" s="205"/>
      <c r="AE458" s="205"/>
      <c r="AF458" s="205"/>
      <c r="AG458" s="205"/>
      <c r="AH458" s="205"/>
      <c r="AI458" s="233"/>
      <c r="AJ458" s="331"/>
      <c r="AK458" s="331"/>
      <c r="AL458" s="331"/>
      <c r="AM458" s="332"/>
      <c r="AN458" s="332"/>
      <c r="AO458" s="333"/>
      <c r="AQ458" s="19"/>
      <c r="AV458" s="221"/>
      <c r="AW458" s="221"/>
      <c r="AX458" s="221"/>
      <c r="AY458" s="221"/>
      <c r="AZ458" s="221"/>
      <c r="BA458" s="221"/>
      <c r="BB458" s="221"/>
      <c r="BC458" s="221"/>
      <c r="BD458" s="221"/>
      <c r="BL458" s="195"/>
      <c r="BM458" s="195"/>
      <c r="BN458" s="195"/>
      <c r="BO458" s="195"/>
      <c r="BP458" s="195"/>
      <c r="BQ458" s="195"/>
      <c r="BS458" s="195"/>
      <c r="BT458" s="195"/>
      <c r="BU458" s="246"/>
      <c r="BV458" s="195"/>
      <c r="BW458" s="246"/>
      <c r="BX458" s="195"/>
      <c r="BY458" s="246"/>
      <c r="BZ458" s="195"/>
      <c r="CA458" s="246"/>
      <c r="CC458" s="246"/>
      <c r="CE458" s="246"/>
    </row>
    <row r="459" spans="1:83" s="17" customFormat="1" ht="14.25" customHeight="1" x14ac:dyDescent="0.25">
      <c r="A459" s="198"/>
      <c r="B459" s="200"/>
      <c r="C459" s="199"/>
      <c r="D459" s="199"/>
      <c r="E459" s="199"/>
      <c r="F459" s="200"/>
      <c r="G459" s="200"/>
      <c r="H459" s="200"/>
      <c r="I459" s="198"/>
      <c r="J459" s="199"/>
      <c r="K459" s="212"/>
      <c r="L459" s="198"/>
      <c r="M459" s="198"/>
      <c r="N459" s="198"/>
      <c r="O459" s="198"/>
      <c r="P459" s="198"/>
      <c r="Q459" s="198"/>
      <c r="R459" s="198"/>
      <c r="S459" s="198"/>
      <c r="T459" s="198"/>
      <c r="U459" s="202"/>
      <c r="V459" s="201"/>
      <c r="W459" s="201"/>
      <c r="X459" s="201"/>
      <c r="Y459" s="201"/>
      <c r="Z459" s="201"/>
      <c r="AA459" s="205"/>
      <c r="AB459" s="205"/>
      <c r="AC459" s="205"/>
      <c r="AD459" s="205"/>
      <c r="AE459" s="205"/>
      <c r="AF459" s="205"/>
      <c r="AG459" s="205"/>
      <c r="AH459" s="205"/>
      <c r="AI459" s="233"/>
      <c r="AJ459" s="331"/>
      <c r="AK459" s="331"/>
      <c r="AL459" s="331"/>
      <c r="AM459" s="332"/>
      <c r="AN459" s="332"/>
      <c r="AO459" s="333"/>
      <c r="AQ459" s="19"/>
      <c r="AV459" s="221"/>
      <c r="AW459" s="221"/>
      <c r="AX459" s="221"/>
      <c r="AY459" s="221"/>
      <c r="AZ459" s="221"/>
      <c r="BA459" s="221"/>
      <c r="BB459" s="221"/>
      <c r="BC459" s="221"/>
      <c r="BD459" s="221"/>
      <c r="BL459" s="195"/>
      <c r="BM459" s="195"/>
      <c r="BN459" s="195"/>
      <c r="BO459" s="195"/>
      <c r="BP459" s="195"/>
      <c r="BQ459" s="195"/>
      <c r="BS459" s="195"/>
      <c r="BT459" s="195"/>
      <c r="BU459" s="246"/>
      <c r="BV459" s="195"/>
      <c r="BW459" s="246"/>
      <c r="BX459" s="195"/>
      <c r="BY459" s="246"/>
      <c r="BZ459" s="195"/>
      <c r="CA459" s="246"/>
      <c r="CC459" s="246"/>
      <c r="CE459" s="246"/>
    </row>
    <row r="460" spans="1:83" s="17" customFormat="1" ht="14.25" customHeight="1" x14ac:dyDescent="0.25">
      <c r="A460" s="198"/>
      <c r="B460" s="200"/>
      <c r="C460" s="199"/>
      <c r="D460" s="199"/>
      <c r="E460" s="199"/>
      <c r="F460" s="200"/>
      <c r="G460" s="200"/>
      <c r="H460" s="200"/>
      <c r="I460" s="198"/>
      <c r="J460" s="199"/>
      <c r="K460" s="212"/>
      <c r="L460" s="198"/>
      <c r="M460" s="198"/>
      <c r="N460" s="198"/>
      <c r="O460" s="198"/>
      <c r="P460" s="198"/>
      <c r="Q460" s="198"/>
      <c r="R460" s="198"/>
      <c r="S460" s="198"/>
      <c r="T460" s="198"/>
      <c r="U460" s="202"/>
      <c r="V460" s="201"/>
      <c r="W460" s="201"/>
      <c r="X460" s="201"/>
      <c r="Y460" s="201"/>
      <c r="Z460" s="201"/>
      <c r="AA460" s="205"/>
      <c r="AB460" s="205"/>
      <c r="AC460" s="205"/>
      <c r="AD460" s="205"/>
      <c r="AE460" s="205"/>
      <c r="AF460" s="205"/>
      <c r="AG460" s="205"/>
      <c r="AH460" s="205"/>
      <c r="AI460" s="233"/>
      <c r="AJ460" s="331"/>
      <c r="AK460" s="331"/>
      <c r="AL460" s="331"/>
      <c r="AM460" s="332"/>
      <c r="AN460" s="332"/>
      <c r="AO460" s="333"/>
      <c r="AQ460" s="19"/>
      <c r="AV460" s="221"/>
      <c r="AW460" s="221"/>
      <c r="AX460" s="221"/>
      <c r="AY460" s="221"/>
      <c r="AZ460" s="221"/>
      <c r="BA460" s="221"/>
      <c r="BB460" s="221"/>
      <c r="BC460" s="221"/>
      <c r="BD460" s="221"/>
      <c r="BL460" s="195"/>
      <c r="BM460" s="195"/>
      <c r="BN460" s="195"/>
      <c r="BO460" s="195"/>
      <c r="BP460" s="195"/>
      <c r="BQ460" s="195"/>
      <c r="BS460" s="195"/>
      <c r="BT460" s="195"/>
      <c r="BU460" s="246"/>
      <c r="BV460" s="195"/>
      <c r="BW460" s="246"/>
      <c r="BX460" s="195"/>
      <c r="BY460" s="246"/>
      <c r="BZ460" s="195"/>
      <c r="CA460" s="246"/>
      <c r="CC460" s="246"/>
      <c r="CE460" s="246"/>
    </row>
    <row r="461" spans="1:83" s="17" customFormat="1" ht="14.25" customHeight="1" x14ac:dyDescent="0.25">
      <c r="A461" s="198"/>
      <c r="B461" s="200"/>
      <c r="C461" s="199"/>
      <c r="D461" s="199"/>
      <c r="E461" s="199"/>
      <c r="F461" s="200"/>
      <c r="G461" s="200"/>
      <c r="H461" s="200"/>
      <c r="I461" s="198"/>
      <c r="J461" s="199"/>
      <c r="K461" s="212"/>
      <c r="L461" s="198"/>
      <c r="M461" s="198"/>
      <c r="N461" s="198"/>
      <c r="O461" s="198"/>
      <c r="P461" s="198"/>
      <c r="Q461" s="198"/>
      <c r="R461" s="198"/>
      <c r="S461" s="198"/>
      <c r="T461" s="198"/>
      <c r="U461" s="202"/>
      <c r="V461" s="201"/>
      <c r="W461" s="201"/>
      <c r="X461" s="201"/>
      <c r="Y461" s="201"/>
      <c r="Z461" s="201"/>
      <c r="AA461" s="205"/>
      <c r="AB461" s="205"/>
      <c r="AC461" s="205"/>
      <c r="AD461" s="205"/>
      <c r="AE461" s="205"/>
      <c r="AF461" s="205"/>
      <c r="AG461" s="205"/>
      <c r="AH461" s="205"/>
      <c r="AI461" s="233"/>
      <c r="AJ461" s="331"/>
      <c r="AK461" s="331"/>
      <c r="AL461" s="331"/>
      <c r="AM461" s="332"/>
      <c r="AN461" s="332"/>
      <c r="AO461" s="333"/>
      <c r="AQ461" s="19"/>
      <c r="AV461" s="221"/>
      <c r="AW461" s="221"/>
      <c r="AX461" s="221"/>
      <c r="AY461" s="221"/>
      <c r="AZ461" s="221"/>
      <c r="BA461" s="221"/>
      <c r="BB461" s="221"/>
      <c r="BC461" s="221"/>
      <c r="BD461" s="221"/>
      <c r="BL461" s="195"/>
      <c r="BM461" s="195"/>
      <c r="BN461" s="195"/>
      <c r="BO461" s="195"/>
      <c r="BP461" s="195"/>
      <c r="BQ461" s="195"/>
      <c r="BS461" s="195"/>
      <c r="BT461" s="195"/>
      <c r="BU461" s="246"/>
      <c r="BV461" s="195"/>
      <c r="BW461" s="246"/>
      <c r="BX461" s="195"/>
      <c r="BY461" s="246"/>
      <c r="BZ461" s="195"/>
      <c r="CA461" s="246"/>
      <c r="CC461" s="246"/>
      <c r="CE461" s="246"/>
    </row>
    <row r="462" spans="1:83" s="17" customFormat="1" ht="14.25" customHeight="1" x14ac:dyDescent="0.25">
      <c r="A462" s="198"/>
      <c r="B462" s="200"/>
      <c r="C462" s="199"/>
      <c r="D462" s="199"/>
      <c r="E462" s="199"/>
      <c r="F462" s="200"/>
      <c r="G462" s="200"/>
      <c r="H462" s="200"/>
      <c r="I462" s="198"/>
      <c r="J462" s="199"/>
      <c r="K462" s="212"/>
      <c r="L462" s="198"/>
      <c r="M462" s="198"/>
      <c r="N462" s="198"/>
      <c r="O462" s="198"/>
      <c r="P462" s="198"/>
      <c r="Q462" s="198"/>
      <c r="R462" s="198"/>
      <c r="S462" s="198"/>
      <c r="T462" s="198"/>
      <c r="U462" s="202"/>
      <c r="V462" s="201"/>
      <c r="W462" s="201"/>
      <c r="X462" s="201"/>
      <c r="Y462" s="201"/>
      <c r="Z462" s="201"/>
      <c r="AA462" s="205"/>
      <c r="AB462" s="205"/>
      <c r="AC462" s="205"/>
      <c r="AD462" s="205"/>
      <c r="AE462" s="205"/>
      <c r="AF462" s="205"/>
      <c r="AG462" s="205"/>
      <c r="AH462" s="205"/>
      <c r="AI462" s="233"/>
      <c r="AJ462" s="331"/>
      <c r="AK462" s="331"/>
      <c r="AL462" s="331"/>
      <c r="AM462" s="332"/>
      <c r="AN462" s="332"/>
      <c r="AO462" s="333"/>
      <c r="AQ462" s="19"/>
      <c r="AV462" s="221"/>
      <c r="AW462" s="221"/>
      <c r="AX462" s="221"/>
      <c r="AY462" s="221"/>
      <c r="AZ462" s="221"/>
      <c r="BA462" s="221"/>
      <c r="BB462" s="221"/>
      <c r="BC462" s="221"/>
      <c r="BD462" s="221"/>
      <c r="BL462" s="195"/>
      <c r="BM462" s="195"/>
      <c r="BN462" s="195"/>
      <c r="BO462" s="195"/>
      <c r="BP462" s="195"/>
      <c r="BQ462" s="195"/>
      <c r="BS462" s="195"/>
      <c r="BT462" s="195"/>
      <c r="BU462" s="246"/>
      <c r="BV462" s="195"/>
      <c r="BW462" s="246"/>
      <c r="BX462" s="195"/>
      <c r="BY462" s="246"/>
      <c r="BZ462" s="195"/>
      <c r="CA462" s="246"/>
      <c r="CC462" s="246"/>
      <c r="CE462" s="246"/>
    </row>
    <row r="463" spans="1:83" s="17" customFormat="1" ht="14.25" customHeight="1" x14ac:dyDescent="0.25">
      <c r="A463" s="198"/>
      <c r="B463" s="200"/>
      <c r="C463" s="199"/>
      <c r="D463" s="199"/>
      <c r="E463" s="199"/>
      <c r="F463" s="200"/>
      <c r="G463" s="200"/>
      <c r="H463" s="200"/>
      <c r="I463" s="198"/>
      <c r="J463" s="199"/>
      <c r="K463" s="212"/>
      <c r="L463" s="198"/>
      <c r="M463" s="198"/>
      <c r="N463" s="198"/>
      <c r="O463" s="198"/>
      <c r="P463" s="198"/>
      <c r="Q463" s="198"/>
      <c r="R463" s="198"/>
      <c r="S463" s="198"/>
      <c r="T463" s="198"/>
      <c r="U463" s="202"/>
      <c r="V463" s="201"/>
      <c r="W463" s="201"/>
      <c r="X463" s="201"/>
      <c r="Y463" s="201"/>
      <c r="Z463" s="201"/>
      <c r="AA463" s="205"/>
      <c r="AB463" s="205"/>
      <c r="AC463" s="205"/>
      <c r="AD463" s="205"/>
      <c r="AE463" s="205"/>
      <c r="AF463" s="205"/>
      <c r="AG463" s="205"/>
      <c r="AH463" s="205"/>
      <c r="AI463" s="233"/>
      <c r="AJ463" s="331"/>
      <c r="AK463" s="331"/>
      <c r="AL463" s="331"/>
      <c r="AM463" s="332"/>
      <c r="AN463" s="332"/>
      <c r="AO463" s="333"/>
      <c r="AQ463" s="19"/>
      <c r="AV463" s="221"/>
      <c r="AW463" s="221"/>
      <c r="AX463" s="221"/>
      <c r="AY463" s="221"/>
      <c r="AZ463" s="221"/>
      <c r="BA463" s="221"/>
      <c r="BB463" s="221"/>
      <c r="BC463" s="221"/>
      <c r="BD463" s="221"/>
      <c r="BL463" s="195"/>
      <c r="BM463" s="195"/>
      <c r="BN463" s="195"/>
      <c r="BO463" s="195"/>
      <c r="BP463" s="195"/>
      <c r="BQ463" s="195"/>
      <c r="BS463" s="195"/>
      <c r="BT463" s="195"/>
      <c r="BU463" s="246"/>
      <c r="BV463" s="195"/>
      <c r="BW463" s="246"/>
      <c r="BX463" s="195"/>
      <c r="BY463" s="246"/>
      <c r="BZ463" s="195"/>
      <c r="CA463" s="246"/>
      <c r="CC463" s="246"/>
      <c r="CE463" s="246"/>
    </row>
    <row r="464" spans="1:83" s="17" customFormat="1" ht="14.25" customHeight="1" x14ac:dyDescent="0.25">
      <c r="A464" s="198"/>
      <c r="B464" s="200"/>
      <c r="C464" s="199"/>
      <c r="D464" s="199"/>
      <c r="E464" s="199"/>
      <c r="F464" s="200"/>
      <c r="G464" s="200"/>
      <c r="H464" s="200"/>
      <c r="I464" s="198"/>
      <c r="J464" s="199"/>
      <c r="K464" s="212"/>
      <c r="L464" s="198"/>
      <c r="M464" s="198"/>
      <c r="N464" s="198"/>
      <c r="O464" s="198"/>
      <c r="P464" s="198"/>
      <c r="Q464" s="198"/>
      <c r="R464" s="198"/>
      <c r="S464" s="198"/>
      <c r="T464" s="198"/>
      <c r="U464" s="202"/>
      <c r="V464" s="201"/>
      <c r="W464" s="201"/>
      <c r="X464" s="201"/>
      <c r="Y464" s="201"/>
      <c r="Z464" s="201"/>
      <c r="AA464" s="205"/>
      <c r="AB464" s="205"/>
      <c r="AC464" s="205"/>
      <c r="AD464" s="205"/>
      <c r="AE464" s="205"/>
      <c r="AF464" s="205"/>
      <c r="AG464" s="205"/>
      <c r="AH464" s="205"/>
      <c r="AI464" s="233"/>
      <c r="AJ464" s="331"/>
      <c r="AK464" s="331"/>
      <c r="AL464" s="331"/>
      <c r="AM464" s="332"/>
      <c r="AN464" s="332"/>
      <c r="AO464" s="333"/>
      <c r="AQ464" s="19"/>
      <c r="AV464" s="221"/>
      <c r="AW464" s="221"/>
      <c r="AX464" s="221"/>
      <c r="AY464" s="221"/>
      <c r="AZ464" s="221"/>
      <c r="BA464" s="221"/>
      <c r="BB464" s="221"/>
      <c r="BC464" s="221"/>
      <c r="BD464" s="221"/>
      <c r="BL464" s="195"/>
      <c r="BM464" s="195"/>
      <c r="BN464" s="195"/>
      <c r="BO464" s="195"/>
      <c r="BP464" s="195"/>
      <c r="BQ464" s="195"/>
      <c r="BS464" s="195"/>
      <c r="BT464" s="195"/>
      <c r="BU464" s="246"/>
      <c r="BV464" s="195"/>
      <c r="BW464" s="246"/>
      <c r="BX464" s="195"/>
      <c r="BY464" s="246"/>
      <c r="BZ464" s="195"/>
      <c r="CA464" s="246"/>
      <c r="CC464" s="246"/>
      <c r="CE464" s="246"/>
    </row>
    <row r="465" spans="1:83" s="17" customFormat="1" ht="14.25" customHeight="1" x14ac:dyDescent="0.25">
      <c r="A465" s="198"/>
      <c r="B465" s="200"/>
      <c r="C465" s="199"/>
      <c r="D465" s="199"/>
      <c r="E465" s="199"/>
      <c r="F465" s="200"/>
      <c r="G465" s="200"/>
      <c r="H465" s="200"/>
      <c r="I465" s="198"/>
      <c r="J465" s="199"/>
      <c r="K465" s="212"/>
      <c r="L465" s="198"/>
      <c r="M465" s="198"/>
      <c r="N465" s="198"/>
      <c r="O465" s="198"/>
      <c r="P465" s="198"/>
      <c r="Q465" s="198"/>
      <c r="R465" s="198"/>
      <c r="S465" s="198"/>
      <c r="T465" s="198"/>
      <c r="U465" s="202"/>
      <c r="V465" s="201"/>
      <c r="W465" s="201"/>
      <c r="X465" s="201"/>
      <c r="Y465" s="201"/>
      <c r="Z465" s="201"/>
      <c r="AA465" s="205"/>
      <c r="AB465" s="205"/>
      <c r="AC465" s="205"/>
      <c r="AD465" s="205"/>
      <c r="AE465" s="205"/>
      <c r="AF465" s="205"/>
      <c r="AG465" s="205"/>
      <c r="AH465" s="205"/>
      <c r="AI465" s="233"/>
      <c r="AJ465" s="331"/>
      <c r="AK465" s="331"/>
      <c r="AL465" s="331"/>
      <c r="AM465" s="332"/>
      <c r="AN465" s="332"/>
      <c r="AO465" s="333"/>
      <c r="AQ465" s="19"/>
      <c r="AV465" s="221"/>
      <c r="AW465" s="221"/>
      <c r="AX465" s="221"/>
      <c r="AY465" s="221"/>
      <c r="AZ465" s="221"/>
      <c r="BA465" s="221"/>
      <c r="BB465" s="221"/>
      <c r="BC465" s="221"/>
      <c r="BD465" s="221"/>
      <c r="BL465" s="195"/>
      <c r="BM465" s="195"/>
      <c r="BN465" s="195"/>
      <c r="BO465" s="195"/>
      <c r="BP465" s="195"/>
      <c r="BQ465" s="195"/>
      <c r="BS465" s="195"/>
      <c r="BT465" s="195"/>
      <c r="BU465" s="246"/>
      <c r="BV465" s="195"/>
      <c r="BW465" s="246"/>
      <c r="BX465" s="195"/>
      <c r="BY465" s="246"/>
      <c r="BZ465" s="195"/>
      <c r="CA465" s="246"/>
      <c r="CC465" s="246"/>
      <c r="CE465" s="246"/>
    </row>
    <row r="466" spans="1:83" s="17" customFormat="1" ht="14.25" customHeight="1" x14ac:dyDescent="0.25">
      <c r="A466" s="198"/>
      <c r="B466" s="200"/>
      <c r="C466" s="199"/>
      <c r="D466" s="199"/>
      <c r="E466" s="199"/>
      <c r="F466" s="200"/>
      <c r="G466" s="200"/>
      <c r="H466" s="200"/>
      <c r="I466" s="198"/>
      <c r="J466" s="199"/>
      <c r="K466" s="212"/>
      <c r="L466" s="198"/>
      <c r="M466" s="198"/>
      <c r="N466" s="198"/>
      <c r="O466" s="198"/>
      <c r="P466" s="198"/>
      <c r="Q466" s="198"/>
      <c r="R466" s="198"/>
      <c r="S466" s="198"/>
      <c r="T466" s="198"/>
      <c r="U466" s="202"/>
      <c r="V466" s="201"/>
      <c r="W466" s="201"/>
      <c r="X466" s="201"/>
      <c r="Y466" s="201"/>
      <c r="Z466" s="201"/>
      <c r="AA466" s="205"/>
      <c r="AB466" s="205"/>
      <c r="AC466" s="205"/>
      <c r="AD466" s="205"/>
      <c r="AE466" s="205"/>
      <c r="AF466" s="205"/>
      <c r="AG466" s="205"/>
      <c r="AH466" s="205"/>
      <c r="AI466" s="233"/>
      <c r="AJ466" s="331"/>
      <c r="AK466" s="331"/>
      <c r="AL466" s="331"/>
      <c r="AM466" s="332"/>
      <c r="AN466" s="332"/>
      <c r="AO466" s="333"/>
      <c r="AQ466" s="19"/>
      <c r="AV466" s="221"/>
      <c r="AW466" s="221"/>
      <c r="AX466" s="221"/>
      <c r="AY466" s="221"/>
      <c r="AZ466" s="221"/>
      <c r="BA466" s="221"/>
      <c r="BB466" s="221"/>
      <c r="BC466" s="221"/>
      <c r="BD466" s="221"/>
      <c r="BL466" s="195"/>
      <c r="BM466" s="195"/>
      <c r="BN466" s="195"/>
      <c r="BO466" s="195"/>
      <c r="BP466" s="195"/>
      <c r="BQ466" s="195"/>
      <c r="BS466" s="195"/>
      <c r="BT466" s="195"/>
      <c r="BU466" s="246"/>
      <c r="BV466" s="195"/>
      <c r="BW466" s="246"/>
      <c r="BX466" s="195"/>
      <c r="BY466" s="246"/>
      <c r="BZ466" s="195"/>
      <c r="CA466" s="246"/>
      <c r="CC466" s="246"/>
      <c r="CE466" s="246"/>
    </row>
    <row r="467" spans="1:83" s="17" customFormat="1" ht="14.25" customHeight="1" x14ac:dyDescent="0.25">
      <c r="A467" s="198"/>
      <c r="B467" s="200"/>
      <c r="C467" s="199"/>
      <c r="D467" s="199"/>
      <c r="E467" s="199"/>
      <c r="F467" s="200"/>
      <c r="G467" s="200"/>
      <c r="H467" s="200"/>
      <c r="I467" s="198"/>
      <c r="J467" s="199"/>
      <c r="K467" s="212"/>
      <c r="L467" s="198"/>
      <c r="M467" s="198"/>
      <c r="N467" s="198"/>
      <c r="O467" s="198"/>
      <c r="P467" s="198"/>
      <c r="Q467" s="198"/>
      <c r="R467" s="198"/>
      <c r="S467" s="198"/>
      <c r="T467" s="198"/>
      <c r="U467" s="202"/>
      <c r="V467" s="201"/>
      <c r="W467" s="201"/>
      <c r="X467" s="201"/>
      <c r="Y467" s="201"/>
      <c r="Z467" s="201"/>
      <c r="AA467" s="205"/>
      <c r="AB467" s="205"/>
      <c r="AC467" s="205"/>
      <c r="AD467" s="205"/>
      <c r="AE467" s="205"/>
      <c r="AF467" s="205"/>
      <c r="AG467" s="205"/>
      <c r="AH467" s="205"/>
      <c r="AI467" s="233"/>
      <c r="AJ467" s="331"/>
      <c r="AK467" s="331"/>
      <c r="AL467" s="331"/>
      <c r="AM467" s="332"/>
      <c r="AN467" s="332"/>
      <c r="AO467" s="333"/>
      <c r="AQ467" s="19"/>
      <c r="AV467" s="221"/>
      <c r="AW467" s="221"/>
      <c r="AX467" s="221"/>
      <c r="AY467" s="221"/>
      <c r="AZ467" s="221"/>
      <c r="BA467" s="221"/>
      <c r="BB467" s="221"/>
      <c r="BC467" s="221"/>
      <c r="BD467" s="221"/>
      <c r="BL467" s="195"/>
      <c r="BM467" s="195"/>
      <c r="BN467" s="195"/>
      <c r="BO467" s="195"/>
      <c r="BP467" s="195"/>
      <c r="BQ467" s="195"/>
      <c r="BS467" s="195"/>
      <c r="BT467" s="195"/>
      <c r="BU467" s="246"/>
      <c r="BV467" s="195"/>
      <c r="BW467" s="246"/>
      <c r="BX467" s="195"/>
      <c r="BY467" s="246"/>
      <c r="BZ467" s="195"/>
      <c r="CA467" s="246"/>
      <c r="CC467" s="246"/>
      <c r="CE467" s="246"/>
    </row>
    <row r="468" spans="1:83" s="17" customFormat="1" ht="14.25" customHeight="1" x14ac:dyDescent="0.25">
      <c r="A468" s="198"/>
      <c r="B468" s="200"/>
      <c r="C468" s="199"/>
      <c r="D468" s="199"/>
      <c r="E468" s="199"/>
      <c r="F468" s="200"/>
      <c r="G468" s="200"/>
      <c r="H468" s="200"/>
      <c r="I468" s="198"/>
      <c r="J468" s="199"/>
      <c r="K468" s="212"/>
      <c r="L468" s="198"/>
      <c r="M468" s="198"/>
      <c r="N468" s="198"/>
      <c r="O468" s="198"/>
      <c r="P468" s="198"/>
      <c r="Q468" s="198"/>
      <c r="R468" s="198"/>
      <c r="S468" s="198"/>
      <c r="T468" s="198"/>
      <c r="U468" s="202"/>
      <c r="V468" s="201"/>
      <c r="W468" s="201"/>
      <c r="X468" s="201"/>
      <c r="Y468" s="201"/>
      <c r="Z468" s="201"/>
      <c r="AA468" s="205"/>
      <c r="AB468" s="205"/>
      <c r="AC468" s="205"/>
      <c r="AD468" s="205"/>
      <c r="AE468" s="205"/>
      <c r="AF468" s="205"/>
      <c r="AG468" s="205"/>
      <c r="AH468" s="205"/>
      <c r="AI468" s="233"/>
      <c r="AJ468" s="331"/>
      <c r="AK468" s="331"/>
      <c r="AL468" s="331"/>
      <c r="AM468" s="332"/>
      <c r="AN468" s="332"/>
      <c r="AO468" s="333"/>
      <c r="AQ468" s="19"/>
      <c r="AV468" s="221"/>
      <c r="AW468" s="221"/>
      <c r="AX468" s="221"/>
      <c r="AY468" s="221"/>
      <c r="AZ468" s="221"/>
      <c r="BA468" s="221"/>
      <c r="BB468" s="221"/>
      <c r="BC468" s="221"/>
      <c r="BD468" s="221"/>
      <c r="BL468" s="195"/>
      <c r="BM468" s="195"/>
      <c r="BN468" s="195"/>
      <c r="BO468" s="195"/>
      <c r="BP468" s="195"/>
      <c r="BQ468" s="195"/>
      <c r="BS468" s="195"/>
      <c r="BT468" s="195"/>
      <c r="BU468" s="246"/>
      <c r="BV468" s="195"/>
      <c r="BW468" s="246"/>
      <c r="BX468" s="195"/>
      <c r="BY468" s="246"/>
      <c r="BZ468" s="195"/>
      <c r="CA468" s="246"/>
      <c r="CC468" s="246"/>
      <c r="CE468" s="246"/>
    </row>
    <row r="469" spans="1:83" s="17" customFormat="1" ht="14.25" customHeight="1" x14ac:dyDescent="0.25">
      <c r="A469" s="198"/>
      <c r="B469" s="200"/>
      <c r="C469" s="199"/>
      <c r="D469" s="199"/>
      <c r="E469" s="199"/>
      <c r="F469" s="200"/>
      <c r="G469" s="200"/>
      <c r="H469" s="200"/>
      <c r="I469" s="198"/>
      <c r="J469" s="199"/>
      <c r="K469" s="212"/>
      <c r="L469" s="198"/>
      <c r="M469" s="198"/>
      <c r="N469" s="198"/>
      <c r="O469" s="198"/>
      <c r="P469" s="198"/>
      <c r="Q469" s="198"/>
      <c r="R469" s="198"/>
      <c r="S469" s="198"/>
      <c r="T469" s="198"/>
      <c r="U469" s="202"/>
      <c r="V469" s="201"/>
      <c r="W469" s="201"/>
      <c r="X469" s="201"/>
      <c r="Y469" s="201"/>
      <c r="Z469" s="201"/>
      <c r="AA469" s="205"/>
      <c r="AB469" s="205"/>
      <c r="AC469" s="205"/>
      <c r="AD469" s="205"/>
      <c r="AE469" s="205"/>
      <c r="AF469" s="205"/>
      <c r="AG469" s="205"/>
      <c r="AH469" s="205"/>
      <c r="AI469" s="233"/>
      <c r="AJ469" s="331"/>
      <c r="AK469" s="331"/>
      <c r="AL469" s="331"/>
      <c r="AM469" s="332"/>
      <c r="AN469" s="332"/>
      <c r="AO469" s="333"/>
      <c r="AQ469" s="19"/>
      <c r="AV469" s="221"/>
      <c r="AW469" s="221"/>
      <c r="AX469" s="221"/>
      <c r="AY469" s="221"/>
      <c r="AZ469" s="221"/>
      <c r="BA469" s="221"/>
      <c r="BB469" s="221"/>
      <c r="BC469" s="221"/>
      <c r="BD469" s="221"/>
      <c r="BL469" s="195"/>
      <c r="BM469" s="195"/>
      <c r="BN469" s="195"/>
      <c r="BO469" s="195"/>
      <c r="BP469" s="195"/>
      <c r="BQ469" s="195"/>
      <c r="BS469" s="195"/>
      <c r="BT469" s="195"/>
      <c r="BU469" s="246"/>
      <c r="BV469" s="195"/>
      <c r="BW469" s="246"/>
      <c r="BX469" s="195"/>
      <c r="BY469" s="246"/>
      <c r="BZ469" s="195"/>
      <c r="CA469" s="246"/>
      <c r="CC469" s="246"/>
      <c r="CE469" s="246"/>
    </row>
    <row r="470" spans="1:83" s="17" customFormat="1" ht="14.25" customHeight="1" x14ac:dyDescent="0.25">
      <c r="A470" s="198"/>
      <c r="B470" s="200"/>
      <c r="C470" s="199"/>
      <c r="D470" s="199"/>
      <c r="E470" s="199"/>
      <c r="F470" s="200"/>
      <c r="G470" s="200"/>
      <c r="H470" s="200"/>
      <c r="I470" s="198"/>
      <c r="J470" s="199"/>
      <c r="K470" s="212"/>
      <c r="L470" s="198"/>
      <c r="M470" s="198"/>
      <c r="N470" s="198"/>
      <c r="O470" s="198"/>
      <c r="P470" s="198"/>
      <c r="Q470" s="198"/>
      <c r="R470" s="198"/>
      <c r="S470" s="198"/>
      <c r="T470" s="198"/>
      <c r="U470" s="202"/>
      <c r="V470" s="201"/>
      <c r="W470" s="201"/>
      <c r="X470" s="201"/>
      <c r="Y470" s="201"/>
      <c r="Z470" s="201"/>
      <c r="AA470" s="205"/>
      <c r="AB470" s="205"/>
      <c r="AC470" s="205"/>
      <c r="AD470" s="205"/>
      <c r="AE470" s="205"/>
      <c r="AF470" s="205"/>
      <c r="AG470" s="205"/>
      <c r="AH470" s="205"/>
      <c r="AI470" s="233"/>
      <c r="AJ470" s="331"/>
      <c r="AK470" s="331"/>
      <c r="AL470" s="331"/>
      <c r="AM470" s="332"/>
      <c r="AN470" s="332"/>
      <c r="AO470" s="333"/>
      <c r="AQ470" s="19"/>
      <c r="AV470" s="221"/>
      <c r="AW470" s="221"/>
      <c r="AX470" s="221"/>
      <c r="AY470" s="221"/>
      <c r="AZ470" s="221"/>
      <c r="BA470" s="221"/>
      <c r="BB470" s="221"/>
      <c r="BC470" s="221"/>
      <c r="BD470" s="221"/>
      <c r="BL470" s="195"/>
      <c r="BM470" s="195"/>
      <c r="BN470" s="195"/>
      <c r="BO470" s="195"/>
      <c r="BP470" s="195"/>
      <c r="BQ470" s="195"/>
      <c r="BS470" s="195"/>
      <c r="BT470" s="195"/>
      <c r="BU470" s="246"/>
      <c r="BV470" s="195"/>
      <c r="BW470" s="246"/>
      <c r="BX470" s="195"/>
      <c r="BY470" s="246"/>
      <c r="BZ470" s="195"/>
      <c r="CA470" s="246"/>
      <c r="CC470" s="246"/>
      <c r="CE470" s="246"/>
    </row>
    <row r="471" spans="1:83" s="17" customFormat="1" ht="14.25" customHeight="1" x14ac:dyDescent="0.25">
      <c r="A471" s="198"/>
      <c r="B471" s="200"/>
      <c r="C471" s="199"/>
      <c r="D471" s="199"/>
      <c r="E471" s="199"/>
      <c r="F471" s="200"/>
      <c r="G471" s="200"/>
      <c r="H471" s="200"/>
      <c r="I471" s="198"/>
      <c r="J471" s="199"/>
      <c r="K471" s="212"/>
      <c r="L471" s="198"/>
      <c r="M471" s="198"/>
      <c r="N471" s="198"/>
      <c r="O471" s="198"/>
      <c r="P471" s="198"/>
      <c r="Q471" s="198"/>
      <c r="R471" s="198"/>
      <c r="S471" s="198"/>
      <c r="T471" s="198"/>
      <c r="U471" s="202"/>
      <c r="V471" s="201"/>
      <c r="W471" s="201"/>
      <c r="X471" s="201"/>
      <c r="Y471" s="201"/>
      <c r="Z471" s="201"/>
      <c r="AA471" s="205"/>
      <c r="AB471" s="205"/>
      <c r="AC471" s="205"/>
      <c r="AD471" s="205"/>
      <c r="AE471" s="205"/>
      <c r="AF471" s="205"/>
      <c r="AG471" s="205"/>
      <c r="AH471" s="205"/>
      <c r="AI471" s="233"/>
      <c r="AJ471" s="331"/>
      <c r="AK471" s="331"/>
      <c r="AL471" s="331"/>
      <c r="AM471" s="332"/>
      <c r="AN471" s="332"/>
      <c r="AO471" s="333"/>
      <c r="AQ471" s="19"/>
      <c r="AV471" s="221"/>
      <c r="AW471" s="221"/>
      <c r="AX471" s="221"/>
      <c r="AY471" s="221"/>
      <c r="AZ471" s="221"/>
      <c r="BA471" s="221"/>
      <c r="BB471" s="221"/>
      <c r="BC471" s="221"/>
      <c r="BD471" s="221"/>
      <c r="BL471" s="195"/>
      <c r="BM471" s="195"/>
      <c r="BN471" s="195"/>
      <c r="BO471" s="195"/>
      <c r="BP471" s="195"/>
      <c r="BQ471" s="195"/>
      <c r="BS471" s="195"/>
      <c r="BT471" s="195"/>
      <c r="BU471" s="246"/>
      <c r="BV471" s="195"/>
      <c r="BW471" s="246"/>
      <c r="BX471" s="195"/>
      <c r="BY471" s="246"/>
      <c r="BZ471" s="195"/>
      <c r="CA471" s="246"/>
      <c r="CC471" s="246"/>
      <c r="CE471" s="246"/>
    </row>
    <row r="472" spans="1:83" s="17" customFormat="1" ht="14.25" customHeight="1" x14ac:dyDescent="0.25">
      <c r="A472" s="198"/>
      <c r="B472" s="200"/>
      <c r="C472" s="199"/>
      <c r="D472" s="199"/>
      <c r="E472" s="199"/>
      <c r="F472" s="200"/>
      <c r="G472" s="200"/>
      <c r="H472" s="200"/>
      <c r="I472" s="198"/>
      <c r="J472" s="199"/>
      <c r="K472" s="212"/>
      <c r="L472" s="198"/>
      <c r="M472" s="198"/>
      <c r="N472" s="198"/>
      <c r="O472" s="198"/>
      <c r="P472" s="198"/>
      <c r="Q472" s="198"/>
      <c r="R472" s="198"/>
      <c r="S472" s="198"/>
      <c r="T472" s="198"/>
      <c r="U472" s="202"/>
      <c r="V472" s="201"/>
      <c r="W472" s="201"/>
      <c r="X472" s="201"/>
      <c r="Y472" s="201"/>
      <c r="Z472" s="201"/>
      <c r="AA472" s="205"/>
      <c r="AB472" s="205"/>
      <c r="AC472" s="205"/>
      <c r="AD472" s="205"/>
      <c r="AE472" s="205"/>
      <c r="AF472" s="205"/>
      <c r="AG472" s="205"/>
      <c r="AH472" s="205"/>
      <c r="AI472" s="233"/>
      <c r="AJ472" s="331"/>
      <c r="AK472" s="331"/>
      <c r="AL472" s="331"/>
      <c r="AM472" s="332"/>
      <c r="AN472" s="332"/>
      <c r="AO472" s="333"/>
      <c r="AQ472" s="19"/>
      <c r="AV472" s="221"/>
      <c r="AW472" s="221"/>
      <c r="AX472" s="221"/>
      <c r="AY472" s="221"/>
      <c r="AZ472" s="221"/>
      <c r="BA472" s="221"/>
      <c r="BB472" s="221"/>
      <c r="BC472" s="221"/>
      <c r="BD472" s="221"/>
      <c r="BL472" s="195"/>
      <c r="BM472" s="195"/>
      <c r="BN472" s="195"/>
      <c r="BO472" s="195"/>
      <c r="BP472" s="195"/>
      <c r="BQ472" s="195"/>
      <c r="BS472" s="195"/>
      <c r="BT472" s="195"/>
      <c r="BU472" s="246"/>
      <c r="BV472" s="195"/>
      <c r="BW472" s="246"/>
      <c r="BX472" s="195"/>
      <c r="BY472" s="246"/>
      <c r="BZ472" s="195"/>
      <c r="CA472" s="246"/>
      <c r="CC472" s="246"/>
      <c r="CE472" s="246"/>
    </row>
    <row r="473" spans="1:83" s="17" customFormat="1" ht="14.25" customHeight="1" x14ac:dyDescent="0.25">
      <c r="A473" s="198"/>
      <c r="B473" s="200"/>
      <c r="C473" s="199"/>
      <c r="D473" s="199"/>
      <c r="E473" s="199"/>
      <c r="F473" s="200"/>
      <c r="G473" s="200"/>
      <c r="H473" s="200"/>
      <c r="I473" s="198"/>
      <c r="J473" s="199"/>
      <c r="K473" s="212"/>
      <c r="L473" s="198"/>
      <c r="M473" s="198"/>
      <c r="N473" s="198"/>
      <c r="O473" s="198"/>
      <c r="P473" s="198"/>
      <c r="Q473" s="198"/>
      <c r="R473" s="198"/>
      <c r="S473" s="198"/>
      <c r="T473" s="198"/>
      <c r="U473" s="202"/>
      <c r="V473" s="201"/>
      <c r="W473" s="201"/>
      <c r="X473" s="201"/>
      <c r="Y473" s="201"/>
      <c r="Z473" s="201"/>
      <c r="AA473" s="205"/>
      <c r="AB473" s="205"/>
      <c r="AC473" s="205"/>
      <c r="AD473" s="205"/>
      <c r="AE473" s="205"/>
      <c r="AF473" s="205"/>
      <c r="AG473" s="205"/>
      <c r="AH473" s="205"/>
      <c r="AI473" s="233"/>
      <c r="AJ473" s="331"/>
      <c r="AK473" s="331"/>
      <c r="AL473" s="331"/>
      <c r="AM473" s="332"/>
      <c r="AN473" s="332"/>
      <c r="AO473" s="333"/>
      <c r="AQ473" s="19"/>
      <c r="AV473" s="221"/>
      <c r="AW473" s="221"/>
      <c r="AX473" s="221"/>
      <c r="AY473" s="221"/>
      <c r="AZ473" s="221"/>
      <c r="BA473" s="221"/>
      <c r="BB473" s="221"/>
      <c r="BC473" s="221"/>
      <c r="BD473" s="221"/>
      <c r="BL473" s="195"/>
      <c r="BM473" s="195"/>
      <c r="BN473" s="195"/>
      <c r="BO473" s="195"/>
      <c r="BP473" s="195"/>
      <c r="BQ473" s="195"/>
      <c r="BS473" s="195"/>
      <c r="BT473" s="195"/>
      <c r="BU473" s="246"/>
      <c r="BV473" s="195"/>
      <c r="BW473" s="246"/>
      <c r="BX473" s="195"/>
      <c r="BY473" s="246"/>
      <c r="BZ473" s="195"/>
      <c r="CA473" s="246"/>
      <c r="CC473" s="246"/>
      <c r="CE473" s="246"/>
    </row>
    <row r="474" spans="1:83" s="17" customFormat="1" ht="14.25" customHeight="1" x14ac:dyDescent="0.25">
      <c r="A474" s="198"/>
      <c r="B474" s="200"/>
      <c r="C474" s="199"/>
      <c r="D474" s="199"/>
      <c r="E474" s="199"/>
      <c r="F474" s="200"/>
      <c r="G474" s="200"/>
      <c r="H474" s="200"/>
      <c r="I474" s="198"/>
      <c r="J474" s="199"/>
      <c r="K474" s="212"/>
      <c r="L474" s="198"/>
      <c r="M474" s="198"/>
      <c r="N474" s="198"/>
      <c r="O474" s="198"/>
      <c r="P474" s="198"/>
      <c r="Q474" s="198"/>
      <c r="R474" s="198"/>
      <c r="S474" s="198"/>
      <c r="T474" s="198"/>
      <c r="U474" s="202"/>
      <c r="V474" s="201"/>
      <c r="W474" s="201"/>
      <c r="X474" s="201"/>
      <c r="Y474" s="201"/>
      <c r="Z474" s="201"/>
      <c r="AA474" s="205"/>
      <c r="AB474" s="205"/>
      <c r="AC474" s="205"/>
      <c r="AD474" s="205"/>
      <c r="AE474" s="205"/>
      <c r="AF474" s="205"/>
      <c r="AG474" s="205"/>
      <c r="AH474" s="205"/>
      <c r="AI474" s="233"/>
      <c r="AJ474" s="331"/>
      <c r="AK474" s="331"/>
      <c r="AL474" s="331"/>
      <c r="AM474" s="332"/>
      <c r="AN474" s="332"/>
      <c r="AO474" s="333"/>
      <c r="AQ474" s="19"/>
      <c r="AV474" s="221"/>
      <c r="AW474" s="221"/>
      <c r="AX474" s="221"/>
      <c r="AY474" s="221"/>
      <c r="AZ474" s="221"/>
      <c r="BA474" s="221"/>
      <c r="BB474" s="221"/>
      <c r="BC474" s="221"/>
      <c r="BD474" s="221"/>
      <c r="BL474" s="195"/>
      <c r="BM474" s="195"/>
      <c r="BN474" s="195"/>
      <c r="BO474" s="195"/>
      <c r="BP474" s="195"/>
      <c r="BQ474" s="195"/>
      <c r="BS474" s="195"/>
      <c r="BT474" s="195"/>
      <c r="BU474" s="246"/>
      <c r="BV474" s="195"/>
      <c r="BW474" s="246"/>
      <c r="BX474" s="195"/>
      <c r="BY474" s="246"/>
      <c r="BZ474" s="195"/>
      <c r="CA474" s="246"/>
      <c r="CC474" s="246"/>
      <c r="CE474" s="246"/>
    </row>
    <row r="475" spans="1:83" s="17" customFormat="1" ht="14.25" customHeight="1" x14ac:dyDescent="0.25">
      <c r="A475" s="198"/>
      <c r="B475" s="200"/>
      <c r="C475" s="199"/>
      <c r="D475" s="199"/>
      <c r="E475" s="199"/>
      <c r="F475" s="200"/>
      <c r="G475" s="200"/>
      <c r="H475" s="200"/>
      <c r="I475" s="198"/>
      <c r="J475" s="199"/>
      <c r="K475" s="212"/>
      <c r="L475" s="198"/>
      <c r="M475" s="198"/>
      <c r="N475" s="198"/>
      <c r="O475" s="198"/>
      <c r="P475" s="198"/>
      <c r="Q475" s="198"/>
      <c r="R475" s="198"/>
      <c r="S475" s="198"/>
      <c r="T475" s="198"/>
      <c r="U475" s="202"/>
      <c r="V475" s="201"/>
      <c r="W475" s="201"/>
      <c r="X475" s="201"/>
      <c r="Y475" s="201"/>
      <c r="Z475" s="201"/>
      <c r="AA475" s="205"/>
      <c r="AB475" s="205"/>
      <c r="AC475" s="205"/>
      <c r="AD475" s="205"/>
      <c r="AE475" s="205"/>
      <c r="AF475" s="205"/>
      <c r="AG475" s="205"/>
      <c r="AH475" s="205"/>
      <c r="AI475" s="233"/>
      <c r="AJ475" s="331"/>
      <c r="AK475" s="331"/>
      <c r="AL475" s="331"/>
      <c r="AM475" s="332"/>
      <c r="AN475" s="332"/>
      <c r="AO475" s="333"/>
      <c r="AQ475" s="19"/>
      <c r="AV475" s="221"/>
      <c r="AW475" s="221"/>
      <c r="AX475" s="221"/>
      <c r="AY475" s="221"/>
      <c r="AZ475" s="221"/>
      <c r="BA475" s="221"/>
      <c r="BB475" s="221"/>
      <c r="BC475" s="221"/>
      <c r="BD475" s="221"/>
      <c r="BL475" s="195"/>
      <c r="BM475" s="195"/>
      <c r="BN475" s="195"/>
      <c r="BO475" s="195"/>
      <c r="BP475" s="195"/>
      <c r="BQ475" s="195"/>
      <c r="BS475" s="195"/>
      <c r="BT475" s="195"/>
      <c r="BU475" s="246"/>
      <c r="BV475" s="195"/>
      <c r="BW475" s="246"/>
      <c r="BX475" s="195"/>
      <c r="BY475" s="246"/>
      <c r="BZ475" s="195"/>
      <c r="CA475" s="246"/>
      <c r="CC475" s="246"/>
      <c r="CE475" s="246"/>
    </row>
    <row r="476" spans="1:83" s="17" customFormat="1" ht="14.25" customHeight="1" x14ac:dyDescent="0.25">
      <c r="A476" s="198"/>
      <c r="B476" s="200"/>
      <c r="C476" s="199"/>
      <c r="D476" s="199"/>
      <c r="E476" s="199"/>
      <c r="F476" s="200"/>
      <c r="G476" s="200"/>
      <c r="H476" s="200"/>
      <c r="I476" s="198"/>
      <c r="J476" s="199"/>
      <c r="K476" s="212"/>
      <c r="L476" s="198"/>
      <c r="M476" s="198"/>
      <c r="N476" s="198"/>
      <c r="O476" s="198"/>
      <c r="P476" s="198"/>
      <c r="Q476" s="198"/>
      <c r="R476" s="198"/>
      <c r="S476" s="198"/>
      <c r="T476" s="198"/>
      <c r="U476" s="202"/>
      <c r="V476" s="201"/>
      <c r="W476" s="201"/>
      <c r="X476" s="201"/>
      <c r="Y476" s="201"/>
      <c r="Z476" s="201"/>
      <c r="AA476" s="205"/>
      <c r="AB476" s="205"/>
      <c r="AC476" s="205"/>
      <c r="AD476" s="205"/>
      <c r="AE476" s="205"/>
      <c r="AF476" s="205"/>
      <c r="AG476" s="205"/>
      <c r="AH476" s="205"/>
      <c r="AI476" s="233"/>
      <c r="AJ476" s="331"/>
      <c r="AK476" s="331"/>
      <c r="AL476" s="331"/>
      <c r="AM476" s="332"/>
      <c r="AN476" s="332"/>
      <c r="AO476" s="333"/>
      <c r="AQ476" s="19"/>
      <c r="AV476" s="221"/>
      <c r="AW476" s="221"/>
      <c r="AX476" s="221"/>
      <c r="AY476" s="221"/>
      <c r="AZ476" s="221"/>
      <c r="BA476" s="221"/>
      <c r="BB476" s="221"/>
      <c r="BC476" s="221"/>
      <c r="BD476" s="221"/>
      <c r="BL476" s="195"/>
      <c r="BM476" s="195"/>
      <c r="BN476" s="195"/>
      <c r="BO476" s="195"/>
      <c r="BP476" s="195"/>
      <c r="BQ476" s="195"/>
      <c r="BS476" s="195"/>
      <c r="BT476" s="195"/>
      <c r="BU476" s="246"/>
      <c r="BV476" s="195"/>
      <c r="BW476" s="246"/>
      <c r="BX476" s="195"/>
      <c r="BY476" s="246"/>
      <c r="BZ476" s="195"/>
      <c r="CA476" s="246"/>
      <c r="CC476" s="246"/>
      <c r="CE476" s="246"/>
    </row>
    <row r="477" spans="1:83" s="17" customFormat="1" ht="14.25" customHeight="1" x14ac:dyDescent="0.25">
      <c r="A477" s="198"/>
      <c r="B477" s="200"/>
      <c r="C477" s="199"/>
      <c r="D477" s="199"/>
      <c r="E477" s="199"/>
      <c r="F477" s="200"/>
      <c r="G477" s="200"/>
      <c r="H477" s="200"/>
      <c r="I477" s="198"/>
      <c r="J477" s="199"/>
      <c r="K477" s="212"/>
      <c r="L477" s="198"/>
      <c r="M477" s="198"/>
      <c r="N477" s="198"/>
      <c r="O477" s="198"/>
      <c r="P477" s="198"/>
      <c r="Q477" s="198"/>
      <c r="R477" s="198"/>
      <c r="S477" s="198"/>
      <c r="T477" s="198"/>
      <c r="U477" s="202"/>
      <c r="V477" s="201"/>
      <c r="W477" s="201"/>
      <c r="X477" s="201"/>
      <c r="Y477" s="201"/>
      <c r="Z477" s="201"/>
      <c r="AA477" s="205"/>
      <c r="AB477" s="205"/>
      <c r="AC477" s="205"/>
      <c r="AD477" s="205"/>
      <c r="AE477" s="205"/>
      <c r="AF477" s="205"/>
      <c r="AG477" s="205"/>
      <c r="AH477" s="205"/>
      <c r="AI477" s="233"/>
      <c r="AJ477" s="331"/>
      <c r="AK477" s="331"/>
      <c r="AL477" s="331"/>
      <c r="AM477" s="332"/>
      <c r="AN477" s="332"/>
      <c r="AO477" s="333"/>
      <c r="AQ477" s="19"/>
      <c r="AV477" s="221"/>
      <c r="AW477" s="221"/>
      <c r="AX477" s="221"/>
      <c r="AY477" s="221"/>
      <c r="AZ477" s="221"/>
      <c r="BA477" s="221"/>
      <c r="BB477" s="221"/>
      <c r="BC477" s="221"/>
      <c r="BD477" s="221"/>
      <c r="BL477" s="195"/>
      <c r="BM477" s="195"/>
      <c r="BN477" s="195"/>
      <c r="BO477" s="195"/>
      <c r="BP477" s="195"/>
      <c r="BQ477" s="195"/>
      <c r="BS477" s="195"/>
      <c r="BT477" s="195"/>
      <c r="BU477" s="246"/>
      <c r="BV477" s="195"/>
      <c r="BW477" s="246"/>
      <c r="BX477" s="195"/>
      <c r="BY477" s="246"/>
      <c r="BZ477" s="195"/>
      <c r="CA477" s="246"/>
      <c r="CC477" s="246"/>
      <c r="CE477" s="246"/>
    </row>
    <row r="478" spans="1:83" s="17" customFormat="1" ht="14.25" customHeight="1" x14ac:dyDescent="0.25">
      <c r="A478" s="198"/>
      <c r="B478" s="200"/>
      <c r="C478" s="199"/>
      <c r="D478" s="199"/>
      <c r="E478" s="199"/>
      <c r="F478" s="200"/>
      <c r="G478" s="200"/>
      <c r="H478" s="200"/>
      <c r="I478" s="198"/>
      <c r="J478" s="199"/>
      <c r="K478" s="212"/>
      <c r="L478" s="198"/>
      <c r="M478" s="198"/>
      <c r="N478" s="198"/>
      <c r="O478" s="198"/>
      <c r="P478" s="198"/>
      <c r="Q478" s="198"/>
      <c r="R478" s="198"/>
      <c r="S478" s="198"/>
      <c r="T478" s="198"/>
      <c r="U478" s="202"/>
      <c r="V478" s="201"/>
      <c r="W478" s="201"/>
      <c r="X478" s="201"/>
      <c r="Y478" s="201"/>
      <c r="Z478" s="201"/>
      <c r="AA478" s="205"/>
      <c r="AB478" s="205"/>
      <c r="AC478" s="205"/>
      <c r="AD478" s="205"/>
      <c r="AE478" s="205"/>
      <c r="AF478" s="205"/>
      <c r="AG478" s="205"/>
      <c r="AH478" s="205"/>
      <c r="AI478" s="233"/>
      <c r="AJ478" s="331"/>
      <c r="AK478" s="331"/>
      <c r="AL478" s="331"/>
      <c r="AM478" s="332"/>
      <c r="AN478" s="332"/>
      <c r="AO478" s="333"/>
      <c r="AQ478" s="19"/>
      <c r="AV478" s="221"/>
      <c r="AW478" s="221"/>
      <c r="AX478" s="221"/>
      <c r="AY478" s="221"/>
      <c r="AZ478" s="221"/>
      <c r="BA478" s="221"/>
      <c r="BB478" s="221"/>
      <c r="BC478" s="221"/>
      <c r="BD478" s="221"/>
      <c r="BL478" s="195"/>
      <c r="BM478" s="195"/>
      <c r="BN478" s="195"/>
      <c r="BO478" s="195"/>
      <c r="BP478" s="195"/>
      <c r="BQ478" s="195"/>
      <c r="BS478" s="195"/>
      <c r="BT478" s="195"/>
      <c r="BU478" s="246"/>
      <c r="BV478" s="195"/>
      <c r="BW478" s="246"/>
      <c r="BX478" s="195"/>
      <c r="BY478" s="246"/>
      <c r="BZ478" s="195"/>
      <c r="CA478" s="246"/>
      <c r="CC478" s="246"/>
      <c r="CE478" s="246"/>
    </row>
    <row r="479" spans="1:83" s="17" customFormat="1" ht="14.25" customHeight="1" x14ac:dyDescent="0.25">
      <c r="A479" s="198"/>
      <c r="B479" s="200"/>
      <c r="C479" s="199"/>
      <c r="D479" s="199"/>
      <c r="E479" s="199"/>
      <c r="F479" s="200"/>
      <c r="G479" s="200"/>
      <c r="H479" s="200"/>
      <c r="I479" s="198"/>
      <c r="J479" s="199"/>
      <c r="K479" s="212"/>
      <c r="L479" s="198"/>
      <c r="M479" s="198"/>
      <c r="N479" s="198"/>
      <c r="O479" s="198"/>
      <c r="P479" s="198"/>
      <c r="Q479" s="198"/>
      <c r="R479" s="198"/>
      <c r="S479" s="198"/>
      <c r="T479" s="198"/>
      <c r="U479" s="202"/>
      <c r="V479" s="201"/>
      <c r="W479" s="201"/>
      <c r="X479" s="201"/>
      <c r="Y479" s="201"/>
      <c r="Z479" s="201"/>
      <c r="AA479" s="205"/>
      <c r="AB479" s="205"/>
      <c r="AC479" s="205"/>
      <c r="AD479" s="205"/>
      <c r="AE479" s="205"/>
      <c r="AF479" s="205"/>
      <c r="AG479" s="205"/>
      <c r="AH479" s="205"/>
      <c r="AI479" s="233"/>
      <c r="AJ479" s="331"/>
      <c r="AK479" s="331"/>
      <c r="AL479" s="331"/>
      <c r="AM479" s="332"/>
      <c r="AN479" s="332"/>
      <c r="AO479" s="333"/>
      <c r="AQ479" s="19"/>
      <c r="AV479" s="221"/>
      <c r="AW479" s="221"/>
      <c r="AX479" s="221"/>
      <c r="AY479" s="221"/>
      <c r="AZ479" s="221"/>
      <c r="BA479" s="221"/>
      <c r="BB479" s="221"/>
      <c r="BC479" s="221"/>
      <c r="BD479" s="221"/>
      <c r="BL479" s="195"/>
      <c r="BM479" s="195"/>
      <c r="BN479" s="195"/>
      <c r="BO479" s="195"/>
      <c r="BP479" s="195"/>
      <c r="BQ479" s="195"/>
      <c r="BS479" s="195"/>
      <c r="BT479" s="195"/>
      <c r="BU479" s="246"/>
      <c r="BV479" s="195"/>
      <c r="BW479" s="246"/>
      <c r="BX479" s="195"/>
      <c r="BY479" s="246"/>
      <c r="BZ479" s="195"/>
      <c r="CA479" s="246"/>
      <c r="CC479" s="246"/>
      <c r="CE479" s="246"/>
    </row>
    <row r="480" spans="1:83" s="17" customFormat="1" ht="14.25" customHeight="1" x14ac:dyDescent="0.25">
      <c r="A480" s="198"/>
      <c r="B480" s="200"/>
      <c r="C480" s="199"/>
      <c r="D480" s="199"/>
      <c r="E480" s="199"/>
      <c r="F480" s="200"/>
      <c r="G480" s="200"/>
      <c r="H480" s="200"/>
      <c r="I480" s="198"/>
      <c r="J480" s="199"/>
      <c r="K480" s="212"/>
      <c r="L480" s="198"/>
      <c r="M480" s="198"/>
      <c r="N480" s="198"/>
      <c r="O480" s="198"/>
      <c r="P480" s="198"/>
      <c r="Q480" s="198"/>
      <c r="R480" s="198"/>
      <c r="S480" s="198"/>
      <c r="T480" s="198"/>
      <c r="U480" s="202"/>
      <c r="V480" s="201"/>
      <c r="W480" s="201"/>
      <c r="X480" s="201"/>
      <c r="Y480" s="201"/>
      <c r="Z480" s="201"/>
      <c r="AA480" s="205"/>
      <c r="AB480" s="205"/>
      <c r="AC480" s="205"/>
      <c r="AD480" s="205"/>
      <c r="AE480" s="205"/>
      <c r="AF480" s="205"/>
      <c r="AG480" s="205"/>
      <c r="AH480" s="205"/>
      <c r="AI480" s="233"/>
      <c r="AJ480" s="331"/>
      <c r="AK480" s="331"/>
      <c r="AL480" s="331"/>
      <c r="AM480" s="332"/>
      <c r="AN480" s="332"/>
      <c r="AO480" s="333"/>
      <c r="AQ480" s="19"/>
      <c r="AV480" s="221"/>
      <c r="AW480" s="221"/>
      <c r="AX480" s="221"/>
      <c r="AY480" s="221"/>
      <c r="AZ480" s="221"/>
      <c r="BA480" s="221"/>
      <c r="BB480" s="221"/>
      <c r="BC480" s="221"/>
      <c r="BD480" s="221"/>
      <c r="BL480" s="195"/>
      <c r="BM480" s="195"/>
      <c r="BN480" s="195"/>
      <c r="BO480" s="195"/>
      <c r="BP480" s="195"/>
      <c r="BQ480" s="195"/>
      <c r="BS480" s="195"/>
      <c r="BT480" s="195"/>
      <c r="BU480" s="246"/>
      <c r="BV480" s="195"/>
      <c r="BW480" s="246"/>
      <c r="BX480" s="195"/>
      <c r="BY480" s="246"/>
      <c r="BZ480" s="195"/>
      <c r="CA480" s="246"/>
      <c r="CC480" s="246"/>
      <c r="CE480" s="246"/>
    </row>
    <row r="481" spans="1:83" s="17" customFormat="1" ht="14.25" customHeight="1" x14ac:dyDescent="0.25">
      <c r="A481" s="198"/>
      <c r="B481" s="200"/>
      <c r="C481" s="199"/>
      <c r="D481" s="199"/>
      <c r="E481" s="199"/>
      <c r="F481" s="200"/>
      <c r="G481" s="200"/>
      <c r="H481" s="200"/>
      <c r="I481" s="198"/>
      <c r="J481" s="199"/>
      <c r="K481" s="212"/>
      <c r="L481" s="198"/>
      <c r="M481" s="198"/>
      <c r="N481" s="198"/>
      <c r="O481" s="198"/>
      <c r="P481" s="198"/>
      <c r="Q481" s="198"/>
      <c r="R481" s="198"/>
      <c r="S481" s="198"/>
      <c r="T481" s="198"/>
      <c r="U481" s="202"/>
      <c r="V481" s="201"/>
      <c r="W481" s="201"/>
      <c r="X481" s="201"/>
      <c r="Y481" s="201"/>
      <c r="Z481" s="201"/>
      <c r="AA481" s="205"/>
      <c r="AB481" s="205"/>
      <c r="AC481" s="205"/>
      <c r="AD481" s="205"/>
      <c r="AE481" s="205"/>
      <c r="AF481" s="205"/>
      <c r="AG481" s="205"/>
      <c r="AH481" s="205"/>
      <c r="AI481" s="233"/>
      <c r="AJ481" s="331"/>
      <c r="AK481" s="331"/>
      <c r="AL481" s="331"/>
      <c r="AM481" s="332"/>
      <c r="AN481" s="332"/>
      <c r="AO481" s="333"/>
      <c r="AQ481" s="19"/>
      <c r="AV481" s="221"/>
      <c r="AW481" s="221"/>
      <c r="AX481" s="221"/>
      <c r="AY481" s="221"/>
      <c r="AZ481" s="221"/>
      <c r="BA481" s="221"/>
      <c r="BB481" s="221"/>
      <c r="BC481" s="221"/>
      <c r="BD481" s="221"/>
      <c r="BL481" s="195"/>
      <c r="BM481" s="195"/>
      <c r="BN481" s="195"/>
      <c r="BO481" s="195"/>
      <c r="BP481" s="195"/>
      <c r="BQ481" s="195"/>
      <c r="BS481" s="195"/>
      <c r="BT481" s="195"/>
      <c r="BU481" s="246"/>
      <c r="BV481" s="195"/>
      <c r="BW481" s="246"/>
      <c r="BX481" s="195"/>
      <c r="BY481" s="246"/>
      <c r="BZ481" s="195"/>
      <c r="CA481" s="246"/>
      <c r="CC481" s="246"/>
      <c r="CE481" s="246"/>
    </row>
    <row r="482" spans="1:83" s="17" customFormat="1" ht="14.25" customHeight="1" x14ac:dyDescent="0.25">
      <c r="A482" s="198"/>
      <c r="B482" s="200"/>
      <c r="C482" s="199"/>
      <c r="D482" s="199"/>
      <c r="E482" s="199"/>
      <c r="F482" s="200"/>
      <c r="G482" s="200"/>
      <c r="H482" s="200"/>
      <c r="I482" s="198"/>
      <c r="J482" s="199"/>
      <c r="K482" s="212"/>
      <c r="L482" s="198"/>
      <c r="M482" s="198"/>
      <c r="N482" s="198"/>
      <c r="O482" s="198"/>
      <c r="P482" s="198"/>
      <c r="Q482" s="198"/>
      <c r="R482" s="198"/>
      <c r="S482" s="198"/>
      <c r="T482" s="198"/>
      <c r="U482" s="202"/>
      <c r="V482" s="201"/>
      <c r="W482" s="201"/>
      <c r="X482" s="201"/>
      <c r="Y482" s="201"/>
      <c r="Z482" s="201"/>
      <c r="AA482" s="205"/>
      <c r="AB482" s="205"/>
      <c r="AC482" s="205"/>
      <c r="AD482" s="205"/>
      <c r="AE482" s="205"/>
      <c r="AF482" s="205"/>
      <c r="AG482" s="205"/>
      <c r="AH482" s="205"/>
      <c r="AI482" s="233"/>
      <c r="AJ482" s="331"/>
      <c r="AK482" s="331"/>
      <c r="AL482" s="331"/>
      <c r="AM482" s="332"/>
      <c r="AN482" s="332"/>
      <c r="AO482" s="333"/>
      <c r="AQ482" s="19"/>
      <c r="AV482" s="221"/>
      <c r="AW482" s="221"/>
      <c r="AX482" s="221"/>
      <c r="AY482" s="221"/>
      <c r="AZ482" s="221"/>
      <c r="BA482" s="221"/>
      <c r="BB482" s="221"/>
      <c r="BC482" s="221"/>
      <c r="BD482" s="221"/>
      <c r="BL482" s="195"/>
      <c r="BM482" s="195"/>
      <c r="BN482" s="195"/>
      <c r="BO482" s="195"/>
      <c r="BP482" s="195"/>
      <c r="BQ482" s="195"/>
      <c r="BS482" s="195"/>
      <c r="BT482" s="195"/>
      <c r="BU482" s="246"/>
      <c r="BV482" s="195"/>
      <c r="BW482" s="246"/>
      <c r="BX482" s="195"/>
      <c r="BY482" s="246"/>
      <c r="BZ482" s="195"/>
      <c r="CA482" s="246"/>
      <c r="CC482" s="246"/>
      <c r="CE482" s="246"/>
    </row>
    <row r="483" spans="1:83" s="17" customFormat="1" ht="14.25" customHeight="1" x14ac:dyDescent="0.25">
      <c r="A483" s="198"/>
      <c r="B483" s="200"/>
      <c r="C483" s="199"/>
      <c r="D483" s="199"/>
      <c r="E483" s="199"/>
      <c r="F483" s="200"/>
      <c r="G483" s="200"/>
      <c r="H483" s="200"/>
      <c r="I483" s="198"/>
      <c r="J483" s="199"/>
      <c r="K483" s="212"/>
      <c r="L483" s="198"/>
      <c r="M483" s="198"/>
      <c r="N483" s="198"/>
      <c r="O483" s="198"/>
      <c r="P483" s="198"/>
      <c r="Q483" s="198"/>
      <c r="R483" s="198"/>
      <c r="S483" s="198"/>
      <c r="T483" s="198"/>
      <c r="U483" s="202"/>
      <c r="V483" s="201"/>
      <c r="W483" s="201"/>
      <c r="X483" s="201"/>
      <c r="Y483" s="201"/>
      <c r="Z483" s="201"/>
      <c r="AA483" s="205"/>
      <c r="AB483" s="205"/>
      <c r="AC483" s="205"/>
      <c r="AD483" s="205"/>
      <c r="AE483" s="205"/>
      <c r="AF483" s="205"/>
      <c r="AG483" s="205"/>
      <c r="AH483" s="205"/>
      <c r="AI483" s="233"/>
      <c r="AJ483" s="331"/>
      <c r="AK483" s="331"/>
      <c r="AL483" s="331"/>
      <c r="AM483" s="332"/>
      <c r="AN483" s="332"/>
      <c r="AO483" s="333"/>
      <c r="AQ483" s="19"/>
      <c r="AV483" s="221"/>
      <c r="AW483" s="221"/>
      <c r="AX483" s="221"/>
      <c r="AY483" s="221"/>
      <c r="AZ483" s="221"/>
      <c r="BA483" s="221"/>
      <c r="BB483" s="221"/>
      <c r="BC483" s="221"/>
      <c r="BD483" s="221"/>
      <c r="BL483" s="195"/>
      <c r="BM483" s="195"/>
      <c r="BN483" s="195"/>
      <c r="BO483" s="195"/>
      <c r="BP483" s="195"/>
      <c r="BQ483" s="195"/>
      <c r="BS483" s="195"/>
      <c r="BT483" s="195"/>
      <c r="BU483" s="246"/>
      <c r="BV483" s="195"/>
      <c r="BW483" s="246"/>
      <c r="BX483" s="195"/>
      <c r="BY483" s="246"/>
      <c r="BZ483" s="195"/>
      <c r="CA483" s="246"/>
      <c r="CC483" s="246"/>
      <c r="CE483" s="246"/>
    </row>
    <row r="484" spans="1:83" s="17" customFormat="1" ht="14.25" customHeight="1" x14ac:dyDescent="0.25">
      <c r="A484" s="198"/>
      <c r="B484" s="200"/>
      <c r="C484" s="199"/>
      <c r="D484" s="199"/>
      <c r="E484" s="199"/>
      <c r="F484" s="200"/>
      <c r="G484" s="200"/>
      <c r="H484" s="200"/>
      <c r="I484" s="198"/>
      <c r="J484" s="199"/>
      <c r="K484" s="212"/>
      <c r="L484" s="198"/>
      <c r="M484" s="198"/>
      <c r="N484" s="198"/>
      <c r="O484" s="198"/>
      <c r="P484" s="198"/>
      <c r="Q484" s="198"/>
      <c r="R484" s="198"/>
      <c r="S484" s="198"/>
      <c r="T484" s="198"/>
      <c r="U484" s="202"/>
      <c r="V484" s="201"/>
      <c r="W484" s="201"/>
      <c r="X484" s="201"/>
      <c r="Y484" s="201"/>
      <c r="Z484" s="201"/>
      <c r="AA484" s="205"/>
      <c r="AB484" s="205"/>
      <c r="AC484" s="205"/>
      <c r="AD484" s="205"/>
      <c r="AE484" s="205"/>
      <c r="AF484" s="205"/>
      <c r="AG484" s="205"/>
      <c r="AH484" s="205"/>
      <c r="AI484" s="233"/>
      <c r="AJ484" s="331"/>
      <c r="AK484" s="331"/>
      <c r="AL484" s="331"/>
      <c r="AM484" s="332"/>
      <c r="AN484" s="332"/>
      <c r="AO484" s="333"/>
      <c r="AQ484" s="19"/>
      <c r="AV484" s="221"/>
      <c r="AW484" s="221"/>
      <c r="AX484" s="221"/>
      <c r="AY484" s="221"/>
      <c r="AZ484" s="221"/>
      <c r="BA484" s="221"/>
      <c r="BB484" s="221"/>
      <c r="BC484" s="221"/>
      <c r="BD484" s="221"/>
      <c r="BL484" s="195"/>
      <c r="BM484" s="195"/>
      <c r="BN484" s="195"/>
      <c r="BO484" s="195"/>
      <c r="BP484" s="195"/>
      <c r="BQ484" s="195"/>
      <c r="BS484" s="195"/>
      <c r="BT484" s="195"/>
      <c r="BU484" s="246"/>
      <c r="BV484" s="195"/>
      <c r="BW484" s="246"/>
      <c r="BX484" s="195"/>
      <c r="BY484" s="246"/>
      <c r="BZ484" s="195"/>
      <c r="CA484" s="246"/>
      <c r="CC484" s="246"/>
      <c r="CE484" s="246"/>
    </row>
    <row r="485" spans="1:83" s="17" customFormat="1" ht="14.25" customHeight="1" x14ac:dyDescent="0.25">
      <c r="A485" s="198"/>
      <c r="B485" s="200"/>
      <c r="C485" s="199"/>
      <c r="D485" s="199"/>
      <c r="E485" s="199"/>
      <c r="F485" s="200"/>
      <c r="G485" s="200"/>
      <c r="H485" s="200"/>
      <c r="I485" s="198"/>
      <c r="J485" s="199"/>
      <c r="K485" s="212"/>
      <c r="L485" s="198"/>
      <c r="M485" s="198"/>
      <c r="N485" s="198"/>
      <c r="O485" s="198"/>
      <c r="P485" s="198"/>
      <c r="Q485" s="198"/>
      <c r="R485" s="198"/>
      <c r="S485" s="198"/>
      <c r="T485" s="198"/>
      <c r="U485" s="202"/>
      <c r="V485" s="201"/>
      <c r="W485" s="201"/>
      <c r="X485" s="201"/>
      <c r="Y485" s="201"/>
      <c r="Z485" s="201"/>
      <c r="AA485" s="205"/>
      <c r="AB485" s="205"/>
      <c r="AC485" s="205"/>
      <c r="AD485" s="205"/>
      <c r="AE485" s="205"/>
      <c r="AF485" s="205"/>
      <c r="AG485" s="205"/>
      <c r="AH485" s="205"/>
      <c r="AI485" s="233"/>
      <c r="AJ485" s="331"/>
      <c r="AK485" s="331"/>
      <c r="AL485" s="331"/>
      <c r="AM485" s="332"/>
      <c r="AN485" s="332"/>
      <c r="AO485" s="333"/>
      <c r="AQ485" s="19"/>
      <c r="AV485" s="221"/>
      <c r="AW485" s="221"/>
      <c r="AX485" s="221"/>
      <c r="AY485" s="221"/>
      <c r="AZ485" s="221"/>
      <c r="BA485" s="221"/>
      <c r="BB485" s="221"/>
      <c r="BC485" s="221"/>
      <c r="BD485" s="221"/>
      <c r="BL485" s="195"/>
      <c r="BM485" s="195"/>
      <c r="BN485" s="195"/>
      <c r="BO485" s="195"/>
      <c r="BP485" s="195"/>
      <c r="BQ485" s="195"/>
      <c r="BS485" s="195"/>
      <c r="BT485" s="195"/>
      <c r="BU485" s="246"/>
      <c r="BV485" s="195"/>
      <c r="BW485" s="246"/>
      <c r="BX485" s="195"/>
      <c r="BY485" s="246"/>
      <c r="BZ485" s="195"/>
      <c r="CA485" s="246"/>
      <c r="CC485" s="246"/>
      <c r="CE485" s="246"/>
    </row>
    <row r="486" spans="1:83" s="17" customFormat="1" ht="14.25" customHeight="1" x14ac:dyDescent="0.25">
      <c r="A486" s="198"/>
      <c r="B486" s="200"/>
      <c r="C486" s="199"/>
      <c r="D486" s="199"/>
      <c r="E486" s="199"/>
      <c r="F486" s="200"/>
      <c r="G486" s="200"/>
      <c r="H486" s="200"/>
      <c r="I486" s="198"/>
      <c r="J486" s="199"/>
      <c r="K486" s="212"/>
      <c r="L486" s="198"/>
      <c r="M486" s="198"/>
      <c r="N486" s="198"/>
      <c r="O486" s="198"/>
      <c r="P486" s="198"/>
      <c r="Q486" s="198"/>
      <c r="R486" s="198"/>
      <c r="S486" s="198"/>
      <c r="T486" s="198"/>
      <c r="U486" s="202"/>
      <c r="V486" s="201"/>
      <c r="W486" s="201"/>
      <c r="X486" s="201"/>
      <c r="Y486" s="201"/>
      <c r="Z486" s="201"/>
      <c r="AA486" s="205"/>
      <c r="AB486" s="205"/>
      <c r="AC486" s="205"/>
      <c r="AD486" s="205"/>
      <c r="AE486" s="205"/>
      <c r="AF486" s="205"/>
      <c r="AG486" s="205"/>
      <c r="AH486" s="205"/>
      <c r="AI486" s="233"/>
      <c r="AJ486" s="331"/>
      <c r="AK486" s="331"/>
      <c r="AL486" s="331"/>
      <c r="AM486" s="332"/>
      <c r="AN486" s="332"/>
      <c r="AO486" s="333"/>
      <c r="AQ486" s="19"/>
      <c r="AV486" s="221"/>
      <c r="AW486" s="221"/>
      <c r="AX486" s="221"/>
      <c r="AY486" s="221"/>
      <c r="AZ486" s="221"/>
      <c r="BA486" s="221"/>
      <c r="BB486" s="221"/>
      <c r="BC486" s="221"/>
      <c r="BD486" s="221"/>
      <c r="BL486" s="195"/>
      <c r="BM486" s="195"/>
      <c r="BN486" s="195"/>
      <c r="BO486" s="195"/>
      <c r="BP486" s="195"/>
      <c r="BQ486" s="195"/>
      <c r="BS486" s="195"/>
      <c r="BT486" s="195"/>
      <c r="BU486" s="246"/>
      <c r="BV486" s="195"/>
      <c r="BW486" s="246"/>
      <c r="BX486" s="195"/>
      <c r="BY486" s="246"/>
      <c r="BZ486" s="195"/>
      <c r="CA486" s="246"/>
      <c r="CC486" s="246"/>
      <c r="CE486" s="246"/>
    </row>
    <row r="487" spans="1:83" s="17" customFormat="1" ht="14.25" customHeight="1" x14ac:dyDescent="0.25">
      <c r="A487" s="198"/>
      <c r="B487" s="200"/>
      <c r="C487" s="199"/>
      <c r="D487" s="199"/>
      <c r="E487" s="199"/>
      <c r="F487" s="200"/>
      <c r="G487" s="200"/>
      <c r="H487" s="200"/>
      <c r="I487" s="198"/>
      <c r="J487" s="199"/>
      <c r="K487" s="212"/>
      <c r="L487" s="198"/>
      <c r="M487" s="198"/>
      <c r="N487" s="198"/>
      <c r="O487" s="198"/>
      <c r="P487" s="198"/>
      <c r="Q487" s="198"/>
      <c r="R487" s="198"/>
      <c r="S487" s="198"/>
      <c r="T487" s="198"/>
      <c r="U487" s="202"/>
      <c r="V487" s="201"/>
      <c r="W487" s="201"/>
      <c r="X487" s="201"/>
      <c r="Y487" s="201"/>
      <c r="Z487" s="201"/>
      <c r="AA487" s="205"/>
      <c r="AB487" s="205"/>
      <c r="AC487" s="205"/>
      <c r="AD487" s="205"/>
      <c r="AE487" s="205"/>
      <c r="AF487" s="205"/>
      <c r="AG487" s="205"/>
      <c r="AH487" s="205"/>
      <c r="AI487" s="233"/>
      <c r="AJ487" s="331"/>
      <c r="AK487" s="331"/>
      <c r="AL487" s="331"/>
      <c r="AM487" s="332"/>
      <c r="AN487" s="332"/>
      <c r="AO487" s="333"/>
      <c r="AQ487" s="19"/>
      <c r="AV487" s="221"/>
      <c r="AW487" s="221"/>
      <c r="AX487" s="221"/>
      <c r="AY487" s="221"/>
      <c r="AZ487" s="221"/>
      <c r="BA487" s="221"/>
      <c r="BB487" s="221"/>
      <c r="BC487" s="221"/>
      <c r="BD487" s="221"/>
      <c r="BL487" s="195"/>
      <c r="BM487" s="195"/>
      <c r="BN487" s="195"/>
      <c r="BO487" s="195"/>
      <c r="BP487" s="195"/>
      <c r="BQ487" s="195"/>
      <c r="BS487" s="195"/>
      <c r="BT487" s="195"/>
      <c r="BU487" s="246"/>
      <c r="BV487" s="195"/>
      <c r="BW487" s="246"/>
      <c r="BX487" s="195"/>
      <c r="BY487" s="246"/>
      <c r="BZ487" s="195"/>
      <c r="CA487" s="246"/>
      <c r="CC487" s="246"/>
      <c r="CE487" s="246"/>
    </row>
    <row r="488" spans="1:83" s="17" customFormat="1" ht="14.25" customHeight="1" x14ac:dyDescent="0.25">
      <c r="A488" s="198"/>
      <c r="B488" s="200"/>
      <c r="C488" s="199"/>
      <c r="D488" s="199"/>
      <c r="E488" s="199"/>
      <c r="F488" s="200"/>
      <c r="G488" s="200"/>
      <c r="H488" s="200"/>
      <c r="I488" s="198"/>
      <c r="J488" s="199"/>
      <c r="K488" s="212"/>
      <c r="L488" s="198"/>
      <c r="M488" s="198"/>
      <c r="N488" s="198"/>
      <c r="O488" s="198"/>
      <c r="P488" s="198"/>
      <c r="Q488" s="198"/>
      <c r="R488" s="198"/>
      <c r="S488" s="198"/>
      <c r="T488" s="198"/>
      <c r="U488" s="202"/>
      <c r="V488" s="201"/>
      <c r="W488" s="201"/>
      <c r="X488" s="201"/>
      <c r="Y488" s="201"/>
      <c r="Z488" s="201"/>
      <c r="AA488" s="205"/>
      <c r="AB488" s="205"/>
      <c r="AC488" s="205"/>
      <c r="AD488" s="205"/>
      <c r="AE488" s="205"/>
      <c r="AF488" s="205"/>
      <c r="AG488" s="205"/>
      <c r="AH488" s="205"/>
      <c r="AI488" s="233"/>
      <c r="AJ488" s="331"/>
      <c r="AK488" s="331"/>
      <c r="AL488" s="331"/>
      <c r="AM488" s="332"/>
      <c r="AN488" s="332"/>
      <c r="AO488" s="333"/>
      <c r="AQ488" s="19"/>
      <c r="AV488" s="221"/>
      <c r="AW488" s="221"/>
      <c r="AX488" s="221"/>
      <c r="AY488" s="221"/>
      <c r="AZ488" s="221"/>
      <c r="BA488" s="221"/>
      <c r="BB488" s="221"/>
      <c r="BC488" s="221"/>
      <c r="BD488" s="221"/>
      <c r="BL488" s="195"/>
      <c r="BM488" s="195"/>
      <c r="BN488" s="195"/>
      <c r="BO488" s="195"/>
      <c r="BP488" s="195"/>
      <c r="BQ488" s="195"/>
      <c r="BS488" s="195"/>
      <c r="BT488" s="195"/>
      <c r="BU488" s="246"/>
      <c r="BV488" s="195"/>
      <c r="BW488" s="246"/>
      <c r="BX488" s="195"/>
      <c r="BY488" s="246"/>
      <c r="BZ488" s="195"/>
      <c r="CA488" s="246"/>
      <c r="CC488" s="246"/>
      <c r="CE488" s="246"/>
    </row>
    <row r="489" spans="1:83" s="17" customFormat="1" ht="14.25" customHeight="1" x14ac:dyDescent="0.25">
      <c r="A489" s="198"/>
      <c r="B489" s="200"/>
      <c r="C489" s="199"/>
      <c r="D489" s="199"/>
      <c r="E489" s="199"/>
      <c r="F489" s="200"/>
      <c r="G489" s="200"/>
      <c r="H489" s="200"/>
      <c r="I489" s="198"/>
      <c r="J489" s="199"/>
      <c r="K489" s="212"/>
      <c r="L489" s="198"/>
      <c r="M489" s="198"/>
      <c r="N489" s="198"/>
      <c r="O489" s="198"/>
      <c r="P489" s="198"/>
      <c r="Q489" s="198"/>
      <c r="R489" s="198"/>
      <c r="S489" s="198"/>
      <c r="T489" s="198"/>
      <c r="U489" s="202"/>
      <c r="V489" s="201"/>
      <c r="W489" s="201"/>
      <c r="X489" s="201"/>
      <c r="Y489" s="201"/>
      <c r="Z489" s="201"/>
      <c r="AA489" s="205"/>
      <c r="AB489" s="205"/>
      <c r="AC489" s="205"/>
      <c r="AD489" s="205"/>
      <c r="AE489" s="205"/>
      <c r="AF489" s="205"/>
      <c r="AG489" s="205"/>
      <c r="AH489" s="205"/>
      <c r="AI489" s="233"/>
      <c r="AJ489" s="331"/>
      <c r="AK489" s="331"/>
      <c r="AL489" s="331"/>
      <c r="AM489" s="332"/>
      <c r="AN489" s="332"/>
      <c r="AO489" s="333"/>
      <c r="AQ489" s="19"/>
      <c r="AV489" s="221"/>
      <c r="AW489" s="221"/>
      <c r="AX489" s="221"/>
      <c r="AY489" s="221"/>
      <c r="AZ489" s="221"/>
      <c r="BA489" s="221"/>
      <c r="BB489" s="221"/>
      <c r="BC489" s="221"/>
      <c r="BD489" s="221"/>
      <c r="BL489" s="195"/>
      <c r="BM489" s="195"/>
      <c r="BN489" s="195"/>
      <c r="BO489" s="195"/>
      <c r="BP489" s="195"/>
      <c r="BQ489" s="195"/>
      <c r="BS489" s="195"/>
      <c r="BT489" s="195"/>
      <c r="BU489" s="246"/>
      <c r="BV489" s="195"/>
      <c r="BW489" s="246"/>
      <c r="BX489" s="195"/>
      <c r="BY489" s="246"/>
      <c r="BZ489" s="195"/>
      <c r="CA489" s="246"/>
      <c r="CC489" s="246"/>
      <c r="CE489" s="246"/>
    </row>
    <row r="490" spans="1:83" s="17" customFormat="1" ht="14.25" customHeight="1" x14ac:dyDescent="0.25">
      <c r="A490" s="198"/>
      <c r="B490" s="200"/>
      <c r="C490" s="199"/>
      <c r="D490" s="199"/>
      <c r="E490" s="199"/>
      <c r="F490" s="200"/>
      <c r="G490" s="200"/>
      <c r="H490" s="200"/>
      <c r="I490" s="198"/>
      <c r="J490" s="199"/>
      <c r="K490" s="212"/>
      <c r="L490" s="198"/>
      <c r="M490" s="198"/>
      <c r="N490" s="198"/>
      <c r="O490" s="198"/>
      <c r="P490" s="198"/>
      <c r="Q490" s="198"/>
      <c r="R490" s="198"/>
      <c r="S490" s="198"/>
      <c r="T490" s="198"/>
      <c r="U490" s="202"/>
      <c r="V490" s="201"/>
      <c r="W490" s="201"/>
      <c r="X490" s="201"/>
      <c r="Y490" s="201"/>
      <c r="Z490" s="201"/>
      <c r="AA490" s="205"/>
      <c r="AB490" s="205"/>
      <c r="AC490" s="205"/>
      <c r="AD490" s="205"/>
      <c r="AE490" s="205"/>
      <c r="AF490" s="205"/>
      <c r="AG490" s="205"/>
      <c r="AH490" s="205"/>
      <c r="AI490" s="233"/>
      <c r="AJ490" s="331"/>
      <c r="AK490" s="331"/>
      <c r="AL490" s="331"/>
      <c r="AM490" s="332"/>
      <c r="AN490" s="332"/>
      <c r="AO490" s="333"/>
      <c r="AQ490" s="19"/>
      <c r="AV490" s="221"/>
      <c r="AW490" s="221"/>
      <c r="AX490" s="221"/>
      <c r="AY490" s="221"/>
      <c r="AZ490" s="221"/>
      <c r="BA490" s="221"/>
      <c r="BB490" s="221"/>
      <c r="BC490" s="221"/>
      <c r="BD490" s="221"/>
      <c r="BL490" s="195"/>
      <c r="BM490" s="195"/>
      <c r="BN490" s="195"/>
      <c r="BO490" s="195"/>
      <c r="BP490" s="195"/>
      <c r="BQ490" s="195"/>
      <c r="BS490" s="195"/>
      <c r="BT490" s="195"/>
      <c r="BU490" s="246"/>
      <c r="BV490" s="195"/>
      <c r="BW490" s="246"/>
      <c r="BX490" s="195"/>
      <c r="BY490" s="246"/>
      <c r="BZ490" s="195"/>
      <c r="CA490" s="246"/>
      <c r="CC490" s="246"/>
      <c r="CE490" s="246"/>
    </row>
    <row r="491" spans="1:83" s="17" customFormat="1" ht="14.25" customHeight="1" x14ac:dyDescent="0.25">
      <c r="A491" s="198"/>
      <c r="B491" s="200"/>
      <c r="C491" s="199"/>
      <c r="D491" s="199"/>
      <c r="E491" s="199"/>
      <c r="F491" s="200"/>
      <c r="G491" s="200"/>
      <c r="H491" s="200"/>
      <c r="I491" s="198"/>
      <c r="J491" s="199"/>
      <c r="K491" s="212"/>
      <c r="L491" s="198"/>
      <c r="M491" s="198"/>
      <c r="N491" s="198"/>
      <c r="O491" s="198"/>
      <c r="P491" s="198"/>
      <c r="Q491" s="198"/>
      <c r="R491" s="198"/>
      <c r="S491" s="198"/>
      <c r="T491" s="198"/>
      <c r="U491" s="202"/>
      <c r="V491" s="201"/>
      <c r="W491" s="201"/>
      <c r="X491" s="201"/>
      <c r="Y491" s="201"/>
      <c r="Z491" s="201"/>
      <c r="AA491" s="205"/>
      <c r="AB491" s="205"/>
      <c r="AC491" s="205"/>
      <c r="AD491" s="205"/>
      <c r="AE491" s="205"/>
      <c r="AF491" s="205"/>
      <c r="AG491" s="205"/>
      <c r="AH491" s="205"/>
      <c r="AI491" s="233"/>
      <c r="AJ491" s="331"/>
      <c r="AK491" s="331"/>
      <c r="AL491" s="331"/>
      <c r="AM491" s="332"/>
      <c r="AN491" s="332"/>
      <c r="AO491" s="333"/>
      <c r="AQ491" s="19"/>
      <c r="AV491" s="221"/>
      <c r="AW491" s="221"/>
      <c r="AX491" s="221"/>
      <c r="AY491" s="221"/>
      <c r="AZ491" s="221"/>
      <c r="BA491" s="221"/>
      <c r="BB491" s="221"/>
      <c r="BC491" s="221"/>
      <c r="BD491" s="221"/>
      <c r="BL491" s="195"/>
      <c r="BM491" s="195"/>
      <c r="BN491" s="195"/>
      <c r="BO491" s="195"/>
      <c r="BP491" s="195"/>
      <c r="BQ491" s="195"/>
      <c r="BS491" s="195"/>
      <c r="BT491" s="195"/>
      <c r="BU491" s="246"/>
      <c r="BV491" s="195"/>
      <c r="BW491" s="246"/>
      <c r="BX491" s="195"/>
      <c r="BY491" s="246"/>
      <c r="BZ491" s="195"/>
      <c r="CA491" s="246"/>
      <c r="CC491" s="246"/>
      <c r="CE491" s="246"/>
    </row>
    <row r="492" spans="1:83" s="17" customFormat="1" ht="14.25" customHeight="1" x14ac:dyDescent="0.25">
      <c r="A492" s="198"/>
      <c r="B492" s="200"/>
      <c r="C492" s="199"/>
      <c r="D492" s="199"/>
      <c r="E492" s="199"/>
      <c r="F492" s="200"/>
      <c r="G492" s="200"/>
      <c r="H492" s="200"/>
      <c r="I492" s="198"/>
      <c r="J492" s="199"/>
      <c r="K492" s="212"/>
      <c r="L492" s="198"/>
      <c r="M492" s="198"/>
      <c r="N492" s="198"/>
      <c r="O492" s="198"/>
      <c r="P492" s="198"/>
      <c r="Q492" s="198"/>
      <c r="R492" s="198"/>
      <c r="S492" s="198"/>
      <c r="T492" s="198"/>
      <c r="U492" s="202"/>
      <c r="V492" s="201"/>
      <c r="W492" s="201"/>
      <c r="X492" s="201"/>
      <c r="Y492" s="201"/>
      <c r="Z492" s="201"/>
      <c r="AA492" s="205"/>
      <c r="AB492" s="205"/>
      <c r="AC492" s="205"/>
      <c r="AD492" s="205"/>
      <c r="AE492" s="205"/>
      <c r="AF492" s="205"/>
      <c r="AG492" s="205"/>
      <c r="AH492" s="205"/>
      <c r="AI492" s="233"/>
      <c r="AJ492" s="331"/>
      <c r="AK492" s="331"/>
      <c r="AL492" s="331"/>
      <c r="AM492" s="332"/>
      <c r="AN492" s="332"/>
      <c r="AO492" s="333"/>
      <c r="AQ492" s="19"/>
      <c r="AV492" s="221"/>
      <c r="AW492" s="221"/>
      <c r="AX492" s="221"/>
      <c r="AY492" s="221"/>
      <c r="AZ492" s="221"/>
      <c r="BA492" s="221"/>
      <c r="BB492" s="221"/>
      <c r="BC492" s="221"/>
      <c r="BD492" s="221"/>
      <c r="BL492" s="195"/>
      <c r="BM492" s="195"/>
      <c r="BN492" s="195"/>
      <c r="BO492" s="195"/>
      <c r="BP492" s="195"/>
      <c r="BQ492" s="195"/>
      <c r="BS492" s="195"/>
      <c r="BT492" s="195"/>
      <c r="BU492" s="246"/>
      <c r="BV492" s="195"/>
      <c r="BW492" s="246"/>
      <c r="BX492" s="195"/>
      <c r="BY492" s="246"/>
      <c r="BZ492" s="195"/>
      <c r="CA492" s="246"/>
      <c r="CC492" s="246"/>
      <c r="CE492" s="246"/>
    </row>
    <row r="493" spans="1:83" s="17" customFormat="1" ht="14.25" customHeight="1" x14ac:dyDescent="0.25">
      <c r="A493" s="198"/>
      <c r="B493" s="200"/>
      <c r="C493" s="199"/>
      <c r="D493" s="199"/>
      <c r="E493" s="199"/>
      <c r="F493" s="200"/>
      <c r="G493" s="200"/>
      <c r="H493" s="200"/>
      <c r="I493" s="198"/>
      <c r="J493" s="199"/>
      <c r="K493" s="212"/>
      <c r="L493" s="198"/>
      <c r="M493" s="198"/>
      <c r="N493" s="198"/>
      <c r="O493" s="198"/>
      <c r="P493" s="198"/>
      <c r="Q493" s="198"/>
      <c r="R493" s="198"/>
      <c r="S493" s="198"/>
      <c r="T493" s="198"/>
      <c r="U493" s="202"/>
      <c r="V493" s="201"/>
      <c r="W493" s="201"/>
      <c r="X493" s="201"/>
      <c r="Y493" s="201"/>
      <c r="Z493" s="201"/>
      <c r="AA493" s="205"/>
      <c r="AB493" s="205"/>
      <c r="AC493" s="205"/>
      <c r="AD493" s="205"/>
      <c r="AE493" s="205"/>
      <c r="AF493" s="205"/>
      <c r="AG493" s="205"/>
      <c r="AH493" s="205"/>
      <c r="AI493" s="233"/>
      <c r="AJ493" s="331"/>
      <c r="AK493" s="331"/>
      <c r="AL493" s="331"/>
      <c r="AM493" s="332"/>
      <c r="AN493" s="332"/>
      <c r="AO493" s="333"/>
      <c r="AQ493" s="19"/>
      <c r="AV493" s="221"/>
      <c r="AW493" s="221"/>
      <c r="AX493" s="221"/>
      <c r="AY493" s="221"/>
      <c r="AZ493" s="221"/>
      <c r="BA493" s="221"/>
      <c r="BB493" s="221"/>
      <c r="BC493" s="221"/>
      <c r="BD493" s="221"/>
      <c r="BL493" s="195"/>
      <c r="BM493" s="195"/>
      <c r="BN493" s="195"/>
      <c r="BO493" s="195"/>
      <c r="BP493" s="195"/>
      <c r="BQ493" s="195"/>
      <c r="BS493" s="195"/>
      <c r="BT493" s="195"/>
      <c r="BU493" s="246"/>
      <c r="BV493" s="195"/>
      <c r="BW493" s="246"/>
      <c r="BX493" s="195"/>
      <c r="BY493" s="246"/>
      <c r="BZ493" s="195"/>
      <c r="CA493" s="246"/>
      <c r="CC493" s="246"/>
      <c r="CE493" s="246"/>
    </row>
    <row r="494" spans="1:83" s="17" customFormat="1" ht="14.25" customHeight="1" x14ac:dyDescent="0.25">
      <c r="A494" s="198"/>
      <c r="B494" s="200"/>
      <c r="C494" s="199"/>
      <c r="D494" s="199"/>
      <c r="E494" s="199"/>
      <c r="F494" s="200"/>
      <c r="G494" s="200"/>
      <c r="H494" s="200"/>
      <c r="I494" s="198"/>
      <c r="J494" s="199"/>
      <c r="K494" s="212"/>
      <c r="L494" s="198"/>
      <c r="M494" s="198"/>
      <c r="N494" s="198"/>
      <c r="O494" s="198"/>
      <c r="P494" s="198"/>
      <c r="Q494" s="198"/>
      <c r="R494" s="198"/>
      <c r="S494" s="198"/>
      <c r="T494" s="198"/>
      <c r="U494" s="202"/>
      <c r="V494" s="201"/>
      <c r="W494" s="201"/>
      <c r="X494" s="201"/>
      <c r="Y494" s="201"/>
      <c r="Z494" s="201"/>
      <c r="AA494" s="205"/>
      <c r="AB494" s="205"/>
      <c r="AC494" s="205"/>
      <c r="AD494" s="205"/>
      <c r="AE494" s="205"/>
      <c r="AF494" s="205"/>
      <c r="AG494" s="205"/>
      <c r="AH494" s="205"/>
      <c r="AI494" s="233"/>
      <c r="AJ494" s="331"/>
      <c r="AK494" s="331"/>
      <c r="AL494" s="331"/>
      <c r="AM494" s="332"/>
      <c r="AN494" s="332"/>
      <c r="AO494" s="333"/>
      <c r="AQ494" s="19"/>
      <c r="AV494" s="221"/>
      <c r="AW494" s="221"/>
      <c r="AX494" s="221"/>
      <c r="AY494" s="221"/>
      <c r="AZ494" s="221"/>
      <c r="BA494" s="221"/>
      <c r="BB494" s="221"/>
      <c r="BC494" s="221"/>
      <c r="BD494" s="221"/>
      <c r="BL494" s="195"/>
      <c r="BM494" s="195"/>
      <c r="BN494" s="195"/>
      <c r="BO494" s="195"/>
      <c r="BP494" s="195"/>
      <c r="BQ494" s="195"/>
      <c r="BS494" s="195"/>
      <c r="BT494" s="195"/>
      <c r="BU494" s="246"/>
      <c r="BV494" s="195"/>
      <c r="BW494" s="246"/>
      <c r="BX494" s="195"/>
      <c r="BY494" s="246"/>
      <c r="BZ494" s="195"/>
      <c r="CA494" s="246"/>
      <c r="CC494" s="246"/>
      <c r="CE494" s="246"/>
    </row>
    <row r="495" spans="1:83" s="17" customFormat="1" ht="14.25" customHeight="1" x14ac:dyDescent="0.25">
      <c r="A495" s="198"/>
      <c r="B495" s="200"/>
      <c r="C495" s="199"/>
      <c r="D495" s="199"/>
      <c r="E495" s="199"/>
      <c r="F495" s="200"/>
      <c r="G495" s="200"/>
      <c r="H495" s="200"/>
      <c r="I495" s="198"/>
      <c r="J495" s="199"/>
      <c r="K495" s="212"/>
      <c r="L495" s="198"/>
      <c r="M495" s="198"/>
      <c r="N495" s="198"/>
      <c r="O495" s="198"/>
      <c r="P495" s="198"/>
      <c r="Q495" s="198"/>
      <c r="R495" s="198"/>
      <c r="S495" s="198"/>
      <c r="T495" s="198"/>
      <c r="U495" s="202"/>
      <c r="V495" s="201"/>
      <c r="W495" s="201"/>
      <c r="X495" s="201"/>
      <c r="Y495" s="201"/>
      <c r="Z495" s="201"/>
      <c r="AA495" s="205"/>
      <c r="AB495" s="205"/>
      <c r="AC495" s="205"/>
      <c r="AD495" s="205"/>
      <c r="AE495" s="205"/>
      <c r="AF495" s="205"/>
      <c r="AG495" s="205"/>
      <c r="AH495" s="205"/>
      <c r="AI495" s="233"/>
      <c r="AJ495" s="331"/>
      <c r="AK495" s="331"/>
      <c r="AL495" s="331"/>
      <c r="AM495" s="332"/>
      <c r="AN495" s="332"/>
      <c r="AO495" s="333"/>
      <c r="AQ495" s="19"/>
      <c r="AV495" s="221"/>
      <c r="AW495" s="221"/>
      <c r="AX495" s="221"/>
      <c r="AY495" s="221"/>
      <c r="AZ495" s="221"/>
      <c r="BA495" s="221"/>
      <c r="BB495" s="221"/>
      <c r="BC495" s="221"/>
      <c r="BD495" s="221"/>
      <c r="BL495" s="195"/>
      <c r="BM495" s="195"/>
      <c r="BN495" s="195"/>
      <c r="BO495" s="195"/>
      <c r="BP495" s="195"/>
      <c r="BQ495" s="195"/>
      <c r="BS495" s="195"/>
      <c r="BT495" s="195"/>
      <c r="BU495" s="246"/>
      <c r="BV495" s="195"/>
      <c r="BW495" s="246"/>
      <c r="BX495" s="195"/>
      <c r="BY495" s="246"/>
      <c r="BZ495" s="195"/>
      <c r="CA495" s="246"/>
      <c r="CC495" s="246"/>
      <c r="CE495" s="246"/>
    </row>
    <row r="496" spans="1:83" s="17" customFormat="1" ht="14.25" customHeight="1" x14ac:dyDescent="0.25">
      <c r="A496" s="198"/>
      <c r="B496" s="200"/>
      <c r="C496" s="199"/>
      <c r="D496" s="199"/>
      <c r="E496" s="199"/>
      <c r="F496" s="200"/>
      <c r="G496" s="200"/>
      <c r="H496" s="200"/>
      <c r="I496" s="198"/>
      <c r="J496" s="199"/>
      <c r="K496" s="212"/>
      <c r="L496" s="198"/>
      <c r="M496" s="198"/>
      <c r="N496" s="198"/>
      <c r="O496" s="198"/>
      <c r="P496" s="198"/>
      <c r="Q496" s="198"/>
      <c r="R496" s="198"/>
      <c r="S496" s="198"/>
      <c r="T496" s="198"/>
      <c r="U496" s="202"/>
      <c r="V496" s="201"/>
      <c r="W496" s="201"/>
      <c r="X496" s="201"/>
      <c r="Y496" s="201"/>
      <c r="Z496" s="201"/>
      <c r="AA496" s="205"/>
      <c r="AB496" s="205"/>
      <c r="AC496" s="205"/>
      <c r="AD496" s="205"/>
      <c r="AE496" s="205"/>
      <c r="AF496" s="205"/>
      <c r="AG496" s="205"/>
      <c r="AH496" s="205"/>
      <c r="AI496" s="233"/>
      <c r="AJ496" s="331"/>
      <c r="AK496" s="331"/>
      <c r="AL496" s="331"/>
      <c r="AM496" s="332"/>
      <c r="AN496" s="332"/>
      <c r="AO496" s="333"/>
      <c r="AQ496" s="19"/>
      <c r="AV496" s="221"/>
      <c r="AW496" s="221"/>
      <c r="AX496" s="221"/>
      <c r="AY496" s="221"/>
      <c r="AZ496" s="221"/>
      <c r="BA496" s="221"/>
      <c r="BB496" s="221"/>
      <c r="BC496" s="221"/>
      <c r="BD496" s="221"/>
      <c r="BL496" s="195"/>
      <c r="BM496" s="195"/>
      <c r="BN496" s="195"/>
      <c r="BO496" s="195"/>
      <c r="BP496" s="195"/>
      <c r="BQ496" s="195"/>
      <c r="BS496" s="195"/>
      <c r="BT496" s="195"/>
      <c r="BU496" s="246"/>
      <c r="BV496" s="195"/>
      <c r="BW496" s="246"/>
      <c r="BX496" s="195"/>
      <c r="BY496" s="246"/>
      <c r="BZ496" s="195"/>
      <c r="CA496" s="246"/>
      <c r="CC496" s="246"/>
      <c r="CE496" s="246"/>
    </row>
    <row r="497" spans="1:83" s="17" customFormat="1" ht="14.25" customHeight="1" x14ac:dyDescent="0.25">
      <c r="A497" s="198"/>
      <c r="B497" s="200"/>
      <c r="C497" s="199"/>
      <c r="D497" s="199"/>
      <c r="E497" s="199"/>
      <c r="F497" s="200"/>
      <c r="G497" s="200"/>
      <c r="H497" s="200"/>
      <c r="I497" s="198"/>
      <c r="J497" s="199"/>
      <c r="K497" s="212"/>
      <c r="L497" s="198"/>
      <c r="M497" s="198"/>
      <c r="N497" s="198"/>
      <c r="O497" s="198"/>
      <c r="P497" s="198"/>
      <c r="Q497" s="198"/>
      <c r="R497" s="198"/>
      <c r="S497" s="198"/>
      <c r="T497" s="198"/>
      <c r="U497" s="202"/>
      <c r="V497" s="201"/>
      <c r="W497" s="201"/>
      <c r="X497" s="201"/>
      <c r="Y497" s="201"/>
      <c r="Z497" s="201"/>
      <c r="AA497" s="205"/>
      <c r="AB497" s="205"/>
      <c r="AC497" s="205"/>
      <c r="AD497" s="205"/>
      <c r="AE497" s="205"/>
      <c r="AF497" s="205"/>
      <c r="AG497" s="205"/>
      <c r="AH497" s="205"/>
      <c r="AI497" s="233"/>
      <c r="AJ497" s="331"/>
      <c r="AK497" s="331"/>
      <c r="AL497" s="331"/>
      <c r="AM497" s="332"/>
      <c r="AN497" s="332"/>
      <c r="AO497" s="333"/>
      <c r="AQ497" s="19"/>
      <c r="AV497" s="221"/>
      <c r="AW497" s="221"/>
      <c r="AX497" s="221"/>
      <c r="AY497" s="221"/>
      <c r="AZ497" s="221"/>
      <c r="BA497" s="221"/>
      <c r="BB497" s="221"/>
      <c r="BC497" s="221"/>
      <c r="BD497" s="221"/>
      <c r="BL497" s="195"/>
      <c r="BM497" s="195"/>
      <c r="BN497" s="195"/>
      <c r="BO497" s="195"/>
      <c r="BP497" s="195"/>
      <c r="BQ497" s="195"/>
      <c r="BS497" s="195"/>
      <c r="BT497" s="195"/>
      <c r="BU497" s="246"/>
      <c r="BV497" s="195"/>
      <c r="BW497" s="246"/>
      <c r="BX497" s="195"/>
      <c r="BY497" s="246"/>
      <c r="BZ497" s="195"/>
      <c r="CA497" s="246"/>
      <c r="CC497" s="246"/>
      <c r="CE497" s="246"/>
    </row>
    <row r="498" spans="1:83" s="17" customFormat="1" ht="14.25" customHeight="1" x14ac:dyDescent="0.25">
      <c r="A498" s="198"/>
      <c r="B498" s="200"/>
      <c r="C498" s="199"/>
      <c r="D498" s="199"/>
      <c r="E498" s="199"/>
      <c r="F498" s="200"/>
      <c r="G498" s="200"/>
      <c r="H498" s="200"/>
      <c r="I498" s="198"/>
      <c r="J498" s="199"/>
      <c r="K498" s="212"/>
      <c r="L498" s="198"/>
      <c r="M498" s="198"/>
      <c r="N498" s="198"/>
      <c r="O498" s="198"/>
      <c r="P498" s="198"/>
      <c r="Q498" s="198"/>
      <c r="R498" s="198"/>
      <c r="S498" s="198"/>
      <c r="T498" s="198"/>
      <c r="U498" s="202"/>
      <c r="V498" s="201"/>
      <c r="W498" s="201"/>
      <c r="X498" s="201"/>
      <c r="Y498" s="201"/>
      <c r="Z498" s="201"/>
      <c r="AA498" s="205"/>
      <c r="AB498" s="205"/>
      <c r="AC498" s="205"/>
      <c r="AD498" s="205"/>
      <c r="AE498" s="205"/>
      <c r="AF498" s="205"/>
      <c r="AG498" s="205"/>
      <c r="AH498" s="205"/>
      <c r="AI498" s="233"/>
      <c r="AJ498" s="331"/>
      <c r="AK498" s="331"/>
      <c r="AL498" s="331"/>
      <c r="AM498" s="332"/>
      <c r="AN498" s="332"/>
      <c r="AO498" s="333"/>
      <c r="AQ498" s="19"/>
      <c r="AV498" s="221"/>
      <c r="AW498" s="221"/>
      <c r="AX498" s="221"/>
      <c r="AY498" s="221"/>
      <c r="AZ498" s="221"/>
      <c r="BA498" s="221"/>
      <c r="BB498" s="221"/>
      <c r="BC498" s="221"/>
      <c r="BD498" s="221"/>
      <c r="BL498" s="195"/>
      <c r="BM498" s="195"/>
      <c r="BN498" s="195"/>
      <c r="BO498" s="195"/>
      <c r="BP498" s="195"/>
      <c r="BQ498" s="195"/>
      <c r="BS498" s="195"/>
      <c r="BT498" s="195"/>
      <c r="BU498" s="246"/>
      <c r="BV498" s="195"/>
      <c r="BW498" s="246"/>
      <c r="BX498" s="195"/>
      <c r="BY498" s="246"/>
      <c r="BZ498" s="195"/>
      <c r="CA498" s="246"/>
      <c r="CC498" s="246"/>
      <c r="CE498" s="246"/>
    </row>
    <row r="499" spans="1:83" s="17" customFormat="1" ht="14.25" customHeight="1" x14ac:dyDescent="0.25">
      <c r="A499" s="198"/>
      <c r="B499" s="200"/>
      <c r="C499" s="199"/>
      <c r="D499" s="199"/>
      <c r="E499" s="199"/>
      <c r="F499" s="200"/>
      <c r="G499" s="200"/>
      <c r="H499" s="200"/>
      <c r="I499" s="198"/>
      <c r="J499" s="199"/>
      <c r="K499" s="212"/>
      <c r="L499" s="198"/>
      <c r="M499" s="198"/>
      <c r="N499" s="198"/>
      <c r="O499" s="198"/>
      <c r="P499" s="198"/>
      <c r="Q499" s="198"/>
      <c r="R499" s="198"/>
      <c r="S499" s="198"/>
      <c r="T499" s="198"/>
      <c r="U499" s="202"/>
      <c r="V499" s="201"/>
      <c r="W499" s="201"/>
      <c r="X499" s="201"/>
      <c r="Y499" s="201"/>
      <c r="Z499" s="201"/>
      <c r="AA499" s="205"/>
      <c r="AB499" s="205"/>
      <c r="AC499" s="205"/>
      <c r="AD499" s="205"/>
      <c r="AE499" s="205"/>
      <c r="AF499" s="205"/>
      <c r="AG499" s="205"/>
      <c r="AH499" s="205"/>
      <c r="AI499" s="233"/>
      <c r="AJ499" s="331"/>
      <c r="AK499" s="331"/>
      <c r="AL499" s="331"/>
      <c r="AM499" s="332"/>
      <c r="AN499" s="332"/>
      <c r="AO499" s="333"/>
      <c r="AQ499" s="19"/>
      <c r="AV499" s="221"/>
      <c r="AW499" s="221"/>
      <c r="AX499" s="221"/>
      <c r="AY499" s="221"/>
      <c r="AZ499" s="221"/>
      <c r="BA499" s="221"/>
      <c r="BB499" s="221"/>
      <c r="BC499" s="221"/>
      <c r="BD499" s="221"/>
      <c r="BL499" s="195"/>
      <c r="BM499" s="195"/>
      <c r="BN499" s="195"/>
      <c r="BO499" s="195"/>
      <c r="BP499" s="195"/>
      <c r="BQ499" s="195"/>
      <c r="BS499" s="195"/>
      <c r="BT499" s="195"/>
      <c r="BU499" s="246"/>
      <c r="BV499" s="195"/>
      <c r="BW499" s="246"/>
      <c r="BX499" s="195"/>
      <c r="BY499" s="246"/>
      <c r="BZ499" s="195"/>
      <c r="CA499" s="246"/>
      <c r="CC499" s="246"/>
      <c r="CE499" s="246"/>
    </row>
    <row r="500" spans="1:83" s="17" customFormat="1" ht="14.25" customHeight="1" x14ac:dyDescent="0.25">
      <c r="A500" s="198"/>
      <c r="B500" s="200"/>
      <c r="C500" s="199"/>
      <c r="D500" s="199"/>
      <c r="E500" s="199"/>
      <c r="F500" s="200"/>
      <c r="G500" s="200"/>
      <c r="H500" s="200"/>
      <c r="I500" s="198"/>
      <c r="J500" s="199"/>
      <c r="K500" s="212"/>
      <c r="L500" s="198"/>
      <c r="M500" s="198"/>
      <c r="N500" s="198"/>
      <c r="O500" s="198"/>
      <c r="P500" s="198"/>
      <c r="Q500" s="198"/>
      <c r="R500" s="198"/>
      <c r="S500" s="198"/>
      <c r="T500" s="198"/>
      <c r="U500" s="202"/>
      <c r="V500" s="201"/>
      <c r="W500" s="201"/>
      <c r="X500" s="201"/>
      <c r="Y500" s="201"/>
      <c r="Z500" s="201"/>
      <c r="AA500" s="205"/>
      <c r="AB500" s="205"/>
      <c r="AC500" s="205"/>
      <c r="AD500" s="205"/>
      <c r="AE500" s="205"/>
      <c r="AF500" s="205"/>
      <c r="AG500" s="205"/>
      <c r="AH500" s="205"/>
      <c r="AI500" s="233"/>
      <c r="AJ500" s="331"/>
      <c r="AK500" s="331"/>
      <c r="AL500" s="331"/>
      <c r="AM500" s="332"/>
      <c r="AN500" s="332"/>
      <c r="AO500" s="333"/>
      <c r="AQ500" s="19"/>
      <c r="AV500" s="221"/>
      <c r="AW500" s="221"/>
      <c r="AX500" s="221"/>
      <c r="AY500" s="221"/>
      <c r="AZ500" s="221"/>
      <c r="BA500" s="221"/>
      <c r="BB500" s="221"/>
      <c r="BC500" s="221"/>
      <c r="BD500" s="221"/>
      <c r="BL500" s="195"/>
      <c r="BM500" s="195"/>
      <c r="BN500" s="195"/>
      <c r="BO500" s="195"/>
      <c r="BP500" s="195"/>
      <c r="BQ500" s="195"/>
      <c r="BS500" s="195"/>
      <c r="BT500" s="195"/>
      <c r="BU500" s="246"/>
      <c r="BV500" s="195"/>
      <c r="BW500" s="246"/>
      <c r="BX500" s="195"/>
      <c r="BY500" s="246"/>
      <c r="BZ500" s="195"/>
      <c r="CA500" s="246"/>
      <c r="CC500" s="246"/>
      <c r="CE500" s="246"/>
    </row>
    <row r="501" spans="1:83" s="17" customFormat="1" ht="14.25" customHeight="1" x14ac:dyDescent="0.25">
      <c r="A501" s="198"/>
      <c r="B501" s="200"/>
      <c r="C501" s="199"/>
      <c r="D501" s="199"/>
      <c r="E501" s="199"/>
      <c r="F501" s="200"/>
      <c r="G501" s="200"/>
      <c r="H501" s="200"/>
      <c r="I501" s="198"/>
      <c r="J501" s="199"/>
      <c r="K501" s="212"/>
      <c r="L501" s="198"/>
      <c r="M501" s="198"/>
      <c r="N501" s="198"/>
      <c r="O501" s="198"/>
      <c r="P501" s="198"/>
      <c r="Q501" s="198"/>
      <c r="R501" s="198"/>
      <c r="S501" s="198"/>
      <c r="T501" s="198"/>
      <c r="U501" s="202"/>
      <c r="V501" s="201"/>
      <c r="W501" s="201"/>
      <c r="X501" s="201"/>
      <c r="Y501" s="201"/>
      <c r="Z501" s="201"/>
      <c r="AA501" s="205"/>
      <c r="AB501" s="205"/>
      <c r="AC501" s="205"/>
      <c r="AD501" s="205"/>
      <c r="AE501" s="205"/>
      <c r="AF501" s="205"/>
      <c r="AG501" s="205"/>
      <c r="AH501" s="205"/>
      <c r="AI501" s="233"/>
      <c r="AJ501" s="331"/>
      <c r="AK501" s="331"/>
      <c r="AL501" s="331"/>
      <c r="AM501" s="332"/>
      <c r="AN501" s="332"/>
      <c r="AO501" s="333"/>
      <c r="AQ501" s="19"/>
      <c r="AV501" s="221"/>
      <c r="AW501" s="221"/>
      <c r="AX501" s="221"/>
      <c r="AY501" s="221"/>
      <c r="AZ501" s="221"/>
      <c r="BA501" s="221"/>
      <c r="BB501" s="221"/>
      <c r="BC501" s="221"/>
      <c r="BD501" s="221"/>
      <c r="BL501" s="195"/>
      <c r="BM501" s="195"/>
      <c r="BN501" s="195"/>
      <c r="BO501" s="195"/>
      <c r="BP501" s="195"/>
      <c r="BQ501" s="195"/>
      <c r="BS501" s="195"/>
      <c r="BT501" s="195"/>
      <c r="BU501" s="246"/>
      <c r="BV501" s="195"/>
      <c r="BW501" s="246"/>
      <c r="BX501" s="195"/>
      <c r="BY501" s="246"/>
      <c r="BZ501" s="195"/>
      <c r="CA501" s="246"/>
      <c r="CC501" s="246"/>
      <c r="CE501" s="246"/>
    </row>
    <row r="502" spans="1:83" s="17" customFormat="1" ht="14.25" customHeight="1" x14ac:dyDescent="0.25">
      <c r="A502" s="198"/>
      <c r="B502" s="200"/>
      <c r="C502" s="199"/>
      <c r="D502" s="199"/>
      <c r="E502" s="199"/>
      <c r="F502" s="200"/>
      <c r="G502" s="200"/>
      <c r="H502" s="200"/>
      <c r="I502" s="198"/>
      <c r="J502" s="199"/>
      <c r="K502" s="212"/>
      <c r="L502" s="198"/>
      <c r="M502" s="198"/>
      <c r="N502" s="198"/>
      <c r="O502" s="198"/>
      <c r="P502" s="198"/>
      <c r="Q502" s="198"/>
      <c r="R502" s="198"/>
      <c r="S502" s="198"/>
      <c r="T502" s="198"/>
      <c r="U502" s="202"/>
      <c r="V502" s="201"/>
      <c r="W502" s="201"/>
      <c r="X502" s="201"/>
      <c r="Y502" s="201"/>
      <c r="Z502" s="201"/>
      <c r="AA502" s="205"/>
      <c r="AB502" s="205"/>
      <c r="AC502" s="205"/>
      <c r="AD502" s="205"/>
      <c r="AE502" s="205"/>
      <c r="AF502" s="205"/>
      <c r="AG502" s="205"/>
      <c r="AH502" s="205"/>
      <c r="AI502" s="233"/>
      <c r="AJ502" s="331"/>
      <c r="AK502" s="331"/>
      <c r="AL502" s="331"/>
      <c r="AM502" s="332"/>
      <c r="AN502" s="332"/>
      <c r="AO502" s="333"/>
      <c r="AQ502" s="19"/>
      <c r="AV502" s="221"/>
      <c r="AW502" s="221"/>
      <c r="AX502" s="221"/>
      <c r="AY502" s="221"/>
      <c r="AZ502" s="221"/>
      <c r="BA502" s="221"/>
      <c r="BB502" s="221"/>
      <c r="BC502" s="221"/>
      <c r="BD502" s="221"/>
      <c r="BL502" s="195"/>
      <c r="BM502" s="195"/>
      <c r="BN502" s="195"/>
      <c r="BO502" s="195"/>
      <c r="BP502" s="195"/>
      <c r="BQ502" s="195"/>
      <c r="BS502" s="195"/>
      <c r="BT502" s="195"/>
      <c r="BU502" s="246"/>
      <c r="BV502" s="195"/>
      <c r="BW502" s="246"/>
      <c r="BX502" s="195"/>
      <c r="BY502" s="246"/>
      <c r="BZ502" s="195"/>
      <c r="CA502" s="246"/>
      <c r="CC502" s="246"/>
      <c r="CE502" s="246"/>
    </row>
    <row r="503" spans="1:83" s="17" customFormat="1" ht="14.25" customHeight="1" x14ac:dyDescent="0.25">
      <c r="A503" s="198"/>
      <c r="B503" s="200"/>
      <c r="C503" s="199"/>
      <c r="D503" s="199"/>
      <c r="E503" s="199"/>
      <c r="F503" s="200"/>
      <c r="G503" s="200"/>
      <c r="H503" s="200"/>
      <c r="I503" s="198"/>
      <c r="J503" s="199"/>
      <c r="K503" s="212"/>
      <c r="L503" s="198"/>
      <c r="M503" s="198"/>
      <c r="N503" s="198"/>
      <c r="O503" s="198"/>
      <c r="P503" s="198"/>
      <c r="Q503" s="198"/>
      <c r="R503" s="198"/>
      <c r="S503" s="198"/>
      <c r="T503" s="198"/>
      <c r="U503" s="202"/>
      <c r="V503" s="201"/>
      <c r="W503" s="201"/>
      <c r="X503" s="201"/>
      <c r="Y503" s="201"/>
      <c r="Z503" s="201"/>
      <c r="AA503" s="205"/>
      <c r="AB503" s="205"/>
      <c r="AC503" s="205"/>
      <c r="AD503" s="205"/>
      <c r="AE503" s="205"/>
      <c r="AF503" s="205"/>
      <c r="AG503" s="205"/>
      <c r="AH503" s="205"/>
      <c r="AI503" s="233"/>
      <c r="AJ503" s="331"/>
      <c r="AK503" s="331"/>
      <c r="AL503" s="331"/>
      <c r="AM503" s="332"/>
      <c r="AN503" s="332"/>
      <c r="AO503" s="333"/>
      <c r="AQ503" s="19"/>
      <c r="AV503" s="221"/>
      <c r="AW503" s="221"/>
      <c r="AX503" s="221"/>
      <c r="AY503" s="221"/>
      <c r="AZ503" s="221"/>
      <c r="BA503" s="221"/>
      <c r="BB503" s="221"/>
      <c r="BC503" s="221"/>
      <c r="BD503" s="221"/>
      <c r="BL503" s="195"/>
      <c r="BM503" s="195"/>
      <c r="BN503" s="195"/>
      <c r="BO503" s="195"/>
      <c r="BP503" s="195"/>
      <c r="BQ503" s="195"/>
      <c r="BS503" s="195"/>
      <c r="BT503" s="195"/>
      <c r="BU503" s="246"/>
      <c r="BV503" s="195"/>
      <c r="BW503" s="246"/>
      <c r="BX503" s="195"/>
      <c r="BY503" s="246"/>
      <c r="BZ503" s="195"/>
      <c r="CA503" s="246"/>
      <c r="CC503" s="246"/>
      <c r="CE503" s="246"/>
    </row>
    <row r="504" spans="1:83" s="17" customFormat="1" ht="14.25" customHeight="1" x14ac:dyDescent="0.25">
      <c r="A504" s="198"/>
      <c r="B504" s="200"/>
      <c r="C504" s="199"/>
      <c r="D504" s="199"/>
      <c r="E504" s="199"/>
      <c r="F504" s="200"/>
      <c r="G504" s="200"/>
      <c r="H504" s="200"/>
      <c r="I504" s="198"/>
      <c r="J504" s="199"/>
      <c r="K504" s="212"/>
      <c r="L504" s="198"/>
      <c r="M504" s="198"/>
      <c r="N504" s="198"/>
      <c r="O504" s="198"/>
      <c r="P504" s="198"/>
      <c r="Q504" s="198"/>
      <c r="R504" s="198"/>
      <c r="S504" s="198"/>
      <c r="T504" s="198"/>
      <c r="U504" s="202"/>
      <c r="V504" s="201"/>
      <c r="W504" s="201"/>
      <c r="X504" s="201"/>
      <c r="Y504" s="201"/>
      <c r="Z504" s="201"/>
      <c r="AA504" s="205"/>
      <c r="AB504" s="205"/>
      <c r="AC504" s="205"/>
      <c r="AD504" s="205"/>
      <c r="AE504" s="205"/>
      <c r="AF504" s="205"/>
      <c r="AG504" s="205"/>
      <c r="AH504" s="205"/>
      <c r="AI504" s="233"/>
      <c r="AJ504" s="331"/>
      <c r="AK504" s="331"/>
      <c r="AL504" s="331"/>
      <c r="AM504" s="332"/>
      <c r="AN504" s="332"/>
      <c r="AO504" s="333"/>
      <c r="AQ504" s="19"/>
      <c r="AV504" s="221"/>
      <c r="AW504" s="221"/>
      <c r="AX504" s="221"/>
      <c r="AY504" s="221"/>
      <c r="AZ504" s="221"/>
      <c r="BA504" s="221"/>
      <c r="BB504" s="221"/>
      <c r="BC504" s="221"/>
      <c r="BD504" s="221"/>
      <c r="BL504" s="195"/>
      <c r="BM504" s="195"/>
      <c r="BN504" s="195"/>
      <c r="BO504" s="195"/>
      <c r="BP504" s="195"/>
      <c r="BQ504" s="195"/>
      <c r="BS504" s="195"/>
      <c r="BT504" s="195"/>
      <c r="BU504" s="246"/>
      <c r="BV504" s="195"/>
      <c r="BW504" s="246"/>
      <c r="BX504" s="195"/>
      <c r="BY504" s="246"/>
      <c r="BZ504" s="195"/>
      <c r="CA504" s="246"/>
      <c r="CC504" s="246"/>
      <c r="CE504" s="246"/>
    </row>
    <row r="505" spans="1:83" s="17" customFormat="1" ht="14.25" customHeight="1" x14ac:dyDescent="0.25">
      <c r="A505" s="198"/>
      <c r="B505" s="200"/>
      <c r="C505" s="199"/>
      <c r="D505" s="199"/>
      <c r="E505" s="199"/>
      <c r="F505" s="200"/>
      <c r="G505" s="200"/>
      <c r="H505" s="200"/>
      <c r="I505" s="198"/>
      <c r="J505" s="199"/>
      <c r="K505" s="212"/>
      <c r="L505" s="198"/>
      <c r="M505" s="198"/>
      <c r="N505" s="198"/>
      <c r="O505" s="198"/>
      <c r="P505" s="198"/>
      <c r="Q505" s="198"/>
      <c r="R505" s="198"/>
      <c r="S505" s="198"/>
      <c r="T505" s="198"/>
      <c r="U505" s="202"/>
      <c r="V505" s="201"/>
      <c r="W505" s="201"/>
      <c r="X505" s="201"/>
      <c r="Y505" s="201"/>
      <c r="Z505" s="201"/>
      <c r="AA505" s="205"/>
      <c r="AB505" s="205"/>
      <c r="AC505" s="205"/>
      <c r="AD505" s="205"/>
      <c r="AE505" s="205"/>
      <c r="AF505" s="205"/>
      <c r="AG505" s="205"/>
      <c r="AH505" s="205"/>
      <c r="AI505" s="233"/>
      <c r="AJ505" s="331"/>
      <c r="AK505" s="331"/>
      <c r="AL505" s="331"/>
      <c r="AM505" s="332"/>
      <c r="AN505" s="332"/>
      <c r="AO505" s="333"/>
      <c r="AQ505" s="19"/>
      <c r="AV505" s="221"/>
      <c r="AW505" s="221"/>
      <c r="AX505" s="221"/>
      <c r="AY505" s="221"/>
      <c r="AZ505" s="221"/>
      <c r="BA505" s="221"/>
      <c r="BB505" s="221"/>
      <c r="BC505" s="221"/>
      <c r="BD505" s="221"/>
      <c r="BL505" s="195"/>
      <c r="BM505" s="195"/>
      <c r="BN505" s="195"/>
      <c r="BO505" s="195"/>
      <c r="BP505" s="195"/>
      <c r="BQ505" s="195"/>
      <c r="BS505" s="195"/>
      <c r="BT505" s="195"/>
      <c r="BU505" s="246"/>
      <c r="BV505" s="195"/>
      <c r="BW505" s="246"/>
      <c r="BX505" s="195"/>
      <c r="BY505" s="246"/>
      <c r="BZ505" s="195"/>
      <c r="CA505" s="246"/>
      <c r="CC505" s="246"/>
      <c r="CE505" s="246"/>
    </row>
    <row r="506" spans="1:83" s="17" customFormat="1" ht="14.25" customHeight="1" x14ac:dyDescent="0.25">
      <c r="A506" s="198"/>
      <c r="B506" s="200"/>
      <c r="C506" s="199"/>
      <c r="D506" s="199"/>
      <c r="E506" s="199"/>
      <c r="F506" s="200"/>
      <c r="G506" s="200"/>
      <c r="H506" s="200"/>
      <c r="I506" s="198"/>
      <c r="J506" s="199"/>
      <c r="K506" s="212"/>
      <c r="L506" s="198"/>
      <c r="M506" s="198"/>
      <c r="N506" s="198"/>
      <c r="O506" s="198"/>
      <c r="P506" s="198"/>
      <c r="Q506" s="198"/>
      <c r="R506" s="198"/>
      <c r="S506" s="198"/>
      <c r="T506" s="198"/>
      <c r="U506" s="202"/>
      <c r="V506" s="201"/>
      <c r="W506" s="201"/>
      <c r="X506" s="201"/>
      <c r="Y506" s="201"/>
      <c r="Z506" s="201"/>
      <c r="AA506" s="205"/>
      <c r="AB506" s="205"/>
      <c r="AC506" s="205"/>
      <c r="AD506" s="205"/>
      <c r="AE506" s="205"/>
      <c r="AF506" s="205"/>
      <c r="AG506" s="205"/>
      <c r="AH506" s="205"/>
      <c r="AI506" s="233"/>
      <c r="AJ506" s="331"/>
      <c r="AK506" s="331"/>
      <c r="AL506" s="331"/>
      <c r="AM506" s="332"/>
      <c r="AN506" s="332"/>
      <c r="AO506" s="333"/>
      <c r="AQ506" s="19"/>
      <c r="AV506" s="221"/>
      <c r="AW506" s="221"/>
      <c r="AX506" s="221"/>
      <c r="AY506" s="221"/>
      <c r="AZ506" s="221"/>
      <c r="BA506" s="221"/>
      <c r="BB506" s="221"/>
      <c r="BC506" s="221"/>
      <c r="BD506" s="221"/>
      <c r="BL506" s="195"/>
      <c r="BM506" s="195"/>
      <c r="BN506" s="195"/>
      <c r="BO506" s="195"/>
      <c r="BP506" s="195"/>
      <c r="BQ506" s="195"/>
      <c r="BS506" s="195"/>
      <c r="BT506" s="195"/>
      <c r="BU506" s="246"/>
      <c r="BV506" s="195"/>
      <c r="BW506" s="246"/>
      <c r="BX506" s="195"/>
      <c r="BY506" s="246"/>
      <c r="BZ506" s="195"/>
      <c r="CA506" s="246"/>
      <c r="CC506" s="246"/>
      <c r="CE506" s="246"/>
    </row>
    <row r="507" spans="1:83" s="17" customFormat="1" ht="14.25" customHeight="1" x14ac:dyDescent="0.25">
      <c r="A507" s="198"/>
      <c r="B507" s="200"/>
      <c r="C507" s="199"/>
      <c r="D507" s="199"/>
      <c r="E507" s="199"/>
      <c r="F507" s="200"/>
      <c r="G507" s="200"/>
      <c r="H507" s="200"/>
      <c r="I507" s="198"/>
      <c r="J507" s="199"/>
      <c r="K507" s="212"/>
      <c r="L507" s="198"/>
      <c r="M507" s="198"/>
      <c r="N507" s="198"/>
      <c r="O507" s="198"/>
      <c r="P507" s="198"/>
      <c r="Q507" s="198"/>
      <c r="R507" s="198"/>
      <c r="S507" s="198"/>
      <c r="T507" s="198"/>
      <c r="U507" s="202"/>
      <c r="V507" s="201"/>
      <c r="W507" s="201"/>
      <c r="X507" s="201"/>
      <c r="Y507" s="201"/>
      <c r="Z507" s="201"/>
      <c r="AA507" s="205"/>
      <c r="AB507" s="205"/>
      <c r="AC507" s="205"/>
      <c r="AD507" s="205"/>
      <c r="AE507" s="205"/>
      <c r="AF507" s="205"/>
      <c r="AG507" s="205"/>
      <c r="AH507" s="205"/>
      <c r="AI507" s="233"/>
      <c r="AJ507" s="331"/>
      <c r="AK507" s="331"/>
      <c r="AL507" s="331"/>
      <c r="AM507" s="332"/>
      <c r="AN507" s="332"/>
      <c r="AO507" s="333"/>
      <c r="AQ507" s="19"/>
      <c r="AV507" s="221"/>
      <c r="AW507" s="221"/>
      <c r="AX507" s="221"/>
      <c r="AY507" s="221"/>
      <c r="AZ507" s="221"/>
      <c r="BA507" s="221"/>
      <c r="BB507" s="221"/>
      <c r="BC507" s="221"/>
      <c r="BD507" s="221"/>
      <c r="BL507" s="195"/>
      <c r="BM507" s="195"/>
      <c r="BN507" s="195"/>
      <c r="BO507" s="195"/>
      <c r="BP507" s="195"/>
      <c r="BQ507" s="195"/>
      <c r="BS507" s="195"/>
      <c r="BT507" s="195"/>
      <c r="BU507" s="246"/>
      <c r="BV507" s="195"/>
      <c r="BW507" s="246"/>
      <c r="BX507" s="195"/>
      <c r="BY507" s="246"/>
      <c r="BZ507" s="195"/>
      <c r="CA507" s="246"/>
      <c r="CC507" s="246"/>
      <c r="CE507" s="246"/>
    </row>
    <row r="508" spans="1:83" s="17" customFormat="1" ht="14.25" customHeight="1" x14ac:dyDescent="0.25">
      <c r="A508" s="198"/>
      <c r="B508" s="200"/>
      <c r="C508" s="199"/>
      <c r="D508" s="199"/>
      <c r="E508" s="199"/>
      <c r="F508" s="200"/>
      <c r="G508" s="200"/>
      <c r="H508" s="200"/>
      <c r="I508" s="198"/>
      <c r="J508" s="199"/>
      <c r="K508" s="212"/>
      <c r="L508" s="198"/>
      <c r="M508" s="198"/>
      <c r="N508" s="198"/>
      <c r="O508" s="198"/>
      <c r="P508" s="198"/>
      <c r="Q508" s="198"/>
      <c r="R508" s="198"/>
      <c r="S508" s="198"/>
      <c r="T508" s="198"/>
      <c r="U508" s="202"/>
      <c r="V508" s="201"/>
      <c r="W508" s="201"/>
      <c r="X508" s="201"/>
      <c r="Y508" s="201"/>
      <c r="Z508" s="201"/>
      <c r="AA508" s="205"/>
      <c r="AB508" s="205"/>
      <c r="AC508" s="205"/>
      <c r="AD508" s="205"/>
      <c r="AE508" s="205"/>
      <c r="AF508" s="205"/>
      <c r="AG508" s="205"/>
      <c r="AH508" s="205"/>
      <c r="AI508" s="233"/>
      <c r="AJ508" s="331"/>
      <c r="AK508" s="331"/>
      <c r="AL508" s="331"/>
      <c r="AM508" s="332"/>
      <c r="AN508" s="332"/>
      <c r="AO508" s="333"/>
      <c r="AQ508" s="19"/>
      <c r="AV508" s="221"/>
      <c r="AW508" s="221"/>
      <c r="AX508" s="221"/>
      <c r="AY508" s="221"/>
      <c r="AZ508" s="221"/>
      <c r="BA508" s="221"/>
      <c r="BB508" s="221"/>
      <c r="BC508" s="221"/>
      <c r="BD508" s="221"/>
      <c r="BL508" s="195"/>
      <c r="BM508" s="195"/>
      <c r="BN508" s="195"/>
      <c r="BO508" s="195"/>
      <c r="BP508" s="195"/>
      <c r="BQ508" s="195"/>
      <c r="BS508" s="195"/>
      <c r="BT508" s="195"/>
      <c r="BU508" s="246"/>
      <c r="BV508" s="195"/>
      <c r="BW508" s="246"/>
      <c r="BX508" s="195"/>
      <c r="BY508" s="246"/>
      <c r="BZ508" s="195"/>
      <c r="CA508" s="246"/>
      <c r="CC508" s="246"/>
      <c r="CE508" s="246"/>
    </row>
    <row r="509" spans="1:83" s="17" customFormat="1" ht="14.25" customHeight="1" x14ac:dyDescent="0.25">
      <c r="A509" s="198"/>
      <c r="B509" s="200"/>
      <c r="C509" s="199"/>
      <c r="D509" s="199"/>
      <c r="E509" s="199"/>
      <c r="F509" s="200"/>
      <c r="G509" s="200"/>
      <c r="H509" s="200"/>
      <c r="I509" s="198"/>
      <c r="J509" s="199"/>
      <c r="K509" s="212"/>
      <c r="L509" s="198"/>
      <c r="M509" s="198"/>
      <c r="N509" s="198"/>
      <c r="O509" s="198"/>
      <c r="P509" s="198"/>
      <c r="Q509" s="198"/>
      <c r="R509" s="198"/>
      <c r="S509" s="198"/>
      <c r="T509" s="198"/>
      <c r="U509" s="202"/>
      <c r="V509" s="201"/>
      <c r="W509" s="201"/>
      <c r="X509" s="201"/>
      <c r="Y509" s="201"/>
      <c r="Z509" s="201"/>
      <c r="AA509" s="205"/>
      <c r="AB509" s="205"/>
      <c r="AC509" s="205"/>
      <c r="AD509" s="205"/>
      <c r="AE509" s="205"/>
      <c r="AF509" s="205"/>
      <c r="AG509" s="205"/>
      <c r="AH509" s="205"/>
      <c r="AI509" s="233"/>
      <c r="AJ509" s="331"/>
      <c r="AK509" s="331"/>
      <c r="AL509" s="331"/>
      <c r="AM509" s="332"/>
      <c r="AN509" s="332"/>
      <c r="AO509" s="333"/>
      <c r="AQ509" s="19"/>
      <c r="AV509" s="221"/>
      <c r="AW509" s="221"/>
      <c r="AX509" s="221"/>
      <c r="AY509" s="221"/>
      <c r="AZ509" s="221"/>
      <c r="BA509" s="221"/>
      <c r="BB509" s="221"/>
      <c r="BC509" s="221"/>
      <c r="BD509" s="221"/>
      <c r="BL509" s="195"/>
      <c r="BM509" s="195"/>
      <c r="BN509" s="195"/>
      <c r="BO509" s="195"/>
      <c r="BP509" s="195"/>
      <c r="BQ509" s="195"/>
      <c r="BS509" s="195"/>
      <c r="BT509" s="195"/>
      <c r="BU509" s="246"/>
      <c r="BV509" s="195"/>
      <c r="BW509" s="246"/>
      <c r="BX509" s="195"/>
      <c r="BY509" s="246"/>
      <c r="BZ509" s="195"/>
      <c r="CA509" s="246"/>
      <c r="CC509" s="246"/>
      <c r="CE509" s="246"/>
    </row>
    <row r="510" spans="1:83" s="17" customFormat="1" ht="14.25" customHeight="1" x14ac:dyDescent="0.25">
      <c r="A510" s="198"/>
      <c r="B510" s="200"/>
      <c r="C510" s="199"/>
      <c r="D510" s="199"/>
      <c r="E510" s="199"/>
      <c r="F510" s="200"/>
      <c r="G510" s="200"/>
      <c r="H510" s="200"/>
      <c r="I510" s="198"/>
      <c r="J510" s="199"/>
      <c r="K510" s="212"/>
      <c r="L510" s="198"/>
      <c r="M510" s="198"/>
      <c r="N510" s="198"/>
      <c r="O510" s="198"/>
      <c r="P510" s="198"/>
      <c r="Q510" s="198"/>
      <c r="R510" s="198"/>
      <c r="S510" s="198"/>
      <c r="T510" s="198"/>
      <c r="U510" s="202"/>
      <c r="V510" s="201"/>
      <c r="W510" s="201"/>
      <c r="X510" s="201"/>
      <c r="Y510" s="201"/>
      <c r="Z510" s="201"/>
      <c r="AA510" s="205"/>
      <c r="AB510" s="205"/>
      <c r="AC510" s="205"/>
      <c r="AD510" s="205"/>
      <c r="AE510" s="205"/>
      <c r="AF510" s="205"/>
      <c r="AG510" s="205"/>
      <c r="AH510" s="205"/>
      <c r="AI510" s="233"/>
      <c r="AJ510" s="331"/>
      <c r="AK510" s="331"/>
      <c r="AL510" s="331"/>
      <c r="AM510" s="332"/>
      <c r="AN510" s="332"/>
      <c r="AO510" s="333"/>
      <c r="AQ510" s="19"/>
      <c r="AV510" s="221"/>
      <c r="AW510" s="221"/>
      <c r="AX510" s="221"/>
      <c r="AY510" s="221"/>
      <c r="AZ510" s="221"/>
      <c r="BA510" s="221"/>
      <c r="BB510" s="221"/>
      <c r="BC510" s="221"/>
      <c r="BD510" s="221"/>
      <c r="BL510" s="195"/>
      <c r="BM510" s="195"/>
      <c r="BN510" s="195"/>
      <c r="BO510" s="195"/>
      <c r="BP510" s="195"/>
      <c r="BQ510" s="195"/>
      <c r="BS510" s="195"/>
      <c r="BT510" s="195"/>
      <c r="BU510" s="246"/>
      <c r="BV510" s="195"/>
      <c r="BW510" s="246"/>
      <c r="BX510" s="195"/>
      <c r="BY510" s="246"/>
      <c r="BZ510" s="195"/>
      <c r="CA510" s="246"/>
      <c r="CC510" s="246"/>
      <c r="CE510" s="246"/>
    </row>
    <row r="511" spans="1:83" s="17" customFormat="1" ht="14.25" customHeight="1" x14ac:dyDescent="0.25">
      <c r="A511" s="198"/>
      <c r="B511" s="200"/>
      <c r="C511" s="199"/>
      <c r="D511" s="199"/>
      <c r="E511" s="199"/>
      <c r="F511" s="200"/>
      <c r="G511" s="200"/>
      <c r="H511" s="200"/>
      <c r="I511" s="198"/>
      <c r="J511" s="199"/>
      <c r="K511" s="212"/>
      <c r="L511" s="198"/>
      <c r="M511" s="198"/>
      <c r="N511" s="198"/>
      <c r="O511" s="198"/>
      <c r="P511" s="198"/>
      <c r="Q511" s="198"/>
      <c r="R511" s="198"/>
      <c r="S511" s="198"/>
      <c r="T511" s="198"/>
      <c r="U511" s="202"/>
      <c r="V511" s="201"/>
      <c r="W511" s="201"/>
      <c r="X511" s="201"/>
      <c r="Y511" s="201"/>
      <c r="Z511" s="201"/>
      <c r="AA511" s="205"/>
      <c r="AB511" s="205"/>
      <c r="AC511" s="205"/>
      <c r="AD511" s="205"/>
      <c r="AE511" s="205"/>
      <c r="AF511" s="205"/>
      <c r="AG511" s="205"/>
      <c r="AH511" s="205"/>
      <c r="AI511" s="233"/>
      <c r="AJ511" s="331"/>
      <c r="AK511" s="331"/>
      <c r="AL511" s="331"/>
      <c r="AM511" s="332"/>
      <c r="AN511" s="332"/>
      <c r="AO511" s="333"/>
      <c r="AQ511" s="19"/>
      <c r="AV511" s="221"/>
      <c r="AW511" s="221"/>
      <c r="AX511" s="221"/>
      <c r="AY511" s="221"/>
      <c r="AZ511" s="221"/>
      <c r="BA511" s="221"/>
      <c r="BB511" s="221"/>
      <c r="BC511" s="221"/>
      <c r="BD511" s="221"/>
      <c r="BL511" s="195"/>
      <c r="BM511" s="195"/>
      <c r="BN511" s="195"/>
      <c r="BO511" s="195"/>
      <c r="BP511" s="195"/>
      <c r="BQ511" s="195"/>
      <c r="BS511" s="195"/>
      <c r="BT511" s="195"/>
      <c r="BU511" s="246"/>
      <c r="BV511" s="195"/>
      <c r="BW511" s="246"/>
      <c r="BX511" s="195"/>
      <c r="BY511" s="246"/>
      <c r="BZ511" s="195"/>
      <c r="CA511" s="246"/>
      <c r="CC511" s="246"/>
      <c r="CE511" s="246"/>
    </row>
    <row r="512" spans="1:83" s="17" customFormat="1" ht="14.25" customHeight="1" x14ac:dyDescent="0.25">
      <c r="A512" s="198"/>
      <c r="B512" s="200"/>
      <c r="C512" s="199"/>
      <c r="D512" s="199"/>
      <c r="E512" s="199"/>
      <c r="F512" s="200"/>
      <c r="G512" s="200"/>
      <c r="H512" s="200"/>
      <c r="I512" s="198"/>
      <c r="J512" s="199"/>
      <c r="K512" s="212"/>
      <c r="L512" s="198"/>
      <c r="M512" s="198"/>
      <c r="N512" s="198"/>
      <c r="O512" s="198"/>
      <c r="P512" s="198"/>
      <c r="Q512" s="198"/>
      <c r="R512" s="198"/>
      <c r="S512" s="198"/>
      <c r="T512" s="198"/>
      <c r="U512" s="202"/>
      <c r="V512" s="201"/>
      <c r="W512" s="201"/>
      <c r="X512" s="201"/>
      <c r="Y512" s="201"/>
      <c r="Z512" s="201"/>
      <c r="AA512" s="205"/>
      <c r="AB512" s="205"/>
      <c r="AC512" s="205"/>
      <c r="AD512" s="205"/>
      <c r="AE512" s="205"/>
      <c r="AF512" s="205"/>
      <c r="AG512" s="205"/>
      <c r="AH512" s="205"/>
      <c r="AI512" s="233"/>
      <c r="AJ512" s="331"/>
      <c r="AK512" s="331"/>
      <c r="AL512" s="331"/>
      <c r="AM512" s="332"/>
      <c r="AN512" s="332"/>
      <c r="AO512" s="333"/>
      <c r="AQ512" s="19"/>
      <c r="AV512" s="221"/>
      <c r="AW512" s="221"/>
      <c r="AX512" s="221"/>
      <c r="AY512" s="221"/>
      <c r="AZ512" s="221"/>
      <c r="BA512" s="221"/>
      <c r="BB512" s="221"/>
      <c r="BC512" s="221"/>
      <c r="BD512" s="221"/>
      <c r="BL512" s="195"/>
      <c r="BM512" s="195"/>
      <c r="BN512" s="195"/>
      <c r="BO512" s="195"/>
      <c r="BP512" s="195"/>
      <c r="BQ512" s="195"/>
      <c r="BS512" s="195"/>
      <c r="BT512" s="195"/>
      <c r="BU512" s="246"/>
      <c r="BV512" s="195"/>
      <c r="BW512" s="246"/>
      <c r="BX512" s="195"/>
      <c r="BY512" s="246"/>
      <c r="BZ512" s="195"/>
      <c r="CA512" s="246"/>
      <c r="CC512" s="246"/>
      <c r="CE512" s="246"/>
    </row>
    <row r="513" spans="1:83" s="17" customFormat="1" ht="14.25" customHeight="1" x14ac:dyDescent="0.25">
      <c r="A513" s="198"/>
      <c r="B513" s="200"/>
      <c r="C513" s="199"/>
      <c r="D513" s="199"/>
      <c r="E513" s="199"/>
      <c r="F513" s="200"/>
      <c r="G513" s="200"/>
      <c r="H513" s="200"/>
      <c r="I513" s="198"/>
      <c r="J513" s="199"/>
      <c r="K513" s="212"/>
      <c r="L513" s="198"/>
      <c r="M513" s="198"/>
      <c r="N513" s="198"/>
      <c r="O513" s="198"/>
      <c r="P513" s="198"/>
      <c r="Q513" s="198"/>
      <c r="R513" s="198"/>
      <c r="S513" s="198"/>
      <c r="T513" s="198"/>
      <c r="U513" s="202"/>
      <c r="V513" s="201"/>
      <c r="W513" s="201"/>
      <c r="X513" s="201"/>
      <c r="Y513" s="201"/>
      <c r="Z513" s="201"/>
      <c r="AA513" s="205"/>
      <c r="AB513" s="205"/>
      <c r="AC513" s="205"/>
      <c r="AD513" s="205"/>
      <c r="AE513" s="205"/>
      <c r="AF513" s="205"/>
      <c r="AG513" s="205"/>
      <c r="AH513" s="205"/>
      <c r="AI513" s="233"/>
      <c r="AJ513" s="331"/>
      <c r="AK513" s="331"/>
      <c r="AL513" s="331"/>
      <c r="AM513" s="332"/>
      <c r="AN513" s="332"/>
      <c r="AO513" s="333"/>
      <c r="AQ513" s="19"/>
      <c r="AV513" s="221"/>
      <c r="AW513" s="221"/>
      <c r="AX513" s="221"/>
      <c r="AY513" s="221"/>
      <c r="AZ513" s="221"/>
      <c r="BA513" s="221"/>
      <c r="BB513" s="221"/>
      <c r="BC513" s="221"/>
      <c r="BD513" s="221"/>
      <c r="BL513" s="195"/>
      <c r="BM513" s="195"/>
      <c r="BN513" s="195"/>
      <c r="BO513" s="195"/>
      <c r="BP513" s="195"/>
      <c r="BQ513" s="195"/>
      <c r="BS513" s="195"/>
      <c r="BT513" s="195"/>
      <c r="BU513" s="246"/>
      <c r="BV513" s="195"/>
      <c r="BW513" s="246"/>
      <c r="BX513" s="195"/>
      <c r="BY513" s="246"/>
      <c r="BZ513" s="195"/>
      <c r="CA513" s="246"/>
      <c r="CC513" s="246"/>
      <c r="CE513" s="246"/>
    </row>
    <row r="514" spans="1:83" s="17" customFormat="1" ht="14.25" customHeight="1" x14ac:dyDescent="0.25">
      <c r="A514" s="198"/>
      <c r="B514" s="200"/>
      <c r="C514" s="199"/>
      <c r="D514" s="199"/>
      <c r="E514" s="199"/>
      <c r="F514" s="200"/>
      <c r="G514" s="200"/>
      <c r="H514" s="200"/>
      <c r="I514" s="198"/>
      <c r="J514" s="199"/>
      <c r="K514" s="212"/>
      <c r="L514" s="198"/>
      <c r="M514" s="198"/>
      <c r="N514" s="198"/>
      <c r="O514" s="198"/>
      <c r="P514" s="198"/>
      <c r="Q514" s="198"/>
      <c r="R514" s="198"/>
      <c r="S514" s="198"/>
      <c r="T514" s="198"/>
      <c r="U514" s="202"/>
      <c r="V514" s="201"/>
      <c r="W514" s="201"/>
      <c r="X514" s="201"/>
      <c r="Y514" s="201"/>
      <c r="Z514" s="201"/>
      <c r="AA514" s="205"/>
      <c r="AB514" s="205"/>
      <c r="AC514" s="205"/>
      <c r="AD514" s="205"/>
      <c r="AE514" s="205"/>
      <c r="AF514" s="205"/>
      <c r="AG514" s="205"/>
      <c r="AH514" s="205"/>
      <c r="AI514" s="233"/>
      <c r="AJ514" s="331"/>
      <c r="AK514" s="331"/>
      <c r="AL514" s="331"/>
      <c r="AM514" s="332"/>
      <c r="AN514" s="332"/>
      <c r="AO514" s="333"/>
      <c r="AQ514" s="19"/>
      <c r="AV514" s="221"/>
      <c r="AW514" s="221"/>
      <c r="AX514" s="221"/>
      <c r="AY514" s="221"/>
      <c r="AZ514" s="221"/>
      <c r="BA514" s="221"/>
      <c r="BB514" s="221"/>
      <c r="BC514" s="221"/>
      <c r="BD514" s="221"/>
      <c r="BL514" s="195"/>
      <c r="BM514" s="195"/>
      <c r="BN514" s="195"/>
      <c r="BO514" s="195"/>
      <c r="BP514" s="195"/>
      <c r="BQ514" s="195"/>
      <c r="BS514" s="195"/>
      <c r="BT514" s="195"/>
      <c r="BU514" s="246"/>
      <c r="BV514" s="195"/>
      <c r="BW514" s="246"/>
      <c r="BX514" s="195"/>
      <c r="BY514" s="246"/>
      <c r="BZ514" s="195"/>
      <c r="CA514" s="246"/>
      <c r="CC514" s="246"/>
      <c r="CE514" s="246"/>
    </row>
    <row r="515" spans="1:83" s="17" customFormat="1" ht="14.25" customHeight="1" x14ac:dyDescent="0.25">
      <c r="A515" s="198"/>
      <c r="B515" s="200"/>
      <c r="C515" s="199"/>
      <c r="D515" s="199"/>
      <c r="E515" s="199"/>
      <c r="F515" s="200"/>
      <c r="G515" s="200"/>
      <c r="H515" s="200"/>
      <c r="I515" s="198"/>
      <c r="J515" s="199"/>
      <c r="K515" s="212"/>
      <c r="L515" s="198"/>
      <c r="M515" s="198"/>
      <c r="N515" s="198"/>
      <c r="O515" s="198"/>
      <c r="P515" s="198"/>
      <c r="Q515" s="198"/>
      <c r="R515" s="198"/>
      <c r="S515" s="198"/>
      <c r="T515" s="198"/>
      <c r="U515" s="202"/>
      <c r="V515" s="201"/>
      <c r="W515" s="201"/>
      <c r="X515" s="201"/>
      <c r="Y515" s="201"/>
      <c r="Z515" s="201"/>
      <c r="AA515" s="205"/>
      <c r="AB515" s="205"/>
      <c r="AC515" s="205"/>
      <c r="AD515" s="205"/>
      <c r="AE515" s="205"/>
      <c r="AF515" s="205"/>
      <c r="AG515" s="205"/>
      <c r="AH515" s="205"/>
      <c r="AI515" s="233"/>
      <c r="AJ515" s="331"/>
      <c r="AK515" s="331"/>
      <c r="AL515" s="331"/>
      <c r="AM515" s="332"/>
      <c r="AN515" s="332"/>
      <c r="AO515" s="333"/>
      <c r="AQ515" s="19"/>
      <c r="AV515" s="221"/>
      <c r="AW515" s="221"/>
      <c r="AX515" s="221"/>
      <c r="AY515" s="221"/>
      <c r="AZ515" s="221"/>
      <c r="BA515" s="221"/>
      <c r="BB515" s="221"/>
      <c r="BC515" s="221"/>
      <c r="BD515" s="221"/>
      <c r="BL515" s="195"/>
      <c r="BM515" s="195"/>
      <c r="BN515" s="195"/>
      <c r="BO515" s="195"/>
      <c r="BP515" s="195"/>
      <c r="BQ515" s="195"/>
      <c r="BS515" s="195"/>
      <c r="BT515" s="195"/>
      <c r="BU515" s="246"/>
      <c r="BV515" s="195"/>
      <c r="BW515" s="246"/>
      <c r="BX515" s="195"/>
      <c r="BY515" s="246"/>
      <c r="BZ515" s="195"/>
      <c r="CA515" s="246"/>
      <c r="CC515" s="246"/>
      <c r="CE515" s="246"/>
    </row>
    <row r="516" spans="1:83" s="17" customFormat="1" ht="14.25" customHeight="1" x14ac:dyDescent="0.25">
      <c r="A516" s="198"/>
      <c r="B516" s="200"/>
      <c r="C516" s="199"/>
      <c r="D516" s="199"/>
      <c r="E516" s="199"/>
      <c r="F516" s="200"/>
      <c r="G516" s="200"/>
      <c r="H516" s="200"/>
      <c r="I516" s="198"/>
      <c r="J516" s="199"/>
      <c r="K516" s="212"/>
      <c r="L516" s="198"/>
      <c r="M516" s="198"/>
      <c r="N516" s="198"/>
      <c r="O516" s="198"/>
      <c r="P516" s="198"/>
      <c r="Q516" s="198"/>
      <c r="R516" s="198"/>
      <c r="S516" s="198"/>
      <c r="T516" s="198"/>
      <c r="U516" s="202"/>
      <c r="V516" s="201"/>
      <c r="W516" s="201"/>
      <c r="X516" s="201"/>
      <c r="Y516" s="201"/>
      <c r="Z516" s="201"/>
      <c r="AA516" s="205"/>
      <c r="AB516" s="205"/>
      <c r="AC516" s="205"/>
      <c r="AD516" s="205"/>
      <c r="AE516" s="205"/>
      <c r="AF516" s="205"/>
      <c r="AG516" s="205"/>
      <c r="AH516" s="205"/>
      <c r="AI516" s="233"/>
      <c r="AJ516" s="331"/>
      <c r="AK516" s="331"/>
      <c r="AL516" s="331"/>
      <c r="AM516" s="332"/>
      <c r="AN516" s="332"/>
      <c r="AO516" s="333"/>
      <c r="AQ516" s="19"/>
      <c r="AV516" s="221"/>
      <c r="AW516" s="221"/>
      <c r="AX516" s="221"/>
      <c r="AY516" s="221"/>
      <c r="AZ516" s="221"/>
      <c r="BA516" s="221"/>
      <c r="BB516" s="221"/>
      <c r="BC516" s="221"/>
      <c r="BD516" s="221"/>
      <c r="BL516" s="195"/>
      <c r="BM516" s="195"/>
      <c r="BN516" s="195"/>
      <c r="BO516" s="195"/>
      <c r="BP516" s="195"/>
      <c r="BQ516" s="195"/>
      <c r="BS516" s="195"/>
      <c r="BT516" s="195"/>
      <c r="BU516" s="246"/>
      <c r="BV516" s="195"/>
      <c r="BW516" s="246"/>
      <c r="BX516" s="195"/>
      <c r="BY516" s="246"/>
      <c r="BZ516" s="195"/>
      <c r="CA516" s="246"/>
      <c r="CC516" s="246"/>
      <c r="CE516" s="246"/>
    </row>
    <row r="517" spans="1:83" s="17" customFormat="1" ht="14.25" customHeight="1" x14ac:dyDescent="0.25">
      <c r="A517" s="198"/>
      <c r="B517" s="200"/>
      <c r="C517" s="199"/>
      <c r="D517" s="199"/>
      <c r="E517" s="199"/>
      <c r="F517" s="200"/>
      <c r="G517" s="200"/>
      <c r="H517" s="200"/>
      <c r="I517" s="198"/>
      <c r="J517" s="199"/>
      <c r="K517" s="212"/>
      <c r="L517" s="198"/>
      <c r="M517" s="198"/>
      <c r="N517" s="198"/>
      <c r="O517" s="198"/>
      <c r="P517" s="198"/>
      <c r="Q517" s="198"/>
      <c r="R517" s="198"/>
      <c r="S517" s="198"/>
      <c r="T517" s="198"/>
      <c r="U517" s="202"/>
      <c r="V517" s="201"/>
      <c r="W517" s="201"/>
      <c r="X517" s="201"/>
      <c r="Y517" s="201"/>
      <c r="Z517" s="201"/>
      <c r="AA517" s="205"/>
      <c r="AB517" s="205"/>
      <c r="AC517" s="205"/>
      <c r="AD517" s="205"/>
      <c r="AE517" s="205"/>
      <c r="AF517" s="205"/>
      <c r="AG517" s="205"/>
      <c r="AH517" s="205"/>
      <c r="AI517" s="233"/>
      <c r="AJ517" s="331"/>
      <c r="AK517" s="331"/>
      <c r="AL517" s="331"/>
      <c r="AM517" s="332"/>
      <c r="AN517" s="332"/>
      <c r="AO517" s="333"/>
      <c r="AQ517" s="19"/>
      <c r="AV517" s="221"/>
      <c r="AW517" s="221"/>
      <c r="AX517" s="221"/>
      <c r="AY517" s="221"/>
      <c r="AZ517" s="221"/>
      <c r="BA517" s="221"/>
      <c r="BB517" s="221"/>
      <c r="BC517" s="221"/>
      <c r="BD517" s="221"/>
      <c r="BL517" s="195"/>
      <c r="BM517" s="195"/>
      <c r="BN517" s="195"/>
      <c r="BO517" s="195"/>
      <c r="BP517" s="195"/>
      <c r="BQ517" s="195"/>
      <c r="BS517" s="195"/>
      <c r="BT517" s="195"/>
      <c r="BU517" s="246"/>
      <c r="BV517" s="195"/>
      <c r="BW517" s="246"/>
      <c r="BX517" s="195"/>
      <c r="BY517" s="246"/>
      <c r="BZ517" s="195"/>
      <c r="CA517" s="246"/>
      <c r="CC517" s="246"/>
      <c r="CE517" s="246"/>
    </row>
    <row r="518" spans="1:83" s="17" customFormat="1" ht="14.25" customHeight="1" x14ac:dyDescent="0.25">
      <c r="A518" s="198"/>
      <c r="B518" s="200"/>
      <c r="C518" s="199"/>
      <c r="D518" s="199"/>
      <c r="E518" s="199"/>
      <c r="F518" s="200"/>
      <c r="G518" s="200"/>
      <c r="H518" s="200"/>
      <c r="I518" s="198"/>
      <c r="J518" s="199"/>
      <c r="K518" s="212"/>
      <c r="L518" s="198"/>
      <c r="M518" s="198"/>
      <c r="N518" s="198"/>
      <c r="O518" s="198"/>
      <c r="P518" s="198"/>
      <c r="Q518" s="198"/>
      <c r="R518" s="198"/>
      <c r="S518" s="198"/>
      <c r="T518" s="198"/>
      <c r="U518" s="202"/>
      <c r="V518" s="201"/>
      <c r="W518" s="201"/>
      <c r="X518" s="201"/>
      <c r="Y518" s="201"/>
      <c r="Z518" s="201"/>
      <c r="AA518" s="205"/>
      <c r="AB518" s="205"/>
      <c r="AC518" s="205"/>
      <c r="AD518" s="205"/>
      <c r="AE518" s="205"/>
      <c r="AF518" s="205"/>
      <c r="AG518" s="205"/>
      <c r="AH518" s="205"/>
      <c r="AI518" s="233"/>
      <c r="AJ518" s="331"/>
      <c r="AK518" s="331"/>
      <c r="AL518" s="331"/>
      <c r="AM518" s="332"/>
      <c r="AN518" s="332"/>
      <c r="AO518" s="333"/>
      <c r="AQ518" s="19"/>
      <c r="AV518" s="221"/>
      <c r="AW518" s="221"/>
      <c r="AX518" s="221"/>
      <c r="AY518" s="221"/>
      <c r="AZ518" s="221"/>
      <c r="BA518" s="221"/>
      <c r="BB518" s="221"/>
      <c r="BC518" s="221"/>
      <c r="BD518" s="221"/>
      <c r="BL518" s="195"/>
      <c r="BM518" s="195"/>
      <c r="BN518" s="195"/>
      <c r="BO518" s="195"/>
      <c r="BP518" s="195"/>
      <c r="BQ518" s="195"/>
      <c r="BS518" s="195"/>
      <c r="BT518" s="195"/>
      <c r="BU518" s="246"/>
      <c r="BV518" s="195"/>
      <c r="BW518" s="246"/>
      <c r="BX518" s="195"/>
      <c r="BY518" s="246"/>
      <c r="BZ518" s="195"/>
      <c r="CA518" s="246"/>
      <c r="CC518" s="246"/>
      <c r="CE518" s="246"/>
    </row>
    <row r="519" spans="1:83" s="17" customFormat="1" ht="14.25" customHeight="1" x14ac:dyDescent="0.25">
      <c r="A519" s="198"/>
      <c r="B519" s="200"/>
      <c r="C519" s="199"/>
      <c r="D519" s="199"/>
      <c r="E519" s="199"/>
      <c r="F519" s="200"/>
      <c r="G519" s="200"/>
      <c r="H519" s="200"/>
      <c r="I519" s="198"/>
      <c r="J519" s="199"/>
      <c r="K519" s="212"/>
      <c r="L519" s="198"/>
      <c r="M519" s="198"/>
      <c r="N519" s="198"/>
      <c r="O519" s="198"/>
      <c r="P519" s="198"/>
      <c r="Q519" s="198"/>
      <c r="R519" s="198"/>
      <c r="S519" s="198"/>
      <c r="T519" s="198"/>
      <c r="U519" s="202"/>
      <c r="V519" s="201"/>
      <c r="W519" s="201"/>
      <c r="X519" s="201"/>
      <c r="Y519" s="201"/>
      <c r="Z519" s="201"/>
      <c r="AA519" s="205"/>
      <c r="AB519" s="205"/>
      <c r="AC519" s="205"/>
      <c r="AD519" s="205"/>
      <c r="AE519" s="205"/>
      <c r="AF519" s="205"/>
      <c r="AG519" s="205"/>
      <c r="AH519" s="205"/>
      <c r="AI519" s="233"/>
      <c r="AJ519" s="331"/>
      <c r="AK519" s="331"/>
      <c r="AL519" s="331"/>
      <c r="AM519" s="332"/>
      <c r="AN519" s="332"/>
      <c r="AO519" s="333"/>
      <c r="AQ519" s="19"/>
      <c r="AV519" s="221"/>
      <c r="AW519" s="221"/>
      <c r="AX519" s="221"/>
      <c r="AY519" s="221"/>
      <c r="AZ519" s="221"/>
      <c r="BA519" s="221"/>
      <c r="BB519" s="221"/>
      <c r="BC519" s="221"/>
      <c r="BD519" s="221"/>
      <c r="BL519" s="195"/>
      <c r="BM519" s="195"/>
      <c r="BN519" s="195"/>
      <c r="BO519" s="195"/>
      <c r="BP519" s="195"/>
      <c r="BQ519" s="195"/>
      <c r="BS519" s="195"/>
      <c r="BT519" s="195"/>
      <c r="BU519" s="246"/>
      <c r="BV519" s="195"/>
      <c r="BW519" s="246"/>
      <c r="BX519" s="195"/>
      <c r="BY519" s="246"/>
      <c r="BZ519" s="195"/>
      <c r="CA519" s="246"/>
      <c r="CC519" s="246"/>
      <c r="CE519" s="246"/>
    </row>
    <row r="520" spans="1:83" s="17" customFormat="1" ht="14.25" customHeight="1" x14ac:dyDescent="0.25">
      <c r="A520" s="198"/>
      <c r="B520" s="200"/>
      <c r="C520" s="199"/>
      <c r="D520" s="199"/>
      <c r="E520" s="199"/>
      <c r="F520" s="200"/>
      <c r="G520" s="200"/>
      <c r="H520" s="200"/>
      <c r="I520" s="198"/>
      <c r="J520" s="199"/>
      <c r="K520" s="212"/>
      <c r="L520" s="198"/>
      <c r="M520" s="198"/>
      <c r="N520" s="198"/>
      <c r="O520" s="198"/>
      <c r="P520" s="198"/>
      <c r="Q520" s="198"/>
      <c r="R520" s="198"/>
      <c r="S520" s="198"/>
      <c r="T520" s="198"/>
      <c r="U520" s="202"/>
      <c r="V520" s="201"/>
      <c r="W520" s="201"/>
      <c r="X520" s="201"/>
      <c r="Y520" s="201"/>
      <c r="Z520" s="201"/>
      <c r="AA520" s="205"/>
      <c r="AB520" s="205"/>
      <c r="AC520" s="205"/>
      <c r="AD520" s="205"/>
      <c r="AE520" s="205"/>
      <c r="AF520" s="205"/>
      <c r="AG520" s="205"/>
      <c r="AH520" s="205"/>
      <c r="AI520" s="233"/>
      <c r="AJ520" s="331"/>
      <c r="AK520" s="331"/>
      <c r="AL520" s="331"/>
      <c r="AM520" s="332"/>
      <c r="AN520" s="332"/>
      <c r="AO520" s="333"/>
      <c r="AQ520" s="19"/>
      <c r="AV520" s="221"/>
      <c r="AW520" s="221"/>
      <c r="AX520" s="221"/>
      <c r="AY520" s="221"/>
      <c r="AZ520" s="221"/>
      <c r="BA520" s="221"/>
      <c r="BB520" s="221"/>
      <c r="BC520" s="221"/>
      <c r="BD520" s="221"/>
      <c r="BL520" s="195"/>
      <c r="BM520" s="195"/>
      <c r="BN520" s="195"/>
      <c r="BO520" s="195"/>
      <c r="BP520" s="195"/>
      <c r="BQ520" s="195"/>
      <c r="BS520" s="195"/>
      <c r="BT520" s="195"/>
      <c r="BU520" s="246"/>
      <c r="BV520" s="195"/>
      <c r="BW520" s="246"/>
      <c r="BX520" s="195"/>
      <c r="BY520" s="246"/>
      <c r="BZ520" s="195"/>
      <c r="CA520" s="246"/>
      <c r="CC520" s="246"/>
      <c r="CE520" s="246"/>
    </row>
    <row r="521" spans="1:83" s="17" customFormat="1" ht="14.25" customHeight="1" x14ac:dyDescent="0.25">
      <c r="A521" s="198"/>
      <c r="B521" s="200"/>
      <c r="C521" s="199"/>
      <c r="D521" s="199"/>
      <c r="E521" s="199"/>
      <c r="F521" s="200"/>
      <c r="G521" s="200"/>
      <c r="H521" s="200"/>
      <c r="I521" s="198"/>
      <c r="J521" s="199"/>
      <c r="K521" s="212"/>
      <c r="L521" s="198"/>
      <c r="M521" s="198"/>
      <c r="N521" s="198"/>
      <c r="O521" s="198"/>
      <c r="P521" s="198"/>
      <c r="Q521" s="198"/>
      <c r="R521" s="198"/>
      <c r="S521" s="198"/>
      <c r="T521" s="198"/>
      <c r="U521" s="202"/>
      <c r="V521" s="201"/>
      <c r="W521" s="201"/>
      <c r="X521" s="201"/>
      <c r="Y521" s="201"/>
      <c r="Z521" s="201"/>
      <c r="AA521" s="205"/>
      <c r="AB521" s="205"/>
      <c r="AC521" s="205"/>
      <c r="AD521" s="205"/>
      <c r="AE521" s="205"/>
      <c r="AF521" s="205"/>
      <c r="AG521" s="205"/>
      <c r="AH521" s="205"/>
      <c r="AI521" s="233"/>
      <c r="AJ521" s="331"/>
      <c r="AK521" s="331"/>
      <c r="AL521" s="331"/>
      <c r="AM521" s="332"/>
      <c r="AN521" s="332"/>
      <c r="AO521" s="333"/>
      <c r="AQ521" s="19"/>
      <c r="AV521" s="221"/>
      <c r="AW521" s="221"/>
      <c r="AX521" s="221"/>
      <c r="AY521" s="221"/>
      <c r="AZ521" s="221"/>
      <c r="BA521" s="221"/>
      <c r="BB521" s="221"/>
      <c r="BC521" s="221"/>
      <c r="BD521" s="221"/>
      <c r="BL521" s="195"/>
      <c r="BM521" s="195"/>
      <c r="BN521" s="195"/>
      <c r="BO521" s="195"/>
      <c r="BP521" s="195"/>
      <c r="BQ521" s="195"/>
      <c r="BS521" s="195"/>
      <c r="BT521" s="195"/>
      <c r="BU521" s="246"/>
      <c r="BV521" s="195"/>
      <c r="BW521" s="246"/>
      <c r="BX521" s="195"/>
      <c r="BY521" s="246"/>
      <c r="BZ521" s="195"/>
      <c r="CA521" s="246"/>
      <c r="CC521" s="246"/>
      <c r="CE521" s="246"/>
    </row>
    <row r="522" spans="1:83" s="17" customFormat="1" ht="14.25" customHeight="1" x14ac:dyDescent="0.25">
      <c r="A522" s="198"/>
      <c r="B522" s="200"/>
      <c r="C522" s="199"/>
      <c r="D522" s="199"/>
      <c r="E522" s="199"/>
      <c r="F522" s="200"/>
      <c r="G522" s="200"/>
      <c r="H522" s="200"/>
      <c r="I522" s="198"/>
      <c r="J522" s="199"/>
      <c r="K522" s="212"/>
      <c r="L522" s="198"/>
      <c r="M522" s="198"/>
      <c r="N522" s="198"/>
      <c r="O522" s="198"/>
      <c r="P522" s="198"/>
      <c r="Q522" s="198"/>
      <c r="R522" s="198"/>
      <c r="S522" s="198"/>
      <c r="T522" s="198"/>
      <c r="U522" s="202"/>
      <c r="V522" s="201"/>
      <c r="W522" s="201"/>
      <c r="X522" s="201"/>
      <c r="Y522" s="201"/>
      <c r="Z522" s="201"/>
      <c r="AA522" s="205"/>
      <c r="AB522" s="205"/>
      <c r="AC522" s="205"/>
      <c r="AD522" s="205"/>
      <c r="AE522" s="205"/>
      <c r="AF522" s="205"/>
      <c r="AG522" s="205"/>
      <c r="AH522" s="205"/>
      <c r="AI522" s="233"/>
      <c r="AJ522" s="331"/>
      <c r="AK522" s="331"/>
      <c r="AL522" s="331"/>
      <c r="AM522" s="332"/>
      <c r="AN522" s="332"/>
      <c r="AO522" s="333"/>
      <c r="AQ522" s="19"/>
      <c r="AV522" s="221"/>
      <c r="AW522" s="221"/>
      <c r="AX522" s="221"/>
      <c r="AY522" s="221"/>
      <c r="AZ522" s="221"/>
      <c r="BA522" s="221"/>
      <c r="BB522" s="221"/>
      <c r="BC522" s="221"/>
      <c r="BD522" s="221"/>
      <c r="BL522" s="195"/>
      <c r="BM522" s="195"/>
      <c r="BN522" s="195"/>
      <c r="BO522" s="195"/>
      <c r="BP522" s="195"/>
      <c r="BQ522" s="195"/>
      <c r="BS522" s="195"/>
      <c r="BT522" s="195"/>
      <c r="BU522" s="246"/>
      <c r="BV522" s="195"/>
      <c r="BW522" s="246"/>
      <c r="BX522" s="195"/>
      <c r="BY522" s="246"/>
      <c r="BZ522" s="195"/>
      <c r="CA522" s="246"/>
      <c r="CC522" s="246"/>
      <c r="CE522" s="246"/>
    </row>
    <row r="523" spans="1:83" s="17" customFormat="1" ht="14.25" customHeight="1" x14ac:dyDescent="0.25">
      <c r="A523" s="198"/>
      <c r="B523" s="200"/>
      <c r="C523" s="199"/>
      <c r="D523" s="199"/>
      <c r="E523" s="199"/>
      <c r="F523" s="200"/>
      <c r="G523" s="200"/>
      <c r="H523" s="200"/>
      <c r="I523" s="198"/>
      <c r="J523" s="199"/>
      <c r="K523" s="212"/>
      <c r="L523" s="198"/>
      <c r="M523" s="198"/>
      <c r="N523" s="198"/>
      <c r="O523" s="198"/>
      <c r="P523" s="198"/>
      <c r="Q523" s="198"/>
      <c r="R523" s="198"/>
      <c r="S523" s="198"/>
      <c r="T523" s="198"/>
      <c r="U523" s="202"/>
      <c r="V523" s="201"/>
      <c r="W523" s="201"/>
      <c r="X523" s="201"/>
      <c r="Y523" s="201"/>
      <c r="Z523" s="201"/>
      <c r="AA523" s="205"/>
      <c r="AB523" s="205"/>
      <c r="AC523" s="205"/>
      <c r="AD523" s="205"/>
      <c r="AE523" s="205"/>
      <c r="AF523" s="205"/>
      <c r="AG523" s="205"/>
      <c r="AH523" s="205"/>
      <c r="AI523" s="233"/>
      <c r="AJ523" s="331"/>
      <c r="AK523" s="331"/>
      <c r="AL523" s="331"/>
      <c r="AM523" s="332"/>
      <c r="AN523" s="332"/>
      <c r="AO523" s="333"/>
      <c r="AQ523" s="19"/>
      <c r="AV523" s="221"/>
      <c r="AW523" s="221"/>
      <c r="AX523" s="221"/>
      <c r="AY523" s="221"/>
      <c r="AZ523" s="221"/>
      <c r="BA523" s="221"/>
      <c r="BB523" s="221"/>
      <c r="BC523" s="221"/>
      <c r="BD523" s="221"/>
      <c r="BL523" s="195"/>
      <c r="BM523" s="195"/>
      <c r="BN523" s="195"/>
      <c r="BO523" s="195"/>
      <c r="BP523" s="195"/>
      <c r="BQ523" s="195"/>
      <c r="BS523" s="195"/>
      <c r="BT523" s="195"/>
      <c r="BU523" s="246"/>
      <c r="BV523" s="195"/>
      <c r="BW523" s="246"/>
      <c r="BX523" s="195"/>
      <c r="BY523" s="246"/>
      <c r="BZ523" s="195"/>
      <c r="CA523" s="246"/>
      <c r="CC523" s="246"/>
      <c r="CE523" s="246"/>
    </row>
    <row r="524" spans="1:83" s="17" customFormat="1" ht="14.25" customHeight="1" x14ac:dyDescent="0.25">
      <c r="A524" s="198"/>
      <c r="B524" s="200"/>
      <c r="C524" s="199"/>
      <c r="D524" s="199"/>
      <c r="E524" s="199"/>
      <c r="F524" s="200"/>
      <c r="G524" s="200"/>
      <c r="H524" s="200"/>
      <c r="I524" s="198"/>
      <c r="J524" s="199"/>
      <c r="K524" s="212"/>
      <c r="L524" s="198"/>
      <c r="M524" s="198"/>
      <c r="N524" s="198"/>
      <c r="O524" s="198"/>
      <c r="P524" s="198"/>
      <c r="Q524" s="198"/>
      <c r="R524" s="198"/>
      <c r="S524" s="198"/>
      <c r="T524" s="198"/>
      <c r="U524" s="202"/>
      <c r="V524" s="201"/>
      <c r="W524" s="201"/>
      <c r="X524" s="201"/>
      <c r="Y524" s="201"/>
      <c r="Z524" s="201"/>
      <c r="AA524" s="205"/>
      <c r="AB524" s="205"/>
      <c r="AC524" s="205"/>
      <c r="AD524" s="205"/>
      <c r="AE524" s="205"/>
      <c r="AF524" s="205"/>
      <c r="AG524" s="205"/>
      <c r="AH524" s="205"/>
      <c r="AI524" s="233"/>
      <c r="AJ524" s="331"/>
      <c r="AK524" s="331"/>
      <c r="AL524" s="331"/>
      <c r="AM524" s="332"/>
      <c r="AN524" s="332"/>
      <c r="AO524" s="333"/>
      <c r="AQ524" s="19"/>
      <c r="AV524" s="221"/>
      <c r="AW524" s="221"/>
      <c r="AX524" s="221"/>
      <c r="AY524" s="221"/>
      <c r="AZ524" s="221"/>
      <c r="BA524" s="221"/>
      <c r="BB524" s="221"/>
      <c r="BC524" s="221"/>
      <c r="BD524" s="221"/>
      <c r="BL524" s="195"/>
      <c r="BM524" s="195"/>
      <c r="BN524" s="195"/>
      <c r="BO524" s="195"/>
      <c r="BP524" s="195"/>
      <c r="BQ524" s="195"/>
      <c r="BS524" s="195"/>
      <c r="BT524" s="195"/>
      <c r="BU524" s="246"/>
      <c r="BV524" s="195"/>
      <c r="BW524" s="246"/>
      <c r="BX524" s="195"/>
      <c r="BY524" s="246"/>
      <c r="BZ524" s="195"/>
      <c r="CA524" s="246"/>
      <c r="CC524" s="246"/>
      <c r="CE524" s="246"/>
    </row>
    <row r="525" spans="1:83" s="17" customFormat="1" ht="14.25" customHeight="1" x14ac:dyDescent="0.25">
      <c r="A525" s="198"/>
      <c r="B525" s="200"/>
      <c r="C525" s="199"/>
      <c r="D525" s="199"/>
      <c r="E525" s="199"/>
      <c r="F525" s="200"/>
      <c r="G525" s="200"/>
      <c r="H525" s="200"/>
      <c r="I525" s="198"/>
      <c r="J525" s="199"/>
      <c r="K525" s="212"/>
      <c r="L525" s="198"/>
      <c r="M525" s="198"/>
      <c r="N525" s="198"/>
      <c r="O525" s="198"/>
      <c r="P525" s="198"/>
      <c r="Q525" s="198"/>
      <c r="R525" s="198"/>
      <c r="S525" s="198"/>
      <c r="T525" s="198"/>
      <c r="U525" s="202"/>
      <c r="V525" s="201"/>
      <c r="W525" s="201"/>
      <c r="X525" s="201"/>
      <c r="Y525" s="201"/>
      <c r="Z525" s="201"/>
      <c r="AA525" s="205"/>
      <c r="AB525" s="205"/>
      <c r="AC525" s="205"/>
      <c r="AD525" s="205"/>
      <c r="AE525" s="205"/>
      <c r="AF525" s="205"/>
      <c r="AG525" s="205"/>
      <c r="AH525" s="205"/>
      <c r="AI525" s="233"/>
      <c r="AJ525" s="331"/>
      <c r="AK525" s="331"/>
      <c r="AL525" s="331"/>
      <c r="AM525" s="332"/>
      <c r="AN525" s="332"/>
      <c r="AO525" s="333"/>
      <c r="AQ525" s="19"/>
      <c r="AV525" s="221"/>
      <c r="AW525" s="221"/>
      <c r="AX525" s="221"/>
      <c r="AY525" s="221"/>
      <c r="AZ525" s="221"/>
      <c r="BA525" s="221"/>
      <c r="BB525" s="221"/>
      <c r="BC525" s="221"/>
      <c r="BD525" s="221"/>
      <c r="BL525" s="195"/>
      <c r="BM525" s="195"/>
      <c r="BN525" s="195"/>
      <c r="BO525" s="195"/>
      <c r="BP525" s="195"/>
      <c r="BQ525" s="195"/>
      <c r="BS525" s="195"/>
      <c r="BT525" s="195"/>
      <c r="BU525" s="246"/>
      <c r="BV525" s="195"/>
      <c r="BW525" s="246"/>
      <c r="BX525" s="195"/>
      <c r="BY525" s="246"/>
      <c r="BZ525" s="195"/>
      <c r="CA525" s="246"/>
      <c r="CC525" s="246"/>
      <c r="CE525" s="246"/>
    </row>
    <row r="526" spans="1:83" s="17" customFormat="1" ht="14.25" customHeight="1" x14ac:dyDescent="0.25">
      <c r="A526" s="198"/>
      <c r="B526" s="200"/>
      <c r="C526" s="199"/>
      <c r="D526" s="199"/>
      <c r="E526" s="199"/>
      <c r="F526" s="200"/>
      <c r="G526" s="200"/>
      <c r="H526" s="200"/>
      <c r="I526" s="198"/>
      <c r="J526" s="199"/>
      <c r="K526" s="212"/>
      <c r="L526" s="198"/>
      <c r="M526" s="198"/>
      <c r="N526" s="198"/>
      <c r="O526" s="198"/>
      <c r="P526" s="198"/>
      <c r="Q526" s="198"/>
      <c r="R526" s="198"/>
      <c r="S526" s="198"/>
      <c r="T526" s="198"/>
      <c r="U526" s="202"/>
      <c r="V526" s="201"/>
      <c r="W526" s="201"/>
      <c r="X526" s="201"/>
      <c r="Y526" s="201"/>
      <c r="Z526" s="201"/>
      <c r="AA526" s="205"/>
      <c r="AB526" s="205"/>
      <c r="AC526" s="205"/>
      <c r="AD526" s="205"/>
      <c r="AE526" s="205"/>
      <c r="AF526" s="205"/>
      <c r="AG526" s="205"/>
      <c r="AH526" s="205"/>
      <c r="AI526" s="233"/>
      <c r="AJ526" s="331"/>
      <c r="AK526" s="331"/>
      <c r="AL526" s="331"/>
      <c r="AM526" s="332"/>
      <c r="AN526" s="332"/>
      <c r="AO526" s="333"/>
      <c r="AQ526" s="19"/>
      <c r="AV526" s="221"/>
      <c r="AW526" s="221"/>
      <c r="AX526" s="221"/>
      <c r="AY526" s="221"/>
      <c r="AZ526" s="221"/>
      <c r="BA526" s="221"/>
      <c r="BB526" s="221"/>
      <c r="BC526" s="221"/>
      <c r="BD526" s="221"/>
      <c r="BL526" s="195"/>
      <c r="BM526" s="195"/>
      <c r="BN526" s="195"/>
      <c r="BO526" s="195"/>
      <c r="BP526" s="195"/>
      <c r="BQ526" s="195"/>
      <c r="BS526" s="195"/>
      <c r="BT526" s="195"/>
      <c r="BU526" s="246"/>
      <c r="BV526" s="195"/>
      <c r="BW526" s="246"/>
      <c r="BX526" s="195"/>
      <c r="BY526" s="246"/>
      <c r="BZ526" s="195"/>
      <c r="CA526" s="246"/>
      <c r="CC526" s="246"/>
      <c r="CE526" s="246"/>
    </row>
    <row r="527" spans="1:83" s="17" customFormat="1" ht="14.25" customHeight="1" x14ac:dyDescent="0.25">
      <c r="A527" s="198"/>
      <c r="B527" s="200"/>
      <c r="C527" s="199"/>
      <c r="D527" s="199"/>
      <c r="E527" s="199"/>
      <c r="F527" s="200"/>
      <c r="G527" s="200"/>
      <c r="H527" s="200"/>
      <c r="I527" s="198"/>
      <c r="J527" s="199"/>
      <c r="K527" s="212"/>
      <c r="L527" s="198"/>
      <c r="M527" s="198"/>
      <c r="N527" s="198"/>
      <c r="O527" s="198"/>
      <c r="P527" s="198"/>
      <c r="Q527" s="198"/>
      <c r="R527" s="198"/>
      <c r="S527" s="198"/>
      <c r="T527" s="198"/>
      <c r="U527" s="202"/>
      <c r="V527" s="201"/>
      <c r="W527" s="201"/>
      <c r="X527" s="201"/>
      <c r="Y527" s="201"/>
      <c r="Z527" s="201"/>
      <c r="AA527" s="205"/>
      <c r="AB527" s="205"/>
      <c r="AC527" s="205"/>
      <c r="AD527" s="205"/>
      <c r="AE527" s="205"/>
      <c r="AF527" s="205"/>
      <c r="AG527" s="205"/>
      <c r="AH527" s="205"/>
      <c r="AI527" s="233"/>
      <c r="AJ527" s="331"/>
      <c r="AK527" s="331"/>
      <c r="AL527" s="331"/>
      <c r="AM527" s="332"/>
      <c r="AN527" s="332"/>
      <c r="AO527" s="333"/>
      <c r="AQ527" s="19"/>
      <c r="AV527" s="221"/>
      <c r="AW527" s="221"/>
      <c r="AX527" s="221"/>
      <c r="AY527" s="221"/>
      <c r="AZ527" s="221"/>
      <c r="BA527" s="221"/>
      <c r="BB527" s="221"/>
      <c r="BC527" s="221"/>
      <c r="BD527" s="221"/>
      <c r="BL527" s="195"/>
      <c r="BM527" s="195"/>
      <c r="BN527" s="195"/>
      <c r="BO527" s="195"/>
      <c r="BP527" s="195"/>
      <c r="BQ527" s="195"/>
      <c r="BS527" s="195"/>
      <c r="BT527" s="195"/>
      <c r="BU527" s="246"/>
      <c r="BV527" s="195"/>
      <c r="BW527" s="246"/>
      <c r="BX527" s="195"/>
      <c r="BY527" s="246"/>
      <c r="BZ527" s="195"/>
      <c r="CA527" s="246"/>
      <c r="CC527" s="246"/>
      <c r="CE527" s="246"/>
    </row>
    <row r="528" spans="1:83" s="17" customFormat="1" ht="14.25" customHeight="1" x14ac:dyDescent="0.25">
      <c r="A528" s="198"/>
      <c r="B528" s="200"/>
      <c r="C528" s="199"/>
      <c r="D528" s="199"/>
      <c r="E528" s="199"/>
      <c r="F528" s="200"/>
      <c r="G528" s="200"/>
      <c r="H528" s="200"/>
      <c r="I528" s="198"/>
      <c r="J528" s="199"/>
      <c r="K528" s="212"/>
      <c r="L528" s="198"/>
      <c r="M528" s="198"/>
      <c r="N528" s="198"/>
      <c r="O528" s="198"/>
      <c r="P528" s="198"/>
      <c r="Q528" s="198"/>
      <c r="R528" s="198"/>
      <c r="S528" s="198"/>
      <c r="T528" s="198"/>
      <c r="U528" s="202"/>
      <c r="V528" s="201"/>
      <c r="W528" s="201"/>
      <c r="X528" s="201"/>
      <c r="Y528" s="201"/>
      <c r="Z528" s="201"/>
      <c r="AA528" s="205"/>
      <c r="AB528" s="205"/>
      <c r="AC528" s="205"/>
      <c r="AD528" s="205"/>
      <c r="AE528" s="205"/>
      <c r="AF528" s="205"/>
      <c r="AG528" s="205"/>
      <c r="AH528" s="205"/>
      <c r="AI528" s="233"/>
      <c r="AJ528" s="331"/>
      <c r="AK528" s="331"/>
      <c r="AL528" s="331"/>
      <c r="AM528" s="332"/>
      <c r="AN528" s="332"/>
      <c r="AO528" s="333"/>
      <c r="AQ528" s="19"/>
      <c r="AV528" s="221"/>
      <c r="AW528" s="221"/>
      <c r="AX528" s="221"/>
      <c r="AY528" s="221"/>
      <c r="AZ528" s="221"/>
      <c r="BA528" s="221"/>
      <c r="BB528" s="221"/>
      <c r="BC528" s="221"/>
      <c r="BD528" s="221"/>
      <c r="BL528" s="195"/>
      <c r="BM528" s="195"/>
      <c r="BN528" s="195"/>
      <c r="BO528" s="195"/>
      <c r="BP528" s="195"/>
      <c r="BQ528" s="195"/>
      <c r="BS528" s="195"/>
      <c r="BT528" s="195"/>
      <c r="BU528" s="246"/>
      <c r="BV528" s="195"/>
      <c r="BW528" s="246"/>
      <c r="BX528" s="195"/>
      <c r="BY528" s="246"/>
      <c r="BZ528" s="195"/>
      <c r="CA528" s="246"/>
      <c r="CC528" s="246"/>
      <c r="CE528" s="246"/>
    </row>
    <row r="529" spans="1:83" s="17" customFormat="1" ht="14.25" customHeight="1" x14ac:dyDescent="0.25">
      <c r="A529" s="198"/>
      <c r="B529" s="200"/>
      <c r="C529" s="199"/>
      <c r="D529" s="199"/>
      <c r="E529" s="199"/>
      <c r="F529" s="200"/>
      <c r="G529" s="200"/>
      <c r="H529" s="200"/>
      <c r="I529" s="198"/>
      <c r="J529" s="199"/>
      <c r="K529" s="212"/>
      <c r="L529" s="198"/>
      <c r="M529" s="198"/>
      <c r="N529" s="198"/>
      <c r="O529" s="198"/>
      <c r="P529" s="198"/>
      <c r="Q529" s="198"/>
      <c r="R529" s="198"/>
      <c r="S529" s="198"/>
      <c r="T529" s="198"/>
      <c r="U529" s="202"/>
      <c r="V529" s="201"/>
      <c r="W529" s="201"/>
      <c r="X529" s="201"/>
      <c r="Y529" s="201"/>
      <c r="Z529" s="201"/>
      <c r="AA529" s="205"/>
      <c r="AB529" s="205"/>
      <c r="AC529" s="205"/>
      <c r="AD529" s="205"/>
      <c r="AE529" s="205"/>
      <c r="AF529" s="205"/>
      <c r="AG529" s="205"/>
      <c r="AH529" s="205"/>
      <c r="AI529" s="233"/>
      <c r="AJ529" s="331"/>
      <c r="AK529" s="331"/>
      <c r="AL529" s="331"/>
      <c r="AM529" s="332"/>
      <c r="AN529" s="332"/>
      <c r="AO529" s="333"/>
      <c r="AQ529" s="19"/>
      <c r="AV529" s="221"/>
      <c r="AW529" s="221"/>
      <c r="AX529" s="221"/>
      <c r="AY529" s="221"/>
      <c r="AZ529" s="221"/>
      <c r="BA529" s="221"/>
      <c r="BB529" s="221"/>
      <c r="BC529" s="221"/>
      <c r="BD529" s="221"/>
      <c r="BL529" s="195"/>
      <c r="BM529" s="195"/>
      <c r="BN529" s="195"/>
      <c r="BO529" s="195"/>
      <c r="BP529" s="195"/>
      <c r="BQ529" s="195"/>
      <c r="BS529" s="195"/>
      <c r="BT529" s="195"/>
      <c r="BU529" s="246"/>
      <c r="BV529" s="195"/>
      <c r="BW529" s="246"/>
      <c r="BX529" s="195"/>
      <c r="BY529" s="246"/>
      <c r="BZ529" s="195"/>
      <c r="CA529" s="246"/>
      <c r="CC529" s="246"/>
      <c r="CE529" s="246"/>
    </row>
    <row r="530" spans="1:83" s="17" customFormat="1" ht="14.25" customHeight="1" x14ac:dyDescent="0.25">
      <c r="A530" s="198"/>
      <c r="B530" s="200"/>
      <c r="C530" s="199"/>
      <c r="D530" s="199"/>
      <c r="E530" s="199"/>
      <c r="F530" s="200"/>
      <c r="G530" s="200"/>
      <c r="H530" s="200"/>
      <c r="I530" s="198"/>
      <c r="J530" s="199"/>
      <c r="K530" s="212"/>
      <c r="L530" s="198"/>
      <c r="M530" s="198"/>
      <c r="N530" s="198"/>
      <c r="O530" s="198"/>
      <c r="P530" s="198"/>
      <c r="Q530" s="198"/>
      <c r="R530" s="198"/>
      <c r="S530" s="198"/>
      <c r="T530" s="198"/>
      <c r="U530" s="202"/>
      <c r="V530" s="201"/>
      <c r="W530" s="201"/>
      <c r="X530" s="201"/>
      <c r="Y530" s="201"/>
      <c r="Z530" s="201"/>
      <c r="AA530" s="205"/>
      <c r="AB530" s="205"/>
      <c r="AC530" s="205"/>
      <c r="AD530" s="205"/>
      <c r="AE530" s="205"/>
      <c r="AF530" s="205"/>
      <c r="AG530" s="205"/>
      <c r="AH530" s="205"/>
      <c r="AI530" s="233"/>
      <c r="AJ530" s="331"/>
      <c r="AK530" s="331"/>
      <c r="AL530" s="331"/>
      <c r="AM530" s="332"/>
      <c r="AN530" s="332"/>
      <c r="AO530" s="333"/>
      <c r="AQ530" s="19"/>
      <c r="AV530" s="221"/>
      <c r="AW530" s="221"/>
      <c r="AX530" s="221"/>
      <c r="AY530" s="221"/>
      <c r="AZ530" s="221"/>
      <c r="BA530" s="221"/>
      <c r="BB530" s="221"/>
      <c r="BC530" s="221"/>
      <c r="BD530" s="221"/>
      <c r="BL530" s="195"/>
      <c r="BM530" s="195"/>
      <c r="BN530" s="195"/>
      <c r="BO530" s="195"/>
      <c r="BP530" s="195"/>
      <c r="BQ530" s="195"/>
      <c r="BS530" s="195"/>
      <c r="BT530" s="195"/>
      <c r="BU530" s="246"/>
      <c r="BV530" s="195"/>
      <c r="BW530" s="246"/>
      <c r="BX530" s="195"/>
      <c r="BY530" s="246"/>
      <c r="BZ530" s="195"/>
      <c r="CA530" s="246"/>
      <c r="CC530" s="246"/>
      <c r="CE530" s="246"/>
    </row>
    <row r="531" spans="1:83" s="17" customFormat="1" ht="14.25" customHeight="1" x14ac:dyDescent="0.25">
      <c r="A531" s="198"/>
      <c r="B531" s="200"/>
      <c r="C531" s="199"/>
      <c r="D531" s="199"/>
      <c r="E531" s="199"/>
      <c r="F531" s="200"/>
      <c r="G531" s="200"/>
      <c r="H531" s="200"/>
      <c r="I531" s="198"/>
      <c r="J531" s="199"/>
      <c r="K531" s="212"/>
      <c r="L531" s="198"/>
      <c r="M531" s="198"/>
      <c r="N531" s="198"/>
      <c r="O531" s="198"/>
      <c r="P531" s="198"/>
      <c r="Q531" s="198"/>
      <c r="R531" s="198"/>
      <c r="S531" s="198"/>
      <c r="T531" s="198"/>
      <c r="U531" s="202"/>
      <c r="V531" s="201"/>
      <c r="W531" s="201"/>
      <c r="X531" s="201"/>
      <c r="Y531" s="201"/>
      <c r="Z531" s="201"/>
      <c r="AA531" s="205"/>
      <c r="AB531" s="205"/>
      <c r="AC531" s="205"/>
      <c r="AD531" s="205"/>
      <c r="AE531" s="205"/>
      <c r="AF531" s="205"/>
      <c r="AG531" s="205"/>
      <c r="AH531" s="205"/>
      <c r="AI531" s="233"/>
      <c r="AJ531" s="331"/>
      <c r="AK531" s="331"/>
      <c r="AL531" s="331"/>
      <c r="AM531" s="332"/>
      <c r="AN531" s="332"/>
      <c r="AO531" s="333"/>
      <c r="AQ531" s="19"/>
      <c r="AV531" s="221"/>
      <c r="AW531" s="221"/>
      <c r="AX531" s="221"/>
      <c r="AY531" s="221"/>
      <c r="AZ531" s="221"/>
      <c r="BA531" s="221"/>
      <c r="BB531" s="221"/>
      <c r="BC531" s="221"/>
      <c r="BD531" s="221"/>
      <c r="BL531" s="195"/>
      <c r="BM531" s="195"/>
      <c r="BN531" s="195"/>
      <c r="BO531" s="195"/>
      <c r="BP531" s="195"/>
      <c r="BQ531" s="195"/>
      <c r="BS531" s="195"/>
      <c r="BT531" s="195"/>
      <c r="BU531" s="246"/>
      <c r="BV531" s="195"/>
      <c r="BW531" s="246"/>
      <c r="BX531" s="195"/>
      <c r="BY531" s="246"/>
      <c r="BZ531" s="195"/>
      <c r="CA531" s="246"/>
      <c r="CC531" s="246"/>
      <c r="CE531" s="246"/>
    </row>
    <row r="532" spans="1:83" s="17" customFormat="1" ht="14.25" customHeight="1" x14ac:dyDescent="0.25">
      <c r="A532" s="198"/>
      <c r="B532" s="200"/>
      <c r="C532" s="199"/>
      <c r="D532" s="199"/>
      <c r="E532" s="199"/>
      <c r="F532" s="200"/>
      <c r="G532" s="200"/>
      <c r="H532" s="200"/>
      <c r="I532" s="198"/>
      <c r="J532" s="199"/>
      <c r="K532" s="212"/>
      <c r="L532" s="198"/>
      <c r="M532" s="198"/>
      <c r="N532" s="198"/>
      <c r="O532" s="198"/>
      <c r="P532" s="198"/>
      <c r="Q532" s="198"/>
      <c r="R532" s="198"/>
      <c r="S532" s="198"/>
      <c r="T532" s="198"/>
      <c r="U532" s="202"/>
      <c r="V532" s="201"/>
      <c r="W532" s="201"/>
      <c r="X532" s="201"/>
      <c r="Y532" s="201"/>
      <c r="Z532" s="201"/>
      <c r="AA532" s="205"/>
      <c r="AB532" s="205"/>
      <c r="AC532" s="205"/>
      <c r="AD532" s="205"/>
      <c r="AE532" s="205"/>
      <c r="AF532" s="205"/>
      <c r="AG532" s="205"/>
      <c r="AH532" s="205"/>
      <c r="AI532" s="233"/>
      <c r="AJ532" s="331"/>
      <c r="AK532" s="331"/>
      <c r="AL532" s="331"/>
      <c r="AM532" s="332"/>
      <c r="AN532" s="332"/>
      <c r="AO532" s="333"/>
      <c r="AQ532" s="19"/>
      <c r="AV532" s="221"/>
      <c r="AW532" s="221"/>
      <c r="AX532" s="221"/>
      <c r="AY532" s="221"/>
      <c r="AZ532" s="221"/>
      <c r="BA532" s="221"/>
      <c r="BB532" s="221"/>
      <c r="BC532" s="221"/>
      <c r="BD532" s="221"/>
      <c r="BL532" s="195"/>
      <c r="BM532" s="195"/>
      <c r="BN532" s="195"/>
      <c r="BO532" s="195"/>
      <c r="BP532" s="195"/>
      <c r="BQ532" s="195"/>
      <c r="BS532" s="195"/>
      <c r="BT532" s="195"/>
      <c r="BU532" s="246"/>
      <c r="BV532" s="195"/>
      <c r="BW532" s="246"/>
      <c r="BX532" s="195"/>
      <c r="BY532" s="246"/>
      <c r="BZ532" s="195"/>
      <c r="CA532" s="246"/>
      <c r="CC532" s="246"/>
      <c r="CE532" s="246"/>
    </row>
    <row r="533" spans="1:83" s="17" customFormat="1" ht="14.25" customHeight="1" x14ac:dyDescent="0.25">
      <c r="A533" s="198"/>
      <c r="B533" s="200"/>
      <c r="C533" s="199"/>
      <c r="D533" s="199"/>
      <c r="E533" s="199"/>
      <c r="F533" s="200"/>
      <c r="G533" s="200"/>
      <c r="H533" s="200"/>
      <c r="I533" s="198"/>
      <c r="J533" s="199"/>
      <c r="K533" s="212"/>
      <c r="L533" s="198"/>
      <c r="M533" s="198"/>
      <c r="N533" s="198"/>
      <c r="O533" s="198"/>
      <c r="P533" s="198"/>
      <c r="Q533" s="198"/>
      <c r="R533" s="198"/>
      <c r="S533" s="198"/>
      <c r="T533" s="198"/>
      <c r="U533" s="202"/>
      <c r="V533" s="201"/>
      <c r="W533" s="201"/>
      <c r="X533" s="201"/>
      <c r="Y533" s="201"/>
      <c r="Z533" s="201"/>
      <c r="AA533" s="205"/>
      <c r="AB533" s="205"/>
      <c r="AC533" s="205"/>
      <c r="AD533" s="205"/>
      <c r="AE533" s="205"/>
      <c r="AF533" s="205"/>
      <c r="AG533" s="205"/>
      <c r="AH533" s="205"/>
      <c r="AI533" s="233"/>
      <c r="AJ533" s="331"/>
      <c r="AK533" s="331"/>
      <c r="AL533" s="331"/>
      <c r="AM533" s="332"/>
      <c r="AN533" s="332"/>
      <c r="AO533" s="333"/>
      <c r="AQ533" s="19"/>
      <c r="AV533" s="221"/>
      <c r="AW533" s="221"/>
      <c r="AX533" s="221"/>
      <c r="AY533" s="221"/>
      <c r="AZ533" s="221"/>
      <c r="BA533" s="221"/>
      <c r="BB533" s="221"/>
      <c r="BC533" s="221"/>
      <c r="BD533" s="221"/>
      <c r="BL533" s="195"/>
      <c r="BM533" s="195"/>
      <c r="BN533" s="195"/>
      <c r="BO533" s="195"/>
      <c r="BP533" s="195"/>
      <c r="BQ533" s="195"/>
      <c r="BS533" s="195"/>
      <c r="BT533" s="195"/>
      <c r="BU533" s="246"/>
      <c r="BV533" s="195"/>
      <c r="BW533" s="246"/>
      <c r="BX533" s="195"/>
      <c r="BY533" s="246"/>
      <c r="BZ533" s="195"/>
      <c r="CA533" s="246"/>
      <c r="CC533" s="246"/>
      <c r="CE533" s="246"/>
    </row>
    <row r="534" spans="1:83" s="17" customFormat="1" ht="14.25" customHeight="1" x14ac:dyDescent="0.25">
      <c r="A534" s="198"/>
      <c r="B534" s="200"/>
      <c r="C534" s="199"/>
      <c r="D534" s="199"/>
      <c r="E534" s="199"/>
      <c r="F534" s="200"/>
      <c r="G534" s="200"/>
      <c r="H534" s="200"/>
      <c r="I534" s="198"/>
      <c r="J534" s="199"/>
      <c r="K534" s="212"/>
      <c r="L534" s="198"/>
      <c r="M534" s="198"/>
      <c r="N534" s="198"/>
      <c r="O534" s="198"/>
      <c r="P534" s="198"/>
      <c r="Q534" s="198"/>
      <c r="R534" s="198"/>
      <c r="S534" s="198"/>
      <c r="T534" s="198"/>
      <c r="U534" s="202"/>
      <c r="V534" s="201"/>
      <c r="W534" s="201"/>
      <c r="X534" s="201"/>
      <c r="Y534" s="201"/>
      <c r="Z534" s="201"/>
      <c r="AA534" s="205"/>
      <c r="AB534" s="205"/>
      <c r="AC534" s="205"/>
      <c r="AD534" s="205"/>
      <c r="AE534" s="205"/>
      <c r="AF534" s="205"/>
      <c r="AG534" s="205"/>
      <c r="AH534" s="205"/>
      <c r="AI534" s="233"/>
      <c r="AJ534" s="331"/>
      <c r="AK534" s="331"/>
      <c r="AL534" s="331"/>
      <c r="AM534" s="332"/>
      <c r="AN534" s="332"/>
      <c r="AO534" s="333"/>
      <c r="AQ534" s="19"/>
      <c r="AV534" s="221"/>
      <c r="AW534" s="221"/>
      <c r="AX534" s="221"/>
      <c r="AY534" s="221"/>
      <c r="AZ534" s="221"/>
      <c r="BA534" s="221"/>
      <c r="BB534" s="221"/>
      <c r="BC534" s="221"/>
      <c r="BD534" s="221"/>
      <c r="BL534" s="195"/>
      <c r="BM534" s="195"/>
      <c r="BN534" s="195"/>
      <c r="BO534" s="195"/>
      <c r="BP534" s="195"/>
      <c r="BQ534" s="195"/>
      <c r="BS534" s="195"/>
      <c r="BT534" s="195"/>
      <c r="BU534" s="246"/>
      <c r="BV534" s="195"/>
      <c r="BW534" s="246"/>
      <c r="BX534" s="195"/>
      <c r="BY534" s="246"/>
      <c r="BZ534" s="195"/>
      <c r="CA534" s="246"/>
      <c r="CC534" s="246"/>
      <c r="CE534" s="246"/>
    </row>
    <row r="535" spans="1:83" s="17" customFormat="1" ht="14.25" customHeight="1" x14ac:dyDescent="0.25">
      <c r="A535" s="198"/>
      <c r="B535" s="200"/>
      <c r="C535" s="199"/>
      <c r="D535" s="199"/>
      <c r="E535" s="199"/>
      <c r="F535" s="200"/>
      <c r="G535" s="200"/>
      <c r="H535" s="200"/>
      <c r="I535" s="198"/>
      <c r="J535" s="199"/>
      <c r="K535" s="212"/>
      <c r="L535" s="198"/>
      <c r="M535" s="198"/>
      <c r="N535" s="198"/>
      <c r="O535" s="198"/>
      <c r="P535" s="198"/>
      <c r="Q535" s="198"/>
      <c r="R535" s="198"/>
      <c r="S535" s="198"/>
      <c r="T535" s="198"/>
      <c r="U535" s="202"/>
      <c r="V535" s="201"/>
      <c r="W535" s="201"/>
      <c r="X535" s="201"/>
      <c r="Y535" s="201"/>
      <c r="Z535" s="201"/>
      <c r="AA535" s="205"/>
      <c r="AB535" s="205"/>
      <c r="AC535" s="205"/>
      <c r="AD535" s="205"/>
      <c r="AE535" s="205"/>
      <c r="AF535" s="205"/>
      <c r="AG535" s="205"/>
      <c r="AH535" s="205"/>
      <c r="AI535" s="233"/>
      <c r="AJ535" s="331"/>
      <c r="AK535" s="331"/>
      <c r="AL535" s="331"/>
      <c r="AM535" s="332"/>
      <c r="AN535" s="332"/>
      <c r="AO535" s="333"/>
      <c r="AQ535" s="19"/>
      <c r="AV535" s="221"/>
      <c r="AW535" s="221"/>
      <c r="AX535" s="221"/>
      <c r="AY535" s="221"/>
      <c r="AZ535" s="221"/>
      <c r="BA535" s="221"/>
      <c r="BB535" s="221"/>
      <c r="BC535" s="221"/>
      <c r="BD535" s="221"/>
      <c r="BL535" s="195"/>
      <c r="BM535" s="195"/>
      <c r="BN535" s="195"/>
      <c r="BO535" s="195"/>
      <c r="BP535" s="195"/>
      <c r="BQ535" s="195"/>
      <c r="BS535" s="195"/>
      <c r="BT535" s="195"/>
      <c r="BU535" s="246"/>
      <c r="BV535" s="195"/>
      <c r="BW535" s="246"/>
      <c r="BX535" s="195"/>
      <c r="BY535" s="246"/>
      <c r="BZ535" s="195"/>
      <c r="CA535" s="246"/>
      <c r="CC535" s="246"/>
      <c r="CE535" s="246"/>
    </row>
    <row r="536" spans="1:83" s="17" customFormat="1" ht="14.25" customHeight="1" x14ac:dyDescent="0.25">
      <c r="A536" s="198"/>
      <c r="B536" s="200"/>
      <c r="C536" s="199"/>
      <c r="D536" s="199"/>
      <c r="E536" s="199"/>
      <c r="F536" s="200"/>
      <c r="G536" s="200"/>
      <c r="H536" s="200"/>
      <c r="I536" s="198"/>
      <c r="J536" s="199"/>
      <c r="K536" s="212"/>
      <c r="L536" s="198"/>
      <c r="M536" s="198"/>
      <c r="N536" s="198"/>
      <c r="O536" s="198"/>
      <c r="P536" s="198"/>
      <c r="Q536" s="198"/>
      <c r="R536" s="198"/>
      <c r="S536" s="198"/>
      <c r="T536" s="198"/>
      <c r="U536" s="202"/>
      <c r="V536" s="201"/>
      <c r="W536" s="201"/>
      <c r="X536" s="201"/>
      <c r="Y536" s="201"/>
      <c r="Z536" s="201"/>
      <c r="AA536" s="205"/>
      <c r="AB536" s="205"/>
      <c r="AC536" s="205"/>
      <c r="AD536" s="205"/>
      <c r="AE536" s="205"/>
      <c r="AF536" s="205"/>
      <c r="AG536" s="205"/>
      <c r="AH536" s="205"/>
      <c r="AI536" s="233"/>
      <c r="AJ536" s="331"/>
      <c r="AK536" s="331"/>
      <c r="AL536" s="331"/>
      <c r="AM536" s="332"/>
      <c r="AN536" s="332"/>
      <c r="AO536" s="333"/>
      <c r="AQ536" s="19"/>
      <c r="AV536" s="221"/>
      <c r="AW536" s="221"/>
      <c r="AX536" s="221"/>
      <c r="AY536" s="221"/>
      <c r="AZ536" s="221"/>
      <c r="BA536" s="221"/>
      <c r="BB536" s="221"/>
      <c r="BC536" s="221"/>
      <c r="BD536" s="221"/>
      <c r="BL536" s="195"/>
      <c r="BM536" s="195"/>
      <c r="BN536" s="195"/>
      <c r="BO536" s="195"/>
      <c r="BP536" s="195"/>
      <c r="BQ536" s="195"/>
      <c r="BS536" s="195"/>
      <c r="BT536" s="195"/>
      <c r="BU536" s="246"/>
      <c r="BV536" s="195"/>
      <c r="BW536" s="246"/>
      <c r="BX536" s="195"/>
      <c r="BY536" s="246"/>
      <c r="BZ536" s="195"/>
      <c r="CA536" s="246"/>
      <c r="CC536" s="246"/>
      <c r="CE536" s="246"/>
    </row>
    <row r="537" spans="1:83" s="17" customFormat="1" ht="14.25" customHeight="1" x14ac:dyDescent="0.25">
      <c r="A537" s="198"/>
      <c r="B537" s="200"/>
      <c r="C537" s="199"/>
      <c r="D537" s="199"/>
      <c r="E537" s="199"/>
      <c r="F537" s="200"/>
      <c r="G537" s="200"/>
      <c r="H537" s="200"/>
      <c r="I537" s="198"/>
      <c r="J537" s="199"/>
      <c r="K537" s="212"/>
      <c r="L537" s="198"/>
      <c r="M537" s="198"/>
      <c r="N537" s="198"/>
      <c r="O537" s="198"/>
      <c r="P537" s="198"/>
      <c r="Q537" s="198"/>
      <c r="R537" s="198"/>
      <c r="S537" s="198"/>
      <c r="T537" s="198"/>
      <c r="U537" s="202"/>
      <c r="V537" s="201"/>
      <c r="W537" s="201"/>
      <c r="X537" s="201"/>
      <c r="Y537" s="201"/>
      <c r="Z537" s="201"/>
      <c r="AA537" s="205"/>
      <c r="AB537" s="205"/>
      <c r="AC537" s="205"/>
      <c r="AD537" s="205"/>
      <c r="AE537" s="205"/>
      <c r="AF537" s="205"/>
      <c r="AG537" s="205"/>
      <c r="AH537" s="205"/>
      <c r="AI537" s="233"/>
      <c r="AJ537" s="331"/>
      <c r="AK537" s="331"/>
      <c r="AL537" s="331"/>
      <c r="AM537" s="332"/>
      <c r="AN537" s="332"/>
      <c r="AO537" s="333"/>
      <c r="AQ537" s="19"/>
      <c r="AV537" s="221"/>
      <c r="AW537" s="221"/>
      <c r="AX537" s="221"/>
      <c r="AY537" s="221"/>
      <c r="AZ537" s="221"/>
      <c r="BA537" s="221"/>
      <c r="BB537" s="221"/>
      <c r="BC537" s="221"/>
      <c r="BD537" s="221"/>
      <c r="BL537" s="195"/>
      <c r="BM537" s="195"/>
      <c r="BN537" s="195"/>
      <c r="BO537" s="195"/>
      <c r="BP537" s="195"/>
      <c r="BQ537" s="195"/>
      <c r="BS537" s="195"/>
      <c r="BT537" s="195"/>
      <c r="BU537" s="246"/>
      <c r="BV537" s="195"/>
      <c r="BW537" s="246"/>
      <c r="BX537" s="195"/>
      <c r="BY537" s="246"/>
      <c r="BZ537" s="195"/>
      <c r="CA537" s="246"/>
      <c r="CC537" s="246"/>
      <c r="CE537" s="246"/>
    </row>
    <row r="538" spans="1:83" s="17" customFormat="1" ht="14.25" customHeight="1" x14ac:dyDescent="0.25">
      <c r="A538" s="198"/>
      <c r="B538" s="200"/>
      <c r="C538" s="199"/>
      <c r="D538" s="199"/>
      <c r="E538" s="199"/>
      <c r="F538" s="200"/>
      <c r="G538" s="200"/>
      <c r="H538" s="200"/>
      <c r="I538" s="198"/>
      <c r="J538" s="199"/>
      <c r="K538" s="212"/>
      <c r="L538" s="198"/>
      <c r="M538" s="198"/>
      <c r="N538" s="198"/>
      <c r="O538" s="198"/>
      <c r="P538" s="198"/>
      <c r="Q538" s="198"/>
      <c r="R538" s="198"/>
      <c r="S538" s="198"/>
      <c r="T538" s="198"/>
      <c r="U538" s="202"/>
      <c r="V538" s="201"/>
      <c r="W538" s="201"/>
      <c r="X538" s="201"/>
      <c r="Y538" s="201"/>
      <c r="Z538" s="201"/>
      <c r="AA538" s="205"/>
      <c r="AB538" s="205"/>
      <c r="AC538" s="205"/>
      <c r="AD538" s="205"/>
      <c r="AE538" s="205"/>
      <c r="AF538" s="205"/>
      <c r="AG538" s="205"/>
      <c r="AH538" s="205"/>
      <c r="AI538" s="233"/>
      <c r="AJ538" s="331"/>
      <c r="AK538" s="331"/>
      <c r="AL538" s="331"/>
      <c r="AM538" s="332"/>
      <c r="AN538" s="332"/>
      <c r="AO538" s="333"/>
      <c r="AQ538" s="19"/>
      <c r="AV538" s="221"/>
      <c r="AW538" s="221"/>
      <c r="AX538" s="221"/>
      <c r="AY538" s="221"/>
      <c r="AZ538" s="221"/>
      <c r="BA538" s="221"/>
      <c r="BB538" s="221"/>
      <c r="BC538" s="221"/>
      <c r="BD538" s="221"/>
      <c r="BL538" s="195"/>
      <c r="BM538" s="195"/>
      <c r="BN538" s="195"/>
      <c r="BO538" s="195"/>
      <c r="BP538" s="195"/>
      <c r="BQ538" s="195"/>
      <c r="BS538" s="195"/>
      <c r="BT538" s="195"/>
      <c r="BU538" s="246"/>
      <c r="BV538" s="195"/>
      <c r="BW538" s="246"/>
      <c r="BX538" s="195"/>
      <c r="BY538" s="246"/>
      <c r="BZ538" s="195"/>
      <c r="CA538" s="246"/>
      <c r="CC538" s="246"/>
      <c r="CE538" s="246"/>
    </row>
    <row r="539" spans="1:83" s="17" customFormat="1" ht="14.25" customHeight="1" x14ac:dyDescent="0.25">
      <c r="A539" s="198"/>
      <c r="B539" s="200"/>
      <c r="C539" s="199"/>
      <c r="D539" s="199"/>
      <c r="E539" s="199"/>
      <c r="F539" s="200"/>
      <c r="G539" s="200"/>
      <c r="H539" s="200"/>
      <c r="I539" s="198"/>
      <c r="J539" s="199"/>
      <c r="K539" s="212"/>
      <c r="L539" s="198"/>
      <c r="M539" s="198"/>
      <c r="N539" s="198"/>
      <c r="O539" s="198"/>
      <c r="P539" s="198"/>
      <c r="Q539" s="198"/>
      <c r="R539" s="198"/>
      <c r="S539" s="198"/>
      <c r="T539" s="198"/>
      <c r="U539" s="202"/>
      <c r="V539" s="201"/>
      <c r="W539" s="201"/>
      <c r="X539" s="201"/>
      <c r="Y539" s="201"/>
      <c r="Z539" s="201"/>
      <c r="AA539" s="205"/>
      <c r="AB539" s="205"/>
      <c r="AC539" s="205"/>
      <c r="AD539" s="205"/>
      <c r="AE539" s="205"/>
      <c r="AF539" s="205"/>
      <c r="AG539" s="205"/>
      <c r="AH539" s="205"/>
      <c r="AI539" s="233"/>
      <c r="AJ539" s="331"/>
      <c r="AK539" s="331"/>
      <c r="AL539" s="331"/>
      <c r="AM539" s="332"/>
      <c r="AN539" s="332"/>
      <c r="AO539" s="333"/>
      <c r="AQ539" s="19"/>
      <c r="AV539" s="221"/>
      <c r="AW539" s="221"/>
      <c r="AX539" s="221"/>
      <c r="AY539" s="221"/>
      <c r="AZ539" s="221"/>
      <c r="BA539" s="221"/>
      <c r="BB539" s="221"/>
      <c r="BC539" s="221"/>
      <c r="BD539" s="221"/>
      <c r="BL539" s="195"/>
      <c r="BM539" s="195"/>
      <c r="BN539" s="195"/>
      <c r="BO539" s="195"/>
      <c r="BP539" s="195"/>
      <c r="BQ539" s="195"/>
      <c r="BS539" s="195"/>
      <c r="BT539" s="195"/>
      <c r="BU539" s="246"/>
      <c r="BV539" s="195"/>
      <c r="BW539" s="246"/>
      <c r="BX539" s="195"/>
      <c r="BY539" s="246"/>
      <c r="BZ539" s="195"/>
      <c r="CA539" s="246"/>
      <c r="CC539" s="246"/>
      <c r="CE539" s="246"/>
    </row>
    <row r="540" spans="1:83" s="17" customFormat="1" ht="14.25" customHeight="1" x14ac:dyDescent="0.25">
      <c r="A540" s="198"/>
      <c r="B540" s="200"/>
      <c r="C540" s="199"/>
      <c r="D540" s="199"/>
      <c r="E540" s="199"/>
      <c r="F540" s="200"/>
      <c r="G540" s="200"/>
      <c r="H540" s="200"/>
      <c r="I540" s="198"/>
      <c r="J540" s="199"/>
      <c r="K540" s="212"/>
      <c r="L540" s="198"/>
      <c r="M540" s="198"/>
      <c r="N540" s="198"/>
      <c r="O540" s="198"/>
      <c r="P540" s="198"/>
      <c r="Q540" s="198"/>
      <c r="R540" s="198"/>
      <c r="S540" s="198"/>
      <c r="T540" s="198"/>
      <c r="U540" s="202"/>
      <c r="V540" s="201"/>
      <c r="W540" s="201"/>
      <c r="X540" s="201"/>
      <c r="Y540" s="201"/>
      <c r="Z540" s="201"/>
      <c r="AA540" s="205"/>
      <c r="AB540" s="205"/>
      <c r="AC540" s="205"/>
      <c r="AD540" s="205"/>
      <c r="AE540" s="205"/>
      <c r="AF540" s="205"/>
      <c r="AG540" s="205"/>
      <c r="AH540" s="205"/>
      <c r="AI540" s="233"/>
      <c r="AJ540" s="331"/>
      <c r="AK540" s="331"/>
      <c r="AL540" s="331"/>
      <c r="AM540" s="332"/>
      <c r="AN540" s="332"/>
      <c r="AO540" s="333"/>
      <c r="AQ540" s="19"/>
      <c r="AV540" s="221"/>
      <c r="AW540" s="221"/>
      <c r="AX540" s="221"/>
      <c r="AY540" s="221"/>
      <c r="AZ540" s="221"/>
      <c r="BA540" s="221"/>
      <c r="BB540" s="221"/>
      <c r="BC540" s="221"/>
      <c r="BD540" s="221"/>
      <c r="BL540" s="195"/>
      <c r="BM540" s="195"/>
      <c r="BN540" s="195"/>
      <c r="BO540" s="195"/>
      <c r="BP540" s="195"/>
      <c r="BQ540" s="195"/>
      <c r="BS540" s="195"/>
      <c r="BT540" s="195"/>
      <c r="BU540" s="246"/>
      <c r="BV540" s="195"/>
      <c r="BW540" s="246"/>
      <c r="BX540" s="195"/>
      <c r="BY540" s="246"/>
      <c r="BZ540" s="195"/>
      <c r="CA540" s="246"/>
      <c r="CC540" s="246"/>
      <c r="CE540" s="246"/>
    </row>
    <row r="541" spans="1:83" s="17" customFormat="1" ht="14.25" customHeight="1" x14ac:dyDescent="0.25">
      <c r="A541" s="198"/>
      <c r="B541" s="200"/>
      <c r="C541" s="199"/>
      <c r="D541" s="199"/>
      <c r="E541" s="199"/>
      <c r="F541" s="200"/>
      <c r="G541" s="200"/>
      <c r="H541" s="200"/>
      <c r="I541" s="198"/>
      <c r="J541" s="199"/>
      <c r="K541" s="212"/>
      <c r="L541" s="198"/>
      <c r="M541" s="198"/>
      <c r="N541" s="198"/>
      <c r="O541" s="198"/>
      <c r="P541" s="198"/>
      <c r="Q541" s="198"/>
      <c r="R541" s="198"/>
      <c r="S541" s="198"/>
      <c r="T541" s="198"/>
      <c r="U541" s="202"/>
      <c r="V541" s="201"/>
      <c r="W541" s="201"/>
      <c r="X541" s="201"/>
      <c r="Y541" s="201"/>
      <c r="Z541" s="201"/>
      <c r="AA541" s="205"/>
      <c r="AB541" s="205"/>
      <c r="AC541" s="205"/>
      <c r="AD541" s="205"/>
      <c r="AE541" s="205"/>
      <c r="AF541" s="205"/>
      <c r="AG541" s="205"/>
      <c r="AH541" s="205"/>
      <c r="AI541" s="233"/>
      <c r="AJ541" s="331"/>
      <c r="AK541" s="331"/>
      <c r="AL541" s="331"/>
      <c r="AM541" s="332"/>
      <c r="AN541" s="332"/>
      <c r="AO541" s="333"/>
      <c r="AQ541" s="19"/>
      <c r="AV541" s="221"/>
      <c r="AW541" s="221"/>
      <c r="AX541" s="221"/>
      <c r="AY541" s="221"/>
      <c r="AZ541" s="221"/>
      <c r="BA541" s="221"/>
      <c r="BB541" s="221"/>
      <c r="BC541" s="221"/>
      <c r="BD541" s="221"/>
      <c r="BL541" s="195"/>
      <c r="BM541" s="195"/>
      <c r="BN541" s="195"/>
      <c r="BO541" s="195"/>
      <c r="BP541" s="195"/>
      <c r="BQ541" s="195"/>
      <c r="BS541" s="195"/>
      <c r="BT541" s="195"/>
      <c r="BU541" s="246"/>
      <c r="BV541" s="195"/>
      <c r="BW541" s="246"/>
      <c r="BX541" s="195"/>
      <c r="BY541" s="246"/>
      <c r="BZ541" s="195"/>
      <c r="CA541" s="246"/>
      <c r="CC541" s="246"/>
      <c r="CE541" s="246"/>
    </row>
    <row r="542" spans="1:83" s="17" customFormat="1" ht="14.25" customHeight="1" x14ac:dyDescent="0.25">
      <c r="A542" s="198"/>
      <c r="B542" s="200"/>
      <c r="C542" s="199"/>
      <c r="D542" s="199"/>
      <c r="E542" s="199"/>
      <c r="F542" s="200"/>
      <c r="G542" s="200"/>
      <c r="H542" s="200"/>
      <c r="I542" s="198"/>
      <c r="J542" s="199"/>
      <c r="K542" s="212"/>
      <c r="L542" s="198"/>
      <c r="M542" s="198"/>
      <c r="N542" s="198"/>
      <c r="O542" s="198"/>
      <c r="P542" s="198"/>
      <c r="Q542" s="198"/>
      <c r="R542" s="198"/>
      <c r="S542" s="198"/>
      <c r="T542" s="198"/>
      <c r="U542" s="202"/>
      <c r="V542" s="201"/>
      <c r="W542" s="201"/>
      <c r="X542" s="201"/>
      <c r="Y542" s="201"/>
      <c r="Z542" s="201"/>
      <c r="AA542" s="205"/>
      <c r="AB542" s="205"/>
      <c r="AC542" s="205"/>
      <c r="AD542" s="205"/>
      <c r="AE542" s="205"/>
      <c r="AF542" s="205"/>
      <c r="AG542" s="205"/>
      <c r="AH542" s="205"/>
      <c r="AI542" s="233"/>
      <c r="AJ542" s="331"/>
      <c r="AK542" s="331"/>
      <c r="AL542" s="331"/>
      <c r="AM542" s="332"/>
      <c r="AN542" s="332"/>
      <c r="AO542" s="333"/>
      <c r="AQ542" s="19"/>
      <c r="AV542" s="221"/>
      <c r="AW542" s="221"/>
      <c r="AX542" s="221"/>
      <c r="AY542" s="221"/>
      <c r="AZ542" s="221"/>
      <c r="BA542" s="221"/>
      <c r="BB542" s="221"/>
      <c r="BC542" s="221"/>
      <c r="BD542" s="221"/>
      <c r="BL542" s="195"/>
      <c r="BM542" s="195"/>
      <c r="BN542" s="195"/>
      <c r="BO542" s="195"/>
      <c r="BP542" s="195"/>
      <c r="BQ542" s="195"/>
      <c r="BS542" s="195"/>
      <c r="BT542" s="195"/>
      <c r="BU542" s="246"/>
      <c r="BV542" s="195"/>
      <c r="BW542" s="246"/>
      <c r="BX542" s="195"/>
      <c r="BY542" s="246"/>
      <c r="BZ542" s="195"/>
      <c r="CA542" s="246"/>
      <c r="CC542" s="246"/>
      <c r="CE542" s="246"/>
    </row>
    <row r="543" spans="1:83" s="17" customFormat="1" ht="14.25" customHeight="1" x14ac:dyDescent="0.25">
      <c r="A543" s="198"/>
      <c r="B543" s="200"/>
      <c r="C543" s="199"/>
      <c r="D543" s="199"/>
      <c r="E543" s="199"/>
      <c r="F543" s="200"/>
      <c r="G543" s="200"/>
      <c r="H543" s="200"/>
      <c r="I543" s="198"/>
      <c r="J543" s="199"/>
      <c r="K543" s="212"/>
      <c r="L543" s="198"/>
      <c r="M543" s="198"/>
      <c r="N543" s="198"/>
      <c r="O543" s="198"/>
      <c r="P543" s="198"/>
      <c r="Q543" s="198"/>
      <c r="R543" s="198"/>
      <c r="S543" s="198"/>
      <c r="T543" s="198"/>
      <c r="U543" s="202"/>
      <c r="V543" s="201"/>
      <c r="W543" s="201"/>
      <c r="X543" s="201"/>
      <c r="Y543" s="201"/>
      <c r="Z543" s="201"/>
      <c r="AA543" s="205"/>
      <c r="AB543" s="205"/>
      <c r="AC543" s="205"/>
      <c r="AD543" s="205"/>
      <c r="AE543" s="205"/>
      <c r="AF543" s="205"/>
      <c r="AG543" s="205"/>
      <c r="AH543" s="205"/>
      <c r="AI543" s="233"/>
      <c r="AJ543" s="331"/>
      <c r="AK543" s="331"/>
      <c r="AL543" s="331"/>
      <c r="AM543" s="332"/>
      <c r="AN543" s="332"/>
      <c r="AO543" s="333"/>
      <c r="AQ543" s="19"/>
      <c r="AV543" s="221"/>
      <c r="AW543" s="221"/>
      <c r="AX543" s="221"/>
      <c r="AY543" s="221"/>
      <c r="AZ543" s="221"/>
      <c r="BA543" s="221"/>
      <c r="BB543" s="221"/>
      <c r="BC543" s="221"/>
      <c r="BD543" s="221"/>
      <c r="BL543" s="195"/>
      <c r="BM543" s="195"/>
      <c r="BN543" s="195"/>
      <c r="BO543" s="195"/>
      <c r="BP543" s="195"/>
      <c r="BQ543" s="195"/>
      <c r="BS543" s="195"/>
      <c r="BT543" s="195"/>
      <c r="BU543" s="246"/>
      <c r="BV543" s="195"/>
      <c r="BW543" s="246"/>
      <c r="BX543" s="195"/>
      <c r="BY543" s="246"/>
      <c r="BZ543" s="195"/>
      <c r="CA543" s="246"/>
      <c r="CC543" s="246"/>
      <c r="CE543" s="246"/>
    </row>
    <row r="544" spans="1:83" s="17" customFormat="1" ht="14.25" customHeight="1" x14ac:dyDescent="0.25">
      <c r="A544" s="198"/>
      <c r="B544" s="200"/>
      <c r="C544" s="199"/>
      <c r="D544" s="199"/>
      <c r="E544" s="199"/>
      <c r="F544" s="200"/>
      <c r="G544" s="200"/>
      <c r="H544" s="200"/>
      <c r="I544" s="198"/>
      <c r="J544" s="199"/>
      <c r="K544" s="212"/>
      <c r="L544" s="198"/>
      <c r="M544" s="198"/>
      <c r="N544" s="198"/>
      <c r="O544" s="198"/>
      <c r="P544" s="198"/>
      <c r="Q544" s="198"/>
      <c r="R544" s="198"/>
      <c r="S544" s="198"/>
      <c r="T544" s="198"/>
      <c r="U544" s="202"/>
      <c r="V544" s="201"/>
      <c r="W544" s="201"/>
      <c r="X544" s="201"/>
      <c r="Y544" s="201"/>
      <c r="Z544" s="201"/>
      <c r="AA544" s="205"/>
      <c r="AB544" s="205"/>
      <c r="AC544" s="205"/>
      <c r="AD544" s="205"/>
      <c r="AE544" s="205"/>
      <c r="AF544" s="205"/>
      <c r="AG544" s="205"/>
      <c r="AH544" s="205"/>
      <c r="AI544" s="233"/>
      <c r="AJ544" s="331"/>
      <c r="AK544" s="331"/>
      <c r="AL544" s="331"/>
      <c r="AM544" s="332"/>
      <c r="AN544" s="332"/>
      <c r="AO544" s="333"/>
      <c r="AQ544" s="19"/>
      <c r="AV544" s="221"/>
      <c r="AW544" s="221"/>
      <c r="AX544" s="221"/>
      <c r="AY544" s="221"/>
      <c r="AZ544" s="221"/>
      <c r="BA544" s="221"/>
      <c r="BB544" s="221"/>
      <c r="BC544" s="221"/>
      <c r="BD544" s="221"/>
      <c r="BL544" s="195"/>
      <c r="BM544" s="195"/>
      <c r="BN544" s="195"/>
      <c r="BO544" s="195"/>
      <c r="BP544" s="195"/>
      <c r="BQ544" s="195"/>
      <c r="BS544" s="195"/>
      <c r="BT544" s="195"/>
      <c r="BU544" s="246"/>
      <c r="BV544" s="195"/>
      <c r="BW544" s="246"/>
      <c r="BX544" s="195"/>
      <c r="BY544" s="246"/>
      <c r="BZ544" s="195"/>
      <c r="CA544" s="246"/>
      <c r="CC544" s="246"/>
      <c r="CE544" s="246"/>
    </row>
    <row r="545" spans="1:83" s="17" customFormat="1" ht="14.25" customHeight="1" x14ac:dyDescent="0.25">
      <c r="A545" s="198"/>
      <c r="B545" s="200"/>
      <c r="C545" s="199"/>
      <c r="D545" s="199"/>
      <c r="E545" s="199"/>
      <c r="F545" s="200"/>
      <c r="G545" s="200"/>
      <c r="H545" s="200"/>
      <c r="I545" s="198"/>
      <c r="J545" s="199"/>
      <c r="K545" s="212"/>
      <c r="L545" s="198"/>
      <c r="M545" s="198"/>
      <c r="N545" s="198"/>
      <c r="O545" s="198"/>
      <c r="P545" s="198"/>
      <c r="Q545" s="198"/>
      <c r="R545" s="198"/>
      <c r="S545" s="198"/>
      <c r="T545" s="198"/>
      <c r="U545" s="202"/>
      <c r="V545" s="201"/>
      <c r="W545" s="201"/>
      <c r="X545" s="201"/>
      <c r="Y545" s="201"/>
      <c r="Z545" s="201"/>
      <c r="AA545" s="205"/>
      <c r="AB545" s="205"/>
      <c r="AC545" s="205"/>
      <c r="AD545" s="205"/>
      <c r="AE545" s="205"/>
      <c r="AF545" s="205"/>
      <c r="AG545" s="205"/>
      <c r="AH545" s="205"/>
      <c r="AI545" s="233"/>
      <c r="AJ545" s="331"/>
      <c r="AK545" s="331"/>
      <c r="AL545" s="331"/>
      <c r="AM545" s="332"/>
      <c r="AN545" s="332"/>
      <c r="AO545" s="333"/>
      <c r="AQ545" s="19"/>
      <c r="AV545" s="221"/>
      <c r="AW545" s="221"/>
      <c r="AX545" s="221"/>
      <c r="AY545" s="221"/>
      <c r="AZ545" s="221"/>
      <c r="BA545" s="221"/>
      <c r="BB545" s="221"/>
      <c r="BC545" s="221"/>
      <c r="BD545" s="221"/>
      <c r="BL545" s="195"/>
      <c r="BM545" s="195"/>
      <c r="BN545" s="195"/>
      <c r="BO545" s="195"/>
      <c r="BP545" s="195"/>
      <c r="BQ545" s="195"/>
      <c r="BS545" s="195"/>
      <c r="BT545" s="195"/>
      <c r="BU545" s="246"/>
      <c r="BV545" s="195"/>
      <c r="BW545" s="246"/>
      <c r="BX545" s="195"/>
      <c r="BY545" s="246"/>
      <c r="BZ545" s="195"/>
      <c r="CA545" s="246"/>
      <c r="CC545" s="246"/>
      <c r="CE545" s="246"/>
    </row>
    <row r="546" spans="1:83" s="17" customFormat="1" ht="14.25" customHeight="1" x14ac:dyDescent="0.25">
      <c r="A546" s="198"/>
      <c r="B546" s="200"/>
      <c r="C546" s="199"/>
      <c r="D546" s="199"/>
      <c r="E546" s="199"/>
      <c r="F546" s="200"/>
      <c r="G546" s="200"/>
      <c r="H546" s="200"/>
      <c r="I546" s="198"/>
      <c r="J546" s="199"/>
      <c r="K546" s="212"/>
      <c r="L546" s="198"/>
      <c r="M546" s="198"/>
      <c r="N546" s="198"/>
      <c r="O546" s="198"/>
      <c r="P546" s="198"/>
      <c r="Q546" s="198"/>
      <c r="R546" s="198"/>
      <c r="S546" s="198"/>
      <c r="T546" s="198"/>
      <c r="U546" s="202"/>
      <c r="V546" s="201"/>
      <c r="W546" s="201"/>
      <c r="X546" s="201"/>
      <c r="Y546" s="201"/>
      <c r="Z546" s="201"/>
      <c r="AA546" s="205"/>
      <c r="AB546" s="205"/>
      <c r="AC546" s="205"/>
      <c r="AD546" s="205"/>
      <c r="AE546" s="205"/>
      <c r="AF546" s="205"/>
      <c r="AG546" s="205"/>
      <c r="AH546" s="205"/>
      <c r="AI546" s="233"/>
      <c r="AJ546" s="331"/>
      <c r="AK546" s="331"/>
      <c r="AL546" s="331"/>
      <c r="AM546" s="332"/>
      <c r="AN546" s="332"/>
      <c r="AO546" s="333"/>
      <c r="AQ546" s="19"/>
      <c r="AV546" s="221"/>
      <c r="AW546" s="221"/>
      <c r="AX546" s="221"/>
      <c r="AY546" s="221"/>
      <c r="AZ546" s="221"/>
      <c r="BA546" s="221"/>
      <c r="BB546" s="221"/>
      <c r="BC546" s="221"/>
      <c r="BD546" s="221"/>
      <c r="BL546" s="195"/>
      <c r="BM546" s="195"/>
      <c r="BN546" s="195"/>
      <c r="BO546" s="195"/>
      <c r="BP546" s="195"/>
      <c r="BQ546" s="195"/>
      <c r="BS546" s="195"/>
      <c r="BT546" s="195"/>
      <c r="BU546" s="246"/>
      <c r="BV546" s="195"/>
      <c r="BW546" s="246"/>
      <c r="BX546" s="195"/>
      <c r="BY546" s="246"/>
      <c r="BZ546" s="195"/>
      <c r="CA546" s="246"/>
      <c r="CC546" s="246"/>
      <c r="CE546" s="246"/>
    </row>
    <row r="547" spans="1:83" s="17" customFormat="1" ht="14.25" customHeight="1" x14ac:dyDescent="0.25">
      <c r="A547" s="198"/>
      <c r="B547" s="200"/>
      <c r="C547" s="199"/>
      <c r="D547" s="199"/>
      <c r="E547" s="199"/>
      <c r="F547" s="200"/>
      <c r="G547" s="200"/>
      <c r="H547" s="200"/>
      <c r="I547" s="198"/>
      <c r="J547" s="199"/>
      <c r="K547" s="212"/>
      <c r="L547" s="198"/>
      <c r="M547" s="198"/>
      <c r="N547" s="198"/>
      <c r="O547" s="198"/>
      <c r="P547" s="198"/>
      <c r="Q547" s="198"/>
      <c r="R547" s="198"/>
      <c r="S547" s="198"/>
      <c r="T547" s="198"/>
      <c r="U547" s="202"/>
      <c r="V547" s="201"/>
      <c r="W547" s="201"/>
      <c r="X547" s="201"/>
      <c r="Y547" s="201"/>
      <c r="Z547" s="201"/>
      <c r="AA547" s="205"/>
      <c r="AB547" s="205"/>
      <c r="AC547" s="205"/>
      <c r="AD547" s="205"/>
      <c r="AE547" s="205"/>
      <c r="AF547" s="205"/>
      <c r="AG547" s="205"/>
      <c r="AH547" s="205"/>
      <c r="AI547" s="233"/>
      <c r="AJ547" s="331"/>
      <c r="AK547" s="331"/>
      <c r="AL547" s="331"/>
      <c r="AM547" s="332"/>
      <c r="AN547" s="332"/>
      <c r="AO547" s="333"/>
      <c r="AQ547" s="19"/>
      <c r="AV547" s="221"/>
      <c r="AW547" s="221"/>
      <c r="AX547" s="221"/>
      <c r="AY547" s="221"/>
      <c r="AZ547" s="221"/>
      <c r="BA547" s="221"/>
      <c r="BB547" s="221"/>
      <c r="BC547" s="221"/>
      <c r="BD547" s="221"/>
      <c r="BL547" s="195"/>
      <c r="BM547" s="195"/>
      <c r="BN547" s="195"/>
      <c r="BO547" s="195"/>
      <c r="BP547" s="195"/>
      <c r="BQ547" s="195"/>
      <c r="BS547" s="195"/>
      <c r="BT547" s="195"/>
      <c r="BU547" s="246"/>
      <c r="BV547" s="195"/>
      <c r="BW547" s="246"/>
      <c r="BX547" s="195"/>
      <c r="BY547" s="246"/>
      <c r="BZ547" s="195"/>
      <c r="CA547" s="246"/>
      <c r="CC547" s="246"/>
      <c r="CE547" s="246"/>
    </row>
    <row r="548" spans="1:83" s="17" customFormat="1" ht="14.25" customHeight="1" x14ac:dyDescent="0.25">
      <c r="A548" s="198"/>
      <c r="B548" s="200"/>
      <c r="C548" s="199"/>
      <c r="D548" s="199"/>
      <c r="E548" s="199"/>
      <c r="F548" s="200"/>
      <c r="G548" s="200"/>
      <c r="H548" s="200"/>
      <c r="I548" s="198"/>
      <c r="J548" s="199"/>
      <c r="K548" s="212"/>
      <c r="L548" s="198"/>
      <c r="M548" s="198"/>
      <c r="N548" s="198"/>
      <c r="O548" s="198"/>
      <c r="P548" s="198"/>
      <c r="Q548" s="198"/>
      <c r="R548" s="198"/>
      <c r="S548" s="198"/>
      <c r="T548" s="198"/>
      <c r="U548" s="202"/>
      <c r="V548" s="201"/>
      <c r="W548" s="201"/>
      <c r="X548" s="201"/>
      <c r="Y548" s="201"/>
      <c r="Z548" s="201"/>
      <c r="AA548" s="205"/>
      <c r="AB548" s="205"/>
      <c r="AC548" s="205"/>
      <c r="AD548" s="205"/>
      <c r="AE548" s="205"/>
      <c r="AF548" s="205"/>
      <c r="AG548" s="205"/>
      <c r="AH548" s="205"/>
      <c r="AI548" s="233"/>
      <c r="AJ548" s="331"/>
      <c r="AK548" s="331"/>
      <c r="AL548" s="331"/>
      <c r="AM548" s="332"/>
      <c r="AN548" s="332"/>
      <c r="AO548" s="333"/>
      <c r="AQ548" s="19"/>
      <c r="AV548" s="221"/>
      <c r="AW548" s="221"/>
      <c r="AX548" s="221"/>
      <c r="AY548" s="221"/>
      <c r="AZ548" s="221"/>
      <c r="BA548" s="221"/>
      <c r="BB548" s="221"/>
      <c r="BC548" s="221"/>
      <c r="BD548" s="221"/>
      <c r="BL548" s="195"/>
      <c r="BM548" s="195"/>
      <c r="BN548" s="195"/>
      <c r="BO548" s="195"/>
      <c r="BP548" s="195"/>
      <c r="BQ548" s="195"/>
      <c r="BS548" s="195"/>
      <c r="BT548" s="195"/>
      <c r="BU548" s="246"/>
      <c r="BV548" s="195"/>
      <c r="BW548" s="246"/>
      <c r="BX548" s="195"/>
      <c r="BY548" s="246"/>
      <c r="BZ548" s="195"/>
      <c r="CA548" s="246"/>
      <c r="CC548" s="246"/>
      <c r="CE548" s="246"/>
    </row>
    <row r="549" spans="1:83" s="17" customFormat="1" ht="14.25" customHeight="1" x14ac:dyDescent="0.25">
      <c r="A549" s="198"/>
      <c r="B549" s="200"/>
      <c r="C549" s="199"/>
      <c r="D549" s="199"/>
      <c r="E549" s="199"/>
      <c r="F549" s="200"/>
      <c r="G549" s="200"/>
      <c r="H549" s="200"/>
      <c r="I549" s="198"/>
      <c r="J549" s="199"/>
      <c r="K549" s="212"/>
      <c r="L549" s="198"/>
      <c r="M549" s="198"/>
      <c r="N549" s="198"/>
      <c r="O549" s="198"/>
      <c r="P549" s="198"/>
      <c r="Q549" s="198"/>
      <c r="R549" s="198"/>
      <c r="S549" s="198"/>
      <c r="T549" s="198"/>
      <c r="U549" s="202"/>
      <c r="V549" s="201"/>
      <c r="W549" s="201"/>
      <c r="X549" s="201"/>
      <c r="Y549" s="201"/>
      <c r="Z549" s="201"/>
      <c r="AA549" s="205"/>
      <c r="AB549" s="205"/>
      <c r="AC549" s="205"/>
      <c r="AD549" s="205"/>
      <c r="AE549" s="205"/>
      <c r="AF549" s="205"/>
      <c r="AG549" s="205"/>
      <c r="AH549" s="205"/>
      <c r="AI549" s="233"/>
      <c r="AJ549" s="331"/>
      <c r="AK549" s="331"/>
      <c r="AL549" s="331"/>
      <c r="AM549" s="332"/>
      <c r="AN549" s="332"/>
      <c r="AO549" s="333"/>
      <c r="AQ549" s="19"/>
      <c r="AV549" s="221"/>
      <c r="AW549" s="221"/>
      <c r="AX549" s="221"/>
      <c r="AY549" s="221"/>
      <c r="AZ549" s="221"/>
      <c r="BA549" s="221"/>
      <c r="BB549" s="221"/>
      <c r="BC549" s="221"/>
      <c r="BD549" s="221"/>
      <c r="BL549" s="195"/>
      <c r="BM549" s="195"/>
      <c r="BN549" s="195"/>
      <c r="BO549" s="195"/>
      <c r="BP549" s="195"/>
      <c r="BQ549" s="195"/>
      <c r="BS549" s="195"/>
      <c r="BT549" s="195"/>
      <c r="BU549" s="246"/>
      <c r="BV549" s="195"/>
      <c r="BW549" s="246"/>
      <c r="BX549" s="195"/>
      <c r="BY549" s="246"/>
      <c r="BZ549" s="195"/>
      <c r="CA549" s="246"/>
      <c r="CC549" s="246"/>
      <c r="CE549" s="246"/>
    </row>
    <row r="550" spans="1:83" s="17" customFormat="1" ht="14.25" customHeight="1" x14ac:dyDescent="0.25">
      <c r="A550" s="198"/>
      <c r="B550" s="200"/>
      <c r="C550" s="199"/>
      <c r="D550" s="199"/>
      <c r="E550" s="199"/>
      <c r="F550" s="200"/>
      <c r="G550" s="200"/>
      <c r="H550" s="200"/>
      <c r="I550" s="198"/>
      <c r="J550" s="199"/>
      <c r="K550" s="212"/>
      <c r="L550" s="198"/>
      <c r="M550" s="198"/>
      <c r="N550" s="198"/>
      <c r="O550" s="198"/>
      <c r="P550" s="198"/>
      <c r="Q550" s="198"/>
      <c r="R550" s="198"/>
      <c r="S550" s="198"/>
      <c r="T550" s="198"/>
      <c r="U550" s="202"/>
      <c r="V550" s="201"/>
      <c r="W550" s="201"/>
      <c r="X550" s="201"/>
      <c r="Y550" s="201"/>
      <c r="Z550" s="201"/>
      <c r="AA550" s="205"/>
      <c r="AB550" s="205"/>
      <c r="AC550" s="205"/>
      <c r="AD550" s="205"/>
      <c r="AE550" s="205"/>
      <c r="AF550" s="205"/>
      <c r="AG550" s="205"/>
      <c r="AH550" s="205"/>
      <c r="AI550" s="233"/>
      <c r="AJ550" s="331"/>
      <c r="AK550" s="331"/>
      <c r="AL550" s="331"/>
      <c r="AM550" s="332"/>
      <c r="AN550" s="332"/>
      <c r="AO550" s="333"/>
      <c r="AQ550" s="19"/>
      <c r="AV550" s="221"/>
      <c r="AW550" s="221"/>
      <c r="AX550" s="221"/>
      <c r="AY550" s="221"/>
      <c r="AZ550" s="221"/>
      <c r="BA550" s="221"/>
      <c r="BB550" s="221"/>
      <c r="BC550" s="221"/>
      <c r="BD550" s="221"/>
      <c r="BL550" s="195"/>
      <c r="BM550" s="195"/>
      <c r="BN550" s="195"/>
      <c r="BO550" s="195"/>
      <c r="BP550" s="195"/>
      <c r="BQ550" s="195"/>
      <c r="BS550" s="195"/>
      <c r="BT550" s="195"/>
      <c r="BU550" s="246"/>
      <c r="BV550" s="195"/>
      <c r="BW550" s="246"/>
      <c r="BX550" s="195"/>
      <c r="BY550" s="246"/>
      <c r="BZ550" s="195"/>
      <c r="CA550" s="246"/>
      <c r="CC550" s="246"/>
      <c r="CE550" s="246"/>
    </row>
    <row r="551" spans="1:83" s="17" customFormat="1" ht="14.25" customHeight="1" x14ac:dyDescent="0.25">
      <c r="A551" s="198"/>
      <c r="B551" s="200"/>
      <c r="C551" s="199"/>
      <c r="D551" s="199"/>
      <c r="E551" s="199"/>
      <c r="F551" s="200"/>
      <c r="G551" s="200"/>
      <c r="H551" s="200"/>
      <c r="I551" s="198"/>
      <c r="J551" s="199"/>
      <c r="K551" s="212"/>
      <c r="L551" s="198"/>
      <c r="M551" s="198"/>
      <c r="N551" s="198"/>
      <c r="O551" s="198"/>
      <c r="P551" s="198"/>
      <c r="Q551" s="198"/>
      <c r="R551" s="198"/>
      <c r="S551" s="198"/>
      <c r="T551" s="198"/>
      <c r="U551" s="202"/>
      <c r="V551" s="201"/>
      <c r="W551" s="201"/>
      <c r="X551" s="201"/>
      <c r="Y551" s="201"/>
      <c r="Z551" s="201"/>
      <c r="AA551" s="205"/>
      <c r="AB551" s="205"/>
      <c r="AC551" s="205"/>
      <c r="AD551" s="205"/>
      <c r="AE551" s="205"/>
      <c r="AF551" s="205"/>
      <c r="AG551" s="205"/>
      <c r="AH551" s="205"/>
      <c r="AI551" s="233"/>
      <c r="AJ551" s="331"/>
      <c r="AK551" s="331"/>
      <c r="AL551" s="331"/>
      <c r="AM551" s="332"/>
      <c r="AN551" s="332"/>
      <c r="AO551" s="333"/>
      <c r="AQ551" s="19"/>
      <c r="AV551" s="221"/>
      <c r="AW551" s="221"/>
      <c r="AX551" s="221"/>
      <c r="AY551" s="221"/>
      <c r="AZ551" s="221"/>
      <c r="BA551" s="221"/>
      <c r="BB551" s="221"/>
      <c r="BC551" s="221"/>
      <c r="BD551" s="221"/>
      <c r="BL551" s="195"/>
      <c r="BM551" s="195"/>
      <c r="BN551" s="195"/>
      <c r="BO551" s="195"/>
      <c r="BP551" s="195"/>
      <c r="BQ551" s="195"/>
      <c r="BS551" s="195"/>
      <c r="BT551" s="195"/>
      <c r="BU551" s="246"/>
      <c r="BV551" s="195"/>
      <c r="BW551" s="246"/>
      <c r="BX551" s="195"/>
      <c r="BY551" s="246"/>
      <c r="BZ551" s="195"/>
      <c r="CA551" s="246"/>
      <c r="CC551" s="246"/>
      <c r="CE551" s="246"/>
    </row>
    <row r="552" spans="1:83" s="17" customFormat="1" ht="14.25" customHeight="1" x14ac:dyDescent="0.25">
      <c r="A552" s="198"/>
      <c r="B552" s="200"/>
      <c r="C552" s="199"/>
      <c r="D552" s="199"/>
      <c r="E552" s="199"/>
      <c r="F552" s="200"/>
      <c r="G552" s="200"/>
      <c r="H552" s="200"/>
      <c r="I552" s="198"/>
      <c r="J552" s="199"/>
      <c r="K552" s="212"/>
      <c r="L552" s="198"/>
      <c r="M552" s="198"/>
      <c r="N552" s="198"/>
      <c r="O552" s="198"/>
      <c r="P552" s="198"/>
      <c r="Q552" s="198"/>
      <c r="R552" s="198"/>
      <c r="S552" s="198"/>
      <c r="T552" s="198"/>
      <c r="U552" s="202"/>
      <c r="V552" s="201"/>
      <c r="W552" s="201"/>
      <c r="X552" s="201"/>
      <c r="Y552" s="201"/>
      <c r="Z552" s="201"/>
      <c r="AA552" s="205"/>
      <c r="AB552" s="205"/>
      <c r="AC552" s="205"/>
      <c r="AD552" s="205"/>
      <c r="AE552" s="205"/>
      <c r="AF552" s="205"/>
      <c r="AG552" s="205"/>
      <c r="AH552" s="205"/>
      <c r="AI552" s="233"/>
      <c r="AJ552" s="331"/>
      <c r="AK552" s="331"/>
      <c r="AL552" s="331"/>
      <c r="AM552" s="332"/>
      <c r="AN552" s="332"/>
      <c r="AO552" s="333"/>
      <c r="AQ552" s="19"/>
      <c r="AV552" s="221"/>
      <c r="AW552" s="221"/>
      <c r="AX552" s="221"/>
      <c r="AY552" s="221"/>
      <c r="AZ552" s="221"/>
      <c r="BA552" s="221"/>
      <c r="BB552" s="221"/>
      <c r="BC552" s="221"/>
      <c r="BD552" s="221"/>
      <c r="BL552" s="195"/>
      <c r="BM552" s="195"/>
      <c r="BN552" s="195"/>
      <c r="BO552" s="195"/>
      <c r="BP552" s="195"/>
      <c r="BQ552" s="195"/>
      <c r="BS552" s="195"/>
      <c r="BT552" s="195"/>
      <c r="BU552" s="246"/>
      <c r="BV552" s="195"/>
      <c r="BW552" s="246"/>
      <c r="BX552" s="195"/>
      <c r="BY552" s="246"/>
      <c r="BZ552" s="195"/>
      <c r="CA552" s="246"/>
      <c r="CC552" s="246"/>
      <c r="CE552" s="246"/>
    </row>
    <row r="553" spans="1:83" s="17" customFormat="1" ht="14.25" customHeight="1" x14ac:dyDescent="0.25">
      <c r="A553" s="198"/>
      <c r="B553" s="200"/>
      <c r="C553" s="199"/>
      <c r="D553" s="199"/>
      <c r="E553" s="199"/>
      <c r="F553" s="200"/>
      <c r="G553" s="200"/>
      <c r="H553" s="200"/>
      <c r="I553" s="198"/>
      <c r="J553" s="199"/>
      <c r="K553" s="212"/>
      <c r="L553" s="198"/>
      <c r="M553" s="198"/>
      <c r="N553" s="198"/>
      <c r="O553" s="198"/>
      <c r="P553" s="198"/>
      <c r="Q553" s="198"/>
      <c r="R553" s="198"/>
      <c r="S553" s="198"/>
      <c r="T553" s="198"/>
      <c r="U553" s="202"/>
      <c r="V553" s="201"/>
      <c r="W553" s="201"/>
      <c r="X553" s="201"/>
      <c r="Y553" s="201"/>
      <c r="Z553" s="201"/>
      <c r="AA553" s="205"/>
      <c r="AB553" s="205"/>
      <c r="AC553" s="205"/>
      <c r="AD553" s="205"/>
      <c r="AE553" s="205"/>
      <c r="AF553" s="205"/>
      <c r="AG553" s="205"/>
      <c r="AH553" s="205"/>
      <c r="AI553" s="233"/>
      <c r="AJ553" s="331"/>
      <c r="AK553" s="331"/>
      <c r="AL553" s="331"/>
      <c r="AM553" s="332"/>
      <c r="AN553" s="332"/>
      <c r="AO553" s="333"/>
      <c r="AQ553" s="19"/>
      <c r="AV553" s="221"/>
      <c r="AW553" s="221"/>
      <c r="AX553" s="221"/>
      <c r="AY553" s="221"/>
      <c r="AZ553" s="221"/>
      <c r="BA553" s="221"/>
      <c r="BB553" s="221"/>
      <c r="BC553" s="221"/>
      <c r="BD553" s="221"/>
      <c r="BL553" s="195"/>
      <c r="BM553" s="195"/>
      <c r="BN553" s="195"/>
      <c r="BO553" s="195"/>
      <c r="BP553" s="195"/>
      <c r="BQ553" s="195"/>
      <c r="BS553" s="195"/>
      <c r="BT553" s="195"/>
      <c r="BU553" s="246"/>
      <c r="BV553" s="195"/>
      <c r="BW553" s="246"/>
      <c r="BX553" s="195"/>
      <c r="BY553" s="246"/>
      <c r="BZ553" s="195"/>
      <c r="CA553" s="246"/>
      <c r="CC553" s="246"/>
      <c r="CE553" s="246"/>
    </row>
    <row r="554" spans="1:83" s="17" customFormat="1" ht="14.25" customHeight="1" x14ac:dyDescent="0.25">
      <c r="A554" s="198"/>
      <c r="B554" s="200"/>
      <c r="C554" s="199"/>
      <c r="D554" s="199"/>
      <c r="E554" s="199"/>
      <c r="F554" s="200"/>
      <c r="G554" s="200"/>
      <c r="H554" s="200"/>
      <c r="I554" s="198"/>
      <c r="J554" s="199"/>
      <c r="K554" s="212"/>
      <c r="L554" s="198"/>
      <c r="M554" s="198"/>
      <c r="N554" s="198"/>
      <c r="O554" s="198"/>
      <c r="P554" s="198"/>
      <c r="Q554" s="198"/>
      <c r="R554" s="198"/>
      <c r="S554" s="198"/>
      <c r="T554" s="198"/>
      <c r="U554" s="202"/>
      <c r="V554" s="201"/>
      <c r="W554" s="201"/>
      <c r="X554" s="201"/>
      <c r="Y554" s="201"/>
      <c r="Z554" s="201"/>
      <c r="AA554" s="205"/>
      <c r="AB554" s="205"/>
      <c r="AC554" s="205"/>
      <c r="AD554" s="205"/>
      <c r="AE554" s="205"/>
      <c r="AF554" s="205"/>
      <c r="AG554" s="205"/>
      <c r="AH554" s="205"/>
      <c r="AI554" s="233"/>
      <c r="AJ554" s="331"/>
      <c r="AK554" s="331"/>
      <c r="AL554" s="331"/>
      <c r="AM554" s="332"/>
      <c r="AN554" s="332"/>
      <c r="AO554" s="333"/>
      <c r="AQ554" s="19"/>
      <c r="AV554" s="221"/>
      <c r="AW554" s="221"/>
      <c r="AX554" s="221"/>
      <c r="AY554" s="221"/>
      <c r="AZ554" s="221"/>
      <c r="BA554" s="221"/>
      <c r="BB554" s="221"/>
      <c r="BC554" s="221"/>
      <c r="BD554" s="221"/>
      <c r="BL554" s="195"/>
      <c r="BM554" s="195"/>
      <c r="BN554" s="195"/>
      <c r="BO554" s="195"/>
      <c r="BP554" s="195"/>
      <c r="BQ554" s="195"/>
      <c r="BS554" s="195"/>
      <c r="BT554" s="195"/>
      <c r="BU554" s="246"/>
      <c r="BV554" s="195"/>
      <c r="BW554" s="246"/>
      <c r="BX554" s="195"/>
      <c r="BY554" s="246"/>
      <c r="BZ554" s="195"/>
      <c r="CA554" s="246"/>
      <c r="CC554" s="246"/>
      <c r="CE554" s="246"/>
    </row>
    <row r="555" spans="1:83" s="17" customFormat="1" ht="14.25" customHeight="1" x14ac:dyDescent="0.25">
      <c r="A555" s="198"/>
      <c r="B555" s="200"/>
      <c r="C555" s="199"/>
      <c r="D555" s="199"/>
      <c r="E555" s="199"/>
      <c r="F555" s="200"/>
      <c r="G555" s="200"/>
      <c r="H555" s="200"/>
      <c r="I555" s="198"/>
      <c r="J555" s="199"/>
      <c r="K555" s="212"/>
      <c r="L555" s="198"/>
      <c r="M555" s="198"/>
      <c r="N555" s="198"/>
      <c r="O555" s="198"/>
      <c r="P555" s="198"/>
      <c r="Q555" s="198"/>
      <c r="R555" s="198"/>
      <c r="S555" s="198"/>
      <c r="T555" s="198"/>
      <c r="U555" s="202"/>
      <c r="V555" s="201"/>
      <c r="W555" s="201"/>
      <c r="X555" s="201"/>
      <c r="Y555" s="201"/>
      <c r="Z555" s="201"/>
      <c r="AA555" s="205"/>
      <c r="AB555" s="205"/>
      <c r="AC555" s="205"/>
      <c r="AD555" s="205"/>
      <c r="AE555" s="205"/>
      <c r="AF555" s="205"/>
      <c r="AG555" s="205"/>
      <c r="AH555" s="205"/>
      <c r="AI555" s="233"/>
      <c r="AJ555" s="331"/>
      <c r="AK555" s="331"/>
      <c r="AL555" s="331"/>
      <c r="AM555" s="332"/>
      <c r="AN555" s="332"/>
      <c r="AO555" s="333"/>
      <c r="AQ555" s="19"/>
      <c r="AV555" s="221"/>
      <c r="AW555" s="221"/>
      <c r="AX555" s="221"/>
      <c r="AY555" s="221"/>
      <c r="AZ555" s="221"/>
      <c r="BA555" s="221"/>
      <c r="BB555" s="221"/>
      <c r="BC555" s="221"/>
      <c r="BD555" s="221"/>
      <c r="BL555" s="195"/>
      <c r="BM555" s="195"/>
      <c r="BN555" s="195"/>
      <c r="BO555" s="195"/>
      <c r="BP555" s="195"/>
      <c r="BQ555" s="195"/>
      <c r="BS555" s="195"/>
      <c r="BT555" s="195"/>
      <c r="BU555" s="246"/>
      <c r="BV555" s="195"/>
      <c r="BW555" s="246"/>
      <c r="BX555" s="195"/>
      <c r="BY555" s="246"/>
      <c r="BZ555" s="195"/>
      <c r="CA555" s="246"/>
      <c r="CC555" s="246"/>
      <c r="CE555" s="246"/>
    </row>
    <row r="556" spans="1:83" s="17" customFormat="1" ht="14.25" customHeight="1" x14ac:dyDescent="0.25">
      <c r="A556" s="198"/>
      <c r="B556" s="200"/>
      <c r="C556" s="199"/>
      <c r="D556" s="199"/>
      <c r="E556" s="199"/>
      <c r="F556" s="200"/>
      <c r="G556" s="200"/>
      <c r="H556" s="200"/>
      <c r="I556" s="198"/>
      <c r="J556" s="199"/>
      <c r="K556" s="212"/>
      <c r="L556" s="198"/>
      <c r="M556" s="198"/>
      <c r="N556" s="198"/>
      <c r="O556" s="198"/>
      <c r="P556" s="198"/>
      <c r="Q556" s="198"/>
      <c r="R556" s="198"/>
      <c r="S556" s="198"/>
      <c r="T556" s="198"/>
      <c r="U556" s="202"/>
      <c r="V556" s="201"/>
      <c r="W556" s="201"/>
      <c r="X556" s="201"/>
      <c r="Y556" s="201"/>
      <c r="Z556" s="201"/>
      <c r="AA556" s="205"/>
      <c r="AB556" s="205"/>
      <c r="AC556" s="205"/>
      <c r="AD556" s="205"/>
      <c r="AE556" s="205"/>
      <c r="AF556" s="205"/>
      <c r="AG556" s="205"/>
      <c r="AH556" s="205"/>
      <c r="AI556" s="233"/>
      <c r="AJ556" s="331"/>
      <c r="AK556" s="331"/>
      <c r="AL556" s="331"/>
      <c r="AM556" s="332"/>
      <c r="AN556" s="332"/>
      <c r="AO556" s="333"/>
      <c r="AQ556" s="19"/>
      <c r="AV556" s="221"/>
      <c r="AW556" s="221"/>
      <c r="AX556" s="221"/>
      <c r="AY556" s="221"/>
      <c r="AZ556" s="221"/>
      <c r="BA556" s="221"/>
      <c r="BB556" s="221"/>
      <c r="BC556" s="221"/>
      <c r="BD556" s="221"/>
      <c r="BL556" s="195"/>
      <c r="BM556" s="195"/>
      <c r="BN556" s="195"/>
      <c r="BO556" s="195"/>
      <c r="BP556" s="195"/>
      <c r="BQ556" s="195"/>
      <c r="BS556" s="195"/>
      <c r="BT556" s="195"/>
      <c r="BU556" s="246"/>
      <c r="BV556" s="195"/>
      <c r="BW556" s="246"/>
      <c r="BX556" s="195"/>
      <c r="BY556" s="246"/>
      <c r="BZ556" s="195"/>
      <c r="CA556" s="246"/>
      <c r="CC556" s="246"/>
      <c r="CE556" s="246"/>
    </row>
    <row r="557" spans="1:83" s="17" customFormat="1" ht="14.25" customHeight="1" x14ac:dyDescent="0.25">
      <c r="A557" s="198"/>
      <c r="B557" s="200"/>
      <c r="C557" s="199"/>
      <c r="D557" s="199"/>
      <c r="E557" s="199"/>
      <c r="F557" s="200"/>
      <c r="G557" s="200"/>
      <c r="H557" s="200"/>
      <c r="I557" s="198"/>
      <c r="J557" s="199"/>
      <c r="K557" s="212"/>
      <c r="L557" s="198"/>
      <c r="M557" s="198"/>
      <c r="N557" s="198"/>
      <c r="O557" s="198"/>
      <c r="P557" s="198"/>
      <c r="Q557" s="198"/>
      <c r="R557" s="198"/>
      <c r="S557" s="198"/>
      <c r="T557" s="198"/>
      <c r="U557" s="202"/>
      <c r="V557" s="201"/>
      <c r="W557" s="201"/>
      <c r="X557" s="201"/>
      <c r="Y557" s="201"/>
      <c r="Z557" s="201"/>
      <c r="AA557" s="205"/>
      <c r="AB557" s="205"/>
      <c r="AC557" s="205"/>
      <c r="AD557" s="205"/>
      <c r="AE557" s="205"/>
      <c r="AF557" s="205"/>
      <c r="AG557" s="205"/>
      <c r="AH557" s="205"/>
      <c r="AI557" s="233"/>
      <c r="AJ557" s="331"/>
      <c r="AK557" s="331"/>
      <c r="AL557" s="331"/>
      <c r="AM557" s="332"/>
      <c r="AN557" s="332"/>
      <c r="AO557" s="333"/>
      <c r="AQ557" s="19"/>
      <c r="AV557" s="221"/>
      <c r="AW557" s="221"/>
      <c r="AX557" s="221"/>
      <c r="AY557" s="221"/>
      <c r="AZ557" s="221"/>
      <c r="BA557" s="221"/>
      <c r="BB557" s="221"/>
      <c r="BC557" s="221"/>
      <c r="BD557" s="221"/>
      <c r="BL557" s="195"/>
      <c r="BM557" s="195"/>
      <c r="BN557" s="195"/>
      <c r="BO557" s="195"/>
      <c r="BP557" s="195"/>
      <c r="BQ557" s="195"/>
      <c r="BS557" s="195"/>
      <c r="BT557" s="195"/>
      <c r="BU557" s="246"/>
      <c r="BV557" s="195"/>
      <c r="BW557" s="246"/>
      <c r="BX557" s="195"/>
      <c r="BY557" s="246"/>
      <c r="BZ557" s="195"/>
      <c r="CA557" s="246"/>
      <c r="CC557" s="246"/>
      <c r="CE557" s="246"/>
    </row>
    <row r="558" spans="1:83" s="17" customFormat="1" ht="14.25" customHeight="1" x14ac:dyDescent="0.25">
      <c r="A558" s="198"/>
      <c r="B558" s="200"/>
      <c r="C558" s="199"/>
      <c r="D558" s="199"/>
      <c r="E558" s="199"/>
      <c r="F558" s="200"/>
      <c r="G558" s="200"/>
      <c r="H558" s="200"/>
      <c r="I558" s="198"/>
      <c r="J558" s="199"/>
      <c r="K558" s="212"/>
      <c r="L558" s="198"/>
      <c r="M558" s="198"/>
      <c r="N558" s="198"/>
      <c r="O558" s="198"/>
      <c r="P558" s="198"/>
      <c r="Q558" s="198"/>
      <c r="R558" s="198"/>
      <c r="S558" s="198"/>
      <c r="T558" s="198"/>
      <c r="U558" s="202"/>
      <c r="V558" s="201"/>
      <c r="W558" s="201"/>
      <c r="X558" s="201"/>
      <c r="Y558" s="201"/>
      <c r="Z558" s="201"/>
      <c r="AA558" s="205"/>
      <c r="AB558" s="205"/>
      <c r="AC558" s="205"/>
      <c r="AD558" s="205"/>
      <c r="AE558" s="205"/>
      <c r="AF558" s="205"/>
      <c r="AG558" s="205"/>
      <c r="AH558" s="205"/>
      <c r="AI558" s="233"/>
      <c r="AJ558" s="331"/>
      <c r="AK558" s="331"/>
      <c r="AL558" s="331"/>
      <c r="AM558" s="332"/>
      <c r="AN558" s="332"/>
      <c r="AO558" s="333"/>
      <c r="AQ558" s="19"/>
      <c r="AV558" s="221"/>
      <c r="AW558" s="221"/>
      <c r="AX558" s="221"/>
      <c r="AY558" s="221"/>
      <c r="AZ558" s="221"/>
      <c r="BA558" s="221"/>
      <c r="BB558" s="221"/>
      <c r="BC558" s="221"/>
      <c r="BD558" s="221"/>
      <c r="BL558" s="195"/>
      <c r="BM558" s="195"/>
      <c r="BN558" s="195"/>
      <c r="BO558" s="195"/>
      <c r="BP558" s="195"/>
      <c r="BQ558" s="195"/>
      <c r="BS558" s="195"/>
      <c r="BT558" s="195"/>
      <c r="BU558" s="246"/>
      <c r="BV558" s="195"/>
      <c r="BW558" s="246"/>
      <c r="BX558" s="195"/>
      <c r="BY558" s="246"/>
      <c r="BZ558" s="195"/>
      <c r="CA558" s="246"/>
      <c r="CC558" s="246"/>
      <c r="CE558" s="246"/>
    </row>
    <row r="559" spans="1:83" s="17" customFormat="1" ht="14.25" customHeight="1" x14ac:dyDescent="0.25">
      <c r="A559" s="198"/>
      <c r="B559" s="200"/>
      <c r="C559" s="199"/>
      <c r="D559" s="199"/>
      <c r="E559" s="199"/>
      <c r="F559" s="200"/>
      <c r="G559" s="200"/>
      <c r="H559" s="200"/>
      <c r="I559" s="198"/>
      <c r="J559" s="199"/>
      <c r="K559" s="212"/>
      <c r="L559" s="198"/>
      <c r="M559" s="198"/>
      <c r="N559" s="198"/>
      <c r="O559" s="198"/>
      <c r="P559" s="198"/>
      <c r="Q559" s="198"/>
      <c r="R559" s="198"/>
      <c r="S559" s="198"/>
      <c r="T559" s="198"/>
      <c r="U559" s="202"/>
      <c r="V559" s="201"/>
      <c r="W559" s="201"/>
      <c r="X559" s="201"/>
      <c r="Y559" s="201"/>
      <c r="Z559" s="201"/>
      <c r="AA559" s="205"/>
      <c r="AB559" s="205"/>
      <c r="AC559" s="205"/>
      <c r="AD559" s="205"/>
      <c r="AE559" s="205"/>
      <c r="AF559" s="205"/>
      <c r="AG559" s="205"/>
      <c r="AH559" s="205"/>
      <c r="AI559" s="233"/>
      <c r="AJ559" s="331"/>
      <c r="AK559" s="331"/>
      <c r="AL559" s="331"/>
      <c r="AM559" s="332"/>
      <c r="AN559" s="332"/>
      <c r="AO559" s="333"/>
      <c r="AQ559" s="19"/>
      <c r="AV559" s="221"/>
      <c r="AW559" s="221"/>
      <c r="AX559" s="221"/>
      <c r="AY559" s="221"/>
      <c r="AZ559" s="221"/>
      <c r="BA559" s="221"/>
      <c r="BB559" s="221"/>
      <c r="BC559" s="221"/>
      <c r="BD559" s="221"/>
      <c r="BL559" s="195"/>
      <c r="BM559" s="195"/>
      <c r="BN559" s="195"/>
      <c r="BO559" s="195"/>
      <c r="BP559" s="195"/>
      <c r="BQ559" s="195"/>
      <c r="BS559" s="195"/>
      <c r="BT559" s="195"/>
      <c r="BU559" s="246"/>
      <c r="BV559" s="195"/>
      <c r="BW559" s="246"/>
      <c r="BX559" s="195"/>
      <c r="BY559" s="246"/>
      <c r="BZ559" s="195"/>
      <c r="CA559" s="246"/>
      <c r="CC559" s="246"/>
      <c r="CE559" s="246"/>
    </row>
    <row r="560" spans="1:83" s="17" customFormat="1" ht="14.25" customHeight="1" x14ac:dyDescent="0.25">
      <c r="A560" s="198"/>
      <c r="B560" s="200"/>
      <c r="C560" s="199"/>
      <c r="D560" s="199"/>
      <c r="E560" s="199"/>
      <c r="F560" s="200"/>
      <c r="G560" s="200"/>
      <c r="H560" s="200"/>
      <c r="I560" s="198"/>
      <c r="J560" s="199"/>
      <c r="K560" s="212"/>
      <c r="L560" s="198"/>
      <c r="M560" s="198"/>
      <c r="N560" s="198"/>
      <c r="O560" s="198"/>
      <c r="P560" s="198"/>
      <c r="Q560" s="198"/>
      <c r="R560" s="198"/>
      <c r="S560" s="198"/>
      <c r="T560" s="198"/>
      <c r="U560" s="202"/>
      <c r="V560" s="201"/>
      <c r="W560" s="201"/>
      <c r="X560" s="201"/>
      <c r="Y560" s="201"/>
      <c r="Z560" s="201"/>
      <c r="AA560" s="205"/>
      <c r="AB560" s="205"/>
      <c r="AC560" s="205"/>
      <c r="AD560" s="205"/>
      <c r="AE560" s="205"/>
      <c r="AF560" s="205"/>
      <c r="AG560" s="205"/>
      <c r="AH560" s="205"/>
      <c r="AI560" s="233"/>
      <c r="AJ560" s="331"/>
      <c r="AK560" s="331"/>
      <c r="AL560" s="331"/>
      <c r="AM560" s="332"/>
      <c r="AN560" s="332"/>
      <c r="AO560" s="333"/>
      <c r="AQ560" s="19"/>
      <c r="AV560" s="221"/>
      <c r="AW560" s="221"/>
      <c r="AX560" s="221"/>
      <c r="AY560" s="221"/>
      <c r="AZ560" s="221"/>
      <c r="BA560" s="221"/>
      <c r="BB560" s="221"/>
      <c r="BC560" s="221"/>
      <c r="BD560" s="221"/>
      <c r="BL560" s="195"/>
      <c r="BM560" s="195"/>
      <c r="BN560" s="195"/>
      <c r="BO560" s="195"/>
      <c r="BP560" s="195"/>
      <c r="BQ560" s="195"/>
      <c r="BS560" s="195"/>
      <c r="BT560" s="195"/>
      <c r="BU560" s="246"/>
      <c r="BV560" s="195"/>
      <c r="BW560" s="246"/>
      <c r="BX560" s="195"/>
      <c r="BY560" s="246"/>
      <c r="BZ560" s="195"/>
      <c r="CA560" s="246"/>
      <c r="CC560" s="246"/>
      <c r="CE560" s="246"/>
    </row>
    <row r="561" spans="1:83" s="17" customFormat="1" ht="14.25" customHeight="1" x14ac:dyDescent="0.25">
      <c r="A561" s="198"/>
      <c r="B561" s="200"/>
      <c r="C561" s="199"/>
      <c r="D561" s="199"/>
      <c r="E561" s="199"/>
      <c r="F561" s="200"/>
      <c r="G561" s="200"/>
      <c r="H561" s="200"/>
      <c r="I561" s="198"/>
      <c r="J561" s="199"/>
      <c r="K561" s="212"/>
      <c r="L561" s="198"/>
      <c r="M561" s="198"/>
      <c r="N561" s="198"/>
      <c r="O561" s="198"/>
      <c r="P561" s="198"/>
      <c r="Q561" s="198"/>
      <c r="R561" s="198"/>
      <c r="S561" s="198"/>
      <c r="T561" s="198"/>
      <c r="U561" s="202"/>
      <c r="V561" s="201"/>
      <c r="W561" s="201"/>
      <c r="X561" s="201"/>
      <c r="Y561" s="201"/>
      <c r="Z561" s="201"/>
      <c r="AA561" s="205"/>
      <c r="AB561" s="205"/>
      <c r="AC561" s="205"/>
      <c r="AD561" s="205"/>
      <c r="AE561" s="205"/>
      <c r="AF561" s="205"/>
      <c r="AG561" s="205"/>
      <c r="AH561" s="205"/>
      <c r="AI561" s="233"/>
      <c r="AJ561" s="331"/>
      <c r="AK561" s="331"/>
      <c r="AL561" s="331"/>
      <c r="AM561" s="332"/>
      <c r="AN561" s="332"/>
      <c r="AO561" s="333"/>
      <c r="AQ561" s="19"/>
      <c r="AV561" s="221"/>
      <c r="AW561" s="221"/>
      <c r="AX561" s="221"/>
      <c r="AY561" s="221"/>
      <c r="AZ561" s="221"/>
      <c r="BA561" s="221"/>
      <c r="BB561" s="221"/>
      <c r="BC561" s="221"/>
      <c r="BD561" s="221"/>
      <c r="BL561" s="195"/>
      <c r="BM561" s="195"/>
      <c r="BN561" s="195"/>
      <c r="BO561" s="195"/>
      <c r="BP561" s="195"/>
      <c r="BQ561" s="195"/>
      <c r="BS561" s="195"/>
      <c r="BT561" s="195"/>
      <c r="BU561" s="246"/>
      <c r="BV561" s="195"/>
      <c r="BW561" s="246"/>
      <c r="BX561" s="195"/>
      <c r="BY561" s="246"/>
      <c r="BZ561" s="195"/>
      <c r="CA561" s="246"/>
      <c r="CC561" s="246"/>
      <c r="CE561" s="246"/>
    </row>
    <row r="562" spans="1:83" s="17" customFormat="1" ht="14.25" customHeight="1" x14ac:dyDescent="0.25">
      <c r="A562" s="198"/>
      <c r="B562" s="200"/>
      <c r="C562" s="199"/>
      <c r="D562" s="199"/>
      <c r="E562" s="199"/>
      <c r="F562" s="200"/>
      <c r="G562" s="200"/>
      <c r="H562" s="200"/>
      <c r="I562" s="198"/>
      <c r="J562" s="199"/>
      <c r="K562" s="212"/>
      <c r="L562" s="198"/>
      <c r="M562" s="198"/>
      <c r="N562" s="198"/>
      <c r="O562" s="198"/>
      <c r="P562" s="198"/>
      <c r="Q562" s="198"/>
      <c r="R562" s="198"/>
      <c r="S562" s="198"/>
      <c r="T562" s="198"/>
      <c r="U562" s="202"/>
      <c r="V562" s="201"/>
      <c r="W562" s="201"/>
      <c r="X562" s="201"/>
      <c r="Y562" s="201"/>
      <c r="Z562" s="201"/>
      <c r="AA562" s="205"/>
      <c r="AB562" s="205"/>
      <c r="AC562" s="205"/>
      <c r="AD562" s="205"/>
      <c r="AE562" s="205"/>
      <c r="AF562" s="205"/>
      <c r="AG562" s="205"/>
      <c r="AH562" s="205"/>
      <c r="AI562" s="233"/>
      <c r="AJ562" s="331"/>
      <c r="AK562" s="331"/>
      <c r="AL562" s="331"/>
      <c r="AM562" s="332"/>
      <c r="AN562" s="332"/>
      <c r="AO562" s="333"/>
      <c r="AQ562" s="19"/>
      <c r="AV562" s="221"/>
      <c r="AW562" s="221"/>
      <c r="AX562" s="221"/>
      <c r="AY562" s="221"/>
      <c r="AZ562" s="221"/>
      <c r="BA562" s="221"/>
      <c r="BB562" s="221"/>
      <c r="BC562" s="221"/>
      <c r="BD562" s="221"/>
      <c r="BL562" s="195"/>
      <c r="BM562" s="195"/>
      <c r="BN562" s="195"/>
      <c r="BO562" s="195"/>
      <c r="BP562" s="195"/>
      <c r="BQ562" s="195"/>
      <c r="BS562" s="195"/>
      <c r="BT562" s="195"/>
      <c r="BU562" s="246"/>
      <c r="BV562" s="195"/>
      <c r="BW562" s="246"/>
      <c r="BX562" s="195"/>
      <c r="BY562" s="246"/>
      <c r="BZ562" s="195"/>
      <c r="CA562" s="246"/>
      <c r="CC562" s="246"/>
      <c r="CE562" s="246"/>
    </row>
    <row r="563" spans="1:83" s="17" customFormat="1" ht="14.25" customHeight="1" x14ac:dyDescent="0.25">
      <c r="A563" s="198"/>
      <c r="B563" s="200"/>
      <c r="C563" s="199"/>
      <c r="D563" s="199"/>
      <c r="E563" s="199"/>
      <c r="F563" s="200"/>
      <c r="G563" s="200"/>
      <c r="H563" s="200"/>
      <c r="I563" s="198"/>
      <c r="J563" s="199"/>
      <c r="K563" s="212"/>
      <c r="L563" s="198"/>
      <c r="M563" s="198"/>
      <c r="N563" s="198"/>
      <c r="O563" s="198"/>
      <c r="P563" s="198"/>
      <c r="Q563" s="198"/>
      <c r="R563" s="198"/>
      <c r="S563" s="198"/>
      <c r="T563" s="198"/>
      <c r="U563" s="202"/>
      <c r="V563" s="201"/>
      <c r="W563" s="201"/>
      <c r="X563" s="201"/>
      <c r="Y563" s="201"/>
      <c r="Z563" s="201"/>
      <c r="AA563" s="205"/>
      <c r="AB563" s="205"/>
      <c r="AC563" s="205"/>
      <c r="AD563" s="205"/>
      <c r="AE563" s="205"/>
      <c r="AF563" s="205"/>
      <c r="AG563" s="205"/>
      <c r="AH563" s="205"/>
      <c r="AI563" s="233"/>
      <c r="AJ563" s="331"/>
      <c r="AK563" s="331"/>
      <c r="AL563" s="331"/>
      <c r="AM563" s="332"/>
      <c r="AN563" s="332"/>
      <c r="AO563" s="333"/>
      <c r="AQ563" s="19"/>
      <c r="AV563" s="221"/>
      <c r="AW563" s="221"/>
      <c r="AX563" s="221"/>
      <c r="AY563" s="221"/>
      <c r="AZ563" s="221"/>
      <c r="BA563" s="221"/>
      <c r="BB563" s="221"/>
      <c r="BC563" s="221"/>
      <c r="BD563" s="221"/>
      <c r="BL563" s="195"/>
      <c r="BM563" s="195"/>
      <c r="BN563" s="195"/>
      <c r="BO563" s="195"/>
      <c r="BP563" s="195"/>
      <c r="BQ563" s="195"/>
      <c r="BS563" s="195"/>
      <c r="BT563" s="195"/>
      <c r="BU563" s="246"/>
      <c r="BV563" s="195"/>
      <c r="BW563" s="246"/>
      <c r="BX563" s="195"/>
      <c r="BY563" s="246"/>
      <c r="BZ563" s="195"/>
      <c r="CA563" s="246"/>
      <c r="CC563" s="246"/>
      <c r="CE563" s="246"/>
    </row>
    <row r="564" spans="1:83" s="17" customFormat="1" ht="14.25" customHeight="1" x14ac:dyDescent="0.25">
      <c r="A564" s="198"/>
      <c r="B564" s="200"/>
      <c r="C564" s="199"/>
      <c r="D564" s="199"/>
      <c r="E564" s="199"/>
      <c r="F564" s="200"/>
      <c r="G564" s="200"/>
      <c r="H564" s="200"/>
      <c r="I564" s="198"/>
      <c r="J564" s="199"/>
      <c r="K564" s="212"/>
      <c r="L564" s="198"/>
      <c r="M564" s="198"/>
      <c r="N564" s="198"/>
      <c r="O564" s="198"/>
      <c r="P564" s="198"/>
      <c r="Q564" s="198"/>
      <c r="R564" s="198"/>
      <c r="S564" s="198"/>
      <c r="T564" s="198"/>
      <c r="U564" s="202"/>
      <c r="V564" s="201"/>
      <c r="W564" s="201"/>
      <c r="X564" s="201"/>
      <c r="Y564" s="201"/>
      <c r="Z564" s="201"/>
      <c r="AA564" s="205"/>
      <c r="AB564" s="205"/>
      <c r="AC564" s="205"/>
      <c r="AD564" s="205"/>
      <c r="AE564" s="205"/>
      <c r="AF564" s="205"/>
      <c r="AG564" s="205"/>
      <c r="AH564" s="205"/>
      <c r="AI564" s="233"/>
      <c r="AJ564" s="331"/>
      <c r="AK564" s="331"/>
      <c r="AL564" s="331"/>
      <c r="AM564" s="332"/>
      <c r="AN564" s="332"/>
      <c r="AO564" s="333"/>
      <c r="AQ564" s="19"/>
      <c r="AV564" s="221"/>
      <c r="AW564" s="221"/>
      <c r="AX564" s="221"/>
      <c r="AY564" s="221"/>
      <c r="AZ564" s="221"/>
      <c r="BA564" s="221"/>
      <c r="BB564" s="221"/>
      <c r="BC564" s="221"/>
      <c r="BD564" s="221"/>
      <c r="BL564" s="195"/>
      <c r="BM564" s="195"/>
      <c r="BN564" s="195"/>
      <c r="BO564" s="195"/>
      <c r="BP564" s="195"/>
      <c r="BQ564" s="195"/>
      <c r="BS564" s="195"/>
      <c r="BT564" s="195"/>
      <c r="BU564" s="246"/>
      <c r="BV564" s="195"/>
      <c r="BW564" s="246"/>
      <c r="BX564" s="195"/>
      <c r="BY564" s="246"/>
      <c r="BZ564" s="195"/>
      <c r="CA564" s="246"/>
      <c r="CC564" s="246"/>
      <c r="CE564" s="246"/>
    </row>
    <row r="565" spans="1:83" s="17" customFormat="1" ht="14.25" customHeight="1" x14ac:dyDescent="0.25">
      <c r="A565" s="198"/>
      <c r="B565" s="200"/>
      <c r="C565" s="199"/>
      <c r="D565" s="199"/>
      <c r="E565" s="199"/>
      <c r="F565" s="200"/>
      <c r="G565" s="200"/>
      <c r="H565" s="200"/>
      <c r="I565" s="198"/>
      <c r="J565" s="199"/>
      <c r="K565" s="212"/>
      <c r="L565" s="198"/>
      <c r="M565" s="198"/>
      <c r="N565" s="198"/>
      <c r="O565" s="198"/>
      <c r="P565" s="198"/>
      <c r="Q565" s="198"/>
      <c r="R565" s="198"/>
      <c r="S565" s="198"/>
      <c r="T565" s="198"/>
      <c r="U565" s="202"/>
      <c r="V565" s="201"/>
      <c r="W565" s="201"/>
      <c r="X565" s="201"/>
      <c r="Y565" s="201"/>
      <c r="Z565" s="201"/>
      <c r="AA565" s="205"/>
      <c r="AB565" s="205"/>
      <c r="AC565" s="205"/>
      <c r="AD565" s="205"/>
      <c r="AE565" s="205"/>
      <c r="AF565" s="205"/>
      <c r="AG565" s="205"/>
      <c r="AH565" s="205"/>
      <c r="AI565" s="233"/>
      <c r="AJ565" s="331"/>
      <c r="AK565" s="331"/>
      <c r="AL565" s="331"/>
      <c r="AM565" s="332"/>
      <c r="AN565" s="332"/>
      <c r="AO565" s="333"/>
      <c r="AQ565" s="19"/>
      <c r="AV565" s="221"/>
      <c r="AW565" s="221"/>
      <c r="AX565" s="221"/>
      <c r="AY565" s="221"/>
      <c r="AZ565" s="221"/>
      <c r="BA565" s="221"/>
      <c r="BB565" s="221"/>
      <c r="BC565" s="221"/>
      <c r="BD565" s="221"/>
      <c r="BL565" s="195"/>
      <c r="BM565" s="195"/>
      <c r="BN565" s="195"/>
      <c r="BO565" s="195"/>
      <c r="BP565" s="195"/>
      <c r="BQ565" s="195"/>
      <c r="BS565" s="195"/>
      <c r="BT565" s="195"/>
      <c r="BU565" s="246"/>
      <c r="BV565" s="195"/>
      <c r="BW565" s="246"/>
      <c r="BX565" s="195"/>
      <c r="BY565" s="246"/>
      <c r="BZ565" s="195"/>
      <c r="CA565" s="246"/>
      <c r="CC565" s="246"/>
      <c r="CE565" s="246"/>
    </row>
    <row r="566" spans="1:83" s="17" customFormat="1" ht="14.25" customHeight="1" x14ac:dyDescent="0.25">
      <c r="A566" s="198"/>
      <c r="B566" s="200"/>
      <c r="C566" s="199"/>
      <c r="D566" s="199"/>
      <c r="E566" s="199"/>
      <c r="F566" s="200"/>
      <c r="G566" s="200"/>
      <c r="H566" s="200"/>
      <c r="I566" s="198"/>
      <c r="J566" s="199"/>
      <c r="K566" s="212"/>
      <c r="L566" s="198"/>
      <c r="M566" s="198"/>
      <c r="N566" s="198"/>
      <c r="O566" s="198"/>
      <c r="P566" s="198"/>
      <c r="Q566" s="198"/>
      <c r="R566" s="198"/>
      <c r="S566" s="198"/>
      <c r="T566" s="198"/>
      <c r="U566" s="202"/>
      <c r="V566" s="201"/>
      <c r="W566" s="201"/>
      <c r="X566" s="201"/>
      <c r="Y566" s="201"/>
      <c r="Z566" s="201"/>
      <c r="AA566" s="205"/>
      <c r="AB566" s="205"/>
      <c r="AC566" s="205"/>
      <c r="AD566" s="205"/>
      <c r="AE566" s="205"/>
      <c r="AF566" s="205"/>
      <c r="AG566" s="205"/>
      <c r="AH566" s="205"/>
      <c r="AI566" s="233"/>
      <c r="AJ566" s="331"/>
      <c r="AK566" s="331"/>
      <c r="AL566" s="331"/>
      <c r="AM566" s="332"/>
      <c r="AN566" s="332"/>
      <c r="AO566" s="333"/>
      <c r="AQ566" s="19"/>
      <c r="AV566" s="221"/>
      <c r="AW566" s="221"/>
      <c r="AX566" s="221"/>
      <c r="AY566" s="221"/>
      <c r="AZ566" s="221"/>
      <c r="BA566" s="221"/>
      <c r="BB566" s="221"/>
      <c r="BC566" s="221"/>
      <c r="BD566" s="221"/>
      <c r="BL566" s="195"/>
      <c r="BM566" s="195"/>
      <c r="BN566" s="195"/>
      <c r="BO566" s="195"/>
      <c r="BP566" s="195"/>
      <c r="BQ566" s="195"/>
      <c r="BS566" s="195"/>
      <c r="BT566" s="195"/>
      <c r="BU566" s="246"/>
      <c r="BV566" s="195"/>
      <c r="BW566" s="246"/>
      <c r="BX566" s="195"/>
      <c r="BY566" s="246"/>
      <c r="BZ566" s="195"/>
      <c r="CA566" s="246"/>
      <c r="CC566" s="246"/>
      <c r="CE566" s="246"/>
    </row>
    <row r="567" spans="1:83" s="17" customFormat="1" ht="14.25" customHeight="1" x14ac:dyDescent="0.25">
      <c r="A567" s="198"/>
      <c r="B567" s="200"/>
      <c r="C567" s="199"/>
      <c r="D567" s="199"/>
      <c r="E567" s="199"/>
      <c r="F567" s="200"/>
      <c r="G567" s="200"/>
      <c r="H567" s="200"/>
      <c r="I567" s="198"/>
      <c r="J567" s="199"/>
      <c r="K567" s="212"/>
      <c r="L567" s="198"/>
      <c r="M567" s="198"/>
      <c r="N567" s="198"/>
      <c r="O567" s="198"/>
      <c r="P567" s="198"/>
      <c r="Q567" s="198"/>
      <c r="R567" s="198"/>
      <c r="S567" s="198"/>
      <c r="T567" s="198"/>
      <c r="U567" s="202"/>
      <c r="V567" s="201"/>
      <c r="W567" s="201"/>
      <c r="X567" s="201"/>
      <c r="Y567" s="201"/>
      <c r="Z567" s="201"/>
      <c r="AA567" s="205"/>
      <c r="AB567" s="205"/>
      <c r="AC567" s="205"/>
      <c r="AD567" s="205"/>
      <c r="AE567" s="205"/>
      <c r="AF567" s="205"/>
      <c r="AG567" s="205"/>
      <c r="AH567" s="205"/>
      <c r="AI567" s="233"/>
      <c r="AJ567" s="331"/>
      <c r="AK567" s="331"/>
      <c r="AL567" s="331"/>
      <c r="AM567" s="332"/>
      <c r="AN567" s="332"/>
      <c r="AO567" s="333"/>
      <c r="AQ567" s="19"/>
      <c r="AV567" s="221"/>
      <c r="AW567" s="221"/>
      <c r="AX567" s="221"/>
      <c r="AY567" s="221"/>
      <c r="AZ567" s="221"/>
      <c r="BA567" s="221"/>
      <c r="BB567" s="221"/>
      <c r="BC567" s="221"/>
      <c r="BD567" s="221"/>
      <c r="BL567" s="195"/>
      <c r="BM567" s="195"/>
      <c r="BN567" s="195"/>
      <c r="BO567" s="195"/>
      <c r="BP567" s="195"/>
      <c r="BQ567" s="195"/>
      <c r="BS567" s="195"/>
      <c r="BT567" s="195"/>
      <c r="BU567" s="246"/>
      <c r="BV567" s="195"/>
      <c r="BW567" s="246"/>
      <c r="BX567" s="195"/>
      <c r="BY567" s="246"/>
      <c r="BZ567" s="195"/>
      <c r="CA567" s="246"/>
      <c r="CC567" s="246"/>
      <c r="CE567" s="246"/>
    </row>
    <row r="568" spans="1:83" s="17" customFormat="1" ht="14.25" customHeight="1" x14ac:dyDescent="0.25">
      <c r="A568" s="198"/>
      <c r="B568" s="200"/>
      <c r="C568" s="199"/>
      <c r="D568" s="199"/>
      <c r="E568" s="199"/>
      <c r="F568" s="200"/>
      <c r="G568" s="200"/>
      <c r="H568" s="200"/>
      <c r="I568" s="198"/>
      <c r="J568" s="199"/>
      <c r="K568" s="212"/>
      <c r="L568" s="198"/>
      <c r="M568" s="198"/>
      <c r="N568" s="198"/>
      <c r="O568" s="198"/>
      <c r="P568" s="198"/>
      <c r="Q568" s="198"/>
      <c r="R568" s="198"/>
      <c r="S568" s="198"/>
      <c r="T568" s="198"/>
      <c r="U568" s="202"/>
      <c r="V568" s="201"/>
      <c r="W568" s="201"/>
      <c r="X568" s="201"/>
      <c r="Y568" s="201"/>
      <c r="Z568" s="201"/>
      <c r="AA568" s="205"/>
      <c r="AB568" s="205"/>
      <c r="AC568" s="205"/>
      <c r="AD568" s="205"/>
      <c r="AE568" s="205"/>
      <c r="AF568" s="205"/>
      <c r="AG568" s="205"/>
      <c r="AH568" s="205"/>
      <c r="AI568" s="233"/>
      <c r="AJ568" s="331"/>
      <c r="AK568" s="331"/>
      <c r="AL568" s="331"/>
      <c r="AM568" s="332"/>
      <c r="AN568" s="332"/>
      <c r="AO568" s="333"/>
      <c r="AQ568" s="19"/>
      <c r="AV568" s="221"/>
      <c r="AW568" s="221"/>
      <c r="AX568" s="221"/>
      <c r="AY568" s="221"/>
      <c r="AZ568" s="221"/>
      <c r="BA568" s="221"/>
      <c r="BB568" s="221"/>
      <c r="BC568" s="221"/>
      <c r="BD568" s="221"/>
      <c r="BL568" s="195"/>
      <c r="BM568" s="195"/>
      <c r="BN568" s="195"/>
      <c r="BO568" s="195"/>
      <c r="BP568" s="195"/>
      <c r="BQ568" s="195"/>
      <c r="BS568" s="195"/>
      <c r="BT568" s="195"/>
      <c r="BU568" s="246"/>
      <c r="BV568" s="195"/>
      <c r="BW568" s="246"/>
      <c r="BX568" s="195"/>
      <c r="BY568" s="246"/>
      <c r="BZ568" s="195"/>
      <c r="CA568" s="246"/>
      <c r="CC568" s="246"/>
      <c r="CE568" s="246"/>
    </row>
    <row r="569" spans="1:83" s="17" customFormat="1" ht="14.25" customHeight="1" x14ac:dyDescent="0.25">
      <c r="A569" s="198"/>
      <c r="B569" s="200"/>
      <c r="C569" s="199"/>
      <c r="D569" s="199"/>
      <c r="E569" s="199"/>
      <c r="F569" s="200"/>
      <c r="G569" s="200"/>
      <c r="H569" s="200"/>
      <c r="I569" s="198"/>
      <c r="J569" s="199"/>
      <c r="K569" s="212"/>
      <c r="L569" s="198"/>
      <c r="M569" s="198"/>
      <c r="N569" s="198"/>
      <c r="O569" s="198"/>
      <c r="P569" s="198"/>
      <c r="Q569" s="198"/>
      <c r="R569" s="198"/>
      <c r="S569" s="198"/>
      <c r="T569" s="198"/>
      <c r="U569" s="202"/>
      <c r="V569" s="201"/>
      <c r="W569" s="201"/>
      <c r="X569" s="201"/>
      <c r="Y569" s="201"/>
      <c r="Z569" s="201"/>
      <c r="AA569" s="205"/>
      <c r="AB569" s="205"/>
      <c r="AC569" s="205"/>
      <c r="AD569" s="205"/>
      <c r="AE569" s="205"/>
      <c r="AF569" s="205"/>
      <c r="AG569" s="205"/>
      <c r="AH569" s="205"/>
      <c r="AI569" s="233"/>
      <c r="AJ569" s="331"/>
      <c r="AK569" s="331"/>
      <c r="AL569" s="331"/>
      <c r="AM569" s="332"/>
      <c r="AN569" s="332"/>
      <c r="AO569" s="333"/>
      <c r="AQ569" s="19"/>
      <c r="AV569" s="221"/>
      <c r="AW569" s="221"/>
      <c r="AX569" s="221"/>
      <c r="AY569" s="221"/>
      <c r="AZ569" s="221"/>
      <c r="BA569" s="221"/>
      <c r="BB569" s="221"/>
      <c r="BC569" s="221"/>
      <c r="BD569" s="221"/>
      <c r="BL569" s="195"/>
      <c r="BM569" s="195"/>
      <c r="BN569" s="195"/>
      <c r="BO569" s="195"/>
      <c r="BP569" s="195"/>
      <c r="BQ569" s="195"/>
      <c r="BS569" s="195"/>
      <c r="BT569" s="195"/>
      <c r="BU569" s="246"/>
      <c r="BV569" s="195"/>
      <c r="BW569" s="246"/>
      <c r="BX569" s="195"/>
      <c r="BY569" s="246"/>
      <c r="BZ569" s="195"/>
      <c r="CA569" s="246"/>
      <c r="CC569" s="246"/>
      <c r="CE569" s="246"/>
    </row>
    <row r="570" spans="1:83" s="17" customFormat="1" ht="14.25" customHeight="1" x14ac:dyDescent="0.25">
      <c r="A570" s="198"/>
      <c r="B570" s="200"/>
      <c r="C570" s="199"/>
      <c r="D570" s="199"/>
      <c r="E570" s="199"/>
      <c r="F570" s="200"/>
      <c r="G570" s="200"/>
      <c r="H570" s="200"/>
      <c r="I570" s="198"/>
      <c r="J570" s="199"/>
      <c r="K570" s="212"/>
      <c r="L570" s="198"/>
      <c r="M570" s="198"/>
      <c r="N570" s="198"/>
      <c r="O570" s="198"/>
      <c r="P570" s="198"/>
      <c r="Q570" s="198"/>
      <c r="R570" s="198"/>
      <c r="S570" s="198"/>
      <c r="T570" s="198"/>
      <c r="U570" s="202"/>
      <c r="V570" s="201"/>
      <c r="W570" s="201"/>
      <c r="X570" s="201"/>
      <c r="Y570" s="201"/>
      <c r="Z570" s="201"/>
      <c r="AA570" s="205"/>
      <c r="AB570" s="205"/>
      <c r="AC570" s="205"/>
      <c r="AD570" s="205"/>
      <c r="AE570" s="205"/>
      <c r="AF570" s="205"/>
      <c r="AG570" s="205"/>
      <c r="AH570" s="205"/>
      <c r="AI570" s="233"/>
      <c r="AJ570" s="331"/>
      <c r="AK570" s="331"/>
      <c r="AL570" s="331"/>
      <c r="AM570" s="332"/>
      <c r="AN570" s="332"/>
      <c r="AO570" s="333"/>
      <c r="AQ570" s="19"/>
      <c r="AV570" s="221"/>
      <c r="AW570" s="221"/>
      <c r="AX570" s="221"/>
      <c r="AY570" s="221"/>
      <c r="AZ570" s="221"/>
      <c r="BA570" s="221"/>
      <c r="BB570" s="221"/>
      <c r="BC570" s="221"/>
      <c r="BD570" s="221"/>
      <c r="BL570" s="195"/>
      <c r="BM570" s="195"/>
      <c r="BN570" s="195"/>
      <c r="BO570" s="195"/>
      <c r="BP570" s="195"/>
      <c r="BQ570" s="195"/>
      <c r="BS570" s="195"/>
      <c r="BT570" s="195"/>
      <c r="BU570" s="246"/>
      <c r="BV570" s="195"/>
      <c r="BW570" s="246"/>
      <c r="BX570" s="195"/>
      <c r="BY570" s="246"/>
      <c r="BZ570" s="195"/>
      <c r="CA570" s="246"/>
      <c r="CC570" s="246"/>
      <c r="CE570" s="246"/>
    </row>
    <row r="571" spans="1:83" s="17" customFormat="1" ht="14.25" customHeight="1" x14ac:dyDescent="0.25">
      <c r="A571" s="198"/>
      <c r="B571" s="200"/>
      <c r="C571" s="199"/>
      <c r="D571" s="199"/>
      <c r="E571" s="199"/>
      <c r="F571" s="200"/>
      <c r="G571" s="200"/>
      <c r="H571" s="200"/>
      <c r="I571" s="198"/>
      <c r="J571" s="199"/>
      <c r="K571" s="212"/>
      <c r="L571" s="198"/>
      <c r="M571" s="198"/>
      <c r="N571" s="198"/>
      <c r="O571" s="198"/>
      <c r="P571" s="198"/>
      <c r="Q571" s="198"/>
      <c r="R571" s="198"/>
      <c r="S571" s="198"/>
      <c r="T571" s="198"/>
      <c r="U571" s="202"/>
      <c r="V571" s="201"/>
      <c r="W571" s="201"/>
      <c r="X571" s="201"/>
      <c r="Y571" s="201"/>
      <c r="Z571" s="201"/>
      <c r="AA571" s="205"/>
      <c r="AB571" s="205"/>
      <c r="AC571" s="205"/>
      <c r="AD571" s="205"/>
      <c r="AE571" s="205"/>
      <c r="AF571" s="205"/>
      <c r="AG571" s="205"/>
      <c r="AH571" s="205"/>
      <c r="AI571" s="233"/>
      <c r="AJ571" s="331"/>
      <c r="AK571" s="331"/>
      <c r="AL571" s="331"/>
      <c r="AM571" s="332"/>
      <c r="AN571" s="332"/>
      <c r="AO571" s="333"/>
      <c r="AQ571" s="19"/>
      <c r="AV571" s="221"/>
      <c r="AW571" s="221"/>
      <c r="AX571" s="221"/>
      <c r="AY571" s="221"/>
      <c r="AZ571" s="221"/>
      <c r="BA571" s="221"/>
      <c r="BB571" s="221"/>
      <c r="BC571" s="221"/>
      <c r="BD571" s="221"/>
      <c r="BL571" s="195"/>
      <c r="BM571" s="195"/>
      <c r="BN571" s="195"/>
      <c r="BO571" s="195"/>
      <c r="BP571" s="195"/>
      <c r="BQ571" s="195"/>
      <c r="BS571" s="195"/>
      <c r="BT571" s="195"/>
      <c r="BU571" s="246"/>
      <c r="BV571" s="195"/>
      <c r="BW571" s="246"/>
      <c r="BX571" s="195"/>
      <c r="BY571" s="246"/>
      <c r="BZ571" s="195"/>
      <c r="CA571" s="246"/>
      <c r="CC571" s="246"/>
      <c r="CE571" s="246"/>
    </row>
    <row r="572" spans="1:83" s="17" customFormat="1" ht="14.25" customHeight="1" x14ac:dyDescent="0.25">
      <c r="A572" s="198"/>
      <c r="B572" s="200"/>
      <c r="C572" s="199"/>
      <c r="D572" s="199"/>
      <c r="E572" s="199"/>
      <c r="F572" s="200"/>
      <c r="G572" s="200"/>
      <c r="H572" s="200"/>
      <c r="I572" s="198"/>
      <c r="J572" s="199"/>
      <c r="K572" s="212"/>
      <c r="L572" s="198"/>
      <c r="M572" s="198"/>
      <c r="N572" s="198"/>
      <c r="O572" s="198"/>
      <c r="P572" s="198"/>
      <c r="Q572" s="198"/>
      <c r="R572" s="198"/>
      <c r="S572" s="198"/>
      <c r="T572" s="198"/>
      <c r="U572" s="202"/>
      <c r="V572" s="201"/>
      <c r="W572" s="201"/>
      <c r="X572" s="201"/>
      <c r="Y572" s="201"/>
      <c r="Z572" s="201"/>
      <c r="AA572" s="205"/>
      <c r="AB572" s="205"/>
      <c r="AC572" s="205"/>
      <c r="AD572" s="205"/>
      <c r="AE572" s="205"/>
      <c r="AF572" s="205"/>
      <c r="AG572" s="205"/>
      <c r="AH572" s="205"/>
      <c r="AI572" s="233"/>
      <c r="AJ572" s="331"/>
      <c r="AK572" s="331"/>
      <c r="AL572" s="331"/>
      <c r="AM572" s="332"/>
      <c r="AN572" s="332"/>
      <c r="AO572" s="333"/>
      <c r="AQ572" s="19"/>
      <c r="AV572" s="221"/>
      <c r="AW572" s="221"/>
      <c r="AX572" s="221"/>
      <c r="AY572" s="221"/>
      <c r="AZ572" s="221"/>
      <c r="BA572" s="221"/>
      <c r="BB572" s="221"/>
      <c r="BC572" s="221"/>
      <c r="BD572" s="221"/>
      <c r="BL572" s="195"/>
      <c r="BM572" s="195"/>
      <c r="BN572" s="195"/>
      <c r="BO572" s="195"/>
      <c r="BP572" s="195"/>
      <c r="BQ572" s="195"/>
      <c r="BS572" s="195"/>
      <c r="BT572" s="195"/>
      <c r="BU572" s="246"/>
      <c r="BV572" s="195"/>
      <c r="BW572" s="246"/>
      <c r="BX572" s="195"/>
      <c r="BY572" s="246"/>
      <c r="BZ572" s="195"/>
      <c r="CA572" s="246"/>
      <c r="CC572" s="246"/>
      <c r="CE572" s="246"/>
    </row>
    <row r="573" spans="1:83" s="17" customFormat="1" ht="14.25" customHeight="1" x14ac:dyDescent="0.25">
      <c r="A573" s="198"/>
      <c r="B573" s="200"/>
      <c r="C573" s="199"/>
      <c r="D573" s="199"/>
      <c r="E573" s="199"/>
      <c r="F573" s="200"/>
      <c r="G573" s="200"/>
      <c r="H573" s="200"/>
      <c r="I573" s="198"/>
      <c r="J573" s="199"/>
      <c r="K573" s="212"/>
      <c r="L573" s="198"/>
      <c r="M573" s="198"/>
      <c r="N573" s="198"/>
      <c r="O573" s="198"/>
      <c r="P573" s="198"/>
      <c r="Q573" s="198"/>
      <c r="R573" s="198"/>
      <c r="S573" s="198"/>
      <c r="T573" s="198"/>
      <c r="U573" s="202"/>
      <c r="V573" s="201"/>
      <c r="W573" s="201"/>
      <c r="X573" s="201"/>
      <c r="Y573" s="201"/>
      <c r="Z573" s="201"/>
      <c r="AA573" s="205"/>
      <c r="AB573" s="205"/>
      <c r="AC573" s="205"/>
      <c r="AD573" s="205"/>
      <c r="AE573" s="205"/>
      <c r="AF573" s="205"/>
      <c r="AG573" s="205"/>
      <c r="AH573" s="205"/>
      <c r="AI573" s="233"/>
      <c r="AJ573" s="331"/>
      <c r="AK573" s="331"/>
      <c r="AL573" s="331"/>
      <c r="AM573" s="332"/>
      <c r="AN573" s="332"/>
      <c r="AO573" s="333"/>
      <c r="AQ573" s="19"/>
      <c r="AV573" s="221"/>
      <c r="AW573" s="221"/>
      <c r="AX573" s="221"/>
      <c r="AY573" s="221"/>
      <c r="AZ573" s="221"/>
      <c r="BA573" s="221"/>
      <c r="BB573" s="221"/>
      <c r="BC573" s="221"/>
      <c r="BD573" s="221"/>
      <c r="BL573" s="195"/>
      <c r="BM573" s="195"/>
      <c r="BN573" s="195"/>
      <c r="BO573" s="195"/>
      <c r="BP573" s="195"/>
      <c r="BQ573" s="195"/>
      <c r="BS573" s="195"/>
      <c r="BT573" s="195"/>
      <c r="BU573" s="246"/>
      <c r="BV573" s="195"/>
      <c r="BW573" s="246"/>
      <c r="BX573" s="195"/>
      <c r="BY573" s="246"/>
      <c r="BZ573" s="195"/>
      <c r="CA573" s="246"/>
      <c r="CC573" s="246"/>
      <c r="CE573" s="246"/>
    </row>
    <row r="574" spans="1:83" s="17" customFormat="1" ht="14.25" customHeight="1" x14ac:dyDescent="0.25">
      <c r="A574" s="198"/>
      <c r="B574" s="200"/>
      <c r="C574" s="199"/>
      <c r="D574" s="199"/>
      <c r="E574" s="199"/>
      <c r="F574" s="200"/>
      <c r="G574" s="200"/>
      <c r="H574" s="200"/>
      <c r="I574" s="198"/>
      <c r="J574" s="199"/>
      <c r="K574" s="212"/>
      <c r="L574" s="198"/>
      <c r="M574" s="198"/>
      <c r="N574" s="198"/>
      <c r="O574" s="198"/>
      <c r="P574" s="198"/>
      <c r="Q574" s="198"/>
      <c r="R574" s="198"/>
      <c r="S574" s="198"/>
      <c r="T574" s="198"/>
      <c r="U574" s="202"/>
      <c r="V574" s="201"/>
      <c r="W574" s="201"/>
      <c r="X574" s="201"/>
      <c r="Y574" s="201"/>
      <c r="Z574" s="201"/>
      <c r="AA574" s="205"/>
      <c r="AB574" s="205"/>
      <c r="AC574" s="205"/>
      <c r="AD574" s="205"/>
      <c r="AE574" s="205"/>
      <c r="AF574" s="205"/>
      <c r="AG574" s="205"/>
      <c r="AH574" s="205"/>
      <c r="AI574" s="233"/>
      <c r="AJ574" s="331"/>
      <c r="AK574" s="331"/>
      <c r="AL574" s="331"/>
      <c r="AM574" s="332"/>
      <c r="AN574" s="332"/>
      <c r="AO574" s="333"/>
      <c r="AQ574" s="19"/>
      <c r="AV574" s="221"/>
      <c r="AW574" s="221"/>
      <c r="AX574" s="221"/>
      <c r="AY574" s="221"/>
      <c r="AZ574" s="221"/>
      <c r="BA574" s="221"/>
      <c r="BB574" s="221"/>
      <c r="BC574" s="221"/>
      <c r="BD574" s="221"/>
      <c r="BL574" s="195"/>
      <c r="BM574" s="195"/>
      <c r="BN574" s="195"/>
      <c r="BO574" s="195"/>
      <c r="BP574" s="195"/>
      <c r="BQ574" s="195"/>
      <c r="BS574" s="195"/>
      <c r="BT574" s="195"/>
      <c r="BU574" s="246"/>
      <c r="BV574" s="195"/>
      <c r="BW574" s="246"/>
      <c r="BX574" s="195"/>
      <c r="BY574" s="246"/>
      <c r="BZ574" s="195"/>
      <c r="CA574" s="246"/>
      <c r="CC574" s="246"/>
      <c r="CE574" s="246"/>
    </row>
    <row r="575" spans="1:83" s="17" customFormat="1" ht="14.25" customHeight="1" x14ac:dyDescent="0.25">
      <c r="A575" s="198"/>
      <c r="B575" s="200"/>
      <c r="C575" s="199"/>
      <c r="D575" s="199"/>
      <c r="E575" s="199"/>
      <c r="F575" s="200"/>
      <c r="G575" s="200"/>
      <c r="H575" s="200"/>
      <c r="I575" s="198"/>
      <c r="J575" s="199"/>
      <c r="K575" s="212"/>
      <c r="L575" s="198"/>
      <c r="M575" s="198"/>
      <c r="N575" s="198"/>
      <c r="O575" s="198"/>
      <c r="P575" s="198"/>
      <c r="Q575" s="198"/>
      <c r="R575" s="198"/>
      <c r="S575" s="198"/>
      <c r="T575" s="198"/>
      <c r="U575" s="202"/>
      <c r="V575" s="201"/>
      <c r="W575" s="201"/>
      <c r="X575" s="201"/>
      <c r="Y575" s="201"/>
      <c r="Z575" s="201"/>
      <c r="AA575" s="205"/>
      <c r="AB575" s="205"/>
      <c r="AC575" s="205"/>
      <c r="AD575" s="205"/>
      <c r="AE575" s="205"/>
      <c r="AF575" s="205"/>
      <c r="AG575" s="205"/>
      <c r="AH575" s="205"/>
      <c r="AI575" s="233"/>
      <c r="AJ575" s="331"/>
      <c r="AK575" s="331"/>
      <c r="AL575" s="331"/>
      <c r="AM575" s="332"/>
      <c r="AN575" s="332"/>
      <c r="AO575" s="333"/>
      <c r="AQ575" s="19"/>
      <c r="AV575" s="221"/>
      <c r="AW575" s="221"/>
      <c r="AX575" s="221"/>
      <c r="AY575" s="221"/>
      <c r="AZ575" s="221"/>
      <c r="BA575" s="221"/>
      <c r="BB575" s="221"/>
      <c r="BC575" s="221"/>
      <c r="BD575" s="221"/>
      <c r="BL575" s="195"/>
      <c r="BM575" s="195"/>
      <c r="BN575" s="195"/>
      <c r="BO575" s="195"/>
      <c r="BP575" s="195"/>
      <c r="BQ575" s="195"/>
      <c r="BS575" s="195"/>
      <c r="BT575" s="195"/>
      <c r="BU575" s="246"/>
      <c r="BV575" s="195"/>
      <c r="BW575" s="246"/>
      <c r="BX575" s="195"/>
      <c r="BY575" s="246"/>
      <c r="BZ575" s="195"/>
      <c r="CA575" s="246"/>
      <c r="CC575" s="246"/>
      <c r="CE575" s="246"/>
    </row>
    <row r="576" spans="1:83" s="17" customFormat="1" ht="14.25" customHeight="1" x14ac:dyDescent="0.25">
      <c r="A576" s="198"/>
      <c r="B576" s="200"/>
      <c r="C576" s="199"/>
      <c r="D576" s="199"/>
      <c r="E576" s="199"/>
      <c r="F576" s="200"/>
      <c r="G576" s="200"/>
      <c r="H576" s="200"/>
      <c r="I576" s="198"/>
      <c r="J576" s="199"/>
      <c r="K576" s="212"/>
      <c r="L576" s="198"/>
      <c r="M576" s="198"/>
      <c r="N576" s="198"/>
      <c r="O576" s="198"/>
      <c r="P576" s="198"/>
      <c r="Q576" s="198"/>
      <c r="R576" s="198"/>
      <c r="S576" s="198"/>
      <c r="T576" s="198"/>
      <c r="U576" s="202"/>
      <c r="V576" s="201"/>
      <c r="W576" s="201"/>
      <c r="X576" s="201"/>
      <c r="Y576" s="201"/>
      <c r="Z576" s="201"/>
      <c r="AA576" s="205"/>
      <c r="AB576" s="205"/>
      <c r="AC576" s="205"/>
      <c r="AD576" s="205"/>
      <c r="AE576" s="205"/>
      <c r="AF576" s="205"/>
      <c r="AG576" s="205"/>
      <c r="AH576" s="205"/>
      <c r="AI576" s="233"/>
      <c r="AJ576" s="331"/>
      <c r="AK576" s="331"/>
      <c r="AL576" s="331"/>
      <c r="AM576" s="332"/>
      <c r="AN576" s="332"/>
      <c r="AO576" s="333"/>
      <c r="AQ576" s="19"/>
      <c r="AV576" s="221"/>
      <c r="AW576" s="221"/>
      <c r="AX576" s="221"/>
      <c r="AY576" s="221"/>
      <c r="AZ576" s="221"/>
      <c r="BA576" s="221"/>
      <c r="BB576" s="221"/>
      <c r="BC576" s="221"/>
      <c r="BD576" s="221"/>
      <c r="BL576" s="195"/>
      <c r="BM576" s="195"/>
      <c r="BN576" s="195"/>
      <c r="BO576" s="195"/>
      <c r="BP576" s="195"/>
      <c r="BQ576" s="195"/>
      <c r="BS576" s="195"/>
      <c r="BT576" s="195"/>
      <c r="BU576" s="246"/>
      <c r="BV576" s="195"/>
      <c r="BW576" s="246"/>
      <c r="BX576" s="195"/>
      <c r="BY576" s="246"/>
      <c r="BZ576" s="195"/>
      <c r="CA576" s="246"/>
      <c r="CC576" s="246"/>
      <c r="CE576" s="246"/>
    </row>
    <row r="577" spans="1:83" s="17" customFormat="1" ht="14.25" customHeight="1" x14ac:dyDescent="0.25">
      <c r="A577" s="198"/>
      <c r="B577" s="200"/>
      <c r="C577" s="199"/>
      <c r="D577" s="199"/>
      <c r="E577" s="199"/>
      <c r="F577" s="200"/>
      <c r="G577" s="200"/>
      <c r="H577" s="200"/>
      <c r="I577" s="198"/>
      <c r="J577" s="199"/>
      <c r="K577" s="212"/>
      <c r="L577" s="198"/>
      <c r="M577" s="198"/>
      <c r="N577" s="198"/>
      <c r="O577" s="198"/>
      <c r="P577" s="198"/>
      <c r="Q577" s="198"/>
      <c r="R577" s="198"/>
      <c r="S577" s="198"/>
      <c r="T577" s="198"/>
      <c r="U577" s="202"/>
      <c r="V577" s="201"/>
      <c r="W577" s="201"/>
      <c r="X577" s="201"/>
      <c r="Y577" s="201"/>
      <c r="Z577" s="201"/>
      <c r="AA577" s="205"/>
      <c r="AB577" s="205"/>
      <c r="AC577" s="205"/>
      <c r="AD577" s="205"/>
      <c r="AE577" s="205"/>
      <c r="AF577" s="205"/>
      <c r="AG577" s="205"/>
      <c r="AH577" s="205"/>
      <c r="AI577" s="233"/>
      <c r="AJ577" s="331"/>
      <c r="AK577" s="331"/>
      <c r="AL577" s="331"/>
      <c r="AM577" s="332"/>
      <c r="AN577" s="332"/>
      <c r="AO577" s="333"/>
      <c r="AQ577" s="19"/>
      <c r="AV577" s="221"/>
      <c r="AW577" s="221"/>
      <c r="AX577" s="221"/>
      <c r="AY577" s="221"/>
      <c r="AZ577" s="221"/>
      <c r="BA577" s="221"/>
      <c r="BB577" s="221"/>
      <c r="BC577" s="221"/>
      <c r="BD577" s="221"/>
      <c r="BL577" s="195"/>
      <c r="BM577" s="195"/>
      <c r="BN577" s="195"/>
      <c r="BO577" s="195"/>
      <c r="BP577" s="195"/>
      <c r="BQ577" s="195"/>
      <c r="BS577" s="195"/>
      <c r="BT577" s="195"/>
      <c r="BU577" s="246"/>
      <c r="BV577" s="195"/>
      <c r="BW577" s="246"/>
      <c r="BX577" s="195"/>
      <c r="BY577" s="246"/>
      <c r="BZ577" s="195"/>
      <c r="CA577" s="246"/>
      <c r="CC577" s="246"/>
      <c r="CE577" s="246"/>
    </row>
    <row r="578" spans="1:83" s="17" customFormat="1" ht="14.25" customHeight="1" x14ac:dyDescent="0.25">
      <c r="A578" s="198"/>
      <c r="B578" s="200"/>
      <c r="C578" s="199"/>
      <c r="D578" s="199"/>
      <c r="E578" s="199"/>
      <c r="F578" s="200"/>
      <c r="G578" s="200"/>
      <c r="H578" s="200"/>
      <c r="I578" s="198"/>
      <c r="J578" s="199"/>
      <c r="K578" s="212"/>
      <c r="L578" s="198"/>
      <c r="M578" s="198"/>
      <c r="N578" s="198"/>
      <c r="O578" s="198"/>
      <c r="P578" s="198"/>
      <c r="Q578" s="198"/>
      <c r="R578" s="198"/>
      <c r="S578" s="198"/>
      <c r="T578" s="198"/>
      <c r="U578" s="202"/>
      <c r="V578" s="201"/>
      <c r="W578" s="201"/>
      <c r="X578" s="201"/>
      <c r="Y578" s="201"/>
      <c r="Z578" s="201"/>
      <c r="AA578" s="205"/>
      <c r="AB578" s="205"/>
      <c r="AC578" s="205"/>
      <c r="AD578" s="205"/>
      <c r="AE578" s="205"/>
      <c r="AF578" s="205"/>
      <c r="AG578" s="205"/>
      <c r="AH578" s="205"/>
      <c r="AI578" s="233"/>
      <c r="AJ578" s="331"/>
      <c r="AK578" s="331"/>
      <c r="AL578" s="331"/>
      <c r="AM578" s="332"/>
      <c r="AN578" s="332"/>
      <c r="AO578" s="333"/>
      <c r="AQ578" s="19"/>
      <c r="AV578" s="221"/>
      <c r="AW578" s="221"/>
      <c r="AX578" s="221"/>
      <c r="AY578" s="221"/>
      <c r="AZ578" s="221"/>
      <c r="BA578" s="221"/>
      <c r="BB578" s="221"/>
      <c r="BC578" s="221"/>
      <c r="BD578" s="221"/>
      <c r="BL578" s="195"/>
      <c r="BM578" s="195"/>
      <c r="BN578" s="195"/>
      <c r="BO578" s="195"/>
      <c r="BP578" s="195"/>
      <c r="BQ578" s="195"/>
      <c r="BS578" s="195"/>
      <c r="BT578" s="195"/>
      <c r="BU578" s="246"/>
      <c r="BV578" s="195"/>
      <c r="BW578" s="246"/>
      <c r="BX578" s="195"/>
      <c r="BY578" s="246"/>
      <c r="BZ578" s="195"/>
      <c r="CA578" s="246"/>
      <c r="CC578" s="246"/>
      <c r="CE578" s="246"/>
    </row>
    <row r="579" spans="1:83" s="17" customFormat="1" ht="14.25" customHeight="1" x14ac:dyDescent="0.25">
      <c r="A579" s="198"/>
      <c r="B579" s="200"/>
      <c r="C579" s="199"/>
      <c r="D579" s="199"/>
      <c r="E579" s="199"/>
      <c r="F579" s="200"/>
      <c r="G579" s="200"/>
      <c r="H579" s="200"/>
      <c r="I579" s="198"/>
      <c r="J579" s="199"/>
      <c r="K579" s="212"/>
      <c r="L579" s="198"/>
      <c r="M579" s="198"/>
      <c r="N579" s="198"/>
      <c r="O579" s="198"/>
      <c r="P579" s="198"/>
      <c r="Q579" s="198"/>
      <c r="R579" s="198"/>
      <c r="S579" s="198"/>
      <c r="T579" s="198"/>
      <c r="U579" s="202"/>
      <c r="V579" s="201"/>
      <c r="W579" s="201"/>
      <c r="X579" s="201"/>
      <c r="Y579" s="201"/>
      <c r="Z579" s="201"/>
      <c r="AA579" s="205"/>
      <c r="AB579" s="205"/>
      <c r="AC579" s="205"/>
      <c r="AD579" s="205"/>
      <c r="AE579" s="205"/>
      <c r="AF579" s="205"/>
      <c r="AG579" s="205"/>
      <c r="AH579" s="205"/>
      <c r="AI579" s="233"/>
      <c r="AJ579" s="331"/>
      <c r="AK579" s="331"/>
      <c r="AL579" s="331"/>
      <c r="AM579" s="332"/>
      <c r="AN579" s="332"/>
      <c r="AO579" s="333"/>
      <c r="AQ579" s="19"/>
      <c r="AV579" s="221"/>
      <c r="AW579" s="221"/>
      <c r="AX579" s="221"/>
      <c r="AY579" s="221"/>
      <c r="AZ579" s="221"/>
      <c r="BA579" s="221"/>
      <c r="BB579" s="221"/>
      <c r="BC579" s="221"/>
      <c r="BD579" s="221"/>
      <c r="BL579" s="195"/>
      <c r="BM579" s="195"/>
      <c r="BN579" s="195"/>
      <c r="BO579" s="195"/>
      <c r="BP579" s="195"/>
      <c r="BQ579" s="195"/>
      <c r="BS579" s="195"/>
      <c r="BT579" s="195"/>
      <c r="BU579" s="246"/>
      <c r="BV579" s="195"/>
      <c r="BW579" s="246"/>
      <c r="BX579" s="195"/>
      <c r="BY579" s="246"/>
      <c r="BZ579" s="195"/>
      <c r="CA579" s="246"/>
      <c r="CC579" s="246"/>
      <c r="CE579" s="246"/>
    </row>
    <row r="580" spans="1:83" s="17" customFormat="1" ht="14.25" customHeight="1" x14ac:dyDescent="0.25">
      <c r="A580" s="198"/>
      <c r="B580" s="200"/>
      <c r="C580" s="199"/>
      <c r="D580" s="199"/>
      <c r="E580" s="199"/>
      <c r="F580" s="200"/>
      <c r="G580" s="200"/>
      <c r="H580" s="200"/>
      <c r="I580" s="198"/>
      <c r="J580" s="199"/>
      <c r="K580" s="212"/>
      <c r="L580" s="198"/>
      <c r="M580" s="198"/>
      <c r="N580" s="198"/>
      <c r="O580" s="198"/>
      <c r="P580" s="198"/>
      <c r="Q580" s="198"/>
      <c r="R580" s="198"/>
      <c r="S580" s="198"/>
      <c r="T580" s="198"/>
      <c r="U580" s="202"/>
      <c r="V580" s="201"/>
      <c r="W580" s="201"/>
      <c r="X580" s="201"/>
      <c r="Y580" s="201"/>
      <c r="Z580" s="201"/>
      <c r="AA580" s="205"/>
      <c r="AB580" s="205"/>
      <c r="AC580" s="205"/>
      <c r="AD580" s="205"/>
      <c r="AE580" s="205"/>
      <c r="AF580" s="205"/>
      <c r="AG580" s="205"/>
      <c r="AH580" s="205"/>
      <c r="AI580" s="233"/>
      <c r="AJ580" s="331"/>
      <c r="AK580" s="331"/>
      <c r="AL580" s="331"/>
      <c r="AM580" s="332"/>
      <c r="AN580" s="332"/>
      <c r="AO580" s="333"/>
      <c r="AQ580" s="19"/>
      <c r="AV580" s="221"/>
      <c r="AW580" s="221"/>
      <c r="AX580" s="221"/>
      <c r="AY580" s="221"/>
      <c r="AZ580" s="221"/>
      <c r="BA580" s="221"/>
      <c r="BB580" s="221"/>
      <c r="BC580" s="221"/>
      <c r="BD580" s="221"/>
      <c r="BL580" s="195"/>
      <c r="BM580" s="195"/>
      <c r="BN580" s="195"/>
      <c r="BO580" s="195"/>
      <c r="BP580" s="195"/>
      <c r="BQ580" s="195"/>
      <c r="BS580" s="195"/>
      <c r="BT580" s="195"/>
      <c r="BU580" s="246"/>
      <c r="BV580" s="195"/>
      <c r="BW580" s="246"/>
      <c r="BX580" s="195"/>
      <c r="BY580" s="246"/>
      <c r="BZ580" s="195"/>
      <c r="CA580" s="246"/>
      <c r="CC580" s="246"/>
      <c r="CE580" s="246"/>
    </row>
    <row r="581" spans="1:83" s="17" customFormat="1" ht="14.25" customHeight="1" x14ac:dyDescent="0.25">
      <c r="A581" s="198"/>
      <c r="B581" s="200"/>
      <c r="C581" s="199"/>
      <c r="D581" s="199"/>
      <c r="E581" s="199"/>
      <c r="F581" s="200"/>
      <c r="G581" s="200"/>
      <c r="H581" s="200"/>
      <c r="I581" s="198"/>
      <c r="J581" s="199"/>
      <c r="K581" s="212"/>
      <c r="L581" s="198"/>
      <c r="M581" s="198"/>
      <c r="N581" s="198"/>
      <c r="O581" s="198"/>
      <c r="P581" s="198"/>
      <c r="Q581" s="198"/>
      <c r="R581" s="198"/>
      <c r="S581" s="198"/>
      <c r="T581" s="198"/>
      <c r="U581" s="202"/>
      <c r="V581" s="201"/>
      <c r="W581" s="201"/>
      <c r="X581" s="201"/>
      <c r="Y581" s="201"/>
      <c r="Z581" s="201"/>
      <c r="AA581" s="205"/>
      <c r="AB581" s="205"/>
      <c r="AC581" s="205"/>
      <c r="AD581" s="205"/>
      <c r="AE581" s="205"/>
      <c r="AF581" s="205"/>
      <c r="AG581" s="205"/>
      <c r="AH581" s="205"/>
      <c r="AI581" s="233"/>
      <c r="AJ581" s="331"/>
      <c r="AK581" s="331"/>
      <c r="AL581" s="331"/>
      <c r="AM581" s="332"/>
      <c r="AN581" s="332"/>
      <c r="AO581" s="333"/>
      <c r="AQ581" s="19"/>
      <c r="AV581" s="221"/>
      <c r="AW581" s="221"/>
      <c r="AX581" s="221"/>
      <c r="AY581" s="221"/>
      <c r="AZ581" s="221"/>
      <c r="BA581" s="221"/>
      <c r="BB581" s="221"/>
      <c r="BC581" s="221"/>
      <c r="BD581" s="221"/>
      <c r="BL581" s="195"/>
      <c r="BM581" s="195"/>
      <c r="BN581" s="195"/>
      <c r="BO581" s="195"/>
      <c r="BP581" s="195"/>
      <c r="BQ581" s="195"/>
      <c r="BS581" s="195"/>
      <c r="BT581" s="195"/>
      <c r="BU581" s="246"/>
      <c r="BV581" s="195"/>
      <c r="BW581" s="246"/>
      <c r="BX581" s="195"/>
      <c r="BY581" s="246"/>
      <c r="BZ581" s="195"/>
      <c r="CA581" s="246"/>
      <c r="CC581" s="246"/>
      <c r="CE581" s="246"/>
    </row>
    <row r="582" spans="1:83" s="17" customFormat="1" ht="14.25" customHeight="1" x14ac:dyDescent="0.25">
      <c r="A582" s="198"/>
      <c r="B582" s="200"/>
      <c r="C582" s="199"/>
      <c r="D582" s="199"/>
      <c r="E582" s="199"/>
      <c r="F582" s="200"/>
      <c r="G582" s="200"/>
      <c r="H582" s="200"/>
      <c r="I582" s="198"/>
      <c r="J582" s="199"/>
      <c r="K582" s="212"/>
      <c r="L582" s="198"/>
      <c r="M582" s="198"/>
      <c r="N582" s="198"/>
      <c r="O582" s="198"/>
      <c r="P582" s="198"/>
      <c r="Q582" s="198"/>
      <c r="R582" s="198"/>
      <c r="S582" s="198"/>
      <c r="T582" s="198"/>
      <c r="U582" s="202"/>
      <c r="V582" s="201"/>
      <c r="W582" s="201"/>
      <c r="X582" s="201"/>
      <c r="Y582" s="201"/>
      <c r="Z582" s="201"/>
      <c r="AA582" s="205"/>
      <c r="AB582" s="205"/>
      <c r="AC582" s="205"/>
      <c r="AD582" s="205"/>
      <c r="AE582" s="205"/>
      <c r="AF582" s="205"/>
      <c r="AG582" s="205"/>
      <c r="AH582" s="205"/>
      <c r="AI582" s="233"/>
      <c r="AJ582" s="331"/>
      <c r="AK582" s="331"/>
      <c r="AL582" s="331"/>
      <c r="AM582" s="332"/>
      <c r="AN582" s="332"/>
      <c r="AO582" s="333"/>
      <c r="AQ582" s="19"/>
      <c r="AV582" s="221"/>
      <c r="AW582" s="221"/>
      <c r="AX582" s="221"/>
      <c r="AY582" s="221"/>
      <c r="AZ582" s="221"/>
      <c r="BA582" s="221"/>
      <c r="BB582" s="221"/>
      <c r="BC582" s="221"/>
      <c r="BD582" s="221"/>
      <c r="BL582" s="195"/>
      <c r="BM582" s="195"/>
      <c r="BN582" s="195"/>
      <c r="BO582" s="195"/>
      <c r="BP582" s="195"/>
      <c r="BQ582" s="195"/>
      <c r="BS582" s="195"/>
      <c r="BT582" s="195"/>
      <c r="BU582" s="246"/>
      <c r="BV582" s="195"/>
      <c r="BW582" s="246"/>
      <c r="BX582" s="195"/>
      <c r="BY582" s="246"/>
      <c r="BZ582" s="195"/>
      <c r="CA582" s="246"/>
      <c r="CC582" s="246"/>
      <c r="CE582" s="246"/>
    </row>
    <row r="583" spans="1:83" s="17" customFormat="1" ht="14.25" customHeight="1" x14ac:dyDescent="0.25">
      <c r="A583" s="198"/>
      <c r="B583" s="200"/>
      <c r="C583" s="199"/>
      <c r="D583" s="199"/>
      <c r="E583" s="199"/>
      <c r="F583" s="200"/>
      <c r="G583" s="200"/>
      <c r="H583" s="200"/>
      <c r="I583" s="198"/>
      <c r="J583" s="199"/>
      <c r="K583" s="212"/>
      <c r="L583" s="198"/>
      <c r="M583" s="198"/>
      <c r="N583" s="198"/>
      <c r="O583" s="198"/>
      <c r="P583" s="198"/>
      <c r="Q583" s="198"/>
      <c r="R583" s="198"/>
      <c r="S583" s="198"/>
      <c r="T583" s="198"/>
      <c r="U583" s="202"/>
      <c r="V583" s="201"/>
      <c r="W583" s="201"/>
      <c r="X583" s="201"/>
      <c r="Y583" s="201"/>
      <c r="Z583" s="201"/>
      <c r="AA583" s="205"/>
      <c r="AB583" s="205"/>
      <c r="AC583" s="205"/>
      <c r="AD583" s="205"/>
      <c r="AE583" s="205"/>
      <c r="AF583" s="205"/>
      <c r="AG583" s="205"/>
      <c r="AH583" s="205"/>
      <c r="AI583" s="233"/>
      <c r="AJ583" s="331"/>
      <c r="AK583" s="331"/>
      <c r="AL583" s="331"/>
      <c r="AM583" s="332"/>
      <c r="AN583" s="332"/>
      <c r="AO583" s="333"/>
      <c r="AQ583" s="19"/>
      <c r="AV583" s="221"/>
      <c r="AW583" s="221"/>
      <c r="AX583" s="221"/>
      <c r="AY583" s="221"/>
      <c r="AZ583" s="221"/>
      <c r="BA583" s="221"/>
      <c r="BB583" s="221"/>
      <c r="BC583" s="221"/>
      <c r="BD583" s="221"/>
      <c r="BL583" s="195"/>
      <c r="BM583" s="195"/>
      <c r="BN583" s="195"/>
      <c r="BO583" s="195"/>
      <c r="BP583" s="195"/>
      <c r="BQ583" s="195"/>
      <c r="BS583" s="195"/>
      <c r="BT583" s="195"/>
      <c r="BU583" s="246"/>
      <c r="BV583" s="195"/>
      <c r="BW583" s="246"/>
      <c r="BX583" s="195"/>
      <c r="BY583" s="246"/>
      <c r="BZ583" s="195"/>
      <c r="CA583" s="246"/>
      <c r="CC583" s="246"/>
      <c r="CE583" s="246"/>
    </row>
    <row r="584" spans="1:83" s="17" customFormat="1" ht="14.25" customHeight="1" x14ac:dyDescent="0.25">
      <c r="A584" s="198"/>
      <c r="B584" s="200"/>
      <c r="C584" s="199"/>
      <c r="D584" s="199"/>
      <c r="E584" s="199"/>
      <c r="F584" s="200"/>
      <c r="G584" s="200"/>
      <c r="H584" s="200"/>
      <c r="I584" s="198"/>
      <c r="J584" s="199"/>
      <c r="K584" s="212"/>
      <c r="L584" s="198"/>
      <c r="M584" s="198"/>
      <c r="N584" s="198"/>
      <c r="O584" s="198"/>
      <c r="P584" s="198"/>
      <c r="Q584" s="198"/>
      <c r="R584" s="198"/>
      <c r="S584" s="198"/>
      <c r="T584" s="198"/>
      <c r="U584" s="202"/>
      <c r="V584" s="201"/>
      <c r="W584" s="201"/>
      <c r="X584" s="201"/>
      <c r="Y584" s="201"/>
      <c r="Z584" s="201"/>
      <c r="AA584" s="205"/>
      <c r="AB584" s="205"/>
      <c r="AC584" s="205"/>
      <c r="AD584" s="205"/>
      <c r="AE584" s="205"/>
      <c r="AF584" s="205"/>
      <c r="AG584" s="205"/>
      <c r="AH584" s="205"/>
      <c r="AI584" s="233"/>
      <c r="AJ584" s="331"/>
      <c r="AK584" s="331"/>
      <c r="AL584" s="331"/>
      <c r="AM584" s="332"/>
      <c r="AN584" s="332"/>
      <c r="AO584" s="333"/>
      <c r="AQ584" s="19"/>
      <c r="AV584" s="221"/>
      <c r="AW584" s="221"/>
      <c r="AX584" s="221"/>
      <c r="AY584" s="221"/>
      <c r="AZ584" s="221"/>
      <c r="BA584" s="221"/>
      <c r="BB584" s="221"/>
      <c r="BC584" s="221"/>
      <c r="BD584" s="221"/>
      <c r="BL584" s="195"/>
      <c r="BM584" s="195"/>
      <c r="BN584" s="195"/>
      <c r="BO584" s="195"/>
      <c r="BP584" s="195"/>
      <c r="BQ584" s="195"/>
      <c r="BS584" s="195"/>
      <c r="BT584" s="195"/>
      <c r="BU584" s="246"/>
      <c r="BV584" s="195"/>
      <c r="BW584" s="246"/>
      <c r="BX584" s="195"/>
      <c r="BY584" s="246"/>
      <c r="BZ584" s="195"/>
      <c r="CA584" s="246"/>
      <c r="CC584" s="246"/>
      <c r="CE584" s="246"/>
    </row>
    <row r="585" spans="1:83" s="17" customFormat="1" ht="14.25" customHeight="1" x14ac:dyDescent="0.25">
      <c r="A585" s="198"/>
      <c r="B585" s="200"/>
      <c r="C585" s="199"/>
      <c r="D585" s="199"/>
      <c r="E585" s="199"/>
      <c r="F585" s="200"/>
      <c r="G585" s="200"/>
      <c r="H585" s="200"/>
      <c r="I585" s="198"/>
      <c r="J585" s="199"/>
      <c r="K585" s="212"/>
      <c r="L585" s="198"/>
      <c r="M585" s="198"/>
      <c r="N585" s="198"/>
      <c r="O585" s="198"/>
      <c r="P585" s="198"/>
      <c r="Q585" s="198"/>
      <c r="R585" s="198"/>
      <c r="S585" s="198"/>
      <c r="T585" s="198"/>
      <c r="U585" s="202"/>
      <c r="V585" s="201"/>
      <c r="W585" s="201"/>
      <c r="X585" s="201"/>
      <c r="Y585" s="201"/>
      <c r="Z585" s="201"/>
      <c r="AA585" s="205"/>
      <c r="AB585" s="205"/>
      <c r="AC585" s="205"/>
      <c r="AD585" s="205"/>
      <c r="AE585" s="205"/>
      <c r="AF585" s="205"/>
      <c r="AG585" s="205"/>
      <c r="AH585" s="205"/>
      <c r="AI585" s="233"/>
      <c r="AJ585" s="331"/>
      <c r="AK585" s="331"/>
      <c r="AL585" s="331"/>
      <c r="AM585" s="332"/>
      <c r="AN585" s="332"/>
      <c r="AO585" s="333"/>
      <c r="AQ585" s="19"/>
      <c r="AV585" s="221"/>
      <c r="AW585" s="221"/>
      <c r="AX585" s="221"/>
      <c r="AY585" s="221"/>
      <c r="AZ585" s="221"/>
      <c r="BA585" s="221"/>
      <c r="BB585" s="221"/>
      <c r="BC585" s="221"/>
      <c r="BD585" s="221"/>
      <c r="BL585" s="195"/>
      <c r="BM585" s="195"/>
      <c r="BN585" s="195"/>
      <c r="BO585" s="195"/>
      <c r="BP585" s="195"/>
      <c r="BQ585" s="195"/>
      <c r="BS585" s="195"/>
      <c r="BT585" s="195"/>
      <c r="BU585" s="246"/>
      <c r="BV585" s="195"/>
      <c r="BW585" s="246"/>
      <c r="BX585" s="195"/>
      <c r="BY585" s="246"/>
      <c r="BZ585" s="195"/>
      <c r="CA585" s="246"/>
      <c r="CC585" s="246"/>
      <c r="CE585" s="246"/>
    </row>
    <row r="586" spans="1:83" s="17" customFormat="1" ht="14.25" customHeight="1" x14ac:dyDescent="0.25">
      <c r="A586" s="198"/>
      <c r="B586" s="200"/>
      <c r="C586" s="199"/>
      <c r="D586" s="199"/>
      <c r="E586" s="199"/>
      <c r="F586" s="200"/>
      <c r="G586" s="200"/>
      <c r="H586" s="200"/>
      <c r="I586" s="198"/>
      <c r="J586" s="199"/>
      <c r="K586" s="212"/>
      <c r="L586" s="198"/>
      <c r="M586" s="198"/>
      <c r="N586" s="198"/>
      <c r="O586" s="198"/>
      <c r="P586" s="198"/>
      <c r="Q586" s="198"/>
      <c r="R586" s="198"/>
      <c r="S586" s="198"/>
      <c r="T586" s="198"/>
      <c r="U586" s="202"/>
      <c r="V586" s="201"/>
      <c r="W586" s="201"/>
      <c r="X586" s="201"/>
      <c r="Y586" s="201"/>
      <c r="Z586" s="201"/>
      <c r="AA586" s="205"/>
      <c r="AB586" s="205"/>
      <c r="AC586" s="205"/>
      <c r="AD586" s="205"/>
      <c r="AE586" s="205"/>
      <c r="AF586" s="205"/>
      <c r="AG586" s="205"/>
      <c r="AH586" s="205"/>
      <c r="AI586" s="233"/>
      <c r="AJ586" s="331"/>
      <c r="AK586" s="331"/>
      <c r="AL586" s="331"/>
      <c r="AM586" s="332"/>
      <c r="AN586" s="332"/>
      <c r="AO586" s="333"/>
      <c r="AQ586" s="19"/>
      <c r="AV586" s="221"/>
      <c r="AW586" s="221"/>
      <c r="AX586" s="221"/>
      <c r="AY586" s="221"/>
      <c r="AZ586" s="221"/>
      <c r="BA586" s="221"/>
      <c r="BB586" s="221"/>
      <c r="BC586" s="221"/>
      <c r="BD586" s="221"/>
      <c r="BL586" s="195"/>
      <c r="BM586" s="195"/>
      <c r="BN586" s="195"/>
      <c r="BO586" s="195"/>
      <c r="BP586" s="195"/>
      <c r="BQ586" s="195"/>
      <c r="BS586" s="195"/>
      <c r="BT586" s="195"/>
      <c r="BU586" s="246"/>
      <c r="BV586" s="195"/>
      <c r="BW586" s="246"/>
      <c r="BX586" s="195"/>
      <c r="BY586" s="246"/>
      <c r="BZ586" s="195"/>
      <c r="CA586" s="246"/>
      <c r="CC586" s="246"/>
      <c r="CE586" s="246"/>
    </row>
    <row r="587" spans="1:83" s="17" customFormat="1" ht="14.25" customHeight="1" x14ac:dyDescent="0.25">
      <c r="A587" s="198"/>
      <c r="B587" s="200"/>
      <c r="C587" s="199"/>
      <c r="D587" s="199"/>
      <c r="E587" s="199"/>
      <c r="F587" s="200"/>
      <c r="G587" s="200"/>
      <c r="H587" s="200"/>
      <c r="I587" s="198"/>
      <c r="J587" s="199"/>
      <c r="K587" s="212"/>
      <c r="L587" s="198"/>
      <c r="M587" s="198"/>
      <c r="N587" s="198"/>
      <c r="O587" s="198"/>
      <c r="P587" s="198"/>
      <c r="Q587" s="198"/>
      <c r="R587" s="198"/>
      <c r="S587" s="198"/>
      <c r="T587" s="198"/>
      <c r="U587" s="202"/>
      <c r="V587" s="201"/>
      <c r="W587" s="201"/>
      <c r="X587" s="201"/>
      <c r="Y587" s="201"/>
      <c r="Z587" s="201"/>
      <c r="AA587" s="205"/>
      <c r="AB587" s="205"/>
      <c r="AC587" s="205"/>
      <c r="AD587" s="205"/>
      <c r="AE587" s="205"/>
      <c r="AF587" s="205"/>
      <c r="AG587" s="205"/>
      <c r="AH587" s="205"/>
      <c r="AI587" s="233"/>
      <c r="AJ587" s="331"/>
      <c r="AK587" s="331"/>
      <c r="AL587" s="331"/>
      <c r="AM587" s="332"/>
      <c r="AN587" s="332"/>
      <c r="AO587" s="333"/>
      <c r="AQ587" s="19"/>
      <c r="AV587" s="221"/>
      <c r="AW587" s="221"/>
      <c r="AX587" s="221"/>
      <c r="AY587" s="221"/>
      <c r="AZ587" s="221"/>
      <c r="BA587" s="221"/>
      <c r="BB587" s="221"/>
      <c r="BC587" s="221"/>
      <c r="BD587" s="221"/>
      <c r="BL587" s="195"/>
      <c r="BM587" s="195"/>
      <c r="BN587" s="195"/>
      <c r="BO587" s="195"/>
      <c r="BP587" s="195"/>
      <c r="BQ587" s="195"/>
      <c r="BS587" s="195"/>
      <c r="BT587" s="195"/>
      <c r="BU587" s="246"/>
      <c r="BV587" s="195"/>
      <c r="BW587" s="246"/>
      <c r="BX587" s="195"/>
      <c r="BY587" s="246"/>
      <c r="BZ587" s="195"/>
      <c r="CA587" s="246"/>
      <c r="CC587" s="246"/>
      <c r="CE587" s="246"/>
    </row>
    <row r="588" spans="1:83" s="17" customFormat="1" ht="14.25" customHeight="1" x14ac:dyDescent="0.25">
      <c r="A588" s="198"/>
      <c r="B588" s="200"/>
      <c r="C588" s="199"/>
      <c r="D588" s="199"/>
      <c r="E588" s="199"/>
      <c r="F588" s="200"/>
      <c r="G588" s="200"/>
      <c r="H588" s="200"/>
      <c r="I588" s="198"/>
      <c r="J588" s="199"/>
      <c r="K588" s="212"/>
      <c r="L588" s="198"/>
      <c r="M588" s="198"/>
      <c r="N588" s="198"/>
      <c r="O588" s="198"/>
      <c r="P588" s="198"/>
      <c r="Q588" s="198"/>
      <c r="R588" s="198"/>
      <c r="S588" s="198"/>
      <c r="T588" s="198"/>
      <c r="U588" s="202"/>
      <c r="V588" s="201"/>
      <c r="W588" s="201"/>
      <c r="X588" s="201"/>
      <c r="Y588" s="201"/>
      <c r="Z588" s="201"/>
      <c r="AA588" s="205"/>
      <c r="AB588" s="205"/>
      <c r="AC588" s="205"/>
      <c r="AD588" s="205"/>
      <c r="AE588" s="205"/>
      <c r="AF588" s="205"/>
      <c r="AG588" s="205"/>
      <c r="AH588" s="205"/>
      <c r="AI588" s="233"/>
      <c r="AJ588" s="331"/>
      <c r="AK588" s="331"/>
      <c r="AL588" s="331"/>
      <c r="AM588" s="332"/>
      <c r="AN588" s="332"/>
      <c r="AO588" s="333"/>
      <c r="AQ588" s="19"/>
      <c r="AV588" s="221"/>
      <c r="AW588" s="221"/>
      <c r="AX588" s="221"/>
      <c r="AY588" s="221"/>
      <c r="AZ588" s="221"/>
      <c r="BA588" s="221"/>
      <c r="BB588" s="221"/>
      <c r="BC588" s="221"/>
      <c r="BD588" s="221"/>
      <c r="BL588" s="195"/>
      <c r="BM588" s="195"/>
      <c r="BN588" s="195"/>
      <c r="BO588" s="195"/>
      <c r="BP588" s="195"/>
      <c r="BQ588" s="195"/>
      <c r="BS588" s="195"/>
      <c r="BT588" s="195"/>
      <c r="BU588" s="246"/>
      <c r="BV588" s="195"/>
      <c r="BW588" s="246"/>
      <c r="BX588" s="195"/>
      <c r="BY588" s="246"/>
      <c r="BZ588" s="195"/>
      <c r="CA588" s="246"/>
      <c r="CC588" s="246"/>
      <c r="CE588" s="246"/>
    </row>
    <row r="589" spans="1:83" s="17" customFormat="1" ht="14.25" customHeight="1" x14ac:dyDescent="0.25">
      <c r="A589" s="198"/>
      <c r="B589" s="200"/>
      <c r="C589" s="199"/>
      <c r="D589" s="199"/>
      <c r="E589" s="199"/>
      <c r="F589" s="200"/>
      <c r="G589" s="200"/>
      <c r="H589" s="200"/>
      <c r="I589" s="198"/>
      <c r="J589" s="199"/>
      <c r="K589" s="212"/>
      <c r="L589" s="198"/>
      <c r="M589" s="198"/>
      <c r="N589" s="198"/>
      <c r="O589" s="198"/>
      <c r="P589" s="198"/>
      <c r="Q589" s="198"/>
      <c r="R589" s="198"/>
      <c r="S589" s="198"/>
      <c r="T589" s="198"/>
      <c r="U589" s="202"/>
      <c r="V589" s="201"/>
      <c r="W589" s="201"/>
      <c r="X589" s="201"/>
      <c r="Y589" s="201"/>
      <c r="Z589" s="201"/>
      <c r="AA589" s="205"/>
      <c r="AB589" s="205"/>
      <c r="AC589" s="205"/>
      <c r="AD589" s="205"/>
      <c r="AE589" s="205"/>
      <c r="AF589" s="205"/>
      <c r="AG589" s="205"/>
      <c r="AH589" s="205"/>
      <c r="AI589" s="233"/>
      <c r="AJ589" s="331"/>
      <c r="AK589" s="331"/>
      <c r="AL589" s="331"/>
      <c r="AM589" s="332"/>
      <c r="AN589" s="332"/>
      <c r="AO589" s="333"/>
      <c r="AQ589" s="19"/>
      <c r="AV589" s="221"/>
      <c r="AW589" s="221"/>
      <c r="AX589" s="221"/>
      <c r="AY589" s="221"/>
      <c r="AZ589" s="221"/>
      <c r="BA589" s="221"/>
      <c r="BB589" s="221"/>
      <c r="BC589" s="221"/>
      <c r="BD589" s="221"/>
      <c r="BL589" s="195"/>
      <c r="BM589" s="195"/>
      <c r="BN589" s="195"/>
      <c r="BO589" s="195"/>
      <c r="BP589" s="195"/>
      <c r="BQ589" s="195"/>
      <c r="BS589" s="195"/>
      <c r="BT589" s="195"/>
      <c r="BU589" s="246"/>
      <c r="BV589" s="195"/>
      <c r="BW589" s="246"/>
      <c r="BX589" s="195"/>
      <c r="BY589" s="246"/>
      <c r="BZ589" s="195"/>
      <c r="CA589" s="246"/>
      <c r="CC589" s="246"/>
      <c r="CE589" s="246"/>
    </row>
    <row r="590" spans="1:83" s="17" customFormat="1" ht="14.25" customHeight="1" x14ac:dyDescent="0.25">
      <c r="A590" s="198"/>
      <c r="B590" s="200"/>
      <c r="C590" s="199"/>
      <c r="D590" s="199"/>
      <c r="E590" s="199"/>
      <c r="F590" s="200"/>
      <c r="G590" s="200"/>
      <c r="H590" s="200"/>
      <c r="I590" s="198"/>
      <c r="J590" s="199"/>
      <c r="K590" s="212"/>
      <c r="L590" s="198"/>
      <c r="M590" s="198"/>
      <c r="N590" s="198"/>
      <c r="O590" s="198"/>
      <c r="P590" s="198"/>
      <c r="Q590" s="198"/>
      <c r="R590" s="198"/>
      <c r="S590" s="198"/>
      <c r="T590" s="198"/>
      <c r="U590" s="202"/>
      <c r="V590" s="201"/>
      <c r="W590" s="201"/>
      <c r="X590" s="201"/>
      <c r="Y590" s="201"/>
      <c r="Z590" s="201"/>
      <c r="AA590" s="205"/>
      <c r="AB590" s="205"/>
      <c r="AC590" s="205"/>
      <c r="AD590" s="205"/>
      <c r="AE590" s="205"/>
      <c r="AF590" s="205"/>
      <c r="AG590" s="205"/>
      <c r="AH590" s="205"/>
      <c r="AI590" s="233"/>
      <c r="AJ590" s="331"/>
      <c r="AK590" s="331"/>
      <c r="AL590" s="331"/>
      <c r="AM590" s="332"/>
      <c r="AN590" s="332"/>
      <c r="AO590" s="333"/>
      <c r="AQ590" s="19"/>
      <c r="AV590" s="221"/>
      <c r="AW590" s="221"/>
      <c r="AX590" s="221"/>
      <c r="AY590" s="221"/>
      <c r="AZ590" s="221"/>
      <c r="BA590" s="221"/>
      <c r="BB590" s="221"/>
      <c r="BC590" s="221"/>
      <c r="BD590" s="221"/>
      <c r="BL590" s="195"/>
      <c r="BM590" s="195"/>
      <c r="BN590" s="195"/>
      <c r="BO590" s="195"/>
      <c r="BP590" s="195"/>
      <c r="BQ590" s="195"/>
      <c r="BS590" s="195"/>
      <c r="BT590" s="195"/>
      <c r="BU590" s="246"/>
      <c r="BV590" s="195"/>
      <c r="BW590" s="246"/>
      <c r="BX590" s="195"/>
      <c r="BY590" s="246"/>
      <c r="BZ590" s="195"/>
      <c r="CA590" s="246"/>
      <c r="CC590" s="246"/>
      <c r="CE590" s="246"/>
    </row>
    <row r="591" spans="1:83" s="17" customFormat="1" ht="14.25" customHeight="1" x14ac:dyDescent="0.25">
      <c r="A591" s="198"/>
      <c r="B591" s="200"/>
      <c r="C591" s="199"/>
      <c r="D591" s="199"/>
      <c r="E591" s="199"/>
      <c r="F591" s="200"/>
      <c r="G591" s="200"/>
      <c r="H591" s="200"/>
      <c r="I591" s="198"/>
      <c r="J591" s="199"/>
      <c r="K591" s="212"/>
      <c r="L591" s="198"/>
      <c r="M591" s="198"/>
      <c r="N591" s="198"/>
      <c r="O591" s="198"/>
      <c r="P591" s="198"/>
      <c r="Q591" s="198"/>
      <c r="R591" s="198"/>
      <c r="S591" s="198"/>
      <c r="T591" s="198"/>
      <c r="U591" s="202"/>
      <c r="V591" s="201"/>
      <c r="W591" s="201"/>
      <c r="X591" s="201"/>
      <c r="Y591" s="201"/>
      <c r="Z591" s="201"/>
      <c r="AA591" s="205"/>
      <c r="AB591" s="205"/>
      <c r="AC591" s="205"/>
      <c r="AD591" s="205"/>
      <c r="AE591" s="205"/>
      <c r="AF591" s="205"/>
      <c r="AG591" s="205"/>
      <c r="AH591" s="205"/>
      <c r="AI591" s="233"/>
      <c r="AJ591" s="331"/>
      <c r="AK591" s="331"/>
      <c r="AL591" s="331"/>
      <c r="AM591" s="332"/>
      <c r="AN591" s="332"/>
      <c r="AO591" s="333"/>
      <c r="AQ591" s="19"/>
      <c r="AV591" s="221"/>
      <c r="AW591" s="221"/>
      <c r="AX591" s="221"/>
      <c r="AY591" s="221"/>
      <c r="AZ591" s="221"/>
      <c r="BA591" s="221"/>
      <c r="BB591" s="221"/>
      <c r="BC591" s="221"/>
      <c r="BD591" s="221"/>
      <c r="BL591" s="195"/>
      <c r="BM591" s="195"/>
      <c r="BN591" s="195"/>
      <c r="BO591" s="195"/>
      <c r="BP591" s="195"/>
      <c r="BQ591" s="195"/>
      <c r="BS591" s="195"/>
      <c r="BT591" s="195"/>
      <c r="BU591" s="246"/>
      <c r="BV591" s="195"/>
      <c r="BW591" s="246"/>
      <c r="BX591" s="195"/>
      <c r="BY591" s="246"/>
      <c r="BZ591" s="195"/>
      <c r="CA591" s="246"/>
      <c r="CC591" s="246"/>
      <c r="CE591" s="246"/>
    </row>
    <row r="592" spans="1:83" s="17" customFormat="1" ht="14.25" customHeight="1" x14ac:dyDescent="0.25">
      <c r="A592" s="198"/>
      <c r="B592" s="200"/>
      <c r="C592" s="199"/>
      <c r="D592" s="199"/>
      <c r="E592" s="199"/>
      <c r="F592" s="200"/>
      <c r="G592" s="200"/>
      <c r="H592" s="200"/>
      <c r="I592" s="198"/>
      <c r="J592" s="199"/>
      <c r="K592" s="212"/>
      <c r="L592" s="198"/>
      <c r="M592" s="198"/>
      <c r="N592" s="198"/>
      <c r="O592" s="198"/>
      <c r="P592" s="198"/>
      <c r="Q592" s="198"/>
      <c r="R592" s="198"/>
      <c r="S592" s="198"/>
      <c r="T592" s="198"/>
      <c r="U592" s="202"/>
      <c r="V592" s="201"/>
      <c r="W592" s="201"/>
      <c r="X592" s="201"/>
      <c r="Y592" s="201"/>
      <c r="Z592" s="201"/>
      <c r="AA592" s="205"/>
      <c r="AB592" s="205"/>
      <c r="AC592" s="205"/>
      <c r="AD592" s="205"/>
      <c r="AE592" s="205"/>
      <c r="AF592" s="205"/>
      <c r="AG592" s="205"/>
      <c r="AH592" s="205"/>
      <c r="AI592" s="233"/>
      <c r="AJ592" s="331"/>
      <c r="AK592" s="331"/>
      <c r="AL592" s="331"/>
      <c r="AM592" s="332"/>
      <c r="AN592" s="332"/>
      <c r="AO592" s="333"/>
      <c r="AQ592" s="19"/>
      <c r="AV592" s="221"/>
      <c r="AW592" s="221"/>
      <c r="AX592" s="221"/>
      <c r="AY592" s="221"/>
      <c r="AZ592" s="221"/>
      <c r="BA592" s="221"/>
      <c r="BB592" s="221"/>
      <c r="BC592" s="221"/>
      <c r="BD592" s="221"/>
      <c r="BL592" s="195"/>
      <c r="BM592" s="195"/>
      <c r="BN592" s="195"/>
      <c r="BO592" s="195"/>
      <c r="BP592" s="195"/>
      <c r="BQ592" s="195"/>
      <c r="BS592" s="195"/>
      <c r="BT592" s="195"/>
      <c r="BU592" s="246"/>
      <c r="BV592" s="195"/>
      <c r="BW592" s="246"/>
      <c r="BX592" s="195"/>
      <c r="BY592" s="246"/>
      <c r="BZ592" s="195"/>
      <c r="CA592" s="246"/>
      <c r="CC592" s="246"/>
      <c r="CE592" s="246"/>
    </row>
    <row r="593" spans="1:83" s="17" customFormat="1" ht="14.25" customHeight="1" x14ac:dyDescent="0.25">
      <c r="A593" s="198"/>
      <c r="B593" s="200"/>
      <c r="C593" s="199"/>
      <c r="D593" s="199"/>
      <c r="E593" s="199"/>
      <c r="F593" s="200"/>
      <c r="G593" s="200"/>
      <c r="H593" s="200"/>
      <c r="I593" s="198"/>
      <c r="J593" s="199"/>
      <c r="K593" s="212"/>
      <c r="L593" s="198"/>
      <c r="M593" s="198"/>
      <c r="N593" s="198"/>
      <c r="O593" s="198"/>
      <c r="P593" s="198"/>
      <c r="Q593" s="198"/>
      <c r="R593" s="198"/>
      <c r="S593" s="198"/>
      <c r="T593" s="198"/>
      <c r="U593" s="202"/>
      <c r="V593" s="201"/>
      <c r="W593" s="201"/>
      <c r="X593" s="201"/>
      <c r="Y593" s="201"/>
      <c r="Z593" s="201"/>
      <c r="AA593" s="205"/>
      <c r="AB593" s="205"/>
      <c r="AC593" s="205"/>
      <c r="AD593" s="205"/>
      <c r="AE593" s="205"/>
      <c r="AF593" s="205"/>
      <c r="AG593" s="205"/>
      <c r="AH593" s="205"/>
      <c r="AI593" s="233"/>
      <c r="AJ593" s="331"/>
      <c r="AK593" s="331"/>
      <c r="AL593" s="331"/>
      <c r="AM593" s="332"/>
      <c r="AN593" s="332"/>
      <c r="AO593" s="333"/>
      <c r="AQ593" s="19"/>
      <c r="AV593" s="221"/>
      <c r="AW593" s="221"/>
      <c r="AX593" s="221"/>
      <c r="AY593" s="221"/>
      <c r="AZ593" s="221"/>
      <c r="BA593" s="221"/>
      <c r="BB593" s="221"/>
      <c r="BC593" s="221"/>
      <c r="BD593" s="221"/>
      <c r="BL593" s="195"/>
      <c r="BM593" s="195"/>
      <c r="BN593" s="195"/>
      <c r="BO593" s="195"/>
      <c r="BP593" s="195"/>
      <c r="BQ593" s="195"/>
      <c r="BS593" s="195"/>
      <c r="BT593" s="195"/>
      <c r="BU593" s="246"/>
      <c r="BV593" s="195"/>
      <c r="BW593" s="246"/>
      <c r="BX593" s="195"/>
      <c r="BY593" s="246"/>
      <c r="BZ593" s="195"/>
      <c r="CA593" s="246"/>
      <c r="CC593" s="246"/>
      <c r="CE593" s="246"/>
    </row>
    <row r="594" spans="1:83" s="17" customFormat="1" ht="14.25" customHeight="1" x14ac:dyDescent="0.25">
      <c r="A594" s="198"/>
      <c r="B594" s="200"/>
      <c r="C594" s="199"/>
      <c r="D594" s="199"/>
      <c r="E594" s="199"/>
      <c r="F594" s="200"/>
      <c r="G594" s="200"/>
      <c r="H594" s="200"/>
      <c r="I594" s="198"/>
      <c r="J594" s="199"/>
      <c r="K594" s="212"/>
      <c r="L594" s="198"/>
      <c r="M594" s="198"/>
      <c r="N594" s="198"/>
      <c r="O594" s="198"/>
      <c r="P594" s="198"/>
      <c r="Q594" s="198"/>
      <c r="R594" s="198"/>
      <c r="S594" s="198"/>
      <c r="T594" s="198"/>
      <c r="U594" s="202"/>
      <c r="V594" s="201"/>
      <c r="W594" s="201"/>
      <c r="X594" s="201"/>
      <c r="Y594" s="201"/>
      <c r="Z594" s="201"/>
      <c r="AA594" s="205"/>
      <c r="AB594" s="205"/>
      <c r="AC594" s="205"/>
      <c r="AD594" s="205"/>
      <c r="AE594" s="205"/>
      <c r="AF594" s="205"/>
      <c r="AG594" s="205"/>
      <c r="AH594" s="205"/>
      <c r="AI594" s="233"/>
      <c r="AJ594" s="331"/>
      <c r="AK594" s="331"/>
      <c r="AL594" s="331"/>
      <c r="AM594" s="332"/>
      <c r="AN594" s="332"/>
      <c r="AO594" s="333"/>
      <c r="AQ594" s="19"/>
      <c r="AV594" s="221"/>
      <c r="AW594" s="221"/>
      <c r="AX594" s="221"/>
      <c r="AY594" s="221"/>
      <c r="AZ594" s="221"/>
      <c r="BA594" s="221"/>
      <c r="BB594" s="221"/>
      <c r="BC594" s="221"/>
      <c r="BD594" s="221"/>
      <c r="BL594" s="195"/>
      <c r="BM594" s="195"/>
      <c r="BN594" s="195"/>
      <c r="BO594" s="195"/>
      <c r="BP594" s="195"/>
      <c r="BQ594" s="195"/>
      <c r="BS594" s="195"/>
      <c r="BT594" s="195"/>
      <c r="BU594" s="246"/>
      <c r="BV594" s="195"/>
      <c r="BW594" s="246"/>
      <c r="BX594" s="195"/>
      <c r="BY594" s="246"/>
      <c r="BZ594" s="195"/>
      <c r="CA594" s="246"/>
      <c r="CC594" s="246"/>
      <c r="CE594" s="246"/>
    </row>
    <row r="595" spans="1:83" s="17" customFormat="1" ht="14.25" customHeight="1" x14ac:dyDescent="0.25">
      <c r="A595" s="198"/>
      <c r="B595" s="200"/>
      <c r="C595" s="199"/>
      <c r="D595" s="199"/>
      <c r="E595" s="199"/>
      <c r="F595" s="200"/>
      <c r="G595" s="200"/>
      <c r="H595" s="200"/>
      <c r="I595" s="198"/>
      <c r="J595" s="199"/>
      <c r="K595" s="212"/>
      <c r="L595" s="198"/>
      <c r="M595" s="198"/>
      <c r="N595" s="198"/>
      <c r="O595" s="198"/>
      <c r="P595" s="198"/>
      <c r="Q595" s="198"/>
      <c r="R595" s="198"/>
      <c r="S595" s="198"/>
      <c r="T595" s="198"/>
      <c r="U595" s="202"/>
      <c r="V595" s="201"/>
      <c r="W595" s="201"/>
      <c r="X595" s="201"/>
      <c r="Y595" s="201"/>
      <c r="Z595" s="201"/>
      <c r="AA595" s="205"/>
      <c r="AB595" s="205"/>
      <c r="AC595" s="205"/>
      <c r="AD595" s="205"/>
      <c r="AE595" s="205"/>
      <c r="AF595" s="205"/>
      <c r="AG595" s="205"/>
      <c r="AH595" s="205"/>
      <c r="AI595" s="233"/>
      <c r="AJ595" s="331"/>
      <c r="AK595" s="331"/>
      <c r="AL595" s="331"/>
      <c r="AM595" s="332"/>
      <c r="AN595" s="332"/>
      <c r="AO595" s="333"/>
      <c r="AQ595" s="19"/>
      <c r="AV595" s="221"/>
      <c r="AW595" s="221"/>
      <c r="AX595" s="221"/>
      <c r="AY595" s="221"/>
      <c r="AZ595" s="221"/>
      <c r="BA595" s="221"/>
      <c r="BB595" s="221"/>
      <c r="BC595" s="221"/>
      <c r="BD595" s="221"/>
      <c r="BL595" s="195"/>
      <c r="BM595" s="195"/>
      <c r="BN595" s="195"/>
      <c r="BO595" s="195"/>
      <c r="BP595" s="195"/>
      <c r="BQ595" s="195"/>
      <c r="BS595" s="195"/>
      <c r="BT595" s="195"/>
      <c r="BU595" s="246"/>
      <c r="BV595" s="195"/>
      <c r="BW595" s="246"/>
      <c r="BX595" s="195"/>
      <c r="BY595" s="246"/>
      <c r="BZ595" s="195"/>
      <c r="CA595" s="246"/>
      <c r="CC595" s="246"/>
      <c r="CE595" s="246"/>
    </row>
    <row r="596" spans="1:83" s="17" customFormat="1" ht="14.25" customHeight="1" x14ac:dyDescent="0.25">
      <c r="A596" s="198"/>
      <c r="B596" s="200"/>
      <c r="C596" s="199"/>
      <c r="D596" s="199"/>
      <c r="E596" s="199"/>
      <c r="F596" s="200"/>
      <c r="G596" s="200"/>
      <c r="H596" s="200"/>
      <c r="I596" s="198"/>
      <c r="J596" s="199"/>
      <c r="K596" s="212"/>
      <c r="L596" s="198"/>
      <c r="M596" s="198"/>
      <c r="N596" s="198"/>
      <c r="O596" s="198"/>
      <c r="P596" s="198"/>
      <c r="Q596" s="198"/>
      <c r="R596" s="198"/>
      <c r="S596" s="198"/>
      <c r="T596" s="198"/>
      <c r="U596" s="202"/>
      <c r="V596" s="201"/>
      <c r="W596" s="201"/>
      <c r="X596" s="201"/>
      <c r="Y596" s="201"/>
      <c r="Z596" s="201"/>
      <c r="AA596" s="205"/>
      <c r="AB596" s="205"/>
      <c r="AC596" s="205"/>
      <c r="AD596" s="205"/>
      <c r="AE596" s="205"/>
      <c r="AF596" s="205"/>
      <c r="AG596" s="205"/>
      <c r="AH596" s="205"/>
      <c r="AI596" s="233"/>
      <c r="AJ596" s="331"/>
      <c r="AK596" s="331"/>
      <c r="AL596" s="331"/>
      <c r="AM596" s="332"/>
      <c r="AN596" s="332"/>
      <c r="AO596" s="333"/>
      <c r="AQ596" s="19"/>
      <c r="AV596" s="221"/>
      <c r="AW596" s="221"/>
      <c r="AX596" s="221"/>
      <c r="AY596" s="221"/>
      <c r="AZ596" s="221"/>
      <c r="BA596" s="221"/>
      <c r="BB596" s="221"/>
      <c r="BC596" s="221"/>
      <c r="BD596" s="221"/>
      <c r="BL596" s="195"/>
      <c r="BM596" s="195"/>
      <c r="BN596" s="195"/>
      <c r="BO596" s="195"/>
      <c r="BP596" s="195"/>
      <c r="BQ596" s="195"/>
      <c r="BS596" s="195"/>
      <c r="BT596" s="195"/>
      <c r="BU596" s="246"/>
      <c r="BV596" s="195"/>
      <c r="BW596" s="246"/>
      <c r="BX596" s="195"/>
      <c r="BY596" s="246"/>
      <c r="BZ596" s="195"/>
      <c r="CA596" s="246"/>
      <c r="CC596" s="246"/>
      <c r="CE596" s="246"/>
    </row>
    <row r="597" spans="1:83" s="17" customFormat="1" ht="14.25" customHeight="1" x14ac:dyDescent="0.25">
      <c r="A597" s="198"/>
      <c r="B597" s="200"/>
      <c r="C597" s="199"/>
      <c r="D597" s="199"/>
      <c r="E597" s="199"/>
      <c r="F597" s="200"/>
      <c r="G597" s="200"/>
      <c r="H597" s="200"/>
      <c r="I597" s="198"/>
      <c r="J597" s="199"/>
      <c r="K597" s="212"/>
      <c r="L597" s="198"/>
      <c r="M597" s="198"/>
      <c r="N597" s="198"/>
      <c r="O597" s="198"/>
      <c r="P597" s="198"/>
      <c r="Q597" s="198"/>
      <c r="R597" s="198"/>
      <c r="S597" s="198"/>
      <c r="T597" s="198"/>
      <c r="U597" s="202"/>
      <c r="V597" s="201"/>
      <c r="W597" s="201"/>
      <c r="X597" s="201"/>
      <c r="Y597" s="201"/>
      <c r="Z597" s="201"/>
      <c r="AA597" s="205"/>
      <c r="AB597" s="205"/>
      <c r="AC597" s="205"/>
      <c r="AD597" s="205"/>
      <c r="AE597" s="205"/>
      <c r="AF597" s="205"/>
      <c r="AG597" s="205"/>
      <c r="AH597" s="205"/>
      <c r="AI597" s="233"/>
      <c r="AJ597" s="331"/>
      <c r="AK597" s="331"/>
      <c r="AL597" s="331"/>
      <c r="AM597" s="332"/>
      <c r="AN597" s="332"/>
      <c r="AO597" s="333"/>
      <c r="AQ597" s="19"/>
      <c r="AV597" s="221"/>
      <c r="AW597" s="221"/>
      <c r="AX597" s="221"/>
      <c r="AY597" s="221"/>
      <c r="AZ597" s="221"/>
      <c r="BA597" s="221"/>
      <c r="BB597" s="221"/>
      <c r="BC597" s="221"/>
      <c r="BD597" s="221"/>
      <c r="BL597" s="195"/>
      <c r="BM597" s="195"/>
      <c r="BN597" s="195"/>
      <c r="BO597" s="195"/>
      <c r="BP597" s="195"/>
      <c r="BQ597" s="195"/>
      <c r="BS597" s="195"/>
      <c r="BT597" s="195"/>
      <c r="BU597" s="246"/>
      <c r="BV597" s="195"/>
      <c r="BW597" s="246"/>
      <c r="BX597" s="195"/>
      <c r="BY597" s="246"/>
      <c r="BZ597" s="195"/>
      <c r="CA597" s="246"/>
      <c r="CC597" s="246"/>
      <c r="CE597" s="246"/>
    </row>
    <row r="598" spans="1:83" s="17" customFormat="1" ht="14.25" customHeight="1" x14ac:dyDescent="0.25">
      <c r="A598" s="198"/>
      <c r="B598" s="200"/>
      <c r="C598" s="199"/>
      <c r="D598" s="199"/>
      <c r="E598" s="199"/>
      <c r="F598" s="200"/>
      <c r="G598" s="200"/>
      <c r="H598" s="200"/>
      <c r="I598" s="198"/>
      <c r="J598" s="199"/>
      <c r="K598" s="212"/>
      <c r="L598" s="198"/>
      <c r="M598" s="198"/>
      <c r="N598" s="198"/>
      <c r="O598" s="198"/>
      <c r="P598" s="198"/>
      <c r="Q598" s="198"/>
      <c r="R598" s="198"/>
      <c r="S598" s="198"/>
      <c r="T598" s="198"/>
      <c r="U598" s="202"/>
      <c r="V598" s="201"/>
      <c r="W598" s="201"/>
      <c r="X598" s="201"/>
      <c r="Y598" s="201"/>
      <c r="Z598" s="201"/>
      <c r="AA598" s="205"/>
      <c r="AB598" s="205"/>
      <c r="AC598" s="205"/>
      <c r="AD598" s="205"/>
      <c r="AE598" s="205"/>
      <c r="AF598" s="205"/>
      <c r="AG598" s="205"/>
      <c r="AH598" s="205"/>
      <c r="AI598" s="233"/>
      <c r="AJ598" s="331"/>
      <c r="AK598" s="331"/>
      <c r="AL598" s="331"/>
      <c r="AM598" s="332"/>
      <c r="AN598" s="332"/>
      <c r="AO598" s="333"/>
      <c r="AQ598" s="19"/>
      <c r="AV598" s="221"/>
      <c r="AW598" s="221"/>
      <c r="AX598" s="221"/>
      <c r="AY598" s="221"/>
      <c r="AZ598" s="221"/>
      <c r="BA598" s="221"/>
      <c r="BB598" s="221"/>
      <c r="BC598" s="221"/>
      <c r="BD598" s="221"/>
      <c r="BL598" s="195"/>
      <c r="BM598" s="195"/>
      <c r="BN598" s="195"/>
      <c r="BO598" s="195"/>
      <c r="BP598" s="195"/>
      <c r="BQ598" s="195"/>
      <c r="BS598" s="195"/>
      <c r="BT598" s="195"/>
      <c r="BU598" s="246"/>
      <c r="BV598" s="195"/>
      <c r="BW598" s="246"/>
      <c r="BX598" s="195"/>
      <c r="BY598" s="246"/>
      <c r="BZ598" s="195"/>
      <c r="CA598" s="246"/>
      <c r="CC598" s="246"/>
      <c r="CE598" s="246"/>
    </row>
    <row r="599" spans="1:83" s="17" customFormat="1" ht="14.25" customHeight="1" x14ac:dyDescent="0.25">
      <c r="A599" s="198"/>
      <c r="B599" s="200"/>
      <c r="C599" s="199"/>
      <c r="D599" s="199"/>
      <c r="E599" s="199"/>
      <c r="F599" s="200"/>
      <c r="G599" s="200"/>
      <c r="H599" s="200"/>
      <c r="I599" s="198"/>
      <c r="J599" s="199"/>
      <c r="K599" s="212"/>
      <c r="L599" s="198"/>
      <c r="M599" s="198"/>
      <c r="N599" s="198"/>
      <c r="O599" s="198"/>
      <c r="P599" s="198"/>
      <c r="Q599" s="198"/>
      <c r="R599" s="198"/>
      <c r="S599" s="198"/>
      <c r="T599" s="198"/>
      <c r="U599" s="202"/>
      <c r="V599" s="201"/>
      <c r="W599" s="201"/>
      <c r="X599" s="201"/>
      <c r="Y599" s="201"/>
      <c r="Z599" s="201"/>
      <c r="AA599" s="205"/>
      <c r="AB599" s="205"/>
      <c r="AC599" s="205"/>
      <c r="AD599" s="205"/>
      <c r="AE599" s="205"/>
      <c r="AF599" s="205"/>
      <c r="AG599" s="205"/>
      <c r="AH599" s="205"/>
      <c r="AI599" s="233"/>
      <c r="AJ599" s="331"/>
      <c r="AK599" s="331"/>
      <c r="AL599" s="331"/>
      <c r="AM599" s="332"/>
      <c r="AN599" s="332"/>
      <c r="AO599" s="333"/>
      <c r="AQ599" s="19"/>
      <c r="AV599" s="221"/>
      <c r="AW599" s="221"/>
      <c r="AX599" s="221"/>
      <c r="AY599" s="221"/>
      <c r="AZ599" s="221"/>
      <c r="BA599" s="221"/>
      <c r="BB599" s="221"/>
      <c r="BC599" s="221"/>
      <c r="BD599" s="221"/>
      <c r="BL599" s="195"/>
      <c r="BM599" s="195"/>
      <c r="BN599" s="195"/>
      <c r="BO599" s="195"/>
      <c r="BP599" s="195"/>
      <c r="BQ599" s="195"/>
      <c r="BS599" s="195"/>
      <c r="BT599" s="195"/>
      <c r="BU599" s="246"/>
      <c r="BV599" s="195"/>
      <c r="BW599" s="246"/>
      <c r="BX599" s="195"/>
      <c r="BY599" s="246"/>
      <c r="BZ599" s="195"/>
      <c r="CA599" s="246"/>
      <c r="CC599" s="246"/>
      <c r="CE599" s="246"/>
    </row>
    <row r="600" spans="1:83" s="17" customFormat="1" ht="14.25" customHeight="1" x14ac:dyDescent="0.25">
      <c r="A600" s="198"/>
      <c r="B600" s="200"/>
      <c r="C600" s="199"/>
      <c r="D600" s="199"/>
      <c r="E600" s="199"/>
      <c r="F600" s="200"/>
      <c r="G600" s="200"/>
      <c r="H600" s="200"/>
      <c r="I600" s="198"/>
      <c r="J600" s="199"/>
      <c r="K600" s="212"/>
      <c r="L600" s="198"/>
      <c r="M600" s="198"/>
      <c r="N600" s="198"/>
      <c r="O600" s="198"/>
      <c r="P600" s="198"/>
      <c r="Q600" s="198"/>
      <c r="R600" s="198"/>
      <c r="S600" s="198"/>
      <c r="T600" s="198"/>
      <c r="U600" s="202"/>
      <c r="V600" s="201"/>
      <c r="W600" s="201"/>
      <c r="X600" s="201"/>
      <c r="Y600" s="201"/>
      <c r="Z600" s="201"/>
      <c r="AA600" s="205"/>
      <c r="AB600" s="205"/>
      <c r="AC600" s="205"/>
      <c r="AD600" s="205"/>
      <c r="AE600" s="205"/>
      <c r="AF600" s="205"/>
      <c r="AG600" s="205"/>
      <c r="AH600" s="205"/>
      <c r="AI600" s="233"/>
      <c r="AJ600" s="331"/>
      <c r="AK600" s="331"/>
      <c r="AL600" s="331"/>
      <c r="AM600" s="332"/>
      <c r="AN600" s="332"/>
      <c r="AO600" s="333"/>
      <c r="AQ600" s="19"/>
      <c r="AV600" s="221"/>
      <c r="AW600" s="221"/>
      <c r="AX600" s="221"/>
      <c r="AY600" s="221"/>
      <c r="AZ600" s="221"/>
      <c r="BA600" s="221"/>
      <c r="BB600" s="221"/>
      <c r="BC600" s="221"/>
      <c r="BD600" s="221"/>
      <c r="BL600" s="195"/>
      <c r="BM600" s="195"/>
      <c r="BN600" s="195"/>
      <c r="BO600" s="195"/>
      <c r="BP600" s="195"/>
      <c r="BQ600" s="195"/>
      <c r="BS600" s="195"/>
      <c r="BT600" s="195"/>
      <c r="BU600" s="246"/>
      <c r="BV600" s="195"/>
      <c r="BW600" s="246"/>
      <c r="BX600" s="195"/>
      <c r="BY600" s="246"/>
      <c r="BZ600" s="195"/>
      <c r="CA600" s="246"/>
      <c r="CC600" s="246"/>
      <c r="CE600" s="246"/>
    </row>
    <row r="601" spans="1:83" s="17" customFormat="1" ht="14.25" customHeight="1" x14ac:dyDescent="0.25">
      <c r="A601" s="198"/>
      <c r="B601" s="200"/>
      <c r="C601" s="199"/>
      <c r="D601" s="199"/>
      <c r="E601" s="199"/>
      <c r="F601" s="200"/>
      <c r="G601" s="200"/>
      <c r="H601" s="200"/>
      <c r="I601" s="198"/>
      <c r="J601" s="199"/>
      <c r="K601" s="212"/>
      <c r="L601" s="198"/>
      <c r="M601" s="198"/>
      <c r="N601" s="198"/>
      <c r="O601" s="198"/>
      <c r="P601" s="198"/>
      <c r="Q601" s="198"/>
      <c r="R601" s="198"/>
      <c r="S601" s="198"/>
      <c r="T601" s="198"/>
      <c r="U601" s="202"/>
      <c r="V601" s="201"/>
      <c r="W601" s="201"/>
      <c r="X601" s="201"/>
      <c r="Y601" s="201"/>
      <c r="Z601" s="201"/>
      <c r="AA601" s="205"/>
      <c r="AB601" s="205"/>
      <c r="AC601" s="205"/>
      <c r="AD601" s="205"/>
      <c r="AE601" s="205"/>
      <c r="AF601" s="205"/>
      <c r="AG601" s="205"/>
      <c r="AH601" s="205"/>
      <c r="AI601" s="233"/>
      <c r="AJ601" s="331"/>
      <c r="AK601" s="331"/>
      <c r="AL601" s="331"/>
      <c r="AM601" s="332"/>
      <c r="AN601" s="332"/>
      <c r="AO601" s="333"/>
      <c r="AQ601" s="19"/>
      <c r="AV601" s="221"/>
      <c r="AW601" s="221"/>
      <c r="AX601" s="221"/>
      <c r="AY601" s="221"/>
      <c r="AZ601" s="221"/>
      <c r="BA601" s="221"/>
      <c r="BB601" s="221"/>
      <c r="BC601" s="221"/>
      <c r="BD601" s="221"/>
      <c r="BL601" s="195"/>
      <c r="BM601" s="195"/>
      <c r="BN601" s="195"/>
      <c r="BO601" s="195"/>
      <c r="BP601" s="195"/>
      <c r="BQ601" s="195"/>
      <c r="BS601" s="195"/>
      <c r="BT601" s="195"/>
      <c r="BU601" s="246"/>
      <c r="BV601" s="195"/>
      <c r="BW601" s="246"/>
      <c r="BX601" s="195"/>
      <c r="BY601" s="246"/>
      <c r="BZ601" s="195"/>
      <c r="CA601" s="246"/>
      <c r="CC601" s="246"/>
      <c r="CE601" s="246"/>
    </row>
    <row r="602" spans="1:83" s="17" customFormat="1" ht="14.25" customHeight="1" x14ac:dyDescent="0.25">
      <c r="A602" s="198"/>
      <c r="B602" s="200"/>
      <c r="C602" s="199"/>
      <c r="D602" s="199"/>
      <c r="E602" s="199"/>
      <c r="F602" s="200"/>
      <c r="G602" s="200"/>
      <c r="H602" s="200"/>
      <c r="I602" s="198"/>
      <c r="J602" s="199"/>
      <c r="K602" s="212"/>
      <c r="L602" s="198"/>
      <c r="M602" s="198"/>
      <c r="N602" s="198"/>
      <c r="O602" s="198"/>
      <c r="P602" s="198"/>
      <c r="Q602" s="198"/>
      <c r="R602" s="198"/>
      <c r="S602" s="198"/>
      <c r="T602" s="198"/>
      <c r="U602" s="202"/>
      <c r="V602" s="201"/>
      <c r="W602" s="201"/>
      <c r="X602" s="201"/>
      <c r="Y602" s="201"/>
      <c r="Z602" s="201"/>
      <c r="AA602" s="205"/>
      <c r="AB602" s="205"/>
      <c r="AC602" s="205"/>
      <c r="AD602" s="205"/>
      <c r="AE602" s="205"/>
      <c r="AF602" s="205"/>
      <c r="AG602" s="205"/>
      <c r="AH602" s="205"/>
      <c r="AI602" s="233"/>
      <c r="AJ602" s="331"/>
      <c r="AK602" s="331"/>
      <c r="AL602" s="331"/>
      <c r="AM602" s="332"/>
      <c r="AN602" s="332"/>
      <c r="AO602" s="333"/>
      <c r="AQ602" s="19"/>
      <c r="AV602" s="221"/>
      <c r="AW602" s="221"/>
      <c r="AX602" s="221"/>
      <c r="AY602" s="221"/>
      <c r="AZ602" s="221"/>
      <c r="BA602" s="221"/>
      <c r="BB602" s="221"/>
      <c r="BC602" s="221"/>
      <c r="BD602" s="221"/>
      <c r="BL602" s="195"/>
      <c r="BM602" s="195"/>
      <c r="BN602" s="195"/>
      <c r="BO602" s="195"/>
      <c r="BP602" s="195"/>
      <c r="BQ602" s="195"/>
      <c r="BS602" s="195"/>
      <c r="BT602" s="195"/>
      <c r="BU602" s="246"/>
      <c r="BV602" s="195"/>
      <c r="BW602" s="246"/>
      <c r="BX602" s="195"/>
      <c r="BY602" s="246"/>
      <c r="BZ602" s="195"/>
      <c r="CA602" s="246"/>
      <c r="CC602" s="246"/>
      <c r="CE602" s="246"/>
    </row>
    <row r="603" spans="1:83" s="17" customFormat="1" ht="14.25" customHeight="1" x14ac:dyDescent="0.25">
      <c r="A603" s="198"/>
      <c r="B603" s="200"/>
      <c r="C603" s="199"/>
      <c r="D603" s="199"/>
      <c r="E603" s="199"/>
      <c r="F603" s="200"/>
      <c r="G603" s="200"/>
      <c r="H603" s="200"/>
      <c r="I603" s="198"/>
      <c r="J603" s="199"/>
      <c r="K603" s="212"/>
      <c r="L603" s="198"/>
      <c r="M603" s="198"/>
      <c r="N603" s="198"/>
      <c r="O603" s="198"/>
      <c r="P603" s="198"/>
      <c r="Q603" s="198"/>
      <c r="R603" s="198"/>
      <c r="S603" s="198"/>
      <c r="T603" s="198"/>
      <c r="U603" s="202"/>
      <c r="V603" s="201"/>
      <c r="W603" s="201"/>
      <c r="X603" s="201"/>
      <c r="Y603" s="201"/>
      <c r="Z603" s="201"/>
      <c r="AA603" s="205"/>
      <c r="AB603" s="205"/>
      <c r="AC603" s="205"/>
      <c r="AD603" s="205"/>
      <c r="AE603" s="205"/>
      <c r="AF603" s="205"/>
      <c r="AG603" s="205"/>
      <c r="AH603" s="205"/>
      <c r="AI603" s="233"/>
      <c r="AJ603" s="331"/>
      <c r="AK603" s="331"/>
      <c r="AL603" s="331"/>
      <c r="AM603" s="332"/>
      <c r="AN603" s="332"/>
      <c r="AO603" s="333"/>
      <c r="AQ603" s="19"/>
      <c r="AV603" s="221"/>
      <c r="AW603" s="221"/>
      <c r="AX603" s="221"/>
      <c r="AY603" s="221"/>
      <c r="AZ603" s="221"/>
      <c r="BA603" s="221"/>
      <c r="BB603" s="221"/>
      <c r="BC603" s="221"/>
      <c r="BD603" s="221"/>
      <c r="BL603" s="195"/>
      <c r="BM603" s="195"/>
      <c r="BN603" s="195"/>
      <c r="BO603" s="195"/>
      <c r="BP603" s="195"/>
      <c r="BQ603" s="195"/>
      <c r="BS603" s="195"/>
      <c r="BT603" s="195"/>
      <c r="BU603" s="246"/>
      <c r="BV603" s="195"/>
      <c r="BW603" s="246"/>
      <c r="BX603" s="195"/>
      <c r="BY603" s="246"/>
      <c r="BZ603" s="195"/>
      <c r="CA603" s="246"/>
      <c r="CC603" s="246"/>
      <c r="CE603" s="246"/>
    </row>
    <row r="604" spans="1:83" s="17" customFormat="1" ht="14.25" customHeight="1" x14ac:dyDescent="0.25">
      <c r="A604" s="198"/>
      <c r="B604" s="200"/>
      <c r="C604" s="199"/>
      <c r="D604" s="199"/>
      <c r="E604" s="199"/>
      <c r="F604" s="200"/>
      <c r="G604" s="200"/>
      <c r="H604" s="200"/>
      <c r="I604" s="198"/>
      <c r="J604" s="199"/>
      <c r="K604" s="212"/>
      <c r="L604" s="198"/>
      <c r="M604" s="198"/>
      <c r="N604" s="198"/>
      <c r="O604" s="198"/>
      <c r="P604" s="198"/>
      <c r="Q604" s="198"/>
      <c r="R604" s="198"/>
      <c r="S604" s="198"/>
      <c r="T604" s="198"/>
      <c r="U604" s="202"/>
      <c r="V604" s="201"/>
      <c r="W604" s="201"/>
      <c r="X604" s="201"/>
      <c r="Y604" s="201"/>
      <c r="Z604" s="201"/>
      <c r="AA604" s="205"/>
      <c r="AB604" s="205"/>
      <c r="AC604" s="205"/>
      <c r="AD604" s="205"/>
      <c r="AE604" s="205"/>
      <c r="AF604" s="205"/>
      <c r="AG604" s="205"/>
      <c r="AH604" s="205"/>
      <c r="AI604" s="233"/>
      <c r="AJ604" s="331"/>
      <c r="AK604" s="331"/>
      <c r="AL604" s="331"/>
      <c r="AM604" s="332"/>
      <c r="AN604" s="332"/>
      <c r="AO604" s="333"/>
      <c r="AQ604" s="19"/>
      <c r="AV604" s="221"/>
      <c r="AW604" s="221"/>
      <c r="AX604" s="221"/>
      <c r="AY604" s="221"/>
      <c r="AZ604" s="221"/>
      <c r="BA604" s="221"/>
      <c r="BB604" s="221"/>
      <c r="BC604" s="221"/>
      <c r="BD604" s="221"/>
      <c r="BL604" s="195"/>
      <c r="BM604" s="195"/>
      <c r="BN604" s="195"/>
      <c r="BO604" s="195"/>
      <c r="BP604" s="195"/>
      <c r="BQ604" s="195"/>
      <c r="BS604" s="195"/>
      <c r="BT604" s="195"/>
      <c r="BU604" s="246"/>
      <c r="BV604" s="195"/>
      <c r="BW604" s="246"/>
      <c r="BX604" s="195"/>
      <c r="BY604" s="246"/>
      <c r="BZ604" s="195"/>
      <c r="CA604" s="246"/>
      <c r="CC604" s="246"/>
      <c r="CE604" s="246"/>
    </row>
    <row r="605" spans="1:83" s="17" customFormat="1" ht="14.25" customHeight="1" x14ac:dyDescent="0.25">
      <c r="A605" s="198"/>
      <c r="B605" s="200"/>
      <c r="C605" s="199"/>
      <c r="D605" s="199"/>
      <c r="E605" s="199"/>
      <c r="F605" s="200"/>
      <c r="G605" s="200"/>
      <c r="H605" s="200"/>
      <c r="I605" s="198"/>
      <c r="J605" s="199"/>
      <c r="K605" s="212"/>
      <c r="L605" s="198"/>
      <c r="M605" s="198"/>
      <c r="N605" s="198"/>
      <c r="O605" s="198"/>
      <c r="P605" s="198"/>
      <c r="Q605" s="198"/>
      <c r="R605" s="198"/>
      <c r="S605" s="198"/>
      <c r="T605" s="198"/>
      <c r="U605" s="202"/>
      <c r="V605" s="201"/>
      <c r="W605" s="201"/>
      <c r="X605" s="201"/>
      <c r="Y605" s="201"/>
      <c r="Z605" s="201"/>
      <c r="AA605" s="205"/>
      <c r="AB605" s="205"/>
      <c r="AC605" s="205"/>
      <c r="AD605" s="205"/>
      <c r="AE605" s="205"/>
      <c r="AF605" s="205"/>
      <c r="AG605" s="205"/>
      <c r="AH605" s="205"/>
      <c r="AI605" s="233"/>
      <c r="AJ605" s="331"/>
      <c r="AK605" s="331"/>
      <c r="AL605" s="331"/>
      <c r="AM605" s="332"/>
      <c r="AN605" s="332"/>
      <c r="AO605" s="333"/>
      <c r="AQ605" s="19"/>
      <c r="AV605" s="221"/>
      <c r="AW605" s="221"/>
      <c r="AX605" s="221"/>
      <c r="AY605" s="221"/>
      <c r="AZ605" s="221"/>
      <c r="BA605" s="221"/>
      <c r="BB605" s="221"/>
      <c r="BC605" s="221"/>
      <c r="BD605" s="221"/>
      <c r="BL605" s="195"/>
      <c r="BM605" s="195"/>
      <c r="BN605" s="195"/>
      <c r="BO605" s="195"/>
      <c r="BP605" s="195"/>
      <c r="BQ605" s="195"/>
      <c r="BS605" s="195"/>
      <c r="BT605" s="195"/>
      <c r="BU605" s="246"/>
      <c r="BV605" s="195"/>
      <c r="BW605" s="246"/>
      <c r="BX605" s="195"/>
      <c r="BY605" s="246"/>
      <c r="BZ605" s="195"/>
      <c r="CA605" s="246"/>
      <c r="CC605" s="246"/>
      <c r="CE605" s="246"/>
    </row>
    <row r="606" spans="1:83" s="17" customFormat="1" ht="14.25" customHeight="1" x14ac:dyDescent="0.25">
      <c r="A606" s="198"/>
      <c r="B606" s="200"/>
      <c r="C606" s="199"/>
      <c r="D606" s="199"/>
      <c r="E606" s="199"/>
      <c r="F606" s="200"/>
      <c r="G606" s="200"/>
      <c r="H606" s="200"/>
      <c r="I606" s="198"/>
      <c r="J606" s="199"/>
      <c r="K606" s="212"/>
      <c r="L606" s="198"/>
      <c r="M606" s="198"/>
      <c r="N606" s="198"/>
      <c r="O606" s="198"/>
      <c r="P606" s="198"/>
      <c r="Q606" s="198"/>
      <c r="R606" s="198"/>
      <c r="S606" s="198"/>
      <c r="T606" s="198"/>
      <c r="U606" s="202"/>
      <c r="V606" s="201"/>
      <c r="W606" s="201"/>
      <c r="X606" s="201"/>
      <c r="Y606" s="201"/>
      <c r="Z606" s="201"/>
      <c r="AA606" s="205"/>
      <c r="AB606" s="205"/>
      <c r="AC606" s="205"/>
      <c r="AD606" s="205"/>
      <c r="AE606" s="205"/>
      <c r="AF606" s="205"/>
      <c r="AG606" s="205"/>
      <c r="AH606" s="205"/>
      <c r="AI606" s="233"/>
      <c r="AJ606" s="331"/>
      <c r="AK606" s="331"/>
      <c r="AL606" s="331"/>
      <c r="AM606" s="332"/>
      <c r="AN606" s="332"/>
      <c r="AO606" s="333"/>
      <c r="AQ606" s="19"/>
      <c r="AV606" s="221"/>
      <c r="AW606" s="221"/>
      <c r="AX606" s="221"/>
      <c r="AY606" s="221"/>
      <c r="AZ606" s="221"/>
      <c r="BA606" s="221"/>
      <c r="BB606" s="221"/>
      <c r="BC606" s="221"/>
      <c r="BD606" s="221"/>
      <c r="BL606" s="195"/>
      <c r="BM606" s="195"/>
      <c r="BN606" s="195"/>
      <c r="BO606" s="195"/>
      <c r="BP606" s="195"/>
      <c r="BQ606" s="195"/>
      <c r="BS606" s="195"/>
      <c r="BT606" s="195"/>
      <c r="BU606" s="246"/>
      <c r="BV606" s="195"/>
      <c r="BW606" s="246"/>
      <c r="BX606" s="195"/>
      <c r="BY606" s="246"/>
      <c r="BZ606" s="195"/>
      <c r="CA606" s="246"/>
      <c r="CC606" s="246"/>
      <c r="CE606" s="246"/>
    </row>
    <row r="607" spans="1:83" s="17" customFormat="1" ht="14.25" customHeight="1" x14ac:dyDescent="0.25">
      <c r="A607" s="198"/>
      <c r="B607" s="200"/>
      <c r="C607" s="199"/>
      <c r="D607" s="199"/>
      <c r="E607" s="199"/>
      <c r="F607" s="200"/>
      <c r="G607" s="200"/>
      <c r="H607" s="200"/>
      <c r="I607" s="198"/>
      <c r="J607" s="199"/>
      <c r="K607" s="212"/>
      <c r="L607" s="198"/>
      <c r="M607" s="198"/>
      <c r="N607" s="198"/>
      <c r="O607" s="198"/>
      <c r="P607" s="198"/>
      <c r="Q607" s="198"/>
      <c r="R607" s="198"/>
      <c r="S607" s="198"/>
      <c r="T607" s="198"/>
      <c r="U607" s="202"/>
      <c r="V607" s="201"/>
      <c r="W607" s="201"/>
      <c r="X607" s="201"/>
      <c r="Y607" s="201"/>
      <c r="Z607" s="201"/>
      <c r="AA607" s="205"/>
      <c r="AB607" s="205"/>
      <c r="AC607" s="205"/>
      <c r="AD607" s="205"/>
      <c r="AE607" s="205"/>
      <c r="AF607" s="205"/>
      <c r="AG607" s="205"/>
      <c r="AH607" s="205"/>
      <c r="AI607" s="233"/>
      <c r="AJ607" s="331"/>
      <c r="AK607" s="331"/>
      <c r="AL607" s="331"/>
      <c r="AM607" s="332"/>
      <c r="AN607" s="332"/>
      <c r="AO607" s="333"/>
      <c r="AQ607" s="19"/>
      <c r="AV607" s="221"/>
      <c r="AW607" s="221"/>
      <c r="AX607" s="221"/>
      <c r="AY607" s="221"/>
      <c r="AZ607" s="221"/>
      <c r="BA607" s="221"/>
      <c r="BB607" s="221"/>
      <c r="BC607" s="221"/>
      <c r="BD607" s="221"/>
      <c r="BL607" s="195"/>
      <c r="BM607" s="195"/>
      <c r="BN607" s="195"/>
      <c r="BO607" s="195"/>
      <c r="BP607" s="195"/>
      <c r="BQ607" s="195"/>
      <c r="BS607" s="195"/>
      <c r="BT607" s="195"/>
      <c r="BU607" s="246"/>
      <c r="BV607" s="195"/>
      <c r="BW607" s="246"/>
      <c r="BX607" s="195"/>
      <c r="BY607" s="246"/>
      <c r="BZ607" s="195"/>
      <c r="CA607" s="246"/>
      <c r="CC607" s="246"/>
      <c r="CE607" s="246"/>
    </row>
    <row r="608" spans="1:83" s="17" customFormat="1" ht="14.25" customHeight="1" x14ac:dyDescent="0.25">
      <c r="A608" s="198"/>
      <c r="B608" s="200"/>
      <c r="C608" s="199"/>
      <c r="D608" s="199"/>
      <c r="E608" s="199"/>
      <c r="F608" s="200"/>
      <c r="G608" s="200"/>
      <c r="H608" s="200"/>
      <c r="I608" s="198"/>
      <c r="J608" s="199"/>
      <c r="K608" s="212"/>
      <c r="L608" s="198"/>
      <c r="M608" s="198"/>
      <c r="N608" s="198"/>
      <c r="O608" s="198"/>
      <c r="P608" s="198"/>
      <c r="Q608" s="198"/>
      <c r="R608" s="198"/>
      <c r="S608" s="198"/>
      <c r="T608" s="198"/>
      <c r="U608" s="202"/>
      <c r="V608" s="201"/>
      <c r="W608" s="201"/>
      <c r="X608" s="201"/>
      <c r="Y608" s="201"/>
      <c r="Z608" s="201"/>
      <c r="AA608" s="205"/>
      <c r="AB608" s="205"/>
      <c r="AC608" s="205"/>
      <c r="AD608" s="205"/>
      <c r="AE608" s="205"/>
      <c r="AF608" s="205"/>
      <c r="AG608" s="205"/>
      <c r="AH608" s="205"/>
      <c r="AI608" s="233"/>
      <c r="AJ608" s="331"/>
      <c r="AK608" s="331"/>
      <c r="AL608" s="331"/>
      <c r="AM608" s="332"/>
      <c r="AN608" s="332"/>
      <c r="AO608" s="333"/>
      <c r="AQ608" s="19"/>
      <c r="AV608" s="221"/>
      <c r="AW608" s="221"/>
      <c r="AX608" s="221"/>
      <c r="AY608" s="221"/>
      <c r="AZ608" s="221"/>
      <c r="BA608" s="221"/>
      <c r="BB608" s="221"/>
      <c r="BC608" s="221"/>
      <c r="BD608" s="221"/>
      <c r="BL608" s="195"/>
      <c r="BM608" s="195"/>
      <c r="BN608" s="195"/>
      <c r="BO608" s="195"/>
      <c r="BP608" s="195"/>
      <c r="BQ608" s="195"/>
      <c r="BS608" s="195"/>
      <c r="BT608" s="195"/>
      <c r="BU608" s="246"/>
      <c r="BV608" s="195"/>
      <c r="BW608" s="246"/>
      <c r="BX608" s="195"/>
      <c r="BY608" s="246"/>
      <c r="BZ608" s="195"/>
      <c r="CA608" s="246"/>
      <c r="CC608" s="246"/>
      <c r="CE608" s="246"/>
    </row>
    <row r="609" spans="1:83" s="17" customFormat="1" ht="14.25" customHeight="1" x14ac:dyDescent="0.25">
      <c r="A609" s="198"/>
      <c r="B609" s="200"/>
      <c r="C609" s="199"/>
      <c r="D609" s="199"/>
      <c r="E609" s="199"/>
      <c r="F609" s="200"/>
      <c r="G609" s="200"/>
      <c r="H609" s="200"/>
      <c r="I609" s="198"/>
      <c r="J609" s="199"/>
      <c r="K609" s="212"/>
      <c r="L609" s="198"/>
      <c r="M609" s="198"/>
      <c r="N609" s="198"/>
      <c r="O609" s="198"/>
      <c r="P609" s="198"/>
      <c r="Q609" s="198"/>
      <c r="R609" s="198"/>
      <c r="S609" s="198"/>
      <c r="T609" s="198"/>
      <c r="U609" s="202"/>
      <c r="V609" s="201"/>
      <c r="W609" s="201"/>
      <c r="X609" s="201"/>
      <c r="Y609" s="201"/>
      <c r="Z609" s="201"/>
      <c r="AA609" s="205"/>
      <c r="AB609" s="205"/>
      <c r="AC609" s="205"/>
      <c r="AD609" s="205"/>
      <c r="AE609" s="205"/>
      <c r="AF609" s="205"/>
      <c r="AG609" s="205"/>
      <c r="AH609" s="205"/>
      <c r="AI609" s="233"/>
      <c r="AJ609" s="331"/>
      <c r="AK609" s="331"/>
      <c r="AL609" s="331"/>
      <c r="AM609" s="332"/>
      <c r="AN609" s="332"/>
      <c r="AO609" s="333"/>
      <c r="AQ609" s="19"/>
      <c r="AV609" s="221"/>
      <c r="AW609" s="221"/>
      <c r="AX609" s="221"/>
      <c r="AY609" s="221"/>
      <c r="AZ609" s="221"/>
      <c r="BA609" s="221"/>
      <c r="BB609" s="221"/>
      <c r="BC609" s="221"/>
      <c r="BD609" s="221"/>
      <c r="BL609" s="195"/>
      <c r="BM609" s="195"/>
      <c r="BN609" s="195"/>
      <c r="BO609" s="195"/>
      <c r="BP609" s="195"/>
      <c r="BQ609" s="195"/>
      <c r="BS609" s="195"/>
      <c r="BT609" s="195"/>
      <c r="BU609" s="246"/>
      <c r="BV609" s="195"/>
      <c r="BW609" s="246"/>
      <c r="BX609" s="195"/>
      <c r="BY609" s="246"/>
      <c r="BZ609" s="195"/>
      <c r="CA609" s="246"/>
      <c r="CC609" s="246"/>
      <c r="CE609" s="246"/>
    </row>
    <row r="610" spans="1:83" s="17" customFormat="1" ht="14.25" customHeight="1" x14ac:dyDescent="0.25">
      <c r="A610" s="198"/>
      <c r="B610" s="200"/>
      <c r="C610" s="199"/>
      <c r="D610" s="199"/>
      <c r="E610" s="199"/>
      <c r="F610" s="200"/>
      <c r="G610" s="200"/>
      <c r="H610" s="200"/>
      <c r="I610" s="198"/>
      <c r="J610" s="199"/>
      <c r="K610" s="212"/>
      <c r="L610" s="198"/>
      <c r="M610" s="198"/>
      <c r="N610" s="198"/>
      <c r="O610" s="198"/>
      <c r="P610" s="198"/>
      <c r="Q610" s="198"/>
      <c r="R610" s="198"/>
      <c r="S610" s="198"/>
      <c r="T610" s="198"/>
      <c r="U610" s="202"/>
      <c r="V610" s="201"/>
      <c r="W610" s="201"/>
      <c r="X610" s="201"/>
      <c r="Y610" s="201"/>
      <c r="Z610" s="201"/>
      <c r="AA610" s="205"/>
      <c r="AB610" s="205"/>
      <c r="AC610" s="205"/>
      <c r="AD610" s="205"/>
      <c r="AE610" s="205"/>
      <c r="AF610" s="205"/>
      <c r="AG610" s="205"/>
      <c r="AH610" s="205"/>
      <c r="AI610" s="233"/>
      <c r="AJ610" s="331"/>
      <c r="AK610" s="331"/>
      <c r="AL610" s="331"/>
      <c r="AM610" s="332"/>
      <c r="AN610" s="332"/>
      <c r="AO610" s="333"/>
      <c r="AQ610" s="19"/>
      <c r="AV610" s="221"/>
      <c r="AW610" s="221"/>
      <c r="AX610" s="221"/>
      <c r="AY610" s="221"/>
      <c r="AZ610" s="221"/>
      <c r="BA610" s="221"/>
      <c r="BB610" s="221"/>
      <c r="BC610" s="221"/>
      <c r="BD610" s="221"/>
      <c r="BL610" s="195"/>
      <c r="BM610" s="195"/>
      <c r="BN610" s="195"/>
      <c r="BO610" s="195"/>
      <c r="BP610" s="195"/>
      <c r="BQ610" s="195"/>
      <c r="BS610" s="195"/>
      <c r="BT610" s="195"/>
      <c r="BU610" s="246"/>
      <c r="BV610" s="195"/>
      <c r="BW610" s="246"/>
      <c r="BX610" s="195"/>
      <c r="BY610" s="246"/>
      <c r="BZ610" s="195"/>
      <c r="CA610" s="246"/>
      <c r="CC610" s="246"/>
      <c r="CE610" s="246"/>
    </row>
    <row r="611" spans="1:83" s="17" customFormat="1" ht="14.25" customHeight="1" x14ac:dyDescent="0.25">
      <c r="A611" s="198"/>
      <c r="B611" s="200"/>
      <c r="C611" s="199"/>
      <c r="D611" s="199"/>
      <c r="E611" s="199"/>
      <c r="F611" s="200"/>
      <c r="G611" s="200"/>
      <c r="H611" s="200"/>
      <c r="I611" s="198"/>
      <c r="J611" s="199"/>
      <c r="K611" s="212"/>
      <c r="L611" s="198"/>
      <c r="M611" s="198"/>
      <c r="N611" s="198"/>
      <c r="O611" s="198"/>
      <c r="P611" s="198"/>
      <c r="Q611" s="198"/>
      <c r="R611" s="198"/>
      <c r="S611" s="198"/>
      <c r="T611" s="198"/>
      <c r="U611" s="202"/>
      <c r="V611" s="201"/>
      <c r="W611" s="201"/>
      <c r="X611" s="201"/>
      <c r="Y611" s="201"/>
      <c r="Z611" s="201"/>
      <c r="AA611" s="205"/>
      <c r="AB611" s="205"/>
      <c r="AC611" s="205"/>
      <c r="AD611" s="205"/>
      <c r="AE611" s="205"/>
      <c r="AF611" s="205"/>
      <c r="AG611" s="205"/>
      <c r="AH611" s="205"/>
      <c r="AI611" s="233"/>
      <c r="AJ611" s="331"/>
      <c r="AK611" s="331"/>
      <c r="AL611" s="331"/>
      <c r="AM611" s="332"/>
      <c r="AN611" s="332"/>
      <c r="AO611" s="333"/>
      <c r="AQ611" s="19"/>
      <c r="AV611" s="221"/>
      <c r="AW611" s="221"/>
      <c r="AX611" s="221"/>
      <c r="AY611" s="221"/>
      <c r="AZ611" s="221"/>
      <c r="BA611" s="221"/>
      <c r="BB611" s="221"/>
      <c r="BC611" s="221"/>
      <c r="BD611" s="221"/>
      <c r="BL611" s="195"/>
      <c r="BM611" s="195"/>
      <c r="BN611" s="195"/>
      <c r="BO611" s="195"/>
      <c r="BP611" s="195"/>
      <c r="BQ611" s="195"/>
      <c r="BS611" s="195"/>
      <c r="BT611" s="195"/>
      <c r="BU611" s="246"/>
      <c r="BV611" s="195"/>
      <c r="BW611" s="246"/>
      <c r="BX611" s="195"/>
      <c r="BY611" s="246"/>
      <c r="BZ611" s="195"/>
      <c r="CA611" s="246"/>
      <c r="CC611" s="246"/>
      <c r="CE611" s="246"/>
    </row>
    <row r="612" spans="1:83" s="17" customFormat="1" ht="14.25" customHeight="1" x14ac:dyDescent="0.25">
      <c r="A612" s="198"/>
      <c r="B612" s="200"/>
      <c r="C612" s="199"/>
      <c r="D612" s="199"/>
      <c r="E612" s="199"/>
      <c r="F612" s="200"/>
      <c r="G612" s="200"/>
      <c r="H612" s="200"/>
      <c r="I612" s="198"/>
      <c r="J612" s="199"/>
      <c r="K612" s="212"/>
      <c r="L612" s="198"/>
      <c r="M612" s="198"/>
      <c r="N612" s="198"/>
      <c r="O612" s="198"/>
      <c r="P612" s="198"/>
      <c r="Q612" s="198"/>
      <c r="R612" s="198"/>
      <c r="S612" s="198"/>
      <c r="T612" s="198"/>
      <c r="U612" s="202"/>
      <c r="V612" s="201"/>
      <c r="W612" s="201"/>
      <c r="X612" s="201"/>
      <c r="Y612" s="201"/>
      <c r="Z612" s="201"/>
      <c r="AA612" s="205"/>
      <c r="AB612" s="205"/>
      <c r="AC612" s="205"/>
      <c r="AD612" s="205"/>
      <c r="AE612" s="205"/>
      <c r="AF612" s="205"/>
      <c r="AG612" s="205"/>
      <c r="AH612" s="205"/>
      <c r="AI612" s="233"/>
      <c r="AJ612" s="331"/>
      <c r="AK612" s="331"/>
      <c r="AL612" s="331"/>
      <c r="AM612" s="332"/>
      <c r="AN612" s="332"/>
      <c r="AO612" s="333"/>
      <c r="AQ612" s="19"/>
      <c r="AV612" s="221"/>
      <c r="AW612" s="221"/>
      <c r="AX612" s="221"/>
      <c r="AY612" s="221"/>
      <c r="AZ612" s="221"/>
      <c r="BA612" s="221"/>
      <c r="BB612" s="221"/>
      <c r="BC612" s="221"/>
      <c r="BD612" s="221"/>
      <c r="BL612" s="195"/>
      <c r="BM612" s="195"/>
      <c r="BN612" s="195"/>
      <c r="BO612" s="195"/>
      <c r="BP612" s="195"/>
      <c r="BQ612" s="195"/>
      <c r="BS612" s="195"/>
      <c r="BT612" s="195"/>
      <c r="BU612" s="246"/>
      <c r="BV612" s="195"/>
      <c r="BW612" s="246"/>
      <c r="BX612" s="195"/>
      <c r="BY612" s="246"/>
      <c r="BZ612" s="195"/>
      <c r="CA612" s="246"/>
      <c r="CC612" s="246"/>
      <c r="CE612" s="246"/>
    </row>
    <row r="613" spans="1:83" s="17" customFormat="1" ht="14.25" customHeight="1" x14ac:dyDescent="0.25">
      <c r="A613" s="198"/>
      <c r="B613" s="200"/>
      <c r="C613" s="199"/>
      <c r="D613" s="199"/>
      <c r="E613" s="199"/>
      <c r="F613" s="200"/>
      <c r="G613" s="200"/>
      <c r="H613" s="200"/>
      <c r="I613" s="198"/>
      <c r="J613" s="199"/>
      <c r="K613" s="212"/>
      <c r="L613" s="198"/>
      <c r="M613" s="198"/>
      <c r="N613" s="198"/>
      <c r="O613" s="198"/>
      <c r="P613" s="198"/>
      <c r="Q613" s="198"/>
      <c r="R613" s="198"/>
      <c r="S613" s="198"/>
      <c r="T613" s="198"/>
      <c r="U613" s="202"/>
      <c r="V613" s="201"/>
      <c r="W613" s="201"/>
      <c r="X613" s="201"/>
      <c r="Y613" s="201"/>
      <c r="Z613" s="201"/>
      <c r="AA613" s="205"/>
      <c r="AB613" s="205"/>
      <c r="AC613" s="205"/>
      <c r="AD613" s="205"/>
      <c r="AE613" s="205"/>
      <c r="AF613" s="205"/>
      <c r="AG613" s="205"/>
      <c r="AH613" s="205"/>
      <c r="AI613" s="233"/>
      <c r="AJ613" s="331"/>
      <c r="AK613" s="331"/>
      <c r="AL613" s="331"/>
      <c r="AM613" s="332"/>
      <c r="AN613" s="332"/>
      <c r="AO613" s="333"/>
      <c r="AQ613" s="19"/>
      <c r="AV613" s="221"/>
      <c r="AW613" s="221"/>
      <c r="AX613" s="221"/>
      <c r="AY613" s="221"/>
      <c r="AZ613" s="221"/>
      <c r="BA613" s="221"/>
      <c r="BB613" s="221"/>
      <c r="BC613" s="221"/>
      <c r="BD613" s="221"/>
      <c r="BL613" s="195"/>
      <c r="BM613" s="195"/>
      <c r="BN613" s="195"/>
      <c r="BO613" s="195"/>
      <c r="BP613" s="195"/>
      <c r="BQ613" s="195"/>
      <c r="BS613" s="195"/>
      <c r="BT613" s="195"/>
      <c r="BU613" s="246"/>
      <c r="BV613" s="195"/>
      <c r="BW613" s="246"/>
      <c r="BX613" s="195"/>
      <c r="BY613" s="246"/>
      <c r="BZ613" s="195"/>
      <c r="CA613" s="246"/>
      <c r="CC613" s="246"/>
      <c r="CE613" s="246"/>
    </row>
    <row r="614" spans="1:83" s="17" customFormat="1" ht="14.25" customHeight="1" x14ac:dyDescent="0.25">
      <c r="A614" s="198"/>
      <c r="B614" s="200"/>
      <c r="C614" s="199"/>
      <c r="D614" s="199"/>
      <c r="E614" s="199"/>
      <c r="F614" s="200"/>
      <c r="G614" s="200"/>
      <c r="H614" s="200"/>
      <c r="I614" s="198"/>
      <c r="J614" s="199"/>
      <c r="K614" s="212"/>
      <c r="L614" s="198"/>
      <c r="M614" s="198"/>
      <c r="N614" s="198"/>
      <c r="O614" s="198"/>
      <c r="P614" s="198"/>
      <c r="Q614" s="198"/>
      <c r="R614" s="198"/>
      <c r="S614" s="198"/>
      <c r="T614" s="198"/>
      <c r="U614" s="202"/>
      <c r="V614" s="201"/>
      <c r="W614" s="201"/>
      <c r="X614" s="201"/>
      <c r="Y614" s="201"/>
      <c r="Z614" s="201"/>
      <c r="AA614" s="205"/>
      <c r="AB614" s="205"/>
      <c r="AC614" s="205"/>
      <c r="AD614" s="205"/>
      <c r="AE614" s="205"/>
      <c r="AF614" s="205"/>
      <c r="AG614" s="205"/>
      <c r="AH614" s="205"/>
      <c r="AI614" s="233"/>
      <c r="AJ614" s="331"/>
      <c r="AK614" s="331"/>
      <c r="AL614" s="331"/>
      <c r="AM614" s="332"/>
      <c r="AN614" s="332"/>
      <c r="AO614" s="333"/>
      <c r="AQ614" s="19"/>
      <c r="AV614" s="221"/>
      <c r="AW614" s="221"/>
      <c r="AX614" s="221"/>
      <c r="AY614" s="221"/>
      <c r="AZ614" s="221"/>
      <c r="BA614" s="221"/>
      <c r="BB614" s="221"/>
      <c r="BC614" s="221"/>
      <c r="BD614" s="221"/>
      <c r="BL614" s="195"/>
      <c r="BM614" s="195"/>
      <c r="BN614" s="195"/>
      <c r="BO614" s="195"/>
      <c r="BP614" s="195"/>
      <c r="BQ614" s="195"/>
      <c r="BS614" s="195"/>
      <c r="BT614" s="195"/>
      <c r="BU614" s="246"/>
      <c r="BV614" s="195"/>
      <c r="BW614" s="246"/>
      <c r="BX614" s="195"/>
      <c r="BY614" s="246"/>
      <c r="BZ614" s="195"/>
      <c r="CA614" s="246"/>
      <c r="CC614" s="246"/>
      <c r="CE614" s="246"/>
    </row>
    <row r="615" spans="1:83" s="17" customFormat="1" ht="14.25" customHeight="1" x14ac:dyDescent="0.25">
      <c r="A615" s="198"/>
      <c r="B615" s="200"/>
      <c r="C615" s="199"/>
      <c r="D615" s="199"/>
      <c r="E615" s="199"/>
      <c r="F615" s="200"/>
      <c r="G615" s="200"/>
      <c r="H615" s="200"/>
      <c r="I615" s="198"/>
      <c r="J615" s="199"/>
      <c r="K615" s="212"/>
      <c r="L615" s="198"/>
      <c r="M615" s="198"/>
      <c r="N615" s="198"/>
      <c r="O615" s="198"/>
      <c r="P615" s="198"/>
      <c r="Q615" s="198"/>
      <c r="R615" s="198"/>
      <c r="S615" s="198"/>
      <c r="T615" s="198"/>
      <c r="U615" s="202"/>
      <c r="V615" s="201"/>
      <c r="W615" s="201"/>
      <c r="X615" s="201"/>
      <c r="Y615" s="201"/>
      <c r="Z615" s="201"/>
      <c r="AA615" s="205"/>
      <c r="AB615" s="205"/>
      <c r="AC615" s="205"/>
      <c r="AD615" s="205"/>
      <c r="AE615" s="205"/>
      <c r="AF615" s="205"/>
      <c r="AG615" s="205"/>
      <c r="AH615" s="205"/>
      <c r="AI615" s="233"/>
      <c r="AJ615" s="331"/>
      <c r="AK615" s="331"/>
      <c r="AL615" s="331"/>
      <c r="AM615" s="332"/>
      <c r="AN615" s="332"/>
      <c r="AO615" s="333"/>
      <c r="AQ615" s="19"/>
      <c r="AV615" s="221"/>
      <c r="AW615" s="221"/>
      <c r="AX615" s="221"/>
      <c r="AY615" s="221"/>
      <c r="AZ615" s="221"/>
      <c r="BA615" s="221"/>
      <c r="BB615" s="221"/>
      <c r="BC615" s="221"/>
      <c r="BD615" s="221"/>
      <c r="BL615" s="195"/>
      <c r="BM615" s="195"/>
      <c r="BN615" s="195"/>
      <c r="BO615" s="195"/>
      <c r="BP615" s="195"/>
      <c r="BQ615" s="195"/>
      <c r="BS615" s="195"/>
      <c r="BT615" s="195"/>
      <c r="BU615" s="246"/>
      <c r="BV615" s="195"/>
      <c r="BW615" s="246"/>
      <c r="BX615" s="195"/>
      <c r="BY615" s="246"/>
      <c r="BZ615" s="195"/>
      <c r="CA615" s="246"/>
      <c r="CC615" s="246"/>
      <c r="CE615" s="246"/>
    </row>
    <row r="616" spans="1:83" s="17" customFormat="1" ht="14.25" customHeight="1" x14ac:dyDescent="0.25">
      <c r="A616" s="198"/>
      <c r="B616" s="200"/>
      <c r="C616" s="199"/>
      <c r="D616" s="199"/>
      <c r="E616" s="199"/>
      <c r="F616" s="200"/>
      <c r="G616" s="200"/>
      <c r="H616" s="200"/>
      <c r="I616" s="198"/>
      <c r="J616" s="199"/>
      <c r="K616" s="212"/>
      <c r="L616" s="198"/>
      <c r="M616" s="198"/>
      <c r="N616" s="198"/>
      <c r="O616" s="198"/>
      <c r="P616" s="198"/>
      <c r="Q616" s="198"/>
      <c r="R616" s="198"/>
      <c r="S616" s="198"/>
      <c r="T616" s="198"/>
      <c r="U616" s="202"/>
      <c r="V616" s="201"/>
      <c r="W616" s="201"/>
      <c r="X616" s="201"/>
      <c r="Y616" s="201"/>
      <c r="Z616" s="201"/>
      <c r="AA616" s="205"/>
      <c r="AB616" s="205"/>
      <c r="AC616" s="205"/>
      <c r="AD616" s="205"/>
      <c r="AE616" s="205"/>
      <c r="AF616" s="205"/>
      <c r="AG616" s="205"/>
      <c r="AH616" s="205"/>
      <c r="AI616" s="233"/>
      <c r="AJ616" s="331"/>
      <c r="AK616" s="331"/>
      <c r="AL616" s="331"/>
      <c r="AM616" s="332"/>
      <c r="AN616" s="332"/>
      <c r="AO616" s="333"/>
      <c r="AQ616" s="19"/>
      <c r="AV616" s="221"/>
      <c r="AW616" s="221"/>
      <c r="AX616" s="221"/>
      <c r="AY616" s="221"/>
      <c r="AZ616" s="221"/>
      <c r="BA616" s="221"/>
      <c r="BB616" s="221"/>
      <c r="BC616" s="221"/>
      <c r="BD616" s="221"/>
      <c r="BL616" s="195"/>
      <c r="BM616" s="195"/>
      <c r="BN616" s="195"/>
      <c r="BO616" s="195"/>
      <c r="BP616" s="195"/>
      <c r="BQ616" s="195"/>
      <c r="BS616" s="195"/>
      <c r="BT616" s="195"/>
      <c r="BU616" s="246"/>
      <c r="BV616" s="195"/>
      <c r="BW616" s="246"/>
      <c r="BX616" s="195"/>
      <c r="BY616" s="246"/>
      <c r="BZ616" s="195"/>
      <c r="CA616" s="246"/>
      <c r="CC616" s="246"/>
      <c r="CE616" s="246"/>
    </row>
    <row r="617" spans="1:83" s="17" customFormat="1" ht="14.25" customHeight="1" x14ac:dyDescent="0.25">
      <c r="A617" s="198"/>
      <c r="B617" s="200"/>
      <c r="C617" s="199"/>
      <c r="D617" s="199"/>
      <c r="E617" s="199"/>
      <c r="F617" s="200"/>
      <c r="G617" s="200"/>
      <c r="H617" s="200"/>
      <c r="I617" s="198"/>
      <c r="J617" s="199"/>
      <c r="K617" s="212"/>
      <c r="L617" s="198"/>
      <c r="M617" s="198"/>
      <c r="N617" s="198"/>
      <c r="O617" s="198"/>
      <c r="P617" s="198"/>
      <c r="Q617" s="198"/>
      <c r="R617" s="198"/>
      <c r="S617" s="198"/>
      <c r="T617" s="198"/>
      <c r="U617" s="202"/>
      <c r="V617" s="201"/>
      <c r="W617" s="201"/>
      <c r="X617" s="201"/>
      <c r="Y617" s="201"/>
      <c r="Z617" s="201"/>
      <c r="AA617" s="205"/>
      <c r="AB617" s="205"/>
      <c r="AC617" s="205"/>
      <c r="AD617" s="205"/>
      <c r="AE617" s="205"/>
      <c r="AF617" s="205"/>
      <c r="AG617" s="205"/>
      <c r="AH617" s="205"/>
      <c r="AI617" s="233"/>
      <c r="AJ617" s="331"/>
      <c r="AK617" s="331"/>
      <c r="AL617" s="331"/>
      <c r="AM617" s="332"/>
      <c r="AN617" s="332"/>
      <c r="AO617" s="333"/>
      <c r="AQ617" s="19"/>
      <c r="AV617" s="221"/>
      <c r="AW617" s="221"/>
      <c r="AX617" s="221"/>
      <c r="AY617" s="221"/>
      <c r="AZ617" s="221"/>
      <c r="BA617" s="221"/>
      <c r="BB617" s="221"/>
      <c r="BC617" s="221"/>
      <c r="BD617" s="221"/>
      <c r="BL617" s="195"/>
      <c r="BM617" s="195"/>
      <c r="BN617" s="195"/>
      <c r="BO617" s="195"/>
      <c r="BP617" s="195"/>
      <c r="BQ617" s="195"/>
      <c r="BS617" s="195"/>
      <c r="BT617" s="195"/>
      <c r="BU617" s="246"/>
      <c r="BV617" s="195"/>
      <c r="BW617" s="246"/>
      <c r="BX617" s="195"/>
      <c r="BY617" s="246"/>
      <c r="BZ617" s="195"/>
      <c r="CA617" s="246"/>
      <c r="CC617" s="246"/>
      <c r="CE617" s="246"/>
    </row>
    <row r="618" spans="1:83" s="17" customFormat="1" ht="14.25" customHeight="1" x14ac:dyDescent="0.25">
      <c r="A618" s="198"/>
      <c r="B618" s="200"/>
      <c r="C618" s="199"/>
      <c r="D618" s="199"/>
      <c r="E618" s="199"/>
      <c r="F618" s="200"/>
      <c r="G618" s="200"/>
      <c r="H618" s="200"/>
      <c r="I618" s="198"/>
      <c r="J618" s="199"/>
      <c r="K618" s="212"/>
      <c r="L618" s="198"/>
      <c r="M618" s="198"/>
      <c r="N618" s="198"/>
      <c r="O618" s="198"/>
      <c r="P618" s="198"/>
      <c r="Q618" s="198"/>
      <c r="R618" s="198"/>
      <c r="S618" s="198"/>
      <c r="T618" s="198"/>
      <c r="U618" s="202"/>
      <c r="V618" s="201"/>
      <c r="W618" s="201"/>
      <c r="X618" s="201"/>
      <c r="Y618" s="201"/>
      <c r="Z618" s="201"/>
      <c r="AA618" s="205"/>
      <c r="AB618" s="205"/>
      <c r="AC618" s="205"/>
      <c r="AD618" s="205"/>
      <c r="AE618" s="205"/>
      <c r="AF618" s="205"/>
      <c r="AG618" s="205"/>
      <c r="AH618" s="205"/>
      <c r="AI618" s="233"/>
      <c r="AJ618" s="331"/>
      <c r="AK618" s="331"/>
      <c r="AL618" s="331"/>
      <c r="AM618" s="332"/>
      <c r="AN618" s="332"/>
      <c r="AO618" s="333"/>
      <c r="AQ618" s="19"/>
      <c r="AV618" s="221"/>
      <c r="AW618" s="221"/>
      <c r="AX618" s="221"/>
      <c r="AY618" s="221"/>
      <c r="AZ618" s="221"/>
      <c r="BA618" s="221"/>
      <c r="BB618" s="221"/>
      <c r="BC618" s="221"/>
      <c r="BD618" s="221"/>
      <c r="BL618" s="195"/>
      <c r="BM618" s="195"/>
      <c r="BN618" s="195"/>
      <c r="BO618" s="195"/>
      <c r="BP618" s="195"/>
      <c r="BQ618" s="195"/>
      <c r="BS618" s="195"/>
      <c r="BT618" s="195"/>
      <c r="BU618" s="246"/>
      <c r="BV618" s="195"/>
      <c r="BW618" s="246"/>
      <c r="BX618" s="195"/>
      <c r="BY618" s="246"/>
      <c r="BZ618" s="195"/>
      <c r="CA618" s="246"/>
      <c r="CC618" s="246"/>
      <c r="CE618" s="246"/>
    </row>
    <row r="619" spans="1:83" s="17" customFormat="1" ht="14.25" customHeight="1" x14ac:dyDescent="0.25">
      <c r="A619" s="198"/>
      <c r="B619" s="200"/>
      <c r="C619" s="199"/>
      <c r="D619" s="199"/>
      <c r="E619" s="199"/>
      <c r="F619" s="200"/>
      <c r="G619" s="200"/>
      <c r="H619" s="200"/>
      <c r="I619" s="198"/>
      <c r="J619" s="199"/>
      <c r="K619" s="212"/>
      <c r="L619" s="198"/>
      <c r="M619" s="198"/>
      <c r="N619" s="198"/>
      <c r="O619" s="198"/>
      <c r="P619" s="198"/>
      <c r="Q619" s="198"/>
      <c r="R619" s="198"/>
      <c r="S619" s="198"/>
      <c r="T619" s="198"/>
      <c r="U619" s="202"/>
      <c r="V619" s="201"/>
      <c r="W619" s="201"/>
      <c r="X619" s="201"/>
      <c r="Y619" s="201"/>
      <c r="Z619" s="201"/>
      <c r="AA619" s="205"/>
      <c r="AB619" s="205"/>
      <c r="AC619" s="205"/>
      <c r="AD619" s="205"/>
      <c r="AE619" s="205"/>
      <c r="AF619" s="205"/>
      <c r="AG619" s="205"/>
      <c r="AH619" s="205"/>
      <c r="AI619" s="233"/>
      <c r="AJ619" s="331"/>
      <c r="AK619" s="331"/>
      <c r="AL619" s="331"/>
      <c r="AM619" s="332"/>
      <c r="AN619" s="332"/>
      <c r="AO619" s="333"/>
      <c r="AQ619" s="19"/>
      <c r="AV619" s="221"/>
      <c r="AW619" s="221"/>
      <c r="AX619" s="221"/>
      <c r="AY619" s="221"/>
      <c r="AZ619" s="221"/>
      <c r="BA619" s="221"/>
      <c r="BB619" s="221"/>
      <c r="BC619" s="221"/>
      <c r="BD619" s="221"/>
      <c r="BL619" s="195"/>
      <c r="BM619" s="195"/>
      <c r="BN619" s="195"/>
      <c r="BO619" s="195"/>
      <c r="BP619" s="195"/>
      <c r="BQ619" s="195"/>
      <c r="BS619" s="195"/>
      <c r="BT619" s="195"/>
      <c r="BU619" s="246"/>
      <c r="BV619" s="195"/>
      <c r="BW619" s="246"/>
      <c r="BX619" s="195"/>
      <c r="BY619" s="246"/>
      <c r="BZ619" s="195"/>
      <c r="CA619" s="246"/>
      <c r="CC619" s="246"/>
      <c r="CE619" s="246"/>
    </row>
    <row r="620" spans="1:83" s="17" customFormat="1" ht="14.25" customHeight="1" x14ac:dyDescent="0.25">
      <c r="A620" s="198"/>
      <c r="B620" s="200"/>
      <c r="C620" s="199"/>
      <c r="D620" s="199"/>
      <c r="E620" s="199"/>
      <c r="F620" s="200"/>
      <c r="G620" s="200"/>
      <c r="H620" s="200"/>
      <c r="I620" s="198"/>
      <c r="J620" s="199"/>
      <c r="K620" s="212"/>
      <c r="L620" s="198"/>
      <c r="M620" s="198"/>
      <c r="N620" s="198"/>
      <c r="O620" s="198"/>
      <c r="P620" s="198"/>
      <c r="Q620" s="198"/>
      <c r="R620" s="198"/>
      <c r="S620" s="198"/>
      <c r="T620" s="198"/>
      <c r="U620" s="202"/>
      <c r="V620" s="201"/>
      <c r="W620" s="201"/>
      <c r="X620" s="201"/>
      <c r="Y620" s="201"/>
      <c r="Z620" s="201"/>
      <c r="AA620" s="205"/>
      <c r="AB620" s="205"/>
      <c r="AC620" s="205"/>
      <c r="AD620" s="205"/>
      <c r="AE620" s="205"/>
      <c r="AF620" s="205"/>
      <c r="AG620" s="205"/>
      <c r="AH620" s="205"/>
      <c r="AI620" s="233"/>
      <c r="AJ620" s="331"/>
      <c r="AK620" s="331"/>
      <c r="AL620" s="331"/>
      <c r="AM620" s="332"/>
      <c r="AN620" s="332"/>
      <c r="AO620" s="333"/>
      <c r="AQ620" s="19"/>
      <c r="AV620" s="221"/>
      <c r="AW620" s="221"/>
      <c r="AX620" s="221"/>
      <c r="AY620" s="221"/>
      <c r="AZ620" s="221"/>
      <c r="BA620" s="221"/>
      <c r="BB620" s="221"/>
      <c r="BC620" s="221"/>
      <c r="BD620" s="221"/>
      <c r="BL620" s="195"/>
      <c r="BM620" s="195"/>
      <c r="BN620" s="195"/>
      <c r="BO620" s="195"/>
      <c r="BP620" s="195"/>
      <c r="BQ620" s="195"/>
      <c r="BS620" s="195"/>
      <c r="BT620" s="195"/>
      <c r="BU620" s="246"/>
      <c r="BV620" s="195"/>
      <c r="BW620" s="246"/>
      <c r="BX620" s="195"/>
      <c r="BY620" s="246"/>
      <c r="BZ620" s="195"/>
      <c r="CA620" s="246"/>
      <c r="CC620" s="246"/>
      <c r="CE620" s="246"/>
    </row>
    <row r="621" spans="1:83" s="17" customFormat="1" ht="14.25" customHeight="1" x14ac:dyDescent="0.25">
      <c r="A621" s="198"/>
      <c r="B621" s="200"/>
      <c r="C621" s="199"/>
      <c r="D621" s="199"/>
      <c r="E621" s="199"/>
      <c r="F621" s="200"/>
      <c r="G621" s="200"/>
      <c r="H621" s="200"/>
      <c r="I621" s="198"/>
      <c r="J621" s="199"/>
      <c r="K621" s="212"/>
      <c r="L621" s="198"/>
      <c r="M621" s="198"/>
      <c r="N621" s="198"/>
      <c r="O621" s="198"/>
      <c r="P621" s="198"/>
      <c r="Q621" s="198"/>
      <c r="R621" s="198"/>
      <c r="S621" s="198"/>
      <c r="T621" s="198"/>
      <c r="U621" s="202"/>
      <c r="V621" s="201"/>
      <c r="W621" s="201"/>
      <c r="X621" s="201"/>
      <c r="Y621" s="201"/>
      <c r="Z621" s="201"/>
      <c r="AA621" s="205"/>
      <c r="AB621" s="205"/>
      <c r="AC621" s="205"/>
      <c r="AD621" s="205"/>
      <c r="AE621" s="205"/>
      <c r="AF621" s="205"/>
      <c r="AG621" s="205"/>
      <c r="AH621" s="205"/>
      <c r="AI621" s="233"/>
      <c r="AJ621" s="331"/>
      <c r="AK621" s="331"/>
      <c r="AL621" s="331"/>
      <c r="AM621" s="332"/>
      <c r="AN621" s="332"/>
      <c r="AO621" s="333"/>
      <c r="AQ621" s="19"/>
      <c r="AV621" s="221"/>
      <c r="AW621" s="221"/>
      <c r="AX621" s="221"/>
      <c r="AY621" s="221"/>
      <c r="AZ621" s="221"/>
      <c r="BA621" s="221"/>
      <c r="BB621" s="221"/>
      <c r="BC621" s="221"/>
      <c r="BD621" s="221"/>
      <c r="BL621" s="195"/>
      <c r="BM621" s="195"/>
      <c r="BN621" s="195"/>
      <c r="BO621" s="195"/>
      <c r="BP621" s="195"/>
      <c r="BQ621" s="195"/>
      <c r="BS621" s="195"/>
      <c r="BT621" s="195"/>
      <c r="BU621" s="246"/>
      <c r="BV621" s="195"/>
      <c r="BW621" s="246"/>
      <c r="BX621" s="195"/>
      <c r="BY621" s="246"/>
      <c r="BZ621" s="195"/>
      <c r="CA621" s="246"/>
      <c r="CC621" s="246"/>
      <c r="CE621" s="246"/>
    </row>
    <row r="622" spans="1:83" s="17" customFormat="1" ht="14.25" customHeight="1" x14ac:dyDescent="0.25">
      <c r="A622" s="198"/>
      <c r="B622" s="200"/>
      <c r="C622" s="199"/>
      <c r="D622" s="199"/>
      <c r="E622" s="199"/>
      <c r="F622" s="200"/>
      <c r="G622" s="200"/>
      <c r="H622" s="200"/>
      <c r="I622" s="198"/>
      <c r="J622" s="199"/>
      <c r="K622" s="212"/>
      <c r="L622" s="198"/>
      <c r="M622" s="198"/>
      <c r="N622" s="198"/>
      <c r="O622" s="198"/>
      <c r="P622" s="198"/>
      <c r="Q622" s="198"/>
      <c r="R622" s="198"/>
      <c r="S622" s="198"/>
      <c r="T622" s="198"/>
      <c r="U622" s="202"/>
      <c r="V622" s="201"/>
      <c r="W622" s="201"/>
      <c r="X622" s="201"/>
      <c r="Y622" s="201"/>
      <c r="Z622" s="201"/>
      <c r="AA622" s="205"/>
      <c r="AB622" s="205"/>
      <c r="AC622" s="205"/>
      <c r="AD622" s="205"/>
      <c r="AE622" s="205"/>
      <c r="AF622" s="205"/>
      <c r="AG622" s="205"/>
      <c r="AH622" s="205"/>
      <c r="AI622" s="233"/>
      <c r="AJ622" s="331"/>
      <c r="AK622" s="331"/>
      <c r="AL622" s="331"/>
      <c r="AM622" s="332"/>
      <c r="AN622" s="332"/>
      <c r="AO622" s="333"/>
      <c r="AQ622" s="19"/>
      <c r="AV622" s="221"/>
      <c r="AW622" s="221"/>
      <c r="AX622" s="221"/>
      <c r="AY622" s="221"/>
      <c r="AZ622" s="221"/>
      <c r="BA622" s="221"/>
      <c r="BB622" s="221"/>
      <c r="BC622" s="221"/>
      <c r="BD622" s="221"/>
      <c r="BL622" s="195"/>
      <c r="BM622" s="195"/>
      <c r="BN622" s="195"/>
      <c r="BO622" s="195"/>
      <c r="BP622" s="195"/>
      <c r="BQ622" s="195"/>
      <c r="BS622" s="195"/>
      <c r="BT622" s="195"/>
      <c r="BU622" s="246"/>
      <c r="BV622" s="195"/>
      <c r="BW622" s="246"/>
      <c r="BX622" s="195"/>
      <c r="BY622" s="246"/>
      <c r="BZ622" s="195"/>
      <c r="CA622" s="246"/>
      <c r="CC622" s="246"/>
      <c r="CE622" s="246"/>
    </row>
    <row r="623" spans="1:83" s="17" customFormat="1" ht="14.25" customHeight="1" x14ac:dyDescent="0.25">
      <c r="A623" s="198"/>
      <c r="B623" s="200"/>
      <c r="C623" s="199"/>
      <c r="D623" s="199"/>
      <c r="E623" s="199"/>
      <c r="F623" s="200"/>
      <c r="G623" s="200"/>
      <c r="H623" s="200"/>
      <c r="I623" s="198"/>
      <c r="J623" s="199"/>
      <c r="K623" s="212"/>
      <c r="L623" s="198"/>
      <c r="M623" s="198"/>
      <c r="N623" s="198"/>
      <c r="O623" s="198"/>
      <c r="P623" s="198"/>
      <c r="Q623" s="198"/>
      <c r="R623" s="198"/>
      <c r="S623" s="198"/>
      <c r="T623" s="198"/>
      <c r="U623" s="202"/>
      <c r="V623" s="201"/>
      <c r="W623" s="201"/>
      <c r="X623" s="201"/>
      <c r="Y623" s="201"/>
      <c r="Z623" s="201"/>
      <c r="AA623" s="205"/>
      <c r="AB623" s="205"/>
      <c r="AC623" s="205"/>
      <c r="AD623" s="205"/>
      <c r="AE623" s="205"/>
      <c r="AF623" s="205"/>
      <c r="AG623" s="205"/>
      <c r="AH623" s="205"/>
      <c r="AI623" s="233"/>
      <c r="AJ623" s="331"/>
      <c r="AK623" s="331"/>
      <c r="AL623" s="331"/>
      <c r="AM623" s="332"/>
      <c r="AN623" s="332"/>
      <c r="AO623" s="333"/>
      <c r="AQ623" s="19"/>
      <c r="AV623" s="221"/>
      <c r="AW623" s="221"/>
      <c r="AX623" s="221"/>
      <c r="AY623" s="221"/>
      <c r="AZ623" s="221"/>
      <c r="BA623" s="221"/>
      <c r="BB623" s="221"/>
      <c r="BC623" s="221"/>
      <c r="BD623" s="221"/>
      <c r="BL623" s="195"/>
      <c r="BM623" s="195"/>
      <c r="BN623" s="195"/>
      <c r="BO623" s="195"/>
      <c r="BP623" s="195"/>
      <c r="BQ623" s="195"/>
      <c r="BS623" s="195"/>
      <c r="BT623" s="195"/>
      <c r="BU623" s="246"/>
      <c r="BV623" s="195"/>
      <c r="BW623" s="246"/>
      <c r="BX623" s="195"/>
      <c r="BY623" s="246"/>
      <c r="BZ623" s="195"/>
      <c r="CA623" s="246"/>
      <c r="CC623" s="246"/>
      <c r="CE623" s="246"/>
    </row>
    <row r="624" spans="1:83" s="17" customFormat="1" ht="14.25" customHeight="1" x14ac:dyDescent="0.25">
      <c r="A624" s="198"/>
      <c r="B624" s="200"/>
      <c r="C624" s="199"/>
      <c r="D624" s="199"/>
      <c r="E624" s="199"/>
      <c r="F624" s="200"/>
      <c r="G624" s="200"/>
      <c r="H624" s="200"/>
      <c r="I624" s="198"/>
      <c r="J624" s="199"/>
      <c r="K624" s="212"/>
      <c r="L624" s="198"/>
      <c r="M624" s="198"/>
      <c r="N624" s="198"/>
      <c r="O624" s="198"/>
      <c r="P624" s="198"/>
      <c r="Q624" s="198"/>
      <c r="R624" s="198"/>
      <c r="S624" s="198"/>
      <c r="T624" s="198"/>
      <c r="U624" s="202"/>
      <c r="V624" s="201"/>
      <c r="W624" s="201"/>
      <c r="X624" s="201"/>
      <c r="Y624" s="201"/>
      <c r="Z624" s="201"/>
      <c r="AA624" s="205"/>
      <c r="AB624" s="205"/>
      <c r="AC624" s="205"/>
      <c r="AD624" s="205"/>
      <c r="AE624" s="205"/>
      <c r="AF624" s="205"/>
      <c r="AG624" s="205"/>
      <c r="AH624" s="205"/>
      <c r="AI624" s="233"/>
      <c r="AJ624" s="331"/>
      <c r="AK624" s="331"/>
      <c r="AL624" s="331"/>
      <c r="AM624" s="332"/>
      <c r="AN624" s="332"/>
      <c r="AO624" s="333"/>
      <c r="AQ624" s="19"/>
      <c r="AV624" s="221"/>
      <c r="AW624" s="221"/>
      <c r="AX624" s="221"/>
      <c r="AY624" s="221"/>
      <c r="AZ624" s="221"/>
      <c r="BA624" s="221"/>
      <c r="BB624" s="221"/>
      <c r="BC624" s="221"/>
      <c r="BD624" s="221"/>
      <c r="BL624" s="195"/>
      <c r="BM624" s="195"/>
      <c r="BN624" s="195"/>
      <c r="BO624" s="195"/>
      <c r="BP624" s="195"/>
      <c r="BQ624" s="195"/>
      <c r="BS624" s="195"/>
      <c r="BT624" s="195"/>
      <c r="BU624" s="246"/>
      <c r="BV624" s="195"/>
      <c r="BW624" s="246"/>
      <c r="BX624" s="195"/>
      <c r="BY624" s="246"/>
      <c r="BZ624" s="195"/>
      <c r="CA624" s="246"/>
      <c r="CC624" s="246"/>
      <c r="CE624" s="246"/>
    </row>
    <row r="625" spans="1:83" s="17" customFormat="1" ht="14.25" customHeight="1" x14ac:dyDescent="0.25">
      <c r="A625" s="198"/>
      <c r="B625" s="200"/>
      <c r="C625" s="199"/>
      <c r="D625" s="199"/>
      <c r="E625" s="199"/>
      <c r="F625" s="200"/>
      <c r="G625" s="200"/>
      <c r="H625" s="200"/>
      <c r="I625" s="198"/>
      <c r="J625" s="199"/>
      <c r="K625" s="212"/>
      <c r="L625" s="198"/>
      <c r="M625" s="198"/>
      <c r="N625" s="198"/>
      <c r="O625" s="198"/>
      <c r="P625" s="198"/>
      <c r="Q625" s="198"/>
      <c r="R625" s="198"/>
      <c r="S625" s="198"/>
      <c r="T625" s="198"/>
      <c r="U625" s="202"/>
      <c r="V625" s="201"/>
      <c r="W625" s="201"/>
      <c r="X625" s="201"/>
      <c r="Y625" s="201"/>
      <c r="Z625" s="201"/>
      <c r="AA625" s="205"/>
      <c r="AB625" s="205"/>
      <c r="AC625" s="205"/>
      <c r="AD625" s="205"/>
      <c r="AE625" s="205"/>
      <c r="AF625" s="205"/>
      <c r="AG625" s="205"/>
      <c r="AH625" s="205"/>
      <c r="AI625" s="233"/>
      <c r="AJ625" s="331"/>
      <c r="AK625" s="331"/>
      <c r="AL625" s="331"/>
      <c r="AM625" s="332"/>
      <c r="AN625" s="332"/>
      <c r="AO625" s="333"/>
      <c r="AQ625" s="19"/>
      <c r="AV625" s="221"/>
      <c r="AW625" s="221"/>
      <c r="AX625" s="221"/>
      <c r="AY625" s="221"/>
      <c r="AZ625" s="221"/>
      <c r="BA625" s="221"/>
      <c r="BB625" s="221"/>
      <c r="BC625" s="221"/>
      <c r="BD625" s="221"/>
      <c r="BL625" s="195"/>
      <c r="BM625" s="195"/>
      <c r="BN625" s="195"/>
      <c r="BO625" s="195"/>
      <c r="BP625" s="195"/>
      <c r="BQ625" s="195"/>
      <c r="BS625" s="195"/>
      <c r="BT625" s="195"/>
      <c r="BU625" s="246"/>
      <c r="BV625" s="195"/>
      <c r="BW625" s="246"/>
      <c r="BX625" s="195"/>
      <c r="BY625" s="246"/>
      <c r="BZ625" s="195"/>
      <c r="CA625" s="246"/>
      <c r="CC625" s="246"/>
      <c r="CE625" s="246"/>
    </row>
    <row r="626" spans="1:83" s="17" customFormat="1" ht="14.25" customHeight="1" x14ac:dyDescent="0.25">
      <c r="A626" s="198"/>
      <c r="B626" s="200"/>
      <c r="C626" s="199"/>
      <c r="D626" s="199"/>
      <c r="E626" s="199"/>
      <c r="F626" s="200"/>
      <c r="G626" s="200"/>
      <c r="H626" s="200"/>
      <c r="I626" s="198"/>
      <c r="J626" s="199"/>
      <c r="K626" s="212"/>
      <c r="L626" s="198"/>
      <c r="M626" s="198"/>
      <c r="N626" s="198"/>
      <c r="O626" s="198"/>
      <c r="P626" s="198"/>
      <c r="Q626" s="198"/>
      <c r="R626" s="198"/>
      <c r="S626" s="198"/>
      <c r="T626" s="198"/>
      <c r="U626" s="202"/>
      <c r="V626" s="201"/>
      <c r="W626" s="201"/>
      <c r="X626" s="201"/>
      <c r="Y626" s="201"/>
      <c r="Z626" s="201"/>
      <c r="AA626" s="205"/>
      <c r="AB626" s="205"/>
      <c r="AC626" s="205"/>
      <c r="AD626" s="205"/>
      <c r="AE626" s="205"/>
      <c r="AF626" s="205"/>
      <c r="AG626" s="205"/>
      <c r="AH626" s="205"/>
      <c r="AI626" s="233"/>
      <c r="AJ626" s="331"/>
      <c r="AK626" s="331"/>
      <c r="AL626" s="331"/>
      <c r="AM626" s="332"/>
      <c r="AN626" s="332"/>
      <c r="AO626" s="333"/>
      <c r="AQ626" s="19"/>
      <c r="AV626" s="221"/>
      <c r="AW626" s="221"/>
      <c r="AX626" s="221"/>
      <c r="AY626" s="221"/>
      <c r="AZ626" s="221"/>
      <c r="BA626" s="221"/>
      <c r="BB626" s="221"/>
      <c r="BC626" s="221"/>
      <c r="BD626" s="221"/>
      <c r="BL626" s="195"/>
      <c r="BM626" s="195"/>
      <c r="BN626" s="195"/>
      <c r="BO626" s="195"/>
      <c r="BP626" s="195"/>
      <c r="BQ626" s="195"/>
      <c r="BS626" s="195"/>
      <c r="BT626" s="195"/>
      <c r="BU626" s="246"/>
      <c r="BV626" s="195"/>
      <c r="BW626" s="246"/>
      <c r="BX626" s="195"/>
      <c r="BY626" s="246"/>
      <c r="BZ626" s="195"/>
      <c r="CA626" s="246"/>
      <c r="CC626" s="246"/>
      <c r="CE626" s="246"/>
    </row>
    <row r="627" spans="1:83" s="17" customFormat="1" ht="14.25" customHeight="1" x14ac:dyDescent="0.25">
      <c r="A627" s="198"/>
      <c r="B627" s="200"/>
      <c r="C627" s="199"/>
      <c r="D627" s="199"/>
      <c r="E627" s="199"/>
      <c r="F627" s="200"/>
      <c r="G627" s="200"/>
      <c r="H627" s="200"/>
      <c r="I627" s="198"/>
      <c r="J627" s="199"/>
      <c r="K627" s="212"/>
      <c r="L627" s="198"/>
      <c r="M627" s="198"/>
      <c r="N627" s="198"/>
      <c r="O627" s="198"/>
      <c r="P627" s="198"/>
      <c r="Q627" s="198"/>
      <c r="R627" s="198"/>
      <c r="S627" s="198"/>
      <c r="T627" s="198"/>
      <c r="U627" s="202"/>
      <c r="V627" s="201"/>
      <c r="W627" s="201"/>
      <c r="X627" s="201"/>
      <c r="Y627" s="201"/>
      <c r="Z627" s="201"/>
      <c r="AA627" s="205"/>
      <c r="AB627" s="205"/>
      <c r="AC627" s="205"/>
      <c r="AD627" s="205"/>
      <c r="AE627" s="205"/>
      <c r="AF627" s="205"/>
      <c r="AG627" s="205"/>
      <c r="AH627" s="205"/>
      <c r="AI627" s="233"/>
      <c r="AJ627" s="331"/>
      <c r="AK627" s="331"/>
      <c r="AL627" s="331"/>
      <c r="AM627" s="332"/>
      <c r="AN627" s="332"/>
      <c r="AO627" s="333"/>
      <c r="AQ627" s="19"/>
      <c r="AV627" s="221"/>
      <c r="AW627" s="221"/>
      <c r="AX627" s="221"/>
      <c r="AY627" s="221"/>
      <c r="AZ627" s="221"/>
      <c r="BA627" s="221"/>
      <c r="BB627" s="221"/>
      <c r="BC627" s="221"/>
      <c r="BD627" s="221"/>
      <c r="BL627" s="195"/>
      <c r="BM627" s="195"/>
      <c r="BN627" s="195"/>
      <c r="BO627" s="195"/>
      <c r="BP627" s="195"/>
      <c r="BQ627" s="195"/>
      <c r="BS627" s="195"/>
      <c r="BT627" s="195"/>
      <c r="BU627" s="246"/>
      <c r="BV627" s="195"/>
      <c r="BW627" s="246"/>
      <c r="BX627" s="195"/>
      <c r="BY627" s="246"/>
      <c r="BZ627" s="195"/>
      <c r="CA627" s="246"/>
      <c r="CC627" s="246"/>
      <c r="CE627" s="246"/>
    </row>
    <row r="628" spans="1:83" s="17" customFormat="1" ht="14.25" customHeight="1" x14ac:dyDescent="0.25">
      <c r="A628" s="198"/>
      <c r="B628" s="200"/>
      <c r="C628" s="199"/>
      <c r="D628" s="199"/>
      <c r="E628" s="199"/>
      <c r="F628" s="200"/>
      <c r="G628" s="200"/>
      <c r="H628" s="200"/>
      <c r="I628" s="198"/>
      <c r="J628" s="199"/>
      <c r="K628" s="212"/>
      <c r="L628" s="198"/>
      <c r="M628" s="198"/>
      <c r="N628" s="198"/>
      <c r="O628" s="198"/>
      <c r="P628" s="198"/>
      <c r="Q628" s="198"/>
      <c r="R628" s="198"/>
      <c r="S628" s="198"/>
      <c r="T628" s="198"/>
      <c r="U628" s="202"/>
      <c r="V628" s="201"/>
      <c r="W628" s="201"/>
      <c r="X628" s="201"/>
      <c r="Y628" s="201"/>
      <c r="Z628" s="201"/>
      <c r="AA628" s="205"/>
      <c r="AB628" s="205"/>
      <c r="AC628" s="205"/>
      <c r="AD628" s="205"/>
      <c r="AE628" s="205"/>
      <c r="AF628" s="205"/>
      <c r="AG628" s="205"/>
      <c r="AH628" s="205"/>
      <c r="AI628" s="233"/>
      <c r="AJ628" s="331"/>
      <c r="AK628" s="331"/>
      <c r="AL628" s="331"/>
      <c r="AM628" s="332"/>
      <c r="AN628" s="332"/>
      <c r="AO628" s="333"/>
      <c r="AQ628" s="19"/>
      <c r="AV628" s="221"/>
      <c r="AW628" s="221"/>
      <c r="AX628" s="221"/>
      <c r="AY628" s="221"/>
      <c r="AZ628" s="221"/>
      <c r="BA628" s="221"/>
      <c r="BB628" s="221"/>
      <c r="BC628" s="221"/>
      <c r="BD628" s="221"/>
      <c r="BL628" s="195"/>
      <c r="BM628" s="195"/>
      <c r="BN628" s="195"/>
      <c r="BO628" s="195"/>
      <c r="BP628" s="195"/>
      <c r="BQ628" s="195"/>
      <c r="BS628" s="195"/>
      <c r="BT628" s="195"/>
      <c r="BU628" s="246"/>
      <c r="BV628" s="195"/>
      <c r="BW628" s="246"/>
      <c r="BX628" s="195"/>
      <c r="BY628" s="246"/>
      <c r="BZ628" s="195"/>
      <c r="CA628" s="246"/>
      <c r="CC628" s="246"/>
      <c r="CE628" s="246"/>
    </row>
    <row r="629" spans="1:83" s="17" customFormat="1" ht="14.25" customHeight="1" x14ac:dyDescent="0.25">
      <c r="A629" s="198"/>
      <c r="B629" s="200"/>
      <c r="C629" s="199"/>
      <c r="D629" s="199"/>
      <c r="E629" s="199"/>
      <c r="F629" s="200"/>
      <c r="G629" s="200"/>
      <c r="H629" s="200"/>
      <c r="I629" s="198"/>
      <c r="J629" s="199"/>
      <c r="K629" s="212"/>
      <c r="L629" s="198"/>
      <c r="M629" s="198"/>
      <c r="N629" s="198"/>
      <c r="O629" s="198"/>
      <c r="P629" s="198"/>
      <c r="Q629" s="198"/>
      <c r="R629" s="198"/>
      <c r="S629" s="198"/>
      <c r="T629" s="198"/>
      <c r="U629" s="202"/>
      <c r="V629" s="201"/>
      <c r="W629" s="201"/>
      <c r="X629" s="201"/>
      <c r="Y629" s="201"/>
      <c r="Z629" s="201"/>
      <c r="AA629" s="205"/>
      <c r="AB629" s="205"/>
      <c r="AC629" s="205"/>
      <c r="AD629" s="205"/>
      <c r="AE629" s="205"/>
      <c r="AF629" s="205"/>
      <c r="AG629" s="205"/>
      <c r="AH629" s="205"/>
      <c r="AI629" s="233"/>
      <c r="AJ629" s="331"/>
      <c r="AK629" s="331"/>
      <c r="AL629" s="331"/>
      <c r="AM629" s="332"/>
      <c r="AN629" s="332"/>
      <c r="AO629" s="333"/>
      <c r="AQ629" s="19"/>
      <c r="AV629" s="221"/>
      <c r="AW629" s="221"/>
      <c r="AX629" s="221"/>
      <c r="AY629" s="221"/>
      <c r="AZ629" s="221"/>
      <c r="BA629" s="221"/>
      <c r="BB629" s="221"/>
      <c r="BC629" s="221"/>
      <c r="BD629" s="221"/>
      <c r="BL629" s="195"/>
      <c r="BM629" s="195"/>
      <c r="BN629" s="195"/>
      <c r="BO629" s="195"/>
      <c r="BP629" s="195"/>
      <c r="BQ629" s="195"/>
      <c r="BS629" s="195"/>
      <c r="BT629" s="195"/>
      <c r="BU629" s="246"/>
      <c r="BV629" s="195"/>
      <c r="BW629" s="246"/>
      <c r="BX629" s="195"/>
      <c r="BY629" s="246"/>
      <c r="BZ629" s="195"/>
      <c r="CA629" s="246"/>
      <c r="CC629" s="246"/>
      <c r="CE629" s="246"/>
    </row>
    <row r="630" spans="1:83" s="17" customFormat="1" ht="14.25" customHeight="1" x14ac:dyDescent="0.25">
      <c r="A630" s="198"/>
      <c r="B630" s="200"/>
      <c r="C630" s="199"/>
      <c r="D630" s="199"/>
      <c r="E630" s="199"/>
      <c r="F630" s="200"/>
      <c r="G630" s="200"/>
      <c r="H630" s="200"/>
      <c r="I630" s="198"/>
      <c r="J630" s="199"/>
      <c r="K630" s="212"/>
      <c r="L630" s="198"/>
      <c r="M630" s="198"/>
      <c r="N630" s="198"/>
      <c r="O630" s="198"/>
      <c r="P630" s="198"/>
      <c r="Q630" s="198"/>
      <c r="R630" s="198"/>
      <c r="S630" s="198"/>
      <c r="T630" s="198"/>
      <c r="U630" s="202"/>
      <c r="V630" s="201"/>
      <c r="W630" s="201"/>
      <c r="X630" s="201"/>
      <c r="Y630" s="201"/>
      <c r="Z630" s="201"/>
      <c r="AA630" s="205"/>
      <c r="AB630" s="205"/>
      <c r="AC630" s="205"/>
      <c r="AD630" s="205"/>
      <c r="AE630" s="205"/>
      <c r="AF630" s="205"/>
      <c r="AG630" s="205"/>
      <c r="AH630" s="205"/>
      <c r="AI630" s="233"/>
      <c r="AJ630" s="331"/>
      <c r="AK630" s="331"/>
      <c r="AL630" s="331"/>
      <c r="AM630" s="332"/>
      <c r="AN630" s="332"/>
      <c r="AO630" s="333"/>
      <c r="AQ630" s="19"/>
      <c r="AV630" s="221"/>
      <c r="AW630" s="221"/>
      <c r="AX630" s="221"/>
      <c r="AY630" s="221"/>
      <c r="AZ630" s="221"/>
      <c r="BA630" s="221"/>
      <c r="BB630" s="221"/>
      <c r="BC630" s="221"/>
      <c r="BD630" s="221"/>
      <c r="BL630" s="195"/>
      <c r="BM630" s="195"/>
      <c r="BN630" s="195"/>
      <c r="BO630" s="195"/>
      <c r="BP630" s="195"/>
      <c r="BQ630" s="195"/>
      <c r="BS630" s="195"/>
      <c r="BT630" s="195"/>
      <c r="BU630" s="246"/>
      <c r="BV630" s="195"/>
      <c r="BW630" s="246"/>
      <c r="BX630" s="195"/>
      <c r="BY630" s="246"/>
      <c r="BZ630" s="195"/>
      <c r="CA630" s="246"/>
      <c r="CC630" s="246"/>
      <c r="CE630" s="246"/>
    </row>
    <row r="631" spans="1:83" s="17" customFormat="1" ht="14.25" customHeight="1" x14ac:dyDescent="0.25">
      <c r="A631" s="198"/>
      <c r="B631" s="200"/>
      <c r="C631" s="199"/>
      <c r="D631" s="199"/>
      <c r="E631" s="199"/>
      <c r="F631" s="200"/>
      <c r="G631" s="200"/>
      <c r="H631" s="200"/>
      <c r="I631" s="198"/>
      <c r="J631" s="199"/>
      <c r="K631" s="212"/>
      <c r="L631" s="198"/>
      <c r="M631" s="198"/>
      <c r="N631" s="198"/>
      <c r="O631" s="198"/>
      <c r="P631" s="198"/>
      <c r="Q631" s="198"/>
      <c r="R631" s="198"/>
      <c r="S631" s="198"/>
      <c r="T631" s="198"/>
      <c r="U631" s="202"/>
      <c r="V631" s="201"/>
      <c r="W631" s="201"/>
      <c r="X631" s="201"/>
      <c r="Y631" s="201"/>
      <c r="Z631" s="201"/>
      <c r="AA631" s="205"/>
      <c r="AB631" s="205"/>
      <c r="AC631" s="205"/>
      <c r="AD631" s="205"/>
      <c r="AE631" s="205"/>
      <c r="AF631" s="205"/>
      <c r="AG631" s="205"/>
      <c r="AH631" s="205"/>
      <c r="AI631" s="233"/>
      <c r="AJ631" s="331"/>
      <c r="AK631" s="331"/>
      <c r="AL631" s="331"/>
      <c r="AM631" s="332"/>
      <c r="AN631" s="332"/>
      <c r="AO631" s="333"/>
      <c r="AQ631" s="19"/>
      <c r="AV631" s="221"/>
      <c r="AW631" s="221"/>
      <c r="AX631" s="221"/>
      <c r="AY631" s="221"/>
      <c r="AZ631" s="221"/>
      <c r="BA631" s="221"/>
      <c r="BB631" s="221"/>
      <c r="BC631" s="221"/>
      <c r="BD631" s="221"/>
      <c r="BL631" s="195"/>
      <c r="BM631" s="195"/>
      <c r="BN631" s="195"/>
      <c r="BO631" s="195"/>
      <c r="BP631" s="195"/>
      <c r="BQ631" s="195"/>
      <c r="BS631" s="195"/>
      <c r="BT631" s="195"/>
      <c r="BU631" s="246"/>
      <c r="BV631" s="195"/>
      <c r="BW631" s="246"/>
      <c r="BX631" s="195"/>
      <c r="BY631" s="246"/>
      <c r="BZ631" s="195"/>
      <c r="CA631" s="246"/>
      <c r="CC631" s="246"/>
      <c r="CE631" s="246"/>
    </row>
    <row r="632" spans="1:83" s="17" customFormat="1" ht="14.25" customHeight="1" x14ac:dyDescent="0.25">
      <c r="A632" s="198"/>
      <c r="B632" s="200"/>
      <c r="C632" s="199"/>
      <c r="D632" s="199"/>
      <c r="E632" s="199"/>
      <c r="F632" s="200"/>
      <c r="G632" s="200"/>
      <c r="H632" s="200"/>
      <c r="I632" s="198"/>
      <c r="J632" s="199"/>
      <c r="K632" s="212"/>
      <c r="L632" s="198"/>
      <c r="M632" s="198"/>
      <c r="N632" s="198"/>
      <c r="O632" s="198"/>
      <c r="P632" s="198"/>
      <c r="Q632" s="198"/>
      <c r="R632" s="198"/>
      <c r="S632" s="198"/>
      <c r="T632" s="198"/>
      <c r="U632" s="202"/>
      <c r="V632" s="201"/>
      <c r="W632" s="201"/>
      <c r="X632" s="201"/>
      <c r="Y632" s="201"/>
      <c r="Z632" s="201"/>
      <c r="AA632" s="205"/>
      <c r="AB632" s="205"/>
      <c r="AC632" s="205"/>
      <c r="AD632" s="205"/>
      <c r="AE632" s="205"/>
      <c r="AF632" s="205"/>
      <c r="AG632" s="205"/>
      <c r="AH632" s="205"/>
      <c r="AI632" s="233"/>
      <c r="AJ632" s="331"/>
      <c r="AK632" s="331"/>
      <c r="AL632" s="331"/>
      <c r="AM632" s="332"/>
      <c r="AN632" s="332"/>
      <c r="AO632" s="333"/>
      <c r="AQ632" s="19"/>
      <c r="AV632" s="221"/>
      <c r="AW632" s="221"/>
      <c r="AX632" s="221"/>
      <c r="AY632" s="221"/>
      <c r="AZ632" s="221"/>
      <c r="BA632" s="221"/>
      <c r="BB632" s="221"/>
      <c r="BC632" s="221"/>
      <c r="BD632" s="221"/>
      <c r="BL632" s="195"/>
      <c r="BM632" s="195"/>
      <c r="BN632" s="195"/>
      <c r="BO632" s="195"/>
      <c r="BP632" s="195"/>
      <c r="BQ632" s="195"/>
      <c r="BS632" s="195"/>
      <c r="BT632" s="195"/>
      <c r="BU632" s="246"/>
      <c r="BV632" s="195"/>
      <c r="BW632" s="246"/>
      <c r="BX632" s="195"/>
      <c r="BY632" s="246"/>
      <c r="BZ632" s="195"/>
      <c r="CA632" s="246"/>
      <c r="CC632" s="246"/>
      <c r="CE632" s="246"/>
    </row>
    <row r="633" spans="1:83" s="17" customFormat="1" ht="14.25" customHeight="1" x14ac:dyDescent="0.25">
      <c r="A633" s="198"/>
      <c r="B633" s="200"/>
      <c r="C633" s="199"/>
      <c r="D633" s="199"/>
      <c r="E633" s="199"/>
      <c r="F633" s="200"/>
      <c r="G633" s="200"/>
      <c r="H633" s="200"/>
      <c r="I633" s="198"/>
      <c r="J633" s="199"/>
      <c r="K633" s="212"/>
      <c r="L633" s="198"/>
      <c r="M633" s="198"/>
      <c r="N633" s="198"/>
      <c r="O633" s="198"/>
      <c r="P633" s="198"/>
      <c r="Q633" s="198"/>
      <c r="R633" s="198"/>
      <c r="S633" s="198"/>
      <c r="T633" s="198"/>
      <c r="U633" s="202"/>
      <c r="V633" s="201"/>
      <c r="W633" s="201"/>
      <c r="X633" s="201"/>
      <c r="Y633" s="201"/>
      <c r="Z633" s="201"/>
      <c r="AA633" s="205"/>
      <c r="AB633" s="205"/>
      <c r="AC633" s="205"/>
      <c r="AD633" s="205"/>
      <c r="AE633" s="205"/>
      <c r="AF633" s="205"/>
      <c r="AG633" s="205"/>
      <c r="AH633" s="205"/>
      <c r="AI633" s="233"/>
      <c r="AJ633" s="331"/>
      <c r="AK633" s="331"/>
      <c r="AL633" s="331"/>
      <c r="AM633" s="332"/>
      <c r="AN633" s="332"/>
      <c r="AO633" s="333"/>
      <c r="AQ633" s="19"/>
      <c r="AV633" s="221"/>
      <c r="AW633" s="221"/>
      <c r="AX633" s="221"/>
      <c r="AY633" s="221"/>
      <c r="AZ633" s="221"/>
      <c r="BA633" s="221"/>
      <c r="BB633" s="221"/>
      <c r="BC633" s="221"/>
      <c r="BD633" s="221"/>
      <c r="BL633" s="195"/>
      <c r="BM633" s="195"/>
      <c r="BN633" s="195"/>
      <c r="BO633" s="195"/>
      <c r="BP633" s="195"/>
      <c r="BQ633" s="195"/>
      <c r="BS633" s="195"/>
      <c r="BT633" s="195"/>
      <c r="BU633" s="246"/>
      <c r="BV633" s="195"/>
      <c r="BW633" s="246"/>
      <c r="BX633" s="195"/>
      <c r="BY633" s="246"/>
      <c r="BZ633" s="195"/>
      <c r="CA633" s="246"/>
      <c r="CC633" s="246"/>
      <c r="CE633" s="246"/>
    </row>
    <row r="634" spans="1:83" s="17" customFormat="1" ht="14.25" customHeight="1" x14ac:dyDescent="0.25">
      <c r="A634" s="198"/>
      <c r="B634" s="200"/>
      <c r="C634" s="199"/>
      <c r="D634" s="199"/>
      <c r="E634" s="199"/>
      <c r="F634" s="200"/>
      <c r="G634" s="200"/>
      <c r="H634" s="200"/>
      <c r="I634" s="198"/>
      <c r="J634" s="199"/>
      <c r="K634" s="212"/>
      <c r="L634" s="198"/>
      <c r="M634" s="198"/>
      <c r="N634" s="198"/>
      <c r="O634" s="198"/>
      <c r="P634" s="198"/>
      <c r="Q634" s="198"/>
      <c r="R634" s="198"/>
      <c r="S634" s="198"/>
      <c r="T634" s="198"/>
      <c r="U634" s="202"/>
      <c r="V634" s="201"/>
      <c r="W634" s="201"/>
      <c r="X634" s="201"/>
      <c r="Y634" s="201"/>
      <c r="Z634" s="201"/>
      <c r="AA634" s="205"/>
      <c r="AB634" s="205"/>
      <c r="AC634" s="205"/>
      <c r="AD634" s="205"/>
      <c r="AE634" s="205"/>
      <c r="AF634" s="205"/>
      <c r="AG634" s="205"/>
      <c r="AH634" s="205"/>
      <c r="AI634" s="233"/>
      <c r="AJ634" s="331"/>
      <c r="AK634" s="331"/>
      <c r="AL634" s="331"/>
      <c r="AM634" s="332"/>
      <c r="AN634" s="332"/>
      <c r="AO634" s="333"/>
      <c r="AQ634" s="19"/>
      <c r="AV634" s="221"/>
      <c r="AW634" s="221"/>
      <c r="AX634" s="221"/>
      <c r="AY634" s="221"/>
      <c r="AZ634" s="221"/>
      <c r="BA634" s="221"/>
      <c r="BB634" s="221"/>
      <c r="BC634" s="221"/>
      <c r="BD634" s="221"/>
      <c r="BL634" s="195"/>
      <c r="BM634" s="195"/>
      <c r="BN634" s="195"/>
      <c r="BO634" s="195"/>
      <c r="BP634" s="195"/>
      <c r="BQ634" s="195"/>
      <c r="BS634" s="195"/>
      <c r="BT634" s="195"/>
      <c r="BU634" s="246"/>
      <c r="BV634" s="195"/>
      <c r="BW634" s="246"/>
      <c r="BX634" s="195"/>
      <c r="BY634" s="246"/>
      <c r="BZ634" s="195"/>
      <c r="CA634" s="246"/>
      <c r="CC634" s="246"/>
      <c r="CE634" s="246"/>
    </row>
    <row r="635" spans="1:83" s="17" customFormat="1" ht="14.25" customHeight="1" x14ac:dyDescent="0.25">
      <c r="A635" s="198"/>
      <c r="B635" s="200"/>
      <c r="C635" s="199"/>
      <c r="D635" s="199"/>
      <c r="E635" s="199"/>
      <c r="F635" s="200"/>
      <c r="G635" s="200"/>
      <c r="H635" s="200"/>
      <c r="I635" s="198"/>
      <c r="J635" s="199"/>
      <c r="K635" s="212"/>
      <c r="L635" s="198"/>
      <c r="M635" s="198"/>
      <c r="N635" s="198"/>
      <c r="O635" s="198"/>
      <c r="P635" s="198"/>
      <c r="Q635" s="198"/>
      <c r="R635" s="198"/>
      <c r="S635" s="198"/>
      <c r="T635" s="198"/>
      <c r="U635" s="202"/>
      <c r="V635" s="201"/>
      <c r="W635" s="201"/>
      <c r="X635" s="201"/>
      <c r="Y635" s="201"/>
      <c r="Z635" s="201"/>
      <c r="AA635" s="205"/>
      <c r="AB635" s="205"/>
      <c r="AC635" s="205"/>
      <c r="AD635" s="205"/>
      <c r="AE635" s="205"/>
      <c r="AF635" s="205"/>
      <c r="AG635" s="205"/>
      <c r="AH635" s="205"/>
      <c r="AI635" s="233"/>
      <c r="AJ635" s="331"/>
      <c r="AK635" s="331"/>
      <c r="AL635" s="331"/>
      <c r="AM635" s="332"/>
      <c r="AN635" s="332"/>
      <c r="AO635" s="333"/>
      <c r="AQ635" s="19"/>
      <c r="AV635" s="221"/>
      <c r="AW635" s="221"/>
      <c r="AX635" s="221"/>
      <c r="AY635" s="221"/>
      <c r="AZ635" s="221"/>
      <c r="BA635" s="221"/>
      <c r="BB635" s="221"/>
      <c r="BC635" s="221"/>
      <c r="BD635" s="221"/>
      <c r="BL635" s="195"/>
      <c r="BM635" s="195"/>
      <c r="BN635" s="195"/>
      <c r="BO635" s="195"/>
      <c r="BP635" s="195"/>
      <c r="BQ635" s="195"/>
      <c r="BS635" s="195"/>
      <c r="BT635" s="195"/>
      <c r="BU635" s="246"/>
      <c r="BV635" s="195"/>
      <c r="BW635" s="246"/>
      <c r="BX635" s="195"/>
      <c r="BY635" s="246"/>
      <c r="BZ635" s="195"/>
      <c r="CA635" s="246"/>
      <c r="CC635" s="246"/>
      <c r="CE635" s="246"/>
    </row>
    <row r="636" spans="1:83" s="17" customFormat="1" ht="14.25" customHeight="1" x14ac:dyDescent="0.25">
      <c r="A636" s="198"/>
      <c r="B636" s="200"/>
      <c r="C636" s="199"/>
      <c r="D636" s="199"/>
      <c r="E636" s="199"/>
      <c r="F636" s="200"/>
      <c r="G636" s="200"/>
      <c r="H636" s="200"/>
      <c r="I636" s="198"/>
      <c r="J636" s="199"/>
      <c r="K636" s="212"/>
      <c r="L636" s="198"/>
      <c r="M636" s="198"/>
      <c r="N636" s="198"/>
      <c r="O636" s="198"/>
      <c r="P636" s="198"/>
      <c r="Q636" s="198"/>
      <c r="R636" s="198"/>
      <c r="S636" s="198"/>
      <c r="T636" s="198"/>
      <c r="U636" s="202"/>
      <c r="V636" s="201"/>
      <c r="W636" s="201"/>
      <c r="X636" s="201"/>
      <c r="Y636" s="201"/>
      <c r="Z636" s="201"/>
      <c r="AA636" s="205"/>
      <c r="AB636" s="205"/>
      <c r="AC636" s="205"/>
      <c r="AD636" s="205"/>
      <c r="AE636" s="205"/>
      <c r="AF636" s="205"/>
      <c r="AG636" s="205"/>
      <c r="AH636" s="205"/>
      <c r="AI636" s="233"/>
      <c r="AJ636" s="331"/>
      <c r="AK636" s="331"/>
      <c r="AL636" s="331"/>
      <c r="AM636" s="332"/>
      <c r="AN636" s="332"/>
      <c r="AO636" s="333"/>
      <c r="AQ636" s="19"/>
      <c r="AV636" s="221"/>
      <c r="AW636" s="221"/>
      <c r="AX636" s="221"/>
      <c r="AY636" s="221"/>
      <c r="AZ636" s="221"/>
      <c r="BA636" s="221"/>
      <c r="BB636" s="221"/>
      <c r="BC636" s="221"/>
      <c r="BD636" s="221"/>
      <c r="BL636" s="195"/>
      <c r="BM636" s="195"/>
      <c r="BN636" s="195"/>
      <c r="BO636" s="195"/>
      <c r="BP636" s="195"/>
      <c r="BQ636" s="195"/>
      <c r="BS636" s="195"/>
      <c r="BT636" s="195"/>
      <c r="BU636" s="246"/>
      <c r="BV636" s="195"/>
      <c r="BW636" s="246"/>
      <c r="BX636" s="195"/>
      <c r="BY636" s="246"/>
      <c r="BZ636" s="195"/>
      <c r="CA636" s="246"/>
      <c r="CC636" s="246"/>
      <c r="CE636" s="246"/>
    </row>
    <row r="637" spans="1:83" s="17" customFormat="1" ht="14.25" customHeight="1" x14ac:dyDescent="0.25">
      <c r="A637" s="198"/>
      <c r="B637" s="200"/>
      <c r="C637" s="199"/>
      <c r="D637" s="199"/>
      <c r="E637" s="199"/>
      <c r="F637" s="200"/>
      <c r="G637" s="200"/>
      <c r="H637" s="200"/>
      <c r="I637" s="198"/>
      <c r="J637" s="199"/>
      <c r="K637" s="212"/>
      <c r="L637" s="198"/>
      <c r="M637" s="198"/>
      <c r="N637" s="198"/>
      <c r="O637" s="198"/>
      <c r="P637" s="198"/>
      <c r="Q637" s="198"/>
      <c r="R637" s="198"/>
      <c r="S637" s="198"/>
      <c r="T637" s="198"/>
      <c r="U637" s="202"/>
      <c r="V637" s="201"/>
      <c r="W637" s="201"/>
      <c r="X637" s="201"/>
      <c r="Y637" s="201"/>
      <c r="Z637" s="201"/>
      <c r="AA637" s="205"/>
      <c r="AB637" s="205"/>
      <c r="AC637" s="205"/>
      <c r="AD637" s="205"/>
      <c r="AE637" s="205"/>
      <c r="AF637" s="205"/>
      <c r="AG637" s="205"/>
      <c r="AH637" s="205"/>
      <c r="AI637" s="233"/>
      <c r="AJ637" s="331"/>
      <c r="AK637" s="331"/>
      <c r="AL637" s="331"/>
      <c r="AM637" s="332"/>
      <c r="AN637" s="332"/>
      <c r="AO637" s="333"/>
      <c r="AQ637" s="19"/>
      <c r="AV637" s="221"/>
      <c r="AW637" s="221"/>
      <c r="AX637" s="221"/>
      <c r="AY637" s="221"/>
      <c r="AZ637" s="221"/>
      <c r="BA637" s="221"/>
      <c r="BB637" s="221"/>
      <c r="BC637" s="221"/>
      <c r="BD637" s="221"/>
      <c r="BL637" s="195"/>
      <c r="BM637" s="195"/>
      <c r="BN637" s="195"/>
      <c r="BO637" s="195"/>
      <c r="BP637" s="195"/>
      <c r="BQ637" s="195"/>
      <c r="BS637" s="195"/>
      <c r="BT637" s="195"/>
      <c r="BU637" s="246"/>
      <c r="BV637" s="195"/>
      <c r="BW637" s="246"/>
      <c r="BX637" s="195"/>
      <c r="BY637" s="246"/>
      <c r="BZ637" s="195"/>
      <c r="CA637" s="246"/>
      <c r="CC637" s="246"/>
      <c r="CE637" s="246"/>
    </row>
    <row r="638" spans="1:83" s="17" customFormat="1" ht="14.25" customHeight="1" x14ac:dyDescent="0.25">
      <c r="A638" s="198"/>
      <c r="B638" s="200"/>
      <c r="C638" s="199"/>
      <c r="D638" s="199"/>
      <c r="E638" s="199"/>
      <c r="F638" s="200"/>
      <c r="G638" s="200"/>
      <c r="H638" s="200"/>
      <c r="I638" s="198"/>
      <c r="J638" s="199"/>
      <c r="K638" s="212"/>
      <c r="L638" s="198"/>
      <c r="M638" s="198"/>
      <c r="N638" s="198"/>
      <c r="O638" s="198"/>
      <c r="P638" s="198"/>
      <c r="Q638" s="198"/>
      <c r="R638" s="198"/>
      <c r="S638" s="198"/>
      <c r="T638" s="198"/>
      <c r="U638" s="202"/>
      <c r="V638" s="201"/>
      <c r="W638" s="201"/>
      <c r="X638" s="201"/>
      <c r="Y638" s="201"/>
      <c r="Z638" s="201"/>
      <c r="AA638" s="205"/>
      <c r="AB638" s="205"/>
      <c r="AC638" s="205"/>
      <c r="AD638" s="205"/>
      <c r="AE638" s="205"/>
      <c r="AF638" s="205"/>
      <c r="AG638" s="205"/>
      <c r="AH638" s="205"/>
      <c r="AI638" s="233"/>
      <c r="AJ638" s="331"/>
      <c r="AK638" s="331"/>
      <c r="AL638" s="331"/>
      <c r="AM638" s="332"/>
      <c r="AN638" s="332"/>
      <c r="AO638" s="333"/>
      <c r="AQ638" s="19"/>
      <c r="AV638" s="221"/>
      <c r="AW638" s="221"/>
      <c r="AX638" s="221"/>
      <c r="AY638" s="221"/>
      <c r="AZ638" s="221"/>
      <c r="BA638" s="221"/>
      <c r="BB638" s="221"/>
      <c r="BC638" s="221"/>
      <c r="BD638" s="221"/>
      <c r="BL638" s="195"/>
      <c r="BM638" s="195"/>
      <c r="BN638" s="195"/>
      <c r="BO638" s="195"/>
      <c r="BP638" s="195"/>
      <c r="BQ638" s="195"/>
      <c r="BS638" s="195"/>
      <c r="BT638" s="195"/>
      <c r="BU638" s="246"/>
      <c r="BV638" s="195"/>
      <c r="BW638" s="246"/>
      <c r="BX638" s="195"/>
      <c r="BY638" s="246"/>
      <c r="BZ638" s="195"/>
      <c r="CA638" s="246"/>
      <c r="CC638" s="246"/>
      <c r="CE638" s="246"/>
    </row>
    <row r="639" spans="1:83" s="17" customFormat="1" ht="14.25" customHeight="1" x14ac:dyDescent="0.25">
      <c r="A639" s="198"/>
      <c r="B639" s="200"/>
      <c r="C639" s="199"/>
      <c r="D639" s="199"/>
      <c r="E639" s="199"/>
      <c r="F639" s="200"/>
      <c r="G639" s="200"/>
      <c r="H639" s="200"/>
      <c r="I639" s="198"/>
      <c r="J639" s="199"/>
      <c r="K639" s="212"/>
      <c r="L639" s="198"/>
      <c r="M639" s="198"/>
      <c r="N639" s="198"/>
      <c r="O639" s="198"/>
      <c r="P639" s="198"/>
      <c r="Q639" s="198"/>
      <c r="R639" s="198"/>
      <c r="S639" s="198"/>
      <c r="T639" s="198"/>
      <c r="U639" s="202"/>
      <c r="V639" s="201"/>
      <c r="W639" s="201"/>
      <c r="X639" s="201"/>
      <c r="Y639" s="201"/>
      <c r="Z639" s="201"/>
      <c r="AA639" s="205"/>
      <c r="AB639" s="205"/>
      <c r="AC639" s="205"/>
      <c r="AD639" s="205"/>
      <c r="AE639" s="205"/>
      <c r="AF639" s="205"/>
      <c r="AG639" s="205"/>
      <c r="AH639" s="205"/>
      <c r="AI639" s="233"/>
      <c r="AJ639" s="331"/>
      <c r="AK639" s="331"/>
      <c r="AL639" s="331"/>
      <c r="AM639" s="332"/>
      <c r="AN639" s="332"/>
      <c r="AO639" s="333"/>
      <c r="AQ639" s="19"/>
      <c r="AV639" s="221"/>
      <c r="AW639" s="221"/>
      <c r="AX639" s="221"/>
      <c r="AY639" s="221"/>
      <c r="AZ639" s="221"/>
      <c r="BA639" s="221"/>
      <c r="BB639" s="221"/>
      <c r="BC639" s="221"/>
      <c r="BD639" s="221"/>
      <c r="BL639" s="195"/>
      <c r="BM639" s="195"/>
      <c r="BN639" s="195"/>
      <c r="BO639" s="195"/>
      <c r="BP639" s="195"/>
      <c r="BQ639" s="195"/>
      <c r="BS639" s="195"/>
      <c r="BT639" s="195"/>
      <c r="BU639" s="246"/>
      <c r="BV639" s="195"/>
      <c r="BW639" s="246"/>
      <c r="BX639" s="195"/>
      <c r="BY639" s="246"/>
      <c r="BZ639" s="195"/>
      <c r="CA639" s="246"/>
      <c r="CC639" s="246"/>
      <c r="CE639" s="246"/>
    </row>
    <row r="640" spans="1:83" s="17" customFormat="1" ht="14.25" customHeight="1" x14ac:dyDescent="0.25">
      <c r="A640" s="198"/>
      <c r="B640" s="200"/>
      <c r="C640" s="199"/>
      <c r="D640" s="199"/>
      <c r="E640" s="199"/>
      <c r="F640" s="200"/>
      <c r="G640" s="200"/>
      <c r="H640" s="200"/>
      <c r="I640" s="198"/>
      <c r="J640" s="199"/>
      <c r="K640" s="212"/>
      <c r="L640" s="198"/>
      <c r="M640" s="198"/>
      <c r="N640" s="198"/>
      <c r="O640" s="198"/>
      <c r="P640" s="198"/>
      <c r="Q640" s="198"/>
      <c r="R640" s="198"/>
      <c r="S640" s="198"/>
      <c r="T640" s="198"/>
      <c r="U640" s="202"/>
      <c r="V640" s="201"/>
      <c r="W640" s="201"/>
      <c r="X640" s="201"/>
      <c r="Y640" s="201"/>
      <c r="Z640" s="201"/>
      <c r="AA640" s="205"/>
      <c r="AB640" s="205"/>
      <c r="AC640" s="205"/>
      <c r="AD640" s="205"/>
      <c r="AE640" s="205"/>
      <c r="AF640" s="205"/>
      <c r="AG640" s="205"/>
      <c r="AH640" s="205"/>
      <c r="AI640" s="233"/>
      <c r="AJ640" s="331"/>
      <c r="AK640" s="331"/>
      <c r="AL640" s="331"/>
      <c r="AM640" s="332"/>
      <c r="AN640" s="332"/>
      <c r="AO640" s="333"/>
      <c r="AQ640" s="19"/>
      <c r="AV640" s="221"/>
      <c r="AW640" s="221"/>
      <c r="AX640" s="221"/>
      <c r="AY640" s="221"/>
      <c r="AZ640" s="221"/>
      <c r="BA640" s="221"/>
      <c r="BB640" s="221"/>
      <c r="BC640" s="221"/>
      <c r="BD640" s="221"/>
      <c r="BL640" s="195"/>
      <c r="BM640" s="195"/>
      <c r="BN640" s="195"/>
      <c r="BO640" s="195"/>
      <c r="BP640" s="195"/>
      <c r="BQ640" s="195"/>
      <c r="BS640" s="195"/>
      <c r="BT640" s="195"/>
      <c r="BU640" s="246"/>
      <c r="BV640" s="195"/>
      <c r="BW640" s="246"/>
      <c r="BX640" s="195"/>
      <c r="BY640" s="246"/>
      <c r="BZ640" s="195"/>
      <c r="CA640" s="246"/>
      <c r="CC640" s="246"/>
      <c r="CE640" s="246"/>
    </row>
    <row r="641" spans="1:83" s="17" customFormat="1" ht="14.25" customHeight="1" x14ac:dyDescent="0.25">
      <c r="A641" s="198"/>
      <c r="B641" s="200"/>
      <c r="C641" s="199"/>
      <c r="D641" s="199"/>
      <c r="E641" s="199"/>
      <c r="F641" s="200"/>
      <c r="G641" s="200"/>
      <c r="H641" s="200"/>
      <c r="I641" s="198"/>
      <c r="J641" s="199"/>
      <c r="K641" s="212"/>
      <c r="L641" s="198"/>
      <c r="M641" s="198"/>
      <c r="N641" s="198"/>
      <c r="O641" s="198"/>
      <c r="P641" s="198"/>
      <c r="Q641" s="198"/>
      <c r="R641" s="198"/>
      <c r="S641" s="198"/>
      <c r="T641" s="198"/>
      <c r="U641" s="202"/>
      <c r="V641" s="201"/>
      <c r="W641" s="201"/>
      <c r="X641" s="201"/>
      <c r="Y641" s="201"/>
      <c r="Z641" s="201"/>
      <c r="AA641" s="205"/>
      <c r="AB641" s="205"/>
      <c r="AC641" s="205"/>
      <c r="AD641" s="205"/>
      <c r="AE641" s="205"/>
      <c r="AF641" s="205"/>
      <c r="AG641" s="205"/>
      <c r="AH641" s="205"/>
      <c r="AI641" s="233"/>
      <c r="AJ641" s="331"/>
      <c r="AK641" s="331"/>
      <c r="AL641" s="331"/>
      <c r="AM641" s="332"/>
      <c r="AN641" s="332"/>
      <c r="AO641" s="333"/>
      <c r="AQ641" s="19"/>
      <c r="AV641" s="221"/>
      <c r="AW641" s="221"/>
      <c r="AX641" s="221"/>
      <c r="AY641" s="221"/>
      <c r="AZ641" s="221"/>
      <c r="BA641" s="221"/>
      <c r="BB641" s="221"/>
      <c r="BC641" s="221"/>
      <c r="BD641" s="221"/>
      <c r="BL641" s="195"/>
      <c r="BM641" s="195"/>
      <c r="BN641" s="195"/>
      <c r="BO641" s="195"/>
      <c r="BP641" s="195"/>
      <c r="BQ641" s="195"/>
      <c r="BS641" s="195"/>
      <c r="BT641" s="195"/>
      <c r="BU641" s="246"/>
      <c r="BV641" s="195"/>
      <c r="BW641" s="246"/>
      <c r="BX641" s="195"/>
      <c r="BY641" s="246"/>
      <c r="BZ641" s="195"/>
      <c r="CA641" s="246"/>
      <c r="CC641" s="246"/>
      <c r="CE641" s="246"/>
    </row>
    <row r="642" spans="1:83" s="17" customFormat="1" ht="14.25" customHeight="1" x14ac:dyDescent="0.25">
      <c r="A642" s="198"/>
      <c r="B642" s="200"/>
      <c r="C642" s="199"/>
      <c r="D642" s="199"/>
      <c r="E642" s="199"/>
      <c r="F642" s="200"/>
      <c r="G642" s="200"/>
      <c r="H642" s="200"/>
      <c r="I642" s="198"/>
      <c r="J642" s="199"/>
      <c r="K642" s="212"/>
      <c r="L642" s="198"/>
      <c r="M642" s="198"/>
      <c r="N642" s="198"/>
      <c r="O642" s="198"/>
      <c r="P642" s="198"/>
      <c r="Q642" s="198"/>
      <c r="R642" s="198"/>
      <c r="S642" s="198"/>
      <c r="T642" s="198"/>
      <c r="U642" s="202"/>
      <c r="V642" s="201"/>
      <c r="W642" s="201"/>
      <c r="X642" s="201"/>
      <c r="Y642" s="201"/>
      <c r="Z642" s="201"/>
      <c r="AA642" s="205"/>
      <c r="AB642" s="205"/>
      <c r="AC642" s="205"/>
      <c r="AD642" s="205"/>
      <c r="AE642" s="205"/>
      <c r="AF642" s="205"/>
      <c r="AG642" s="205"/>
      <c r="AH642" s="205"/>
      <c r="AI642" s="233"/>
      <c r="AJ642" s="331"/>
      <c r="AK642" s="331"/>
      <c r="AL642" s="331"/>
      <c r="AM642" s="332"/>
      <c r="AN642" s="332"/>
      <c r="AO642" s="333"/>
      <c r="AQ642" s="19"/>
      <c r="AV642" s="221"/>
      <c r="AW642" s="221"/>
      <c r="AX642" s="221"/>
      <c r="AY642" s="221"/>
      <c r="AZ642" s="221"/>
      <c r="BA642" s="221"/>
      <c r="BB642" s="221"/>
      <c r="BC642" s="221"/>
      <c r="BD642" s="221"/>
      <c r="BL642" s="195"/>
      <c r="BM642" s="195"/>
      <c r="BN642" s="195"/>
      <c r="BO642" s="195"/>
      <c r="BP642" s="195"/>
      <c r="BQ642" s="195"/>
      <c r="BS642" s="195"/>
      <c r="BT642" s="195"/>
      <c r="BU642" s="246"/>
      <c r="BV642" s="195"/>
      <c r="BW642" s="246"/>
      <c r="BX642" s="195"/>
      <c r="BY642" s="246"/>
      <c r="BZ642" s="195"/>
      <c r="CA642" s="246"/>
      <c r="CC642" s="246"/>
      <c r="CE642" s="246"/>
    </row>
    <row r="643" spans="1:83" s="17" customFormat="1" ht="14.25" customHeight="1" x14ac:dyDescent="0.25">
      <c r="A643" s="198"/>
      <c r="B643" s="200"/>
      <c r="C643" s="199"/>
      <c r="D643" s="199"/>
      <c r="E643" s="199"/>
      <c r="F643" s="200"/>
      <c r="G643" s="200"/>
      <c r="H643" s="200"/>
      <c r="I643" s="198"/>
      <c r="J643" s="199"/>
      <c r="K643" s="212"/>
      <c r="L643" s="198"/>
      <c r="M643" s="198"/>
      <c r="N643" s="198"/>
      <c r="O643" s="198"/>
      <c r="P643" s="198"/>
      <c r="Q643" s="198"/>
      <c r="R643" s="198"/>
      <c r="S643" s="198"/>
      <c r="T643" s="198"/>
      <c r="U643" s="202"/>
      <c r="V643" s="201"/>
      <c r="W643" s="201"/>
      <c r="X643" s="201"/>
      <c r="Y643" s="201"/>
      <c r="Z643" s="201"/>
      <c r="AA643" s="205"/>
      <c r="AB643" s="205"/>
      <c r="AC643" s="205"/>
      <c r="AD643" s="205"/>
      <c r="AE643" s="205"/>
      <c r="AF643" s="205"/>
      <c r="AG643" s="205"/>
      <c r="AH643" s="205"/>
      <c r="AI643" s="233"/>
      <c r="AJ643" s="331"/>
      <c r="AK643" s="331"/>
      <c r="AL643" s="331"/>
      <c r="AM643" s="332"/>
      <c r="AN643" s="332"/>
      <c r="AO643" s="333"/>
      <c r="AQ643" s="19"/>
      <c r="AV643" s="221"/>
      <c r="AW643" s="221"/>
      <c r="AX643" s="221"/>
      <c r="AY643" s="221"/>
      <c r="AZ643" s="221"/>
      <c r="BA643" s="221"/>
      <c r="BB643" s="221"/>
      <c r="BC643" s="221"/>
      <c r="BD643" s="221"/>
      <c r="BL643" s="195"/>
      <c r="BM643" s="195"/>
      <c r="BN643" s="195"/>
      <c r="BO643" s="195"/>
      <c r="BP643" s="195"/>
      <c r="BQ643" s="195"/>
      <c r="BS643" s="195"/>
      <c r="BT643" s="195"/>
      <c r="BU643" s="246"/>
      <c r="BV643" s="195"/>
      <c r="BW643" s="246"/>
      <c r="BX643" s="195"/>
      <c r="BY643" s="246"/>
      <c r="BZ643" s="195"/>
      <c r="CA643" s="246"/>
      <c r="CC643" s="246"/>
      <c r="CE643" s="246"/>
    </row>
    <row r="644" spans="1:83" s="17" customFormat="1" ht="14.25" customHeight="1" x14ac:dyDescent="0.25">
      <c r="A644" s="198"/>
      <c r="B644" s="200"/>
      <c r="C644" s="199"/>
      <c r="D644" s="199"/>
      <c r="E644" s="199"/>
      <c r="F644" s="200"/>
      <c r="G644" s="200"/>
      <c r="H644" s="200"/>
      <c r="I644" s="198"/>
      <c r="J644" s="199"/>
      <c r="K644" s="212"/>
      <c r="L644" s="198"/>
      <c r="M644" s="198"/>
      <c r="N644" s="198"/>
      <c r="O644" s="198"/>
      <c r="P644" s="198"/>
      <c r="Q644" s="198"/>
      <c r="R644" s="198"/>
      <c r="S644" s="198"/>
      <c r="T644" s="198"/>
      <c r="U644" s="202"/>
      <c r="V644" s="201"/>
      <c r="W644" s="201"/>
      <c r="X644" s="201"/>
      <c r="Y644" s="201"/>
      <c r="Z644" s="201"/>
      <c r="AA644" s="205"/>
      <c r="AB644" s="205"/>
      <c r="AC644" s="205"/>
      <c r="AD644" s="205"/>
      <c r="AE644" s="205"/>
      <c r="AF644" s="205"/>
      <c r="AG644" s="205"/>
      <c r="AH644" s="205"/>
      <c r="AI644" s="233"/>
      <c r="AJ644" s="331"/>
      <c r="AK644" s="331"/>
      <c r="AL644" s="331"/>
      <c r="AM644" s="332"/>
      <c r="AN644" s="332"/>
      <c r="AO644" s="333"/>
      <c r="AQ644" s="19"/>
      <c r="AV644" s="221"/>
      <c r="AW644" s="221"/>
      <c r="AX644" s="221"/>
      <c r="AY644" s="221"/>
      <c r="AZ644" s="221"/>
      <c r="BA644" s="221"/>
      <c r="BB644" s="221"/>
      <c r="BC644" s="221"/>
      <c r="BD644" s="221"/>
      <c r="BL644" s="195"/>
      <c r="BM644" s="195"/>
      <c r="BN644" s="195"/>
      <c r="BO644" s="195"/>
      <c r="BP644" s="195"/>
      <c r="BQ644" s="195"/>
      <c r="BS644" s="195"/>
      <c r="BT644" s="195"/>
      <c r="BU644" s="246"/>
      <c r="BV644" s="195"/>
      <c r="BW644" s="246"/>
      <c r="BX644" s="195"/>
      <c r="BY644" s="246"/>
      <c r="BZ644" s="195"/>
      <c r="CA644" s="246"/>
      <c r="CC644" s="246"/>
      <c r="CE644" s="246"/>
    </row>
    <row r="645" spans="1:83" s="17" customFormat="1" ht="14.25" customHeight="1" x14ac:dyDescent="0.25">
      <c r="A645" s="198"/>
      <c r="B645" s="200"/>
      <c r="C645" s="199"/>
      <c r="D645" s="199"/>
      <c r="E645" s="199"/>
      <c r="F645" s="200"/>
      <c r="G645" s="200"/>
      <c r="H645" s="200"/>
      <c r="I645" s="198"/>
      <c r="J645" s="199"/>
      <c r="K645" s="212"/>
      <c r="L645" s="198"/>
      <c r="M645" s="198"/>
      <c r="N645" s="198"/>
      <c r="O645" s="198"/>
      <c r="P645" s="198"/>
      <c r="Q645" s="198"/>
      <c r="R645" s="198"/>
      <c r="S645" s="198"/>
      <c r="T645" s="198"/>
      <c r="U645" s="202"/>
      <c r="V645" s="201"/>
      <c r="W645" s="201"/>
      <c r="X645" s="201"/>
      <c r="Y645" s="201"/>
      <c r="Z645" s="201"/>
      <c r="AA645" s="205"/>
      <c r="AB645" s="205"/>
      <c r="AC645" s="205"/>
      <c r="AD645" s="205"/>
      <c r="AE645" s="205"/>
      <c r="AF645" s="205"/>
      <c r="AG645" s="205"/>
      <c r="AH645" s="205"/>
      <c r="AI645" s="233"/>
      <c r="AJ645" s="331"/>
      <c r="AK645" s="331"/>
      <c r="AL645" s="331"/>
      <c r="AM645" s="332"/>
      <c r="AN645" s="332"/>
      <c r="AO645" s="333"/>
      <c r="AQ645" s="19"/>
      <c r="AV645" s="221"/>
      <c r="AW645" s="221"/>
      <c r="AX645" s="221"/>
      <c r="AY645" s="221"/>
      <c r="AZ645" s="221"/>
      <c r="BA645" s="221"/>
      <c r="BB645" s="221"/>
      <c r="BC645" s="221"/>
      <c r="BD645" s="221"/>
      <c r="BL645" s="195"/>
      <c r="BM645" s="195"/>
      <c r="BN645" s="195"/>
      <c r="BO645" s="195"/>
      <c r="BP645" s="195"/>
      <c r="BQ645" s="195"/>
      <c r="BS645" s="195"/>
      <c r="BT645" s="195"/>
      <c r="BU645" s="246"/>
      <c r="BV645" s="195"/>
      <c r="BW645" s="246"/>
      <c r="BX645" s="195"/>
      <c r="BY645" s="246"/>
      <c r="BZ645" s="195"/>
      <c r="CA645" s="246"/>
      <c r="CC645" s="246"/>
      <c r="CE645" s="246"/>
    </row>
    <row r="646" spans="1:83" s="17" customFormat="1" ht="14.25" customHeight="1" x14ac:dyDescent="0.25">
      <c r="A646" s="198"/>
      <c r="B646" s="200"/>
      <c r="C646" s="199"/>
      <c r="D646" s="199"/>
      <c r="E646" s="199"/>
      <c r="F646" s="200"/>
      <c r="G646" s="200"/>
      <c r="H646" s="200"/>
      <c r="I646" s="198"/>
      <c r="J646" s="199"/>
      <c r="K646" s="212"/>
      <c r="L646" s="198"/>
      <c r="M646" s="198"/>
      <c r="N646" s="198"/>
      <c r="O646" s="198"/>
      <c r="P646" s="198"/>
      <c r="Q646" s="198"/>
      <c r="R646" s="198"/>
      <c r="S646" s="198"/>
      <c r="T646" s="198"/>
      <c r="U646" s="202"/>
      <c r="V646" s="201"/>
      <c r="W646" s="201"/>
      <c r="X646" s="201"/>
      <c r="Y646" s="201"/>
      <c r="Z646" s="201"/>
      <c r="AA646" s="205"/>
      <c r="AB646" s="205"/>
      <c r="AC646" s="205"/>
      <c r="AD646" s="205"/>
      <c r="AE646" s="205"/>
      <c r="AF646" s="205"/>
      <c r="AG646" s="205"/>
      <c r="AH646" s="205"/>
      <c r="AI646" s="233"/>
      <c r="AJ646" s="331"/>
      <c r="AK646" s="331"/>
      <c r="AL646" s="331"/>
      <c r="AM646" s="332"/>
      <c r="AN646" s="332"/>
      <c r="AO646" s="333"/>
      <c r="AQ646" s="19"/>
      <c r="AV646" s="221"/>
      <c r="AW646" s="221"/>
      <c r="AX646" s="221"/>
      <c r="AY646" s="221"/>
      <c r="AZ646" s="221"/>
      <c r="BA646" s="221"/>
      <c r="BB646" s="221"/>
      <c r="BC646" s="221"/>
      <c r="BD646" s="221"/>
      <c r="BL646" s="195"/>
      <c r="BM646" s="195"/>
      <c r="BN646" s="195"/>
      <c r="BO646" s="195"/>
      <c r="BP646" s="195"/>
      <c r="BQ646" s="195"/>
      <c r="BS646" s="195"/>
      <c r="BT646" s="195"/>
      <c r="BU646" s="246"/>
      <c r="BV646" s="195"/>
      <c r="BW646" s="246"/>
      <c r="BX646" s="195"/>
      <c r="BY646" s="246"/>
      <c r="BZ646" s="195"/>
      <c r="CA646" s="246"/>
      <c r="CC646" s="246"/>
      <c r="CE646" s="246"/>
    </row>
    <row r="647" spans="1:83" s="17" customFormat="1" ht="14.25" customHeight="1" x14ac:dyDescent="0.25">
      <c r="A647" s="198"/>
      <c r="B647" s="200"/>
      <c r="C647" s="199"/>
      <c r="D647" s="199"/>
      <c r="E647" s="199"/>
      <c r="F647" s="200"/>
      <c r="G647" s="200"/>
      <c r="H647" s="200"/>
      <c r="I647" s="198"/>
      <c r="J647" s="199"/>
      <c r="K647" s="212"/>
      <c r="L647" s="198"/>
      <c r="M647" s="198"/>
      <c r="N647" s="198"/>
      <c r="O647" s="198"/>
      <c r="P647" s="198"/>
      <c r="Q647" s="198"/>
      <c r="R647" s="198"/>
      <c r="S647" s="198"/>
      <c r="T647" s="198"/>
      <c r="U647" s="202"/>
      <c r="V647" s="201"/>
      <c r="W647" s="201"/>
      <c r="X647" s="201"/>
      <c r="Y647" s="201"/>
      <c r="Z647" s="201"/>
      <c r="AA647" s="205"/>
      <c r="AB647" s="205"/>
      <c r="AC647" s="205"/>
      <c r="AD647" s="205"/>
      <c r="AE647" s="205"/>
      <c r="AF647" s="205"/>
      <c r="AG647" s="205"/>
      <c r="AH647" s="205"/>
      <c r="AI647" s="233"/>
      <c r="AJ647" s="331"/>
      <c r="AK647" s="331"/>
      <c r="AL647" s="331"/>
      <c r="AM647" s="332"/>
      <c r="AN647" s="332"/>
      <c r="AO647" s="333"/>
      <c r="AQ647" s="19"/>
      <c r="AV647" s="221"/>
      <c r="AW647" s="221"/>
      <c r="AX647" s="221"/>
      <c r="AY647" s="221"/>
      <c r="AZ647" s="221"/>
      <c r="BA647" s="221"/>
      <c r="BB647" s="221"/>
      <c r="BC647" s="221"/>
      <c r="BD647" s="221"/>
      <c r="BL647" s="195"/>
      <c r="BM647" s="195"/>
      <c r="BN647" s="195"/>
      <c r="BO647" s="195"/>
      <c r="BP647" s="195"/>
      <c r="BQ647" s="195"/>
      <c r="BS647" s="195"/>
      <c r="BT647" s="195"/>
      <c r="BU647" s="246"/>
      <c r="BV647" s="195"/>
      <c r="BW647" s="246"/>
      <c r="BX647" s="195"/>
      <c r="BY647" s="246"/>
      <c r="BZ647" s="195"/>
      <c r="CA647" s="246"/>
      <c r="CC647" s="246"/>
      <c r="CE647" s="246"/>
    </row>
    <row r="648" spans="1:83" s="17" customFormat="1" ht="14.25" customHeight="1" x14ac:dyDescent="0.25">
      <c r="A648" s="198"/>
      <c r="B648" s="200"/>
      <c r="C648" s="199"/>
      <c r="D648" s="199"/>
      <c r="E648" s="199"/>
      <c r="F648" s="200"/>
      <c r="G648" s="200"/>
      <c r="H648" s="200"/>
      <c r="I648" s="198"/>
      <c r="J648" s="199"/>
      <c r="K648" s="212"/>
      <c r="L648" s="198"/>
      <c r="M648" s="198"/>
      <c r="N648" s="198"/>
      <c r="O648" s="198"/>
      <c r="P648" s="198"/>
      <c r="Q648" s="198"/>
      <c r="R648" s="198"/>
      <c r="S648" s="198"/>
      <c r="T648" s="198"/>
      <c r="U648" s="202"/>
      <c r="V648" s="201"/>
      <c r="W648" s="201"/>
      <c r="X648" s="201"/>
      <c r="Y648" s="201"/>
      <c r="Z648" s="201"/>
      <c r="AA648" s="205"/>
      <c r="AB648" s="205"/>
      <c r="AC648" s="205"/>
      <c r="AD648" s="205"/>
      <c r="AE648" s="205"/>
      <c r="AF648" s="205"/>
      <c r="AG648" s="205"/>
      <c r="AH648" s="205"/>
      <c r="AI648" s="233"/>
      <c r="AJ648" s="331"/>
      <c r="AK648" s="331"/>
      <c r="AL648" s="331"/>
      <c r="AM648" s="332"/>
      <c r="AN648" s="332"/>
      <c r="AO648" s="333"/>
      <c r="AQ648" s="19"/>
      <c r="AV648" s="221"/>
      <c r="AW648" s="221"/>
      <c r="AX648" s="221"/>
      <c r="AY648" s="221"/>
      <c r="AZ648" s="221"/>
      <c r="BA648" s="221"/>
      <c r="BB648" s="221"/>
      <c r="BC648" s="221"/>
      <c r="BD648" s="221"/>
      <c r="BL648" s="195"/>
      <c r="BM648" s="195"/>
      <c r="BN648" s="195"/>
      <c r="BO648" s="195"/>
      <c r="BP648" s="195"/>
      <c r="BQ648" s="195"/>
      <c r="BS648" s="195"/>
      <c r="BT648" s="195"/>
      <c r="BU648" s="246"/>
      <c r="BV648" s="195"/>
      <c r="BW648" s="246"/>
      <c r="BX648" s="195"/>
      <c r="BY648" s="246"/>
      <c r="BZ648" s="195"/>
      <c r="CA648" s="246"/>
      <c r="CC648" s="246"/>
      <c r="CE648" s="246"/>
    </row>
    <row r="649" spans="1:83" s="17" customFormat="1" ht="14.25" customHeight="1" x14ac:dyDescent="0.25">
      <c r="A649" s="198"/>
      <c r="B649" s="200"/>
      <c r="C649" s="199"/>
      <c r="D649" s="199"/>
      <c r="E649" s="199"/>
      <c r="F649" s="200"/>
      <c r="G649" s="200"/>
      <c r="H649" s="200"/>
      <c r="I649" s="198"/>
      <c r="J649" s="199"/>
      <c r="K649" s="212"/>
      <c r="L649" s="198"/>
      <c r="M649" s="198"/>
      <c r="N649" s="198"/>
      <c r="O649" s="198"/>
      <c r="P649" s="198"/>
      <c r="Q649" s="198"/>
      <c r="R649" s="198"/>
      <c r="S649" s="198"/>
      <c r="T649" s="198"/>
      <c r="U649" s="202"/>
      <c r="V649" s="201"/>
      <c r="W649" s="201"/>
      <c r="X649" s="201"/>
      <c r="Y649" s="201"/>
      <c r="Z649" s="201"/>
      <c r="AA649" s="205"/>
      <c r="AB649" s="205"/>
      <c r="AC649" s="205"/>
      <c r="AD649" s="205"/>
      <c r="AE649" s="205"/>
      <c r="AF649" s="205"/>
      <c r="AG649" s="205"/>
      <c r="AH649" s="205"/>
      <c r="AI649" s="233"/>
      <c r="AJ649" s="331"/>
      <c r="AK649" s="331"/>
      <c r="AL649" s="331"/>
      <c r="AM649" s="332"/>
      <c r="AN649" s="332"/>
      <c r="AO649" s="333"/>
      <c r="AQ649" s="19"/>
      <c r="AV649" s="221"/>
      <c r="AW649" s="221"/>
      <c r="AX649" s="221"/>
      <c r="AY649" s="221"/>
      <c r="AZ649" s="221"/>
      <c r="BA649" s="221"/>
      <c r="BB649" s="221"/>
      <c r="BC649" s="221"/>
      <c r="BD649" s="221"/>
      <c r="BL649" s="195"/>
      <c r="BM649" s="195"/>
      <c r="BN649" s="195"/>
      <c r="BO649" s="195"/>
      <c r="BP649" s="195"/>
      <c r="BQ649" s="195"/>
      <c r="BS649" s="195"/>
      <c r="BT649" s="195"/>
      <c r="BU649" s="246"/>
      <c r="BV649" s="195"/>
      <c r="BW649" s="246"/>
      <c r="BX649" s="195"/>
      <c r="BY649" s="246"/>
      <c r="BZ649" s="195"/>
      <c r="CA649" s="246"/>
      <c r="CC649" s="246"/>
      <c r="CE649" s="246"/>
    </row>
    <row r="650" spans="1:83" s="17" customFormat="1" ht="14.25" customHeight="1" x14ac:dyDescent="0.25">
      <c r="A650" s="198"/>
      <c r="B650" s="200"/>
      <c r="C650" s="199"/>
      <c r="D650" s="199"/>
      <c r="E650" s="199"/>
      <c r="F650" s="200"/>
      <c r="G650" s="200"/>
      <c r="H650" s="200"/>
      <c r="I650" s="198"/>
      <c r="J650" s="199"/>
      <c r="K650" s="212"/>
      <c r="L650" s="198"/>
      <c r="M650" s="198"/>
      <c r="N650" s="198"/>
      <c r="O650" s="198"/>
      <c r="P650" s="198"/>
      <c r="Q650" s="198"/>
      <c r="R650" s="198"/>
      <c r="S650" s="198"/>
      <c r="T650" s="198"/>
      <c r="U650" s="202"/>
      <c r="V650" s="201"/>
      <c r="W650" s="201"/>
      <c r="X650" s="201"/>
      <c r="Y650" s="201"/>
      <c r="Z650" s="201"/>
      <c r="AA650" s="205"/>
      <c r="AB650" s="205"/>
      <c r="AC650" s="205"/>
      <c r="AD650" s="205"/>
      <c r="AE650" s="205"/>
      <c r="AF650" s="205"/>
      <c r="AG650" s="205"/>
      <c r="AH650" s="205"/>
      <c r="AI650" s="233"/>
      <c r="AJ650" s="331"/>
      <c r="AK650" s="331"/>
      <c r="AL650" s="331"/>
      <c r="AM650" s="332"/>
      <c r="AN650" s="332"/>
      <c r="AO650" s="333"/>
      <c r="AQ650" s="19"/>
      <c r="AV650" s="221"/>
      <c r="AW650" s="221"/>
      <c r="AX650" s="221"/>
      <c r="AY650" s="221"/>
      <c r="AZ650" s="221"/>
      <c r="BA650" s="221"/>
      <c r="BB650" s="221"/>
      <c r="BC650" s="221"/>
      <c r="BD650" s="221"/>
      <c r="BL650" s="195"/>
      <c r="BM650" s="195"/>
      <c r="BN650" s="195"/>
      <c r="BO650" s="195"/>
      <c r="BP650" s="195"/>
      <c r="BQ650" s="195"/>
      <c r="BS650" s="195"/>
      <c r="BT650" s="195"/>
      <c r="BU650" s="246"/>
      <c r="BV650" s="195"/>
      <c r="BW650" s="246"/>
      <c r="BX650" s="195"/>
      <c r="BY650" s="246"/>
      <c r="BZ650" s="195"/>
      <c r="CA650" s="246"/>
      <c r="CC650" s="246"/>
      <c r="CE650" s="246"/>
    </row>
    <row r="651" spans="1:83" s="17" customFormat="1" ht="14.25" customHeight="1" x14ac:dyDescent="0.25">
      <c r="A651" s="198"/>
      <c r="B651" s="200"/>
      <c r="C651" s="199"/>
      <c r="D651" s="199"/>
      <c r="E651" s="199"/>
      <c r="F651" s="200"/>
      <c r="G651" s="200"/>
      <c r="H651" s="200"/>
      <c r="I651" s="198"/>
      <c r="J651" s="199"/>
      <c r="K651" s="212"/>
      <c r="L651" s="198"/>
      <c r="M651" s="198"/>
      <c r="N651" s="198"/>
      <c r="O651" s="198"/>
      <c r="P651" s="198"/>
      <c r="Q651" s="198"/>
      <c r="R651" s="198"/>
      <c r="S651" s="198"/>
      <c r="T651" s="198"/>
      <c r="U651" s="202"/>
      <c r="V651" s="201"/>
      <c r="W651" s="201"/>
      <c r="X651" s="201"/>
      <c r="Y651" s="201"/>
      <c r="Z651" s="201"/>
      <c r="AA651" s="205"/>
      <c r="AB651" s="205"/>
      <c r="AC651" s="205"/>
      <c r="AD651" s="205"/>
      <c r="AE651" s="205"/>
      <c r="AF651" s="205"/>
      <c r="AG651" s="205"/>
      <c r="AH651" s="205"/>
      <c r="AI651" s="233"/>
      <c r="AJ651" s="331"/>
      <c r="AK651" s="331"/>
      <c r="AL651" s="331"/>
      <c r="AM651" s="332"/>
      <c r="AN651" s="332"/>
      <c r="AO651" s="333"/>
      <c r="AQ651" s="19"/>
      <c r="AV651" s="221"/>
      <c r="AW651" s="221"/>
      <c r="AX651" s="221"/>
      <c r="AY651" s="221"/>
      <c r="AZ651" s="221"/>
      <c r="BA651" s="221"/>
      <c r="BB651" s="221"/>
      <c r="BC651" s="221"/>
      <c r="BD651" s="221"/>
      <c r="BL651" s="195"/>
      <c r="BM651" s="195"/>
      <c r="BN651" s="195"/>
      <c r="BO651" s="195"/>
      <c r="BP651" s="195"/>
      <c r="BQ651" s="195"/>
      <c r="BS651" s="195"/>
      <c r="BT651" s="195"/>
      <c r="BU651" s="246"/>
      <c r="BV651" s="195"/>
      <c r="BW651" s="246"/>
      <c r="BX651" s="195"/>
      <c r="BY651" s="246"/>
      <c r="BZ651" s="195"/>
      <c r="CA651" s="246"/>
      <c r="CC651" s="246"/>
      <c r="CE651" s="246"/>
    </row>
    <row r="652" spans="1:83" s="17" customFormat="1" ht="14.25" customHeight="1" x14ac:dyDescent="0.25">
      <c r="A652" s="198"/>
      <c r="B652" s="200"/>
      <c r="C652" s="199"/>
      <c r="D652" s="199"/>
      <c r="E652" s="199"/>
      <c r="F652" s="200"/>
      <c r="G652" s="200"/>
      <c r="H652" s="200"/>
      <c r="I652" s="198"/>
      <c r="J652" s="199"/>
      <c r="K652" s="212"/>
      <c r="L652" s="198"/>
      <c r="M652" s="198"/>
      <c r="N652" s="198"/>
      <c r="O652" s="198"/>
      <c r="P652" s="198"/>
      <c r="Q652" s="198"/>
      <c r="R652" s="198"/>
      <c r="S652" s="198"/>
      <c r="T652" s="198"/>
      <c r="U652" s="202"/>
      <c r="V652" s="201"/>
      <c r="W652" s="201"/>
      <c r="X652" s="201"/>
      <c r="Y652" s="201"/>
      <c r="Z652" s="201"/>
      <c r="AA652" s="205"/>
      <c r="AB652" s="205"/>
      <c r="AC652" s="205"/>
      <c r="AD652" s="205"/>
      <c r="AE652" s="205"/>
      <c r="AF652" s="205"/>
      <c r="AG652" s="205"/>
      <c r="AH652" s="205"/>
      <c r="AI652" s="233"/>
      <c r="AJ652" s="331"/>
      <c r="AK652" s="331"/>
      <c r="AL652" s="331"/>
      <c r="AM652" s="332"/>
      <c r="AN652" s="332"/>
      <c r="AO652" s="333"/>
      <c r="AQ652" s="19"/>
      <c r="AV652" s="221"/>
      <c r="AW652" s="221"/>
      <c r="AX652" s="221"/>
      <c r="AY652" s="221"/>
      <c r="AZ652" s="221"/>
      <c r="BA652" s="221"/>
      <c r="BB652" s="221"/>
      <c r="BC652" s="221"/>
      <c r="BD652" s="221"/>
      <c r="BL652" s="195"/>
      <c r="BM652" s="195"/>
      <c r="BN652" s="195"/>
      <c r="BO652" s="195"/>
      <c r="BP652" s="195"/>
      <c r="BQ652" s="195"/>
      <c r="BS652" s="195"/>
      <c r="BT652" s="195"/>
      <c r="BU652" s="246"/>
      <c r="BV652" s="195"/>
      <c r="BW652" s="246"/>
      <c r="BX652" s="195"/>
      <c r="BY652" s="246"/>
      <c r="BZ652" s="195"/>
      <c r="CA652" s="246"/>
      <c r="CC652" s="246"/>
      <c r="CE652" s="246"/>
    </row>
    <row r="653" spans="1:83" s="17" customFormat="1" ht="14.25" customHeight="1" x14ac:dyDescent="0.25">
      <c r="A653" s="198"/>
      <c r="B653" s="200"/>
      <c r="C653" s="199"/>
      <c r="D653" s="199"/>
      <c r="E653" s="199"/>
      <c r="F653" s="200"/>
      <c r="G653" s="200"/>
      <c r="H653" s="200"/>
      <c r="I653" s="198"/>
      <c r="J653" s="199"/>
      <c r="K653" s="212"/>
      <c r="L653" s="198"/>
      <c r="M653" s="198"/>
      <c r="N653" s="198"/>
      <c r="O653" s="198"/>
      <c r="P653" s="198"/>
      <c r="Q653" s="198"/>
      <c r="R653" s="198"/>
      <c r="S653" s="198"/>
      <c r="T653" s="198"/>
      <c r="U653" s="202"/>
      <c r="V653" s="201"/>
      <c r="W653" s="201"/>
      <c r="X653" s="201"/>
      <c r="Y653" s="201"/>
      <c r="Z653" s="201"/>
      <c r="AA653" s="205"/>
      <c r="AB653" s="205"/>
      <c r="AC653" s="205"/>
      <c r="AD653" s="205"/>
      <c r="AE653" s="205"/>
      <c r="AF653" s="205"/>
      <c r="AG653" s="205"/>
      <c r="AH653" s="205"/>
      <c r="AI653" s="233"/>
      <c r="AJ653" s="331"/>
      <c r="AK653" s="331"/>
      <c r="AL653" s="331"/>
      <c r="AM653" s="332"/>
      <c r="AN653" s="332"/>
      <c r="AO653" s="333"/>
      <c r="AQ653" s="19"/>
      <c r="AV653" s="221"/>
      <c r="AW653" s="221"/>
      <c r="AX653" s="221"/>
      <c r="AY653" s="221"/>
      <c r="AZ653" s="221"/>
      <c r="BA653" s="221"/>
      <c r="BB653" s="221"/>
      <c r="BC653" s="221"/>
      <c r="BD653" s="221"/>
      <c r="BL653" s="195"/>
      <c r="BM653" s="195"/>
      <c r="BN653" s="195"/>
      <c r="BO653" s="195"/>
      <c r="BP653" s="195"/>
      <c r="BQ653" s="195"/>
      <c r="BS653" s="195"/>
      <c r="BT653" s="195"/>
      <c r="BU653" s="246"/>
      <c r="BV653" s="195"/>
      <c r="BW653" s="246"/>
      <c r="BX653" s="195"/>
      <c r="BY653" s="246"/>
      <c r="BZ653" s="195"/>
      <c r="CA653" s="246"/>
      <c r="CC653" s="246"/>
      <c r="CE653" s="246"/>
    </row>
    <row r="654" spans="1:83" s="17" customFormat="1" ht="14.25" customHeight="1" x14ac:dyDescent="0.25">
      <c r="A654" s="198"/>
      <c r="B654" s="200"/>
      <c r="C654" s="199"/>
      <c r="D654" s="199"/>
      <c r="E654" s="199"/>
      <c r="F654" s="200"/>
      <c r="G654" s="200"/>
      <c r="H654" s="200"/>
      <c r="I654" s="198"/>
      <c r="J654" s="199"/>
      <c r="K654" s="212"/>
      <c r="L654" s="198"/>
      <c r="M654" s="198"/>
      <c r="N654" s="198"/>
      <c r="O654" s="198"/>
      <c r="P654" s="198"/>
      <c r="Q654" s="198"/>
      <c r="R654" s="198"/>
      <c r="S654" s="198"/>
      <c r="T654" s="198"/>
      <c r="U654" s="202"/>
      <c r="V654" s="201"/>
      <c r="W654" s="201"/>
      <c r="X654" s="201"/>
      <c r="Y654" s="201"/>
      <c r="Z654" s="201"/>
      <c r="AA654" s="205"/>
      <c r="AB654" s="205"/>
      <c r="AC654" s="205"/>
      <c r="AD654" s="205"/>
      <c r="AE654" s="205"/>
      <c r="AF654" s="205"/>
      <c r="AG654" s="205"/>
      <c r="AH654" s="205"/>
      <c r="AI654" s="233"/>
      <c r="AJ654" s="331"/>
      <c r="AK654" s="331"/>
      <c r="AL654" s="331"/>
      <c r="AM654" s="332"/>
      <c r="AN654" s="332"/>
      <c r="AO654" s="333"/>
      <c r="AQ654" s="19"/>
      <c r="AV654" s="221"/>
      <c r="AW654" s="221"/>
      <c r="AX654" s="221"/>
      <c r="AY654" s="221"/>
      <c r="AZ654" s="221"/>
      <c r="BA654" s="221"/>
      <c r="BB654" s="221"/>
      <c r="BC654" s="221"/>
      <c r="BD654" s="221"/>
      <c r="BL654" s="195"/>
      <c r="BM654" s="195"/>
      <c r="BN654" s="195"/>
      <c r="BO654" s="195"/>
      <c r="BP654" s="195"/>
      <c r="BQ654" s="195"/>
      <c r="BS654" s="195"/>
      <c r="BT654" s="195"/>
      <c r="BU654" s="246"/>
      <c r="BV654" s="195"/>
      <c r="BW654" s="246"/>
      <c r="BX654" s="195"/>
      <c r="BY654" s="246"/>
      <c r="BZ654" s="195"/>
      <c r="CA654" s="246"/>
      <c r="CC654" s="246"/>
      <c r="CE654" s="246"/>
    </row>
    <row r="655" spans="1:83" s="17" customFormat="1" ht="14.25" customHeight="1" x14ac:dyDescent="0.25">
      <c r="A655" s="198"/>
      <c r="B655" s="200"/>
      <c r="C655" s="199"/>
      <c r="D655" s="199"/>
      <c r="E655" s="199"/>
      <c r="F655" s="200"/>
      <c r="G655" s="200"/>
      <c r="H655" s="200"/>
      <c r="I655" s="198"/>
      <c r="J655" s="199"/>
      <c r="K655" s="212"/>
      <c r="L655" s="198"/>
      <c r="M655" s="198"/>
      <c r="N655" s="198"/>
      <c r="O655" s="198"/>
      <c r="P655" s="198"/>
      <c r="Q655" s="198"/>
      <c r="R655" s="198"/>
      <c r="S655" s="198"/>
      <c r="T655" s="198"/>
      <c r="U655" s="202"/>
      <c r="V655" s="201"/>
      <c r="W655" s="201"/>
      <c r="X655" s="201"/>
      <c r="Y655" s="201"/>
      <c r="Z655" s="201"/>
      <c r="AA655" s="205"/>
      <c r="AB655" s="205"/>
      <c r="AC655" s="205"/>
      <c r="AD655" s="205"/>
      <c r="AE655" s="205"/>
      <c r="AF655" s="205"/>
      <c r="AG655" s="205"/>
      <c r="AH655" s="205"/>
      <c r="AI655" s="233"/>
      <c r="AJ655" s="331"/>
      <c r="AK655" s="331"/>
      <c r="AL655" s="331"/>
      <c r="AM655" s="332"/>
      <c r="AN655" s="332"/>
      <c r="AO655" s="333"/>
      <c r="AQ655" s="19"/>
      <c r="AV655" s="221"/>
      <c r="AW655" s="221"/>
      <c r="AX655" s="221"/>
      <c r="AY655" s="221"/>
      <c r="AZ655" s="221"/>
      <c r="BA655" s="221"/>
      <c r="BB655" s="221"/>
      <c r="BC655" s="221"/>
      <c r="BD655" s="221"/>
      <c r="BL655" s="195"/>
      <c r="BM655" s="195"/>
      <c r="BN655" s="195"/>
      <c r="BO655" s="195"/>
      <c r="BP655" s="195"/>
      <c r="BQ655" s="195"/>
      <c r="BS655" s="195"/>
      <c r="BT655" s="195"/>
      <c r="BU655" s="246"/>
      <c r="BV655" s="195"/>
      <c r="BW655" s="246"/>
      <c r="BX655" s="195"/>
      <c r="BY655" s="246"/>
      <c r="BZ655" s="195"/>
      <c r="CA655" s="246"/>
      <c r="CC655" s="246"/>
      <c r="CE655" s="246"/>
    </row>
    <row r="656" spans="1:83" s="17" customFormat="1" ht="14.25" customHeight="1" x14ac:dyDescent="0.25">
      <c r="A656" s="198"/>
      <c r="B656" s="200"/>
      <c r="C656" s="199"/>
      <c r="D656" s="199"/>
      <c r="E656" s="199"/>
      <c r="F656" s="200"/>
      <c r="G656" s="200"/>
      <c r="H656" s="200"/>
      <c r="I656" s="198"/>
      <c r="J656" s="199"/>
      <c r="K656" s="212"/>
      <c r="L656" s="198"/>
      <c r="M656" s="198"/>
      <c r="N656" s="198"/>
      <c r="O656" s="198"/>
      <c r="P656" s="198"/>
      <c r="Q656" s="198"/>
      <c r="R656" s="198"/>
      <c r="S656" s="198"/>
      <c r="T656" s="198"/>
      <c r="U656" s="202"/>
      <c r="V656" s="201"/>
      <c r="W656" s="201"/>
      <c r="X656" s="201"/>
      <c r="Y656" s="201"/>
      <c r="Z656" s="201"/>
      <c r="AA656" s="205"/>
      <c r="AB656" s="205"/>
      <c r="AC656" s="205"/>
      <c r="AD656" s="205"/>
      <c r="AE656" s="205"/>
      <c r="AF656" s="205"/>
      <c r="AG656" s="205"/>
      <c r="AH656" s="205"/>
      <c r="AI656" s="233"/>
      <c r="AJ656" s="331"/>
      <c r="AK656" s="331"/>
      <c r="AL656" s="331"/>
      <c r="AM656" s="332"/>
      <c r="AN656" s="332"/>
      <c r="AO656" s="333"/>
      <c r="AQ656" s="19"/>
      <c r="AV656" s="221"/>
      <c r="AW656" s="221"/>
      <c r="AX656" s="221"/>
      <c r="AY656" s="221"/>
      <c r="AZ656" s="221"/>
      <c r="BA656" s="221"/>
      <c r="BB656" s="221"/>
      <c r="BC656" s="221"/>
      <c r="BD656" s="221"/>
      <c r="BL656" s="195"/>
      <c r="BM656" s="195"/>
      <c r="BN656" s="195"/>
      <c r="BO656" s="195"/>
      <c r="BP656" s="195"/>
      <c r="BQ656" s="195"/>
      <c r="BS656" s="195"/>
      <c r="BT656" s="195"/>
      <c r="BU656" s="246"/>
      <c r="BV656" s="195"/>
      <c r="BW656" s="246"/>
      <c r="BX656" s="195"/>
      <c r="BY656" s="246"/>
      <c r="BZ656" s="195"/>
      <c r="CA656" s="246"/>
      <c r="CC656" s="246"/>
      <c r="CE656" s="246"/>
    </row>
    <row r="657" spans="1:83" s="17" customFormat="1" ht="14.25" customHeight="1" x14ac:dyDescent="0.25">
      <c r="A657" s="198"/>
      <c r="B657" s="200"/>
      <c r="C657" s="199"/>
      <c r="D657" s="199"/>
      <c r="E657" s="199"/>
      <c r="F657" s="200"/>
      <c r="G657" s="200"/>
      <c r="H657" s="200"/>
      <c r="I657" s="198"/>
      <c r="J657" s="199"/>
      <c r="K657" s="212"/>
      <c r="L657" s="198"/>
      <c r="M657" s="198"/>
      <c r="N657" s="198"/>
      <c r="O657" s="198"/>
      <c r="P657" s="198"/>
      <c r="Q657" s="198"/>
      <c r="R657" s="198"/>
      <c r="S657" s="198"/>
      <c r="T657" s="198"/>
      <c r="U657" s="202"/>
      <c r="V657" s="201"/>
      <c r="W657" s="201"/>
      <c r="X657" s="201"/>
      <c r="Y657" s="201"/>
      <c r="Z657" s="201"/>
      <c r="AA657" s="205"/>
      <c r="AB657" s="205"/>
      <c r="AC657" s="205"/>
      <c r="AD657" s="205"/>
      <c r="AE657" s="205"/>
      <c r="AF657" s="205"/>
      <c r="AG657" s="205"/>
      <c r="AH657" s="205"/>
      <c r="AI657" s="233"/>
      <c r="AJ657" s="331"/>
      <c r="AK657" s="331"/>
      <c r="AL657" s="331"/>
      <c r="AM657" s="332"/>
      <c r="AN657" s="332"/>
      <c r="AO657" s="333"/>
      <c r="AQ657" s="19"/>
      <c r="AV657" s="221"/>
      <c r="AW657" s="221"/>
      <c r="AX657" s="221"/>
      <c r="AY657" s="221"/>
      <c r="AZ657" s="221"/>
      <c r="BA657" s="221"/>
      <c r="BB657" s="221"/>
      <c r="BC657" s="221"/>
      <c r="BD657" s="221"/>
      <c r="BL657" s="195"/>
      <c r="BM657" s="195"/>
      <c r="BN657" s="195"/>
      <c r="BO657" s="195"/>
      <c r="BP657" s="195"/>
      <c r="BQ657" s="195"/>
      <c r="BS657" s="195"/>
      <c r="BT657" s="195"/>
      <c r="BU657" s="246"/>
      <c r="BV657" s="195"/>
      <c r="BW657" s="246"/>
      <c r="BX657" s="195"/>
      <c r="BY657" s="246"/>
      <c r="BZ657" s="195"/>
      <c r="CA657" s="246"/>
      <c r="CC657" s="246"/>
      <c r="CE657" s="246"/>
    </row>
    <row r="658" spans="1:83" s="17" customFormat="1" ht="14.25" customHeight="1" x14ac:dyDescent="0.25">
      <c r="A658" s="198"/>
      <c r="B658" s="200"/>
      <c r="C658" s="199"/>
      <c r="D658" s="199"/>
      <c r="E658" s="199"/>
      <c r="F658" s="200"/>
      <c r="G658" s="200"/>
      <c r="H658" s="200"/>
      <c r="I658" s="198"/>
      <c r="J658" s="199"/>
      <c r="K658" s="212"/>
      <c r="L658" s="198"/>
      <c r="M658" s="198"/>
      <c r="N658" s="198"/>
      <c r="O658" s="198"/>
      <c r="P658" s="198"/>
      <c r="Q658" s="198"/>
      <c r="R658" s="198"/>
      <c r="S658" s="198"/>
      <c r="T658" s="198"/>
      <c r="U658" s="202"/>
      <c r="V658" s="201"/>
      <c r="W658" s="201"/>
      <c r="X658" s="201"/>
      <c r="Y658" s="201"/>
      <c r="Z658" s="201"/>
      <c r="AA658" s="205"/>
      <c r="AB658" s="205"/>
      <c r="AC658" s="205"/>
      <c r="AD658" s="205"/>
      <c r="AE658" s="205"/>
      <c r="AF658" s="205"/>
      <c r="AG658" s="205"/>
      <c r="AH658" s="205"/>
      <c r="AI658" s="233"/>
      <c r="AJ658" s="331"/>
      <c r="AK658" s="331"/>
      <c r="AL658" s="331"/>
      <c r="AM658" s="332"/>
      <c r="AN658" s="332"/>
      <c r="AO658" s="333"/>
      <c r="AQ658" s="19"/>
      <c r="AV658" s="221"/>
      <c r="AW658" s="221"/>
      <c r="AX658" s="221"/>
      <c r="AY658" s="221"/>
      <c r="AZ658" s="221"/>
      <c r="BA658" s="221"/>
      <c r="BB658" s="221"/>
      <c r="BC658" s="221"/>
      <c r="BD658" s="221"/>
      <c r="BL658" s="195"/>
      <c r="BM658" s="195"/>
      <c r="BN658" s="195"/>
      <c r="BO658" s="195"/>
      <c r="BP658" s="195"/>
      <c r="BQ658" s="195"/>
      <c r="BS658" s="195"/>
      <c r="BT658" s="195"/>
      <c r="BU658" s="246"/>
      <c r="BV658" s="195"/>
      <c r="BW658" s="246"/>
      <c r="BX658" s="195"/>
      <c r="BY658" s="246"/>
      <c r="BZ658" s="195"/>
      <c r="CA658" s="246"/>
      <c r="CC658" s="246"/>
      <c r="CE658" s="246"/>
    </row>
    <row r="659" spans="1:83" s="17" customFormat="1" ht="14.25" customHeight="1" x14ac:dyDescent="0.25">
      <c r="A659" s="198"/>
      <c r="B659" s="200"/>
      <c r="C659" s="199"/>
      <c r="D659" s="199"/>
      <c r="E659" s="199"/>
      <c r="F659" s="200"/>
      <c r="G659" s="200"/>
      <c r="H659" s="200"/>
      <c r="I659" s="198"/>
      <c r="J659" s="199"/>
      <c r="K659" s="212"/>
      <c r="L659" s="198"/>
      <c r="M659" s="198"/>
      <c r="N659" s="198"/>
      <c r="O659" s="198"/>
      <c r="P659" s="198"/>
      <c r="Q659" s="198"/>
      <c r="R659" s="198"/>
      <c r="S659" s="198"/>
      <c r="T659" s="198"/>
      <c r="U659" s="202"/>
      <c r="V659" s="201"/>
      <c r="W659" s="201"/>
      <c r="X659" s="201"/>
      <c r="Y659" s="201"/>
      <c r="Z659" s="201"/>
      <c r="AA659" s="205"/>
      <c r="AB659" s="205"/>
      <c r="AC659" s="205"/>
      <c r="AD659" s="205"/>
      <c r="AE659" s="205"/>
      <c r="AF659" s="205"/>
      <c r="AG659" s="205"/>
      <c r="AH659" s="205"/>
      <c r="AI659" s="233"/>
      <c r="AJ659" s="331"/>
      <c r="AK659" s="331"/>
      <c r="AL659" s="331"/>
      <c r="AM659" s="332"/>
      <c r="AN659" s="332"/>
      <c r="AO659" s="333"/>
      <c r="AQ659" s="19"/>
      <c r="AV659" s="221"/>
      <c r="AW659" s="221"/>
      <c r="AX659" s="221"/>
      <c r="AY659" s="221"/>
      <c r="AZ659" s="221"/>
      <c r="BA659" s="221"/>
      <c r="BB659" s="221"/>
      <c r="BC659" s="221"/>
      <c r="BD659" s="221"/>
      <c r="BL659" s="195"/>
      <c r="BM659" s="195"/>
      <c r="BN659" s="195"/>
      <c r="BO659" s="195"/>
      <c r="BP659" s="195"/>
      <c r="BQ659" s="195"/>
      <c r="BS659" s="195"/>
      <c r="BT659" s="195"/>
      <c r="BU659" s="246"/>
      <c r="BV659" s="195"/>
      <c r="BW659" s="246"/>
      <c r="BX659" s="195"/>
      <c r="BY659" s="246"/>
      <c r="BZ659" s="195"/>
      <c r="CA659" s="246"/>
      <c r="CC659" s="246"/>
      <c r="CE659" s="246"/>
    </row>
    <row r="660" spans="1:83" s="17" customFormat="1" ht="14.25" customHeight="1" x14ac:dyDescent="0.25">
      <c r="A660" s="198"/>
      <c r="B660" s="200"/>
      <c r="C660" s="199"/>
      <c r="D660" s="199"/>
      <c r="E660" s="199"/>
      <c r="F660" s="200"/>
      <c r="G660" s="200"/>
      <c r="H660" s="200"/>
      <c r="I660" s="198"/>
      <c r="J660" s="199"/>
      <c r="K660" s="212"/>
      <c r="L660" s="198"/>
      <c r="M660" s="198"/>
      <c r="N660" s="198"/>
      <c r="O660" s="198"/>
      <c r="P660" s="198"/>
      <c r="Q660" s="198"/>
      <c r="R660" s="198"/>
      <c r="S660" s="198"/>
      <c r="T660" s="198"/>
      <c r="U660" s="202"/>
      <c r="V660" s="201"/>
      <c r="W660" s="201"/>
      <c r="X660" s="201"/>
      <c r="Y660" s="201"/>
      <c r="Z660" s="201"/>
      <c r="AA660" s="205"/>
      <c r="AB660" s="205"/>
      <c r="AC660" s="205"/>
      <c r="AD660" s="205"/>
      <c r="AE660" s="205"/>
      <c r="AF660" s="205"/>
      <c r="AG660" s="205"/>
      <c r="AH660" s="205"/>
      <c r="AI660" s="233"/>
      <c r="AJ660" s="331"/>
      <c r="AK660" s="331"/>
      <c r="AL660" s="331"/>
      <c r="AM660" s="332"/>
      <c r="AN660" s="332"/>
      <c r="AO660" s="333"/>
      <c r="AQ660" s="19"/>
      <c r="AV660" s="221"/>
      <c r="AW660" s="221"/>
      <c r="AX660" s="221"/>
      <c r="AY660" s="221"/>
      <c r="AZ660" s="221"/>
      <c r="BA660" s="221"/>
      <c r="BB660" s="221"/>
      <c r="BC660" s="221"/>
      <c r="BD660" s="221"/>
      <c r="BL660" s="195"/>
      <c r="BM660" s="195"/>
      <c r="BN660" s="195"/>
      <c r="BO660" s="195"/>
      <c r="BP660" s="195"/>
      <c r="BQ660" s="195"/>
      <c r="BS660" s="195"/>
      <c r="BT660" s="195"/>
      <c r="BU660" s="246"/>
      <c r="BV660" s="195"/>
      <c r="BW660" s="246"/>
      <c r="BX660" s="195"/>
      <c r="BY660" s="246"/>
      <c r="BZ660" s="195"/>
      <c r="CA660" s="246"/>
      <c r="CC660" s="246"/>
      <c r="CE660" s="246"/>
    </row>
    <row r="661" spans="1:83" s="17" customFormat="1" ht="14.25" customHeight="1" x14ac:dyDescent="0.25">
      <c r="A661" s="198"/>
      <c r="B661" s="200"/>
      <c r="C661" s="199"/>
      <c r="D661" s="199"/>
      <c r="E661" s="199"/>
      <c r="F661" s="200"/>
      <c r="G661" s="200"/>
      <c r="H661" s="200"/>
      <c r="I661" s="198"/>
      <c r="J661" s="199"/>
      <c r="K661" s="212"/>
      <c r="L661" s="198"/>
      <c r="M661" s="198"/>
      <c r="N661" s="198"/>
      <c r="O661" s="198"/>
      <c r="P661" s="198"/>
      <c r="Q661" s="198"/>
      <c r="R661" s="198"/>
      <c r="S661" s="198"/>
      <c r="T661" s="198"/>
      <c r="U661" s="202"/>
      <c r="V661" s="201"/>
      <c r="W661" s="201"/>
      <c r="X661" s="201"/>
      <c r="Y661" s="201"/>
      <c r="Z661" s="201"/>
      <c r="AA661" s="205"/>
      <c r="AB661" s="205"/>
      <c r="AC661" s="205"/>
      <c r="AD661" s="205"/>
      <c r="AE661" s="205"/>
      <c r="AF661" s="205"/>
      <c r="AG661" s="205"/>
      <c r="AH661" s="205"/>
      <c r="AI661" s="233"/>
      <c r="AJ661" s="331"/>
      <c r="AK661" s="331"/>
      <c r="AL661" s="331"/>
      <c r="AM661" s="332"/>
      <c r="AN661" s="332"/>
      <c r="AO661" s="333"/>
      <c r="AQ661" s="19"/>
      <c r="AV661" s="221"/>
      <c r="AW661" s="221"/>
      <c r="AX661" s="221"/>
      <c r="AY661" s="221"/>
      <c r="AZ661" s="221"/>
      <c r="BA661" s="221"/>
      <c r="BB661" s="221"/>
      <c r="BC661" s="221"/>
      <c r="BD661" s="221"/>
      <c r="BL661" s="195"/>
      <c r="BM661" s="195"/>
      <c r="BN661" s="195"/>
      <c r="BO661" s="195"/>
      <c r="BP661" s="195"/>
      <c r="BQ661" s="195"/>
      <c r="BS661" s="195"/>
      <c r="BT661" s="195"/>
      <c r="BU661" s="246"/>
      <c r="BV661" s="195"/>
      <c r="BW661" s="246"/>
      <c r="BX661" s="195"/>
      <c r="BY661" s="246"/>
      <c r="BZ661" s="195"/>
      <c r="CA661" s="246"/>
      <c r="CC661" s="246"/>
      <c r="CE661" s="246"/>
    </row>
    <row r="662" spans="1:83" s="17" customFormat="1" ht="14.25" customHeight="1" x14ac:dyDescent="0.25">
      <c r="A662" s="198"/>
      <c r="B662" s="200"/>
      <c r="C662" s="199"/>
      <c r="D662" s="199"/>
      <c r="E662" s="199"/>
      <c r="F662" s="200"/>
      <c r="G662" s="200"/>
      <c r="H662" s="200"/>
      <c r="I662" s="198"/>
      <c r="J662" s="199"/>
      <c r="K662" s="212"/>
      <c r="L662" s="198"/>
      <c r="M662" s="198"/>
      <c r="N662" s="198"/>
      <c r="O662" s="198"/>
      <c r="P662" s="198"/>
      <c r="Q662" s="198"/>
      <c r="R662" s="198"/>
      <c r="S662" s="198"/>
      <c r="T662" s="198"/>
      <c r="U662" s="202"/>
      <c r="V662" s="201"/>
      <c r="W662" s="201"/>
      <c r="X662" s="201"/>
      <c r="Y662" s="201"/>
      <c r="Z662" s="201"/>
      <c r="AA662" s="205"/>
      <c r="AB662" s="205"/>
      <c r="AC662" s="205"/>
      <c r="AD662" s="205"/>
      <c r="AE662" s="205"/>
      <c r="AF662" s="205"/>
      <c r="AG662" s="205"/>
      <c r="AH662" s="205"/>
      <c r="AI662" s="233"/>
      <c r="AJ662" s="331"/>
      <c r="AK662" s="331"/>
      <c r="AL662" s="331"/>
      <c r="AM662" s="332"/>
      <c r="AN662" s="332"/>
      <c r="AO662" s="333"/>
      <c r="AQ662" s="19"/>
      <c r="AV662" s="221"/>
      <c r="AW662" s="221"/>
      <c r="AX662" s="221"/>
      <c r="AY662" s="221"/>
      <c r="AZ662" s="221"/>
      <c r="BA662" s="221"/>
      <c r="BB662" s="221"/>
      <c r="BC662" s="221"/>
      <c r="BD662" s="221"/>
      <c r="BL662" s="195"/>
      <c r="BM662" s="195"/>
      <c r="BN662" s="195"/>
      <c r="BO662" s="195"/>
      <c r="BP662" s="195"/>
      <c r="BQ662" s="195"/>
      <c r="BS662" s="195"/>
      <c r="BT662" s="195"/>
      <c r="BU662" s="246"/>
      <c r="BV662" s="195"/>
      <c r="BW662" s="246"/>
      <c r="BX662" s="195"/>
      <c r="BY662" s="246"/>
      <c r="BZ662" s="195"/>
      <c r="CA662" s="246"/>
      <c r="CC662" s="246"/>
      <c r="CE662" s="246"/>
    </row>
    <row r="663" spans="1:83" s="17" customFormat="1" ht="14.25" customHeight="1" x14ac:dyDescent="0.25">
      <c r="A663" s="198"/>
      <c r="B663" s="200"/>
      <c r="C663" s="199"/>
      <c r="D663" s="199"/>
      <c r="E663" s="199"/>
      <c r="F663" s="200"/>
      <c r="G663" s="200"/>
      <c r="H663" s="200"/>
      <c r="I663" s="198"/>
      <c r="J663" s="199"/>
      <c r="K663" s="212"/>
      <c r="L663" s="198"/>
      <c r="M663" s="198"/>
      <c r="N663" s="198"/>
      <c r="O663" s="198"/>
      <c r="P663" s="198"/>
      <c r="Q663" s="198"/>
      <c r="R663" s="198"/>
      <c r="S663" s="198"/>
      <c r="T663" s="198"/>
      <c r="U663" s="202"/>
      <c r="V663" s="201"/>
      <c r="W663" s="201"/>
      <c r="X663" s="201"/>
      <c r="Y663" s="201"/>
      <c r="Z663" s="201"/>
      <c r="AA663" s="205"/>
      <c r="AB663" s="205"/>
      <c r="AC663" s="205"/>
      <c r="AD663" s="205"/>
      <c r="AE663" s="205"/>
      <c r="AF663" s="205"/>
      <c r="AG663" s="205"/>
      <c r="AH663" s="205"/>
      <c r="AI663" s="233"/>
      <c r="AJ663" s="331"/>
      <c r="AK663" s="331"/>
      <c r="AL663" s="331"/>
      <c r="AM663" s="332"/>
      <c r="AN663" s="332"/>
      <c r="AO663" s="333"/>
      <c r="AQ663" s="19"/>
      <c r="AV663" s="221"/>
      <c r="AW663" s="221"/>
      <c r="AX663" s="221"/>
      <c r="AY663" s="221"/>
      <c r="AZ663" s="221"/>
      <c r="BA663" s="221"/>
      <c r="BB663" s="221"/>
      <c r="BC663" s="221"/>
      <c r="BD663" s="221"/>
      <c r="BL663" s="195"/>
      <c r="BM663" s="195"/>
      <c r="BN663" s="195"/>
      <c r="BO663" s="195"/>
      <c r="BP663" s="195"/>
      <c r="BQ663" s="195"/>
      <c r="BS663" s="195"/>
      <c r="BT663" s="195"/>
      <c r="BU663" s="246"/>
      <c r="BV663" s="195"/>
      <c r="BW663" s="246"/>
      <c r="BX663" s="195"/>
      <c r="BY663" s="246"/>
      <c r="BZ663" s="195"/>
      <c r="CA663" s="246"/>
      <c r="CC663" s="246"/>
      <c r="CE663" s="246"/>
    </row>
    <row r="664" spans="1:83" s="17" customFormat="1" ht="14.25" customHeight="1" x14ac:dyDescent="0.25">
      <c r="A664" s="198"/>
      <c r="B664" s="200"/>
      <c r="C664" s="199"/>
      <c r="D664" s="199"/>
      <c r="E664" s="199"/>
      <c r="F664" s="200"/>
      <c r="G664" s="200"/>
      <c r="H664" s="200"/>
      <c r="I664" s="198"/>
      <c r="J664" s="199"/>
      <c r="K664" s="212"/>
      <c r="L664" s="198"/>
      <c r="M664" s="198"/>
      <c r="N664" s="198"/>
      <c r="O664" s="198"/>
      <c r="P664" s="198"/>
      <c r="Q664" s="198"/>
      <c r="R664" s="198"/>
      <c r="S664" s="198"/>
      <c r="T664" s="198"/>
      <c r="U664" s="202"/>
      <c r="V664" s="201"/>
      <c r="W664" s="201"/>
      <c r="X664" s="201"/>
      <c r="Y664" s="201"/>
      <c r="Z664" s="201"/>
      <c r="AA664" s="205"/>
      <c r="AB664" s="205"/>
      <c r="AC664" s="205"/>
      <c r="AD664" s="205"/>
      <c r="AE664" s="205"/>
      <c r="AF664" s="205"/>
      <c r="AG664" s="205"/>
      <c r="AH664" s="205"/>
      <c r="AI664" s="233"/>
      <c r="AJ664" s="331"/>
      <c r="AK664" s="331"/>
      <c r="AL664" s="331"/>
      <c r="AM664" s="332"/>
      <c r="AN664" s="332"/>
      <c r="AO664" s="333"/>
      <c r="AQ664" s="19"/>
      <c r="AV664" s="221"/>
      <c r="AW664" s="221"/>
      <c r="AX664" s="221"/>
      <c r="AY664" s="221"/>
      <c r="AZ664" s="221"/>
      <c r="BA664" s="221"/>
      <c r="BB664" s="221"/>
      <c r="BC664" s="221"/>
      <c r="BD664" s="221"/>
      <c r="BL664" s="195"/>
      <c r="BM664" s="195"/>
      <c r="BN664" s="195"/>
      <c r="BO664" s="195"/>
      <c r="BP664" s="195"/>
      <c r="BQ664" s="195"/>
      <c r="BS664" s="195"/>
      <c r="BT664" s="195"/>
      <c r="BU664" s="246"/>
      <c r="BV664" s="195"/>
      <c r="BW664" s="246"/>
      <c r="BX664" s="195"/>
      <c r="BY664" s="246"/>
      <c r="BZ664" s="195"/>
      <c r="CA664" s="246"/>
      <c r="CC664" s="246"/>
      <c r="CE664" s="246"/>
    </row>
    <row r="665" spans="1:83" s="17" customFormat="1" ht="14.25" customHeight="1" x14ac:dyDescent="0.25">
      <c r="A665" s="198"/>
      <c r="B665" s="200"/>
      <c r="C665" s="199"/>
      <c r="D665" s="199"/>
      <c r="E665" s="199"/>
      <c r="F665" s="200"/>
      <c r="G665" s="200"/>
      <c r="H665" s="200"/>
      <c r="I665" s="198"/>
      <c r="J665" s="199"/>
      <c r="K665" s="212"/>
      <c r="L665" s="198"/>
      <c r="M665" s="198"/>
      <c r="N665" s="198"/>
      <c r="O665" s="198"/>
      <c r="P665" s="198"/>
      <c r="Q665" s="198"/>
      <c r="R665" s="198"/>
      <c r="S665" s="198"/>
      <c r="T665" s="198"/>
      <c r="U665" s="202"/>
      <c r="V665" s="201"/>
      <c r="W665" s="201"/>
      <c r="X665" s="201"/>
      <c r="Y665" s="201"/>
      <c r="Z665" s="201"/>
      <c r="AA665" s="205"/>
      <c r="AB665" s="205"/>
      <c r="AC665" s="205"/>
      <c r="AD665" s="205"/>
      <c r="AE665" s="205"/>
      <c r="AF665" s="205"/>
      <c r="AG665" s="205"/>
      <c r="AH665" s="205"/>
      <c r="AI665" s="233"/>
      <c r="AJ665" s="331"/>
      <c r="AK665" s="331"/>
      <c r="AL665" s="331"/>
      <c r="AM665" s="332"/>
      <c r="AN665" s="332"/>
      <c r="AO665" s="333"/>
      <c r="AQ665" s="19"/>
      <c r="AV665" s="221"/>
      <c r="AW665" s="221"/>
      <c r="AX665" s="221"/>
      <c r="AY665" s="221"/>
      <c r="AZ665" s="221"/>
      <c r="BA665" s="221"/>
      <c r="BB665" s="221"/>
      <c r="BC665" s="221"/>
      <c r="BD665" s="221"/>
      <c r="BL665" s="195"/>
      <c r="BM665" s="195"/>
      <c r="BN665" s="195"/>
      <c r="BO665" s="195"/>
      <c r="BP665" s="195"/>
      <c r="BQ665" s="195"/>
      <c r="BS665" s="195"/>
      <c r="BT665" s="195"/>
      <c r="BU665" s="246"/>
      <c r="BV665" s="195"/>
      <c r="BW665" s="246"/>
      <c r="BX665" s="195"/>
      <c r="BY665" s="246"/>
      <c r="BZ665" s="195"/>
      <c r="CA665" s="246"/>
      <c r="CC665" s="246"/>
      <c r="CE665" s="246"/>
    </row>
    <row r="666" spans="1:83" s="17" customFormat="1" ht="14.25" customHeight="1" x14ac:dyDescent="0.25">
      <c r="A666" s="198"/>
      <c r="B666" s="200"/>
      <c r="C666" s="199"/>
      <c r="D666" s="199"/>
      <c r="E666" s="199"/>
      <c r="F666" s="200"/>
      <c r="G666" s="200"/>
      <c r="H666" s="200"/>
      <c r="I666" s="198"/>
      <c r="J666" s="199"/>
      <c r="K666" s="212"/>
      <c r="L666" s="198"/>
      <c r="M666" s="198"/>
      <c r="N666" s="198"/>
      <c r="O666" s="198"/>
      <c r="P666" s="198"/>
      <c r="Q666" s="198"/>
      <c r="R666" s="198"/>
      <c r="S666" s="198"/>
      <c r="T666" s="198"/>
      <c r="U666" s="202"/>
      <c r="V666" s="201"/>
      <c r="W666" s="201"/>
      <c r="X666" s="201"/>
      <c r="Y666" s="201"/>
      <c r="Z666" s="201"/>
      <c r="AA666" s="205"/>
      <c r="AB666" s="205"/>
      <c r="AC666" s="205"/>
      <c r="AD666" s="205"/>
      <c r="AE666" s="205"/>
      <c r="AF666" s="205"/>
      <c r="AG666" s="205"/>
      <c r="AH666" s="205"/>
      <c r="AI666" s="233"/>
      <c r="AJ666" s="331"/>
      <c r="AK666" s="331"/>
      <c r="AL666" s="331"/>
      <c r="AM666" s="332"/>
      <c r="AN666" s="332"/>
      <c r="AO666" s="333"/>
      <c r="AQ666" s="19"/>
      <c r="AV666" s="221"/>
      <c r="AW666" s="221"/>
      <c r="AX666" s="221"/>
      <c r="AY666" s="221"/>
      <c r="AZ666" s="221"/>
      <c r="BA666" s="221"/>
      <c r="BB666" s="221"/>
      <c r="BC666" s="221"/>
      <c r="BD666" s="221"/>
      <c r="BL666" s="195"/>
      <c r="BM666" s="195"/>
      <c r="BN666" s="195"/>
      <c r="BO666" s="195"/>
      <c r="BP666" s="195"/>
      <c r="BQ666" s="195"/>
      <c r="BS666" s="195"/>
      <c r="BT666" s="195"/>
      <c r="BU666" s="246"/>
      <c r="BV666" s="195"/>
      <c r="BW666" s="246"/>
      <c r="BX666" s="195"/>
      <c r="BY666" s="246"/>
      <c r="BZ666" s="195"/>
      <c r="CA666" s="246"/>
      <c r="CC666" s="246"/>
      <c r="CE666" s="246"/>
    </row>
    <row r="667" spans="1:83" s="17" customFormat="1" ht="14.25" customHeight="1" x14ac:dyDescent="0.25">
      <c r="A667" s="198"/>
      <c r="B667" s="200"/>
      <c r="C667" s="199"/>
      <c r="D667" s="199"/>
      <c r="E667" s="199"/>
      <c r="F667" s="200"/>
      <c r="G667" s="200"/>
      <c r="H667" s="200"/>
      <c r="I667" s="198"/>
      <c r="J667" s="199"/>
      <c r="K667" s="212"/>
      <c r="L667" s="198"/>
      <c r="M667" s="198"/>
      <c r="N667" s="198"/>
      <c r="O667" s="198"/>
      <c r="P667" s="198"/>
      <c r="Q667" s="198"/>
      <c r="R667" s="198"/>
      <c r="S667" s="198"/>
      <c r="T667" s="198"/>
      <c r="U667" s="202"/>
      <c r="V667" s="201"/>
      <c r="W667" s="201"/>
      <c r="X667" s="201"/>
      <c r="Y667" s="201"/>
      <c r="Z667" s="201"/>
      <c r="AA667" s="205"/>
      <c r="AB667" s="205"/>
      <c r="AC667" s="205"/>
      <c r="AD667" s="205"/>
      <c r="AE667" s="205"/>
      <c r="AF667" s="205"/>
      <c r="AG667" s="205"/>
      <c r="AH667" s="205"/>
      <c r="AI667" s="233"/>
      <c r="AJ667" s="331"/>
      <c r="AK667" s="331"/>
      <c r="AL667" s="331"/>
      <c r="AM667" s="332"/>
      <c r="AN667" s="332"/>
      <c r="AO667" s="333"/>
      <c r="AQ667" s="19"/>
      <c r="AV667" s="221"/>
      <c r="AW667" s="221"/>
      <c r="AX667" s="221"/>
      <c r="AY667" s="221"/>
      <c r="AZ667" s="221"/>
      <c r="BA667" s="221"/>
      <c r="BB667" s="221"/>
      <c r="BC667" s="221"/>
      <c r="BD667" s="221"/>
      <c r="BL667" s="195"/>
      <c r="BM667" s="195"/>
      <c r="BN667" s="195"/>
      <c r="BO667" s="195"/>
      <c r="BP667" s="195"/>
      <c r="BQ667" s="195"/>
      <c r="BS667" s="195"/>
      <c r="BT667" s="195"/>
      <c r="BU667" s="246"/>
      <c r="BV667" s="195"/>
      <c r="BW667" s="246"/>
      <c r="BX667" s="195"/>
      <c r="BY667" s="246"/>
      <c r="BZ667" s="195"/>
      <c r="CA667" s="246"/>
      <c r="CC667" s="246"/>
      <c r="CE667" s="246"/>
    </row>
    <row r="668" spans="1:83" s="17" customFormat="1" ht="14.25" customHeight="1" x14ac:dyDescent="0.25">
      <c r="A668" s="198"/>
      <c r="B668" s="200"/>
      <c r="C668" s="199"/>
      <c r="D668" s="199"/>
      <c r="E668" s="199"/>
      <c r="F668" s="200"/>
      <c r="G668" s="200"/>
      <c r="H668" s="200"/>
      <c r="I668" s="198"/>
      <c r="J668" s="199"/>
      <c r="K668" s="212"/>
      <c r="L668" s="198"/>
      <c r="M668" s="198"/>
      <c r="N668" s="198"/>
      <c r="O668" s="198"/>
      <c r="P668" s="198"/>
      <c r="Q668" s="198"/>
      <c r="R668" s="198"/>
      <c r="S668" s="198"/>
      <c r="T668" s="198"/>
      <c r="U668" s="202"/>
      <c r="V668" s="201"/>
      <c r="W668" s="201"/>
      <c r="X668" s="201"/>
      <c r="Y668" s="201"/>
      <c r="Z668" s="201"/>
      <c r="AA668" s="205"/>
      <c r="AB668" s="205"/>
      <c r="AC668" s="205"/>
      <c r="AD668" s="205"/>
      <c r="AE668" s="205"/>
      <c r="AF668" s="205"/>
      <c r="AG668" s="205"/>
      <c r="AH668" s="205"/>
      <c r="AI668" s="233"/>
      <c r="AJ668" s="331"/>
      <c r="AK668" s="331"/>
      <c r="AL668" s="331"/>
      <c r="AM668" s="332"/>
      <c r="AN668" s="332"/>
      <c r="AO668" s="333"/>
      <c r="AQ668" s="19"/>
      <c r="AV668" s="221"/>
      <c r="AW668" s="221"/>
      <c r="AX668" s="221"/>
      <c r="AY668" s="221"/>
      <c r="AZ668" s="221"/>
      <c r="BA668" s="221"/>
      <c r="BB668" s="221"/>
      <c r="BC668" s="221"/>
      <c r="BD668" s="221"/>
      <c r="BL668" s="195"/>
      <c r="BM668" s="195"/>
      <c r="BN668" s="195"/>
      <c r="BO668" s="195"/>
      <c r="BP668" s="195"/>
      <c r="BQ668" s="195"/>
      <c r="BS668" s="195"/>
      <c r="BT668" s="195"/>
      <c r="BU668" s="246"/>
      <c r="BV668" s="195"/>
      <c r="BW668" s="246"/>
      <c r="BX668" s="195"/>
      <c r="BY668" s="246"/>
      <c r="BZ668" s="195"/>
      <c r="CA668" s="246"/>
      <c r="CC668" s="246"/>
      <c r="CE668" s="246"/>
    </row>
    <row r="669" spans="1:83" s="17" customFormat="1" ht="14.25" customHeight="1" x14ac:dyDescent="0.25">
      <c r="A669" s="198"/>
      <c r="B669" s="200"/>
      <c r="C669" s="199"/>
      <c r="D669" s="199"/>
      <c r="E669" s="199"/>
      <c r="F669" s="200"/>
      <c r="G669" s="200"/>
      <c r="H669" s="200"/>
      <c r="I669" s="198"/>
      <c r="J669" s="199"/>
      <c r="K669" s="212"/>
      <c r="L669" s="198"/>
      <c r="M669" s="198"/>
      <c r="N669" s="198"/>
      <c r="O669" s="198"/>
      <c r="P669" s="198"/>
      <c r="Q669" s="198"/>
      <c r="R669" s="198"/>
      <c r="S669" s="198"/>
      <c r="T669" s="198"/>
      <c r="U669" s="202"/>
      <c r="V669" s="201"/>
      <c r="W669" s="201"/>
      <c r="X669" s="201"/>
      <c r="Y669" s="201"/>
      <c r="Z669" s="201"/>
      <c r="AA669" s="205"/>
      <c r="AB669" s="205"/>
      <c r="AC669" s="205"/>
      <c r="AD669" s="205"/>
      <c r="AE669" s="205"/>
      <c r="AF669" s="205"/>
      <c r="AG669" s="205"/>
      <c r="AH669" s="205"/>
      <c r="AI669" s="233"/>
      <c r="AJ669" s="331"/>
      <c r="AK669" s="331"/>
      <c r="AL669" s="331"/>
      <c r="AM669" s="332"/>
      <c r="AN669" s="332"/>
      <c r="AO669" s="333"/>
      <c r="AQ669" s="19"/>
      <c r="AV669" s="221"/>
      <c r="AW669" s="221"/>
      <c r="AX669" s="221"/>
      <c r="AY669" s="221"/>
      <c r="AZ669" s="221"/>
      <c r="BA669" s="221"/>
      <c r="BB669" s="221"/>
      <c r="BC669" s="221"/>
      <c r="BD669" s="221"/>
      <c r="BL669" s="195"/>
      <c r="BM669" s="195"/>
      <c r="BN669" s="195"/>
      <c r="BO669" s="195"/>
      <c r="BP669" s="195"/>
      <c r="BQ669" s="195"/>
      <c r="BS669" s="195"/>
      <c r="BT669" s="195"/>
      <c r="BU669" s="246"/>
      <c r="BV669" s="195"/>
      <c r="BW669" s="246"/>
      <c r="BX669" s="195"/>
      <c r="BY669" s="246"/>
      <c r="BZ669" s="195"/>
      <c r="CA669" s="246"/>
      <c r="CC669" s="246"/>
      <c r="CE669" s="246"/>
    </row>
    <row r="670" spans="1:83" s="17" customFormat="1" ht="14.25" customHeight="1" x14ac:dyDescent="0.25">
      <c r="A670" s="198"/>
      <c r="B670" s="200"/>
      <c r="C670" s="199"/>
      <c r="D670" s="199"/>
      <c r="E670" s="199"/>
      <c r="F670" s="200"/>
      <c r="G670" s="200"/>
      <c r="H670" s="200"/>
      <c r="I670" s="198"/>
      <c r="J670" s="199"/>
      <c r="K670" s="212"/>
      <c r="L670" s="198"/>
      <c r="M670" s="198"/>
      <c r="N670" s="198"/>
      <c r="O670" s="198"/>
      <c r="P670" s="198"/>
      <c r="Q670" s="198"/>
      <c r="R670" s="198"/>
      <c r="S670" s="198"/>
      <c r="T670" s="198"/>
      <c r="U670" s="202"/>
      <c r="V670" s="201"/>
      <c r="W670" s="201"/>
      <c r="X670" s="201"/>
      <c r="Y670" s="201"/>
      <c r="Z670" s="201"/>
      <c r="AA670" s="205"/>
      <c r="AB670" s="205"/>
      <c r="AC670" s="205"/>
      <c r="AD670" s="205"/>
      <c r="AE670" s="205"/>
      <c r="AF670" s="205"/>
      <c r="AG670" s="205"/>
      <c r="AH670" s="205"/>
      <c r="AI670" s="233"/>
      <c r="AJ670" s="331"/>
      <c r="AK670" s="331"/>
      <c r="AL670" s="331"/>
      <c r="AM670" s="332"/>
      <c r="AN670" s="332"/>
      <c r="AO670" s="333"/>
      <c r="AQ670" s="19"/>
      <c r="AV670" s="221"/>
      <c r="AW670" s="221"/>
      <c r="AX670" s="221"/>
      <c r="AY670" s="221"/>
      <c r="AZ670" s="221"/>
      <c r="BA670" s="221"/>
      <c r="BB670" s="221"/>
      <c r="BC670" s="221"/>
      <c r="BD670" s="221"/>
      <c r="BL670" s="195"/>
      <c r="BM670" s="195"/>
      <c r="BN670" s="195"/>
      <c r="BO670" s="195"/>
      <c r="BP670" s="195"/>
      <c r="BQ670" s="195"/>
      <c r="BS670" s="195"/>
      <c r="BT670" s="195"/>
      <c r="BU670" s="246"/>
      <c r="BV670" s="195"/>
      <c r="BW670" s="246"/>
      <c r="BX670" s="195"/>
      <c r="BY670" s="246"/>
      <c r="BZ670" s="195"/>
      <c r="CA670" s="246"/>
      <c r="CC670" s="246"/>
      <c r="CE670" s="246"/>
    </row>
    <row r="671" spans="1:83" s="17" customFormat="1" ht="14.25" customHeight="1" x14ac:dyDescent="0.25">
      <c r="A671" s="198"/>
      <c r="B671" s="200"/>
      <c r="C671" s="199"/>
      <c r="D671" s="199"/>
      <c r="E671" s="199"/>
      <c r="F671" s="200"/>
      <c r="G671" s="200"/>
      <c r="H671" s="200"/>
      <c r="I671" s="198"/>
      <c r="J671" s="199"/>
      <c r="K671" s="212"/>
      <c r="L671" s="198"/>
      <c r="M671" s="198"/>
      <c r="N671" s="198"/>
      <c r="O671" s="198"/>
      <c r="P671" s="198"/>
      <c r="Q671" s="198"/>
      <c r="R671" s="198"/>
      <c r="S671" s="198"/>
      <c r="T671" s="198"/>
      <c r="U671" s="202"/>
      <c r="V671" s="201"/>
      <c r="W671" s="201"/>
      <c r="X671" s="201"/>
      <c r="Y671" s="201"/>
      <c r="Z671" s="201"/>
      <c r="AA671" s="205"/>
      <c r="AB671" s="205"/>
      <c r="AC671" s="205"/>
      <c r="AD671" s="205"/>
      <c r="AE671" s="205"/>
      <c r="AF671" s="205"/>
      <c r="AG671" s="205"/>
      <c r="AH671" s="205"/>
      <c r="AI671" s="233"/>
      <c r="AJ671" s="331"/>
      <c r="AK671" s="331"/>
      <c r="AL671" s="331"/>
      <c r="AM671" s="332"/>
      <c r="AN671" s="332"/>
      <c r="AO671" s="333"/>
      <c r="AQ671" s="19"/>
      <c r="AV671" s="221"/>
      <c r="AW671" s="221"/>
      <c r="AX671" s="221"/>
      <c r="AY671" s="221"/>
      <c r="AZ671" s="221"/>
      <c r="BA671" s="221"/>
      <c r="BB671" s="221"/>
      <c r="BC671" s="221"/>
      <c r="BD671" s="221"/>
      <c r="BL671" s="195"/>
      <c r="BM671" s="195"/>
      <c r="BN671" s="195"/>
      <c r="BO671" s="195"/>
      <c r="BP671" s="195"/>
      <c r="BQ671" s="195"/>
      <c r="BS671" s="195"/>
      <c r="BT671" s="195"/>
      <c r="BU671" s="246"/>
      <c r="BV671" s="195"/>
      <c r="BW671" s="246"/>
      <c r="BX671" s="195"/>
      <c r="BY671" s="246"/>
      <c r="BZ671" s="195"/>
      <c r="CA671" s="246"/>
      <c r="CC671" s="246"/>
      <c r="CE671" s="246"/>
    </row>
    <row r="672" spans="1:83" s="17" customFormat="1" ht="14.25" customHeight="1" x14ac:dyDescent="0.25">
      <c r="A672" s="198"/>
      <c r="B672" s="200"/>
      <c r="C672" s="199"/>
      <c r="D672" s="199"/>
      <c r="E672" s="199"/>
      <c r="F672" s="200"/>
      <c r="G672" s="200"/>
      <c r="H672" s="200"/>
      <c r="I672" s="198"/>
      <c r="J672" s="199"/>
      <c r="K672" s="212"/>
      <c r="L672" s="198"/>
      <c r="M672" s="198"/>
      <c r="N672" s="198"/>
      <c r="O672" s="198"/>
      <c r="P672" s="198"/>
      <c r="Q672" s="198"/>
      <c r="R672" s="198"/>
      <c r="S672" s="198"/>
      <c r="T672" s="198"/>
      <c r="U672" s="202"/>
      <c r="V672" s="201"/>
      <c r="W672" s="201"/>
      <c r="X672" s="201"/>
      <c r="Y672" s="201"/>
      <c r="Z672" s="201"/>
      <c r="AA672" s="205"/>
      <c r="AB672" s="205"/>
      <c r="AC672" s="205"/>
      <c r="AD672" s="205"/>
      <c r="AE672" s="205"/>
      <c r="AF672" s="205"/>
      <c r="AG672" s="205"/>
      <c r="AH672" s="205"/>
      <c r="AI672" s="233"/>
      <c r="AJ672" s="331"/>
      <c r="AK672" s="331"/>
      <c r="AL672" s="331"/>
      <c r="AM672" s="332"/>
      <c r="AN672" s="332"/>
      <c r="AO672" s="333"/>
      <c r="AQ672" s="19"/>
      <c r="AV672" s="221"/>
      <c r="AW672" s="221"/>
      <c r="AX672" s="221"/>
      <c r="AY672" s="221"/>
      <c r="AZ672" s="221"/>
      <c r="BA672" s="221"/>
      <c r="BB672" s="221"/>
      <c r="BC672" s="221"/>
      <c r="BD672" s="221"/>
      <c r="BL672" s="195"/>
      <c r="BM672" s="195"/>
      <c r="BN672" s="195"/>
      <c r="BO672" s="195"/>
      <c r="BP672" s="195"/>
      <c r="BQ672" s="195"/>
      <c r="BS672" s="195"/>
      <c r="BT672" s="195"/>
      <c r="BU672" s="246"/>
      <c r="BV672" s="195"/>
      <c r="BW672" s="246"/>
      <c r="BX672" s="195"/>
      <c r="BY672" s="246"/>
      <c r="BZ672" s="195"/>
      <c r="CA672" s="246"/>
      <c r="CC672" s="246"/>
      <c r="CE672" s="246"/>
    </row>
    <row r="673" spans="1:83" s="17" customFormat="1" ht="14.25" customHeight="1" x14ac:dyDescent="0.25">
      <c r="A673" s="198"/>
      <c r="B673" s="200"/>
      <c r="C673" s="199"/>
      <c r="D673" s="199"/>
      <c r="E673" s="199"/>
      <c r="F673" s="200"/>
      <c r="G673" s="200"/>
      <c r="H673" s="200"/>
      <c r="I673" s="198"/>
      <c r="J673" s="199"/>
      <c r="K673" s="212"/>
      <c r="L673" s="198"/>
      <c r="M673" s="198"/>
      <c r="N673" s="198"/>
      <c r="O673" s="198"/>
      <c r="P673" s="198"/>
      <c r="Q673" s="198"/>
      <c r="R673" s="198"/>
      <c r="S673" s="198"/>
      <c r="T673" s="198"/>
      <c r="U673" s="202"/>
      <c r="V673" s="201"/>
      <c r="W673" s="201"/>
      <c r="X673" s="201"/>
      <c r="Y673" s="201"/>
      <c r="Z673" s="201"/>
      <c r="AA673" s="205"/>
      <c r="AB673" s="205"/>
      <c r="AC673" s="205"/>
      <c r="AD673" s="205"/>
      <c r="AE673" s="205"/>
      <c r="AF673" s="205"/>
      <c r="AG673" s="205"/>
      <c r="AH673" s="205"/>
      <c r="AI673" s="233"/>
      <c r="AJ673" s="331"/>
      <c r="AK673" s="331"/>
      <c r="AL673" s="331"/>
      <c r="AM673" s="332"/>
      <c r="AN673" s="332"/>
      <c r="AO673" s="333"/>
      <c r="AQ673" s="19"/>
      <c r="AV673" s="221"/>
      <c r="AW673" s="221"/>
      <c r="AX673" s="221"/>
      <c r="AY673" s="221"/>
      <c r="AZ673" s="221"/>
      <c r="BA673" s="221"/>
      <c r="BB673" s="221"/>
      <c r="BC673" s="221"/>
      <c r="BD673" s="221"/>
      <c r="BL673" s="195"/>
      <c r="BM673" s="195"/>
      <c r="BN673" s="195"/>
      <c r="BO673" s="195"/>
      <c r="BP673" s="195"/>
      <c r="BQ673" s="195"/>
      <c r="BS673" s="195"/>
      <c r="BT673" s="195"/>
      <c r="BU673" s="246"/>
      <c r="BV673" s="195"/>
      <c r="BW673" s="246"/>
      <c r="BX673" s="195"/>
      <c r="BY673" s="246"/>
      <c r="BZ673" s="195"/>
      <c r="CA673" s="246"/>
      <c r="CC673" s="246"/>
      <c r="CE673" s="246"/>
    </row>
    <row r="674" spans="1:83" s="17" customFormat="1" ht="14.25" customHeight="1" x14ac:dyDescent="0.25">
      <c r="A674" s="198"/>
      <c r="B674" s="200"/>
      <c r="C674" s="199"/>
      <c r="D674" s="199"/>
      <c r="E674" s="199"/>
      <c r="F674" s="200"/>
      <c r="G674" s="200"/>
      <c r="H674" s="200"/>
      <c r="I674" s="198"/>
      <c r="J674" s="199"/>
      <c r="K674" s="212"/>
      <c r="L674" s="198"/>
      <c r="M674" s="198"/>
      <c r="N674" s="198"/>
      <c r="O674" s="198"/>
      <c r="P674" s="198"/>
      <c r="Q674" s="198"/>
      <c r="R674" s="198"/>
      <c r="S674" s="198"/>
      <c r="T674" s="198"/>
      <c r="U674" s="202"/>
      <c r="V674" s="201"/>
      <c r="W674" s="201"/>
      <c r="X674" s="201"/>
      <c r="Y674" s="201"/>
      <c r="Z674" s="201"/>
      <c r="AA674" s="205"/>
      <c r="AB674" s="205"/>
      <c r="AC674" s="205"/>
      <c r="AD674" s="205"/>
      <c r="AE674" s="205"/>
      <c r="AF674" s="205"/>
      <c r="AG674" s="205"/>
      <c r="AH674" s="205"/>
      <c r="AI674" s="233"/>
      <c r="AJ674" s="331"/>
      <c r="AK674" s="331"/>
      <c r="AL674" s="331"/>
      <c r="AM674" s="332"/>
      <c r="AN674" s="332"/>
      <c r="AO674" s="333"/>
      <c r="AQ674" s="19"/>
      <c r="AV674" s="221"/>
      <c r="AW674" s="221"/>
      <c r="AX674" s="221"/>
      <c r="AY674" s="221"/>
      <c r="AZ674" s="221"/>
      <c r="BA674" s="221"/>
      <c r="BB674" s="221"/>
      <c r="BC674" s="221"/>
      <c r="BD674" s="221"/>
      <c r="BL674" s="195"/>
      <c r="BM674" s="195"/>
      <c r="BN674" s="195"/>
      <c r="BO674" s="195"/>
      <c r="BP674" s="195"/>
      <c r="BQ674" s="195"/>
      <c r="BS674" s="195"/>
      <c r="BT674" s="195"/>
      <c r="BU674" s="246"/>
      <c r="BV674" s="195"/>
      <c r="BW674" s="246"/>
      <c r="BX674" s="195"/>
      <c r="BY674" s="246"/>
      <c r="BZ674" s="195"/>
      <c r="CA674" s="246"/>
      <c r="CC674" s="246"/>
      <c r="CE674" s="246"/>
    </row>
    <row r="675" spans="1:83" s="17" customFormat="1" ht="14.25" customHeight="1" x14ac:dyDescent="0.25">
      <c r="A675" s="198"/>
      <c r="B675" s="200"/>
      <c r="C675" s="199"/>
      <c r="D675" s="199"/>
      <c r="E675" s="199"/>
      <c r="F675" s="200"/>
      <c r="G675" s="200"/>
      <c r="H675" s="200"/>
      <c r="I675" s="198"/>
      <c r="J675" s="199"/>
      <c r="K675" s="212"/>
      <c r="L675" s="198"/>
      <c r="M675" s="198"/>
      <c r="N675" s="198"/>
      <c r="O675" s="198"/>
      <c r="P675" s="198"/>
      <c r="Q675" s="198"/>
      <c r="R675" s="198"/>
      <c r="S675" s="198"/>
      <c r="T675" s="198"/>
      <c r="U675" s="202"/>
      <c r="V675" s="201"/>
      <c r="W675" s="201"/>
      <c r="X675" s="201"/>
      <c r="Y675" s="201"/>
      <c r="Z675" s="201"/>
      <c r="AA675" s="205"/>
      <c r="AB675" s="205"/>
      <c r="AC675" s="205"/>
      <c r="AD675" s="205"/>
      <c r="AE675" s="205"/>
      <c r="AF675" s="205"/>
      <c r="AG675" s="205"/>
      <c r="AH675" s="205"/>
      <c r="AI675" s="233"/>
      <c r="AJ675" s="331"/>
      <c r="AK675" s="331"/>
      <c r="AL675" s="331"/>
      <c r="AM675" s="332"/>
      <c r="AN675" s="332"/>
      <c r="AO675" s="333"/>
      <c r="AQ675" s="19"/>
      <c r="AV675" s="221"/>
      <c r="AW675" s="221"/>
      <c r="AX675" s="221"/>
      <c r="AY675" s="221"/>
      <c r="AZ675" s="221"/>
      <c r="BA675" s="221"/>
      <c r="BB675" s="221"/>
      <c r="BC675" s="221"/>
      <c r="BD675" s="221"/>
      <c r="BL675" s="195"/>
      <c r="BM675" s="195"/>
      <c r="BN675" s="195"/>
      <c r="BO675" s="195"/>
      <c r="BP675" s="195"/>
      <c r="BQ675" s="195"/>
      <c r="BS675" s="195"/>
      <c r="BT675" s="195"/>
      <c r="BU675" s="246"/>
      <c r="BV675" s="195"/>
      <c r="BW675" s="246"/>
      <c r="BX675" s="195"/>
      <c r="BY675" s="246"/>
      <c r="BZ675" s="195"/>
      <c r="CA675" s="246"/>
      <c r="CC675" s="246"/>
      <c r="CE675" s="246"/>
    </row>
    <row r="676" spans="1:83" s="17" customFormat="1" ht="14.25" customHeight="1" x14ac:dyDescent="0.25">
      <c r="A676" s="198"/>
      <c r="B676" s="200"/>
      <c r="C676" s="199"/>
      <c r="D676" s="199"/>
      <c r="E676" s="199"/>
      <c r="F676" s="200"/>
      <c r="G676" s="200"/>
      <c r="H676" s="200"/>
      <c r="I676" s="198"/>
      <c r="J676" s="199"/>
      <c r="K676" s="212"/>
      <c r="L676" s="198"/>
      <c r="M676" s="198"/>
      <c r="N676" s="198"/>
      <c r="O676" s="198"/>
      <c r="P676" s="198"/>
      <c r="Q676" s="198"/>
      <c r="R676" s="198"/>
      <c r="S676" s="198"/>
      <c r="T676" s="198"/>
      <c r="U676" s="202"/>
      <c r="V676" s="201"/>
      <c r="W676" s="201"/>
      <c r="X676" s="201"/>
      <c r="Y676" s="201"/>
      <c r="Z676" s="201"/>
      <c r="AA676" s="205"/>
      <c r="AB676" s="205"/>
      <c r="AC676" s="205"/>
      <c r="AD676" s="205"/>
      <c r="AE676" s="205"/>
      <c r="AF676" s="205"/>
      <c r="AG676" s="205"/>
      <c r="AH676" s="205"/>
      <c r="AI676" s="233"/>
      <c r="AJ676" s="331"/>
      <c r="AK676" s="331"/>
      <c r="AL676" s="331"/>
      <c r="AM676" s="332"/>
      <c r="AN676" s="332"/>
      <c r="AO676" s="333"/>
      <c r="AQ676" s="19"/>
      <c r="AV676" s="221"/>
      <c r="AW676" s="221"/>
      <c r="AX676" s="221"/>
      <c r="AY676" s="221"/>
      <c r="AZ676" s="221"/>
      <c r="BA676" s="221"/>
      <c r="BB676" s="221"/>
      <c r="BC676" s="221"/>
      <c r="BD676" s="221"/>
      <c r="BL676" s="195"/>
      <c r="BM676" s="195"/>
      <c r="BN676" s="195"/>
      <c r="BO676" s="195"/>
      <c r="BP676" s="195"/>
      <c r="BQ676" s="195"/>
      <c r="BS676" s="195"/>
      <c r="BT676" s="195"/>
      <c r="BU676" s="246"/>
      <c r="BV676" s="195"/>
      <c r="BW676" s="246"/>
      <c r="BX676" s="195"/>
      <c r="BY676" s="246"/>
      <c r="BZ676" s="195"/>
      <c r="CA676" s="246"/>
      <c r="CC676" s="246"/>
      <c r="CE676" s="246"/>
    </row>
    <row r="677" spans="1:83" s="17" customFormat="1" ht="14.25" customHeight="1" x14ac:dyDescent="0.25">
      <c r="A677" s="198"/>
      <c r="B677" s="200"/>
      <c r="C677" s="199"/>
      <c r="D677" s="199"/>
      <c r="E677" s="199"/>
      <c r="F677" s="200"/>
      <c r="G677" s="200"/>
      <c r="H677" s="200"/>
      <c r="I677" s="198"/>
      <c r="J677" s="199"/>
      <c r="K677" s="212"/>
      <c r="L677" s="198"/>
      <c r="M677" s="198"/>
      <c r="N677" s="198"/>
      <c r="O677" s="198"/>
      <c r="P677" s="198"/>
      <c r="Q677" s="198"/>
      <c r="R677" s="198"/>
      <c r="S677" s="198"/>
      <c r="T677" s="198"/>
      <c r="U677" s="202"/>
      <c r="V677" s="201"/>
      <c r="W677" s="201"/>
      <c r="X677" s="201"/>
      <c r="Y677" s="201"/>
      <c r="Z677" s="201"/>
      <c r="AA677" s="205"/>
      <c r="AB677" s="205"/>
      <c r="AC677" s="205"/>
      <c r="AD677" s="205"/>
      <c r="AE677" s="205"/>
      <c r="AF677" s="205"/>
      <c r="AG677" s="205"/>
      <c r="AH677" s="205"/>
      <c r="AI677" s="233"/>
      <c r="AJ677" s="331"/>
      <c r="AK677" s="331"/>
      <c r="AL677" s="331"/>
      <c r="AM677" s="332"/>
      <c r="AN677" s="332"/>
      <c r="AO677" s="333"/>
      <c r="AQ677" s="19"/>
      <c r="AV677" s="221"/>
      <c r="AW677" s="221"/>
      <c r="AX677" s="221"/>
      <c r="AY677" s="221"/>
      <c r="AZ677" s="221"/>
      <c r="BA677" s="221"/>
      <c r="BB677" s="221"/>
      <c r="BC677" s="221"/>
      <c r="BD677" s="221"/>
      <c r="BL677" s="195"/>
      <c r="BM677" s="195"/>
      <c r="BN677" s="195"/>
      <c r="BO677" s="195"/>
      <c r="BP677" s="195"/>
      <c r="BQ677" s="195"/>
      <c r="BS677" s="195"/>
      <c r="BT677" s="195"/>
      <c r="BU677" s="246"/>
      <c r="BV677" s="195"/>
      <c r="BW677" s="246"/>
      <c r="BX677" s="195"/>
      <c r="BY677" s="246"/>
      <c r="BZ677" s="195"/>
      <c r="CA677" s="246"/>
      <c r="CC677" s="246"/>
      <c r="CE677" s="246"/>
    </row>
    <row r="678" spans="1:83" s="17" customFormat="1" ht="14.25" customHeight="1" x14ac:dyDescent="0.25">
      <c r="A678" s="198"/>
      <c r="B678" s="200"/>
      <c r="C678" s="199"/>
      <c r="D678" s="199"/>
      <c r="E678" s="199"/>
      <c r="F678" s="200"/>
      <c r="G678" s="200"/>
      <c r="H678" s="200"/>
      <c r="I678" s="198"/>
      <c r="J678" s="199"/>
      <c r="K678" s="212"/>
      <c r="L678" s="198"/>
      <c r="M678" s="198"/>
      <c r="N678" s="198"/>
      <c r="O678" s="198"/>
      <c r="P678" s="198"/>
      <c r="Q678" s="198"/>
      <c r="R678" s="198"/>
      <c r="S678" s="198"/>
      <c r="T678" s="198"/>
      <c r="U678" s="202"/>
      <c r="V678" s="201"/>
      <c r="W678" s="201"/>
      <c r="X678" s="201"/>
      <c r="Y678" s="201"/>
      <c r="Z678" s="201"/>
      <c r="AA678" s="205"/>
      <c r="AB678" s="205"/>
      <c r="AC678" s="205"/>
      <c r="AD678" s="205"/>
      <c r="AE678" s="205"/>
      <c r="AF678" s="205"/>
      <c r="AG678" s="205"/>
      <c r="AH678" s="205"/>
      <c r="AI678" s="233"/>
      <c r="AJ678" s="331"/>
      <c r="AK678" s="331"/>
      <c r="AL678" s="331"/>
      <c r="AM678" s="332"/>
      <c r="AN678" s="332"/>
      <c r="AO678" s="333"/>
      <c r="AQ678" s="19"/>
      <c r="AV678" s="221"/>
      <c r="AW678" s="221"/>
      <c r="AX678" s="221"/>
      <c r="AY678" s="221"/>
      <c r="AZ678" s="221"/>
      <c r="BA678" s="221"/>
      <c r="BB678" s="221"/>
      <c r="BC678" s="221"/>
      <c r="BD678" s="221"/>
      <c r="BL678" s="195"/>
      <c r="BM678" s="195"/>
      <c r="BN678" s="195"/>
      <c r="BO678" s="195"/>
      <c r="BP678" s="195"/>
      <c r="BQ678" s="195"/>
      <c r="BS678" s="195"/>
      <c r="BT678" s="195"/>
      <c r="BU678" s="246"/>
      <c r="BV678" s="195"/>
      <c r="BW678" s="246"/>
      <c r="BX678" s="195"/>
      <c r="BY678" s="246"/>
      <c r="BZ678" s="195"/>
      <c r="CA678" s="246"/>
      <c r="CC678" s="246"/>
      <c r="CE678" s="246"/>
    </row>
    <row r="679" spans="1:83" s="17" customFormat="1" ht="14.25" customHeight="1" x14ac:dyDescent="0.25">
      <c r="A679" s="198"/>
      <c r="B679" s="200"/>
      <c r="C679" s="199"/>
      <c r="D679" s="199"/>
      <c r="E679" s="199"/>
      <c r="F679" s="200"/>
      <c r="G679" s="200"/>
      <c r="H679" s="200"/>
      <c r="I679" s="198"/>
      <c r="J679" s="199"/>
      <c r="K679" s="212"/>
      <c r="L679" s="198"/>
      <c r="M679" s="198"/>
      <c r="N679" s="198"/>
      <c r="O679" s="198"/>
      <c r="P679" s="198"/>
      <c r="Q679" s="198"/>
      <c r="R679" s="198"/>
      <c r="S679" s="198"/>
      <c r="T679" s="198"/>
      <c r="U679" s="202"/>
      <c r="V679" s="201"/>
      <c r="W679" s="201"/>
      <c r="X679" s="201"/>
      <c r="Y679" s="201"/>
      <c r="Z679" s="201"/>
      <c r="AA679" s="205"/>
      <c r="AB679" s="205"/>
      <c r="AC679" s="205"/>
      <c r="AD679" s="205"/>
      <c r="AE679" s="205"/>
      <c r="AF679" s="205"/>
      <c r="AG679" s="205"/>
      <c r="AH679" s="205"/>
      <c r="AI679" s="233"/>
      <c r="AJ679" s="331"/>
      <c r="AK679" s="331"/>
      <c r="AL679" s="331"/>
      <c r="AM679" s="332"/>
      <c r="AN679" s="332"/>
      <c r="AO679" s="333"/>
      <c r="AQ679" s="19"/>
      <c r="AV679" s="221"/>
      <c r="AW679" s="221"/>
      <c r="AX679" s="221"/>
      <c r="AY679" s="221"/>
      <c r="AZ679" s="221"/>
      <c r="BA679" s="221"/>
      <c r="BB679" s="221"/>
      <c r="BC679" s="221"/>
      <c r="BD679" s="221"/>
      <c r="BL679" s="195"/>
      <c r="BM679" s="195"/>
      <c r="BN679" s="195"/>
      <c r="BO679" s="195"/>
      <c r="BP679" s="195"/>
      <c r="BQ679" s="195"/>
      <c r="BS679" s="195"/>
      <c r="BT679" s="195"/>
      <c r="BU679" s="246"/>
      <c r="BV679" s="195"/>
      <c r="BW679" s="246"/>
      <c r="BX679" s="195"/>
      <c r="BY679" s="246"/>
      <c r="BZ679" s="195"/>
      <c r="CA679" s="246"/>
      <c r="CC679" s="246"/>
      <c r="CE679" s="246"/>
    </row>
    <row r="680" spans="1:83" s="17" customFormat="1" ht="14.25" customHeight="1" x14ac:dyDescent="0.25">
      <c r="A680" s="198"/>
      <c r="B680" s="200"/>
      <c r="C680" s="199"/>
      <c r="D680" s="199"/>
      <c r="E680" s="199"/>
      <c r="F680" s="200"/>
      <c r="G680" s="200"/>
      <c r="H680" s="200"/>
      <c r="I680" s="198"/>
      <c r="J680" s="199"/>
      <c r="K680" s="212"/>
      <c r="L680" s="198"/>
      <c r="M680" s="198"/>
      <c r="N680" s="198"/>
      <c r="O680" s="198"/>
      <c r="P680" s="198"/>
      <c r="Q680" s="198"/>
      <c r="R680" s="198"/>
      <c r="S680" s="198"/>
      <c r="T680" s="198"/>
      <c r="U680" s="202"/>
      <c r="V680" s="201"/>
      <c r="W680" s="201"/>
      <c r="X680" s="201"/>
      <c r="Y680" s="201"/>
      <c r="Z680" s="201"/>
      <c r="AA680" s="205"/>
      <c r="AB680" s="205"/>
      <c r="AC680" s="205"/>
      <c r="AD680" s="205"/>
      <c r="AE680" s="205"/>
      <c r="AF680" s="205"/>
      <c r="AG680" s="205"/>
      <c r="AH680" s="205"/>
      <c r="AI680" s="233"/>
      <c r="AJ680" s="331"/>
      <c r="AK680" s="331"/>
      <c r="AL680" s="331"/>
      <c r="AM680" s="332"/>
      <c r="AN680" s="332"/>
      <c r="AO680" s="333"/>
      <c r="AQ680" s="19"/>
      <c r="AV680" s="221"/>
      <c r="AW680" s="221"/>
      <c r="AX680" s="221"/>
      <c r="AY680" s="221"/>
      <c r="AZ680" s="221"/>
      <c r="BA680" s="221"/>
      <c r="BB680" s="221"/>
      <c r="BC680" s="221"/>
      <c r="BD680" s="221"/>
      <c r="BL680" s="195"/>
      <c r="BM680" s="195"/>
      <c r="BN680" s="195"/>
      <c r="BO680" s="195"/>
      <c r="BP680" s="195"/>
      <c r="BQ680" s="195"/>
      <c r="BS680" s="195"/>
      <c r="BT680" s="195"/>
      <c r="BU680" s="246"/>
      <c r="BV680" s="195"/>
      <c r="BW680" s="246"/>
      <c r="BX680" s="195"/>
      <c r="BY680" s="246"/>
      <c r="BZ680" s="195"/>
      <c r="CA680" s="246"/>
      <c r="CC680" s="246"/>
      <c r="CE680" s="246"/>
    </row>
    <row r="681" spans="1:83" s="17" customFormat="1" ht="14.25" customHeight="1" x14ac:dyDescent="0.25">
      <c r="A681" s="198"/>
      <c r="B681" s="200"/>
      <c r="C681" s="199"/>
      <c r="D681" s="199"/>
      <c r="E681" s="199"/>
      <c r="F681" s="200"/>
      <c r="G681" s="200"/>
      <c r="H681" s="200"/>
      <c r="I681" s="198"/>
      <c r="J681" s="199"/>
      <c r="K681" s="212"/>
      <c r="L681" s="198"/>
      <c r="M681" s="198"/>
      <c r="N681" s="198"/>
      <c r="O681" s="198"/>
      <c r="P681" s="198"/>
      <c r="Q681" s="198"/>
      <c r="R681" s="198"/>
      <c r="S681" s="198"/>
      <c r="T681" s="198"/>
      <c r="U681" s="202"/>
      <c r="V681" s="201"/>
      <c r="W681" s="201"/>
      <c r="X681" s="201"/>
      <c r="Y681" s="201"/>
      <c r="Z681" s="201"/>
      <c r="AA681" s="205"/>
      <c r="AB681" s="205"/>
      <c r="AC681" s="205"/>
      <c r="AD681" s="205"/>
      <c r="AE681" s="205"/>
      <c r="AF681" s="205"/>
      <c r="AG681" s="205"/>
      <c r="AH681" s="205"/>
      <c r="AI681" s="233"/>
      <c r="AJ681" s="331"/>
      <c r="AK681" s="331"/>
      <c r="AL681" s="331"/>
      <c r="AM681" s="332"/>
      <c r="AN681" s="332"/>
      <c r="AO681" s="333"/>
      <c r="AQ681" s="19"/>
      <c r="AV681" s="221"/>
      <c r="AW681" s="221"/>
      <c r="AX681" s="221"/>
      <c r="AY681" s="221"/>
      <c r="AZ681" s="221"/>
      <c r="BA681" s="221"/>
      <c r="BB681" s="221"/>
      <c r="BC681" s="221"/>
      <c r="BD681" s="221"/>
      <c r="BL681" s="195"/>
      <c r="BM681" s="195"/>
      <c r="BN681" s="195"/>
      <c r="BO681" s="195"/>
      <c r="BP681" s="195"/>
      <c r="BQ681" s="195"/>
      <c r="BS681" s="195"/>
      <c r="BT681" s="195"/>
      <c r="BU681" s="246"/>
      <c r="BV681" s="195"/>
      <c r="BW681" s="246"/>
      <c r="BX681" s="195"/>
      <c r="BY681" s="246"/>
      <c r="BZ681" s="195"/>
      <c r="CA681" s="246"/>
      <c r="CC681" s="246"/>
      <c r="CE681" s="246"/>
    </row>
    <row r="682" spans="1:83" s="17" customFormat="1" ht="14.25" customHeight="1" x14ac:dyDescent="0.25">
      <c r="A682" s="198"/>
      <c r="B682" s="200"/>
      <c r="C682" s="199"/>
      <c r="D682" s="199"/>
      <c r="E682" s="199"/>
      <c r="F682" s="200"/>
      <c r="G682" s="200"/>
      <c r="H682" s="200"/>
      <c r="I682" s="198"/>
      <c r="J682" s="199"/>
      <c r="K682" s="212"/>
      <c r="L682" s="198"/>
      <c r="M682" s="198"/>
      <c r="N682" s="198"/>
      <c r="O682" s="198"/>
      <c r="P682" s="198"/>
      <c r="Q682" s="198"/>
      <c r="R682" s="198"/>
      <c r="S682" s="198"/>
      <c r="T682" s="198"/>
      <c r="U682" s="202"/>
      <c r="V682" s="201"/>
      <c r="W682" s="201"/>
      <c r="X682" s="201"/>
      <c r="Y682" s="201"/>
      <c r="Z682" s="201"/>
      <c r="AA682" s="205"/>
      <c r="AB682" s="205"/>
      <c r="AC682" s="205"/>
      <c r="AD682" s="205"/>
      <c r="AE682" s="205"/>
      <c r="AF682" s="205"/>
      <c r="AG682" s="205"/>
      <c r="AH682" s="205"/>
      <c r="AI682" s="233"/>
      <c r="AJ682" s="331"/>
      <c r="AK682" s="331"/>
      <c r="AL682" s="331"/>
      <c r="AM682" s="332"/>
      <c r="AN682" s="332"/>
      <c r="AO682" s="333"/>
      <c r="AQ682" s="19"/>
      <c r="AV682" s="221"/>
      <c r="AW682" s="221"/>
      <c r="AX682" s="221"/>
      <c r="AY682" s="221"/>
      <c r="AZ682" s="221"/>
      <c r="BA682" s="221"/>
      <c r="BB682" s="221"/>
      <c r="BC682" s="221"/>
      <c r="BD682" s="221"/>
      <c r="BL682" s="195"/>
      <c r="BM682" s="195"/>
      <c r="BN682" s="195"/>
      <c r="BO682" s="195"/>
      <c r="BP682" s="195"/>
      <c r="BQ682" s="195"/>
      <c r="BS682" s="195"/>
      <c r="BT682" s="195"/>
      <c r="BU682" s="246"/>
      <c r="BV682" s="195"/>
      <c r="BW682" s="246"/>
      <c r="BX682" s="195"/>
      <c r="BY682" s="246"/>
      <c r="BZ682" s="195"/>
      <c r="CA682" s="246"/>
      <c r="CC682" s="246"/>
      <c r="CE682" s="246"/>
    </row>
    <row r="683" spans="1:83" s="17" customFormat="1" ht="14.25" customHeight="1" x14ac:dyDescent="0.25">
      <c r="A683" s="198"/>
      <c r="B683" s="200"/>
      <c r="C683" s="199"/>
      <c r="D683" s="199"/>
      <c r="E683" s="199"/>
      <c r="F683" s="200"/>
      <c r="G683" s="200"/>
      <c r="H683" s="200"/>
      <c r="I683" s="198"/>
      <c r="J683" s="199"/>
      <c r="K683" s="212"/>
      <c r="L683" s="198"/>
      <c r="M683" s="198"/>
      <c r="N683" s="198"/>
      <c r="O683" s="198"/>
      <c r="P683" s="198"/>
      <c r="Q683" s="198"/>
      <c r="R683" s="198"/>
      <c r="S683" s="198"/>
      <c r="T683" s="198"/>
      <c r="U683" s="202"/>
      <c r="V683" s="201"/>
      <c r="W683" s="201"/>
      <c r="X683" s="201"/>
      <c r="Y683" s="201"/>
      <c r="Z683" s="201"/>
      <c r="AA683" s="205"/>
      <c r="AB683" s="205"/>
      <c r="AC683" s="205"/>
      <c r="AD683" s="205"/>
      <c r="AE683" s="205"/>
      <c r="AF683" s="205"/>
      <c r="AG683" s="205"/>
      <c r="AH683" s="205"/>
      <c r="AI683" s="233"/>
      <c r="AJ683" s="331"/>
      <c r="AK683" s="331"/>
      <c r="AL683" s="331"/>
      <c r="AM683" s="332"/>
      <c r="AN683" s="332"/>
      <c r="AO683" s="333"/>
      <c r="AQ683" s="19"/>
      <c r="AV683" s="221"/>
      <c r="AW683" s="221"/>
      <c r="AX683" s="221"/>
      <c r="AY683" s="221"/>
      <c r="AZ683" s="221"/>
      <c r="BA683" s="221"/>
      <c r="BB683" s="221"/>
      <c r="BC683" s="221"/>
      <c r="BD683" s="221"/>
      <c r="BL683" s="195"/>
      <c r="BM683" s="195"/>
      <c r="BN683" s="195"/>
      <c r="BO683" s="195"/>
      <c r="BP683" s="195"/>
      <c r="BQ683" s="195"/>
      <c r="BS683" s="195"/>
      <c r="BT683" s="195"/>
      <c r="BU683" s="246"/>
      <c r="BV683" s="195"/>
      <c r="BW683" s="246"/>
      <c r="BX683" s="195"/>
      <c r="BY683" s="246"/>
      <c r="BZ683" s="195"/>
      <c r="CA683" s="246"/>
      <c r="CC683" s="246"/>
      <c r="CE683" s="246"/>
    </row>
    <row r="684" spans="1:83" s="17" customFormat="1" ht="14.25" customHeight="1" x14ac:dyDescent="0.25">
      <c r="A684" s="198"/>
      <c r="B684" s="200"/>
      <c r="C684" s="199"/>
      <c r="D684" s="199"/>
      <c r="E684" s="199"/>
      <c r="F684" s="200"/>
      <c r="G684" s="200"/>
      <c r="H684" s="200"/>
      <c r="I684" s="198"/>
      <c r="J684" s="199"/>
      <c r="K684" s="212"/>
      <c r="L684" s="198"/>
      <c r="M684" s="198"/>
      <c r="N684" s="198"/>
      <c r="O684" s="198"/>
      <c r="P684" s="198"/>
      <c r="Q684" s="198"/>
      <c r="R684" s="198"/>
      <c r="S684" s="198"/>
      <c r="T684" s="198"/>
      <c r="U684" s="202"/>
      <c r="V684" s="201"/>
      <c r="W684" s="201"/>
      <c r="X684" s="201"/>
      <c r="Y684" s="201"/>
      <c r="Z684" s="201"/>
      <c r="AA684" s="205"/>
      <c r="AB684" s="205"/>
      <c r="AC684" s="205"/>
      <c r="AD684" s="205"/>
      <c r="AE684" s="205"/>
      <c r="AF684" s="205"/>
      <c r="AG684" s="205"/>
      <c r="AH684" s="205"/>
      <c r="AI684" s="233"/>
      <c r="AJ684" s="331"/>
      <c r="AK684" s="331"/>
      <c r="AL684" s="331"/>
      <c r="AM684" s="332"/>
      <c r="AN684" s="332"/>
      <c r="AO684" s="333"/>
      <c r="AQ684" s="19"/>
      <c r="AV684" s="221"/>
      <c r="AW684" s="221"/>
      <c r="AX684" s="221"/>
      <c r="AY684" s="221"/>
      <c r="AZ684" s="221"/>
      <c r="BA684" s="221"/>
      <c r="BB684" s="221"/>
      <c r="BC684" s="221"/>
      <c r="BD684" s="221"/>
      <c r="BL684" s="195"/>
      <c r="BM684" s="195"/>
      <c r="BN684" s="195"/>
      <c r="BO684" s="195"/>
      <c r="BP684" s="195"/>
      <c r="BQ684" s="195"/>
      <c r="BS684" s="195"/>
      <c r="BT684" s="195"/>
      <c r="BU684" s="246"/>
      <c r="BV684" s="195"/>
      <c r="BW684" s="246"/>
      <c r="BX684" s="195"/>
      <c r="BY684" s="246"/>
      <c r="BZ684" s="195"/>
      <c r="CA684" s="246"/>
      <c r="CC684" s="246"/>
      <c r="CE684" s="246"/>
    </row>
    <row r="685" spans="1:83" s="17" customFormat="1" ht="14.25" customHeight="1" x14ac:dyDescent="0.25">
      <c r="A685" s="198"/>
      <c r="B685" s="200"/>
      <c r="C685" s="199"/>
      <c r="D685" s="199"/>
      <c r="E685" s="199"/>
      <c r="F685" s="200"/>
      <c r="G685" s="200"/>
      <c r="H685" s="200"/>
      <c r="I685" s="198"/>
      <c r="J685" s="199"/>
      <c r="K685" s="212"/>
      <c r="L685" s="198"/>
      <c r="M685" s="198"/>
      <c r="N685" s="198"/>
      <c r="O685" s="198"/>
      <c r="P685" s="198"/>
      <c r="Q685" s="198"/>
      <c r="R685" s="198"/>
      <c r="S685" s="198"/>
      <c r="T685" s="198"/>
      <c r="U685" s="202"/>
      <c r="V685" s="201"/>
      <c r="W685" s="201"/>
      <c r="X685" s="201"/>
      <c r="Y685" s="201"/>
      <c r="Z685" s="201"/>
      <c r="AA685" s="205"/>
      <c r="AB685" s="205"/>
      <c r="AC685" s="205"/>
      <c r="AD685" s="205"/>
      <c r="AE685" s="205"/>
      <c r="AF685" s="205"/>
      <c r="AG685" s="205"/>
      <c r="AH685" s="205"/>
      <c r="AI685" s="233"/>
      <c r="AJ685" s="331"/>
      <c r="AK685" s="331"/>
      <c r="AL685" s="331"/>
      <c r="AM685" s="332"/>
      <c r="AN685" s="332"/>
      <c r="AO685" s="333"/>
      <c r="AQ685" s="19"/>
      <c r="AV685" s="221"/>
      <c r="AW685" s="221"/>
      <c r="AX685" s="221"/>
      <c r="AY685" s="221"/>
      <c r="AZ685" s="221"/>
      <c r="BA685" s="221"/>
      <c r="BB685" s="221"/>
      <c r="BC685" s="221"/>
      <c r="BD685" s="221"/>
      <c r="BL685" s="195"/>
      <c r="BM685" s="195"/>
      <c r="BN685" s="195"/>
      <c r="BO685" s="195"/>
      <c r="BP685" s="195"/>
      <c r="BQ685" s="195"/>
      <c r="BS685" s="195"/>
      <c r="BT685" s="195"/>
      <c r="BU685" s="246"/>
      <c r="BV685" s="195"/>
      <c r="BW685" s="246"/>
      <c r="BX685" s="195"/>
      <c r="BY685" s="246"/>
      <c r="BZ685" s="195"/>
      <c r="CA685" s="246"/>
      <c r="CC685" s="246"/>
      <c r="CE685" s="246"/>
    </row>
    <row r="686" spans="1:83" s="17" customFormat="1" ht="14.25" customHeight="1" x14ac:dyDescent="0.25">
      <c r="A686" s="198"/>
      <c r="B686" s="200"/>
      <c r="C686" s="199"/>
      <c r="D686" s="199"/>
      <c r="E686" s="199"/>
      <c r="F686" s="200"/>
      <c r="G686" s="200"/>
      <c r="H686" s="200"/>
      <c r="I686" s="198"/>
      <c r="J686" s="199"/>
      <c r="K686" s="212"/>
      <c r="L686" s="198"/>
      <c r="M686" s="198"/>
      <c r="N686" s="198"/>
      <c r="O686" s="198"/>
      <c r="P686" s="198"/>
      <c r="Q686" s="198"/>
      <c r="R686" s="198"/>
      <c r="S686" s="198"/>
      <c r="T686" s="198"/>
      <c r="U686" s="202"/>
      <c r="V686" s="201"/>
      <c r="W686" s="201"/>
      <c r="X686" s="201"/>
      <c r="Y686" s="201"/>
      <c r="Z686" s="201"/>
      <c r="AA686" s="205"/>
      <c r="AB686" s="205"/>
      <c r="AC686" s="205"/>
      <c r="AD686" s="205"/>
      <c r="AE686" s="205"/>
      <c r="AF686" s="205"/>
      <c r="AG686" s="205"/>
      <c r="AH686" s="205"/>
      <c r="AI686" s="233"/>
      <c r="AJ686" s="331"/>
      <c r="AK686" s="331"/>
      <c r="AL686" s="331"/>
      <c r="AM686" s="332"/>
      <c r="AN686" s="332"/>
      <c r="AO686" s="333"/>
      <c r="AQ686" s="19"/>
      <c r="AV686" s="221"/>
      <c r="AW686" s="221"/>
      <c r="AX686" s="221"/>
      <c r="AY686" s="221"/>
      <c r="AZ686" s="221"/>
      <c r="BA686" s="221"/>
      <c r="BB686" s="221"/>
      <c r="BC686" s="221"/>
      <c r="BD686" s="221"/>
      <c r="BL686" s="195"/>
      <c r="BM686" s="195"/>
      <c r="BN686" s="195"/>
      <c r="BO686" s="195"/>
      <c r="BP686" s="195"/>
      <c r="BQ686" s="195"/>
      <c r="BS686" s="195"/>
      <c r="BT686" s="195"/>
      <c r="BU686" s="246"/>
      <c r="BV686" s="195"/>
      <c r="BW686" s="246"/>
      <c r="BX686" s="195"/>
      <c r="BY686" s="246"/>
      <c r="BZ686" s="195"/>
      <c r="CA686" s="246"/>
      <c r="CC686" s="246"/>
      <c r="CE686" s="246"/>
    </row>
    <row r="687" spans="1:83" s="17" customFormat="1" ht="14.25" customHeight="1" x14ac:dyDescent="0.25">
      <c r="A687" s="198"/>
      <c r="B687" s="200"/>
      <c r="C687" s="199"/>
      <c r="D687" s="199"/>
      <c r="E687" s="199"/>
      <c r="F687" s="200"/>
      <c r="G687" s="200"/>
      <c r="H687" s="200"/>
      <c r="I687" s="198"/>
      <c r="J687" s="199"/>
      <c r="K687" s="212"/>
      <c r="L687" s="198"/>
      <c r="M687" s="198"/>
      <c r="N687" s="198"/>
      <c r="O687" s="198"/>
      <c r="P687" s="198"/>
      <c r="Q687" s="198"/>
      <c r="R687" s="198"/>
      <c r="S687" s="198"/>
      <c r="T687" s="198"/>
      <c r="U687" s="202"/>
      <c r="V687" s="201"/>
      <c r="W687" s="201"/>
      <c r="X687" s="201"/>
      <c r="Y687" s="201"/>
      <c r="Z687" s="201"/>
      <c r="AA687" s="205"/>
      <c r="AB687" s="205"/>
      <c r="AC687" s="205"/>
      <c r="AD687" s="205"/>
      <c r="AE687" s="205"/>
      <c r="AF687" s="205"/>
      <c r="AG687" s="205"/>
      <c r="AH687" s="205"/>
      <c r="AI687" s="233"/>
      <c r="AJ687" s="331"/>
      <c r="AK687" s="331"/>
      <c r="AL687" s="331"/>
      <c r="AM687" s="332"/>
      <c r="AN687" s="332"/>
      <c r="AO687" s="333"/>
      <c r="AQ687" s="19"/>
      <c r="AV687" s="221"/>
      <c r="AW687" s="221"/>
      <c r="AX687" s="221"/>
      <c r="AY687" s="221"/>
      <c r="AZ687" s="221"/>
      <c r="BA687" s="221"/>
      <c r="BB687" s="221"/>
      <c r="BC687" s="221"/>
      <c r="BD687" s="221"/>
      <c r="BL687" s="195"/>
      <c r="BM687" s="195"/>
      <c r="BN687" s="195"/>
      <c r="BO687" s="195"/>
      <c r="BP687" s="195"/>
      <c r="BQ687" s="195"/>
      <c r="BS687" s="195"/>
      <c r="BT687" s="195"/>
      <c r="BU687" s="246"/>
      <c r="BV687" s="195"/>
      <c r="BW687" s="246"/>
      <c r="BX687" s="195"/>
      <c r="BY687" s="246"/>
      <c r="BZ687" s="195"/>
      <c r="CA687" s="246"/>
      <c r="CC687" s="246"/>
      <c r="CE687" s="246"/>
    </row>
    <row r="688" spans="1:83" s="17" customFormat="1" ht="14.25" customHeight="1" x14ac:dyDescent="0.25">
      <c r="A688" s="198"/>
      <c r="B688" s="200"/>
      <c r="C688" s="199"/>
      <c r="D688" s="199"/>
      <c r="E688" s="199"/>
      <c r="F688" s="200"/>
      <c r="G688" s="200"/>
      <c r="H688" s="200"/>
      <c r="I688" s="198"/>
      <c r="J688" s="199"/>
      <c r="K688" s="212"/>
      <c r="L688" s="198"/>
      <c r="M688" s="198"/>
      <c r="N688" s="198"/>
      <c r="O688" s="198"/>
      <c r="P688" s="198"/>
      <c r="Q688" s="198"/>
      <c r="R688" s="198"/>
      <c r="S688" s="198"/>
      <c r="T688" s="198"/>
      <c r="U688" s="202"/>
      <c r="V688" s="201"/>
      <c r="W688" s="201"/>
      <c r="X688" s="201"/>
      <c r="Y688" s="201"/>
      <c r="Z688" s="201"/>
      <c r="AA688" s="205"/>
      <c r="AB688" s="205"/>
      <c r="AC688" s="205"/>
      <c r="AD688" s="205"/>
      <c r="AE688" s="205"/>
      <c r="AF688" s="205"/>
      <c r="AG688" s="205"/>
      <c r="AH688" s="205"/>
      <c r="AI688" s="233"/>
      <c r="AJ688" s="331"/>
      <c r="AK688" s="331"/>
      <c r="AL688" s="331"/>
      <c r="AM688" s="332"/>
      <c r="AN688" s="332"/>
      <c r="AO688" s="333"/>
      <c r="AQ688" s="19"/>
      <c r="AV688" s="221"/>
      <c r="AW688" s="221"/>
      <c r="AX688" s="221"/>
      <c r="AY688" s="221"/>
      <c r="AZ688" s="221"/>
      <c r="BA688" s="221"/>
      <c r="BB688" s="221"/>
      <c r="BC688" s="221"/>
      <c r="BD688" s="221"/>
      <c r="BL688" s="195"/>
      <c r="BM688" s="195"/>
      <c r="BN688" s="195"/>
      <c r="BO688" s="195"/>
      <c r="BP688" s="195"/>
      <c r="BQ688" s="195"/>
      <c r="BS688" s="195"/>
      <c r="BT688" s="195"/>
      <c r="BU688" s="246"/>
      <c r="BV688" s="195"/>
      <c r="BW688" s="246"/>
      <c r="BX688" s="195"/>
      <c r="BY688" s="246"/>
      <c r="BZ688" s="195"/>
      <c r="CA688" s="246"/>
      <c r="CC688" s="246"/>
      <c r="CE688" s="246"/>
    </row>
    <row r="689" spans="1:83" s="17" customFormat="1" ht="14.25" customHeight="1" x14ac:dyDescent="0.25">
      <c r="A689" s="198"/>
      <c r="B689" s="200"/>
      <c r="C689" s="199"/>
      <c r="D689" s="199"/>
      <c r="E689" s="199"/>
      <c r="F689" s="200"/>
      <c r="G689" s="200"/>
      <c r="H689" s="200"/>
      <c r="I689" s="198"/>
      <c r="J689" s="199"/>
      <c r="K689" s="212"/>
      <c r="L689" s="198"/>
      <c r="M689" s="198"/>
      <c r="N689" s="198"/>
      <c r="O689" s="198"/>
      <c r="P689" s="198"/>
      <c r="Q689" s="198"/>
      <c r="R689" s="198"/>
      <c r="S689" s="198"/>
      <c r="T689" s="198"/>
      <c r="U689" s="202"/>
      <c r="V689" s="201"/>
      <c r="W689" s="201"/>
      <c r="X689" s="201"/>
      <c r="Y689" s="201"/>
      <c r="Z689" s="201"/>
      <c r="AA689" s="205"/>
      <c r="AB689" s="205"/>
      <c r="AC689" s="205"/>
      <c r="AD689" s="205"/>
      <c r="AE689" s="205"/>
      <c r="AF689" s="205"/>
      <c r="AG689" s="205"/>
      <c r="AH689" s="205"/>
      <c r="AI689" s="233"/>
      <c r="AJ689" s="331"/>
      <c r="AK689" s="331"/>
      <c r="AL689" s="331"/>
      <c r="AM689" s="332"/>
      <c r="AN689" s="332"/>
      <c r="AO689" s="333"/>
      <c r="AQ689" s="19"/>
      <c r="AV689" s="221"/>
      <c r="AW689" s="221"/>
      <c r="AX689" s="221"/>
      <c r="AY689" s="221"/>
      <c r="AZ689" s="221"/>
      <c r="BA689" s="221"/>
      <c r="BB689" s="221"/>
      <c r="BC689" s="221"/>
      <c r="BD689" s="221"/>
      <c r="BL689" s="195"/>
      <c r="BM689" s="195"/>
      <c r="BN689" s="195"/>
      <c r="BO689" s="195"/>
      <c r="BP689" s="195"/>
      <c r="BQ689" s="195"/>
      <c r="BS689" s="195"/>
      <c r="BT689" s="195"/>
      <c r="BU689" s="246"/>
      <c r="BV689" s="195"/>
      <c r="BW689" s="246"/>
      <c r="BX689" s="195"/>
      <c r="BY689" s="246"/>
      <c r="BZ689" s="195"/>
      <c r="CA689" s="246"/>
      <c r="CC689" s="246"/>
      <c r="CE689" s="246"/>
    </row>
    <row r="690" spans="1:83" s="17" customFormat="1" ht="14.25" customHeight="1" x14ac:dyDescent="0.25">
      <c r="A690" s="198"/>
      <c r="B690" s="200"/>
      <c r="C690" s="199"/>
      <c r="D690" s="199"/>
      <c r="E690" s="199"/>
      <c r="F690" s="200"/>
      <c r="G690" s="200"/>
      <c r="H690" s="200"/>
      <c r="I690" s="198"/>
      <c r="J690" s="199"/>
      <c r="K690" s="212"/>
      <c r="L690" s="198"/>
      <c r="M690" s="198"/>
      <c r="N690" s="198"/>
      <c r="O690" s="198"/>
      <c r="P690" s="198"/>
      <c r="Q690" s="198"/>
      <c r="R690" s="198"/>
      <c r="S690" s="198"/>
      <c r="T690" s="198"/>
      <c r="U690" s="202"/>
      <c r="V690" s="201"/>
      <c r="W690" s="201"/>
      <c r="X690" s="201"/>
      <c r="Y690" s="201"/>
      <c r="Z690" s="201"/>
      <c r="AA690" s="205"/>
      <c r="AB690" s="205"/>
      <c r="AC690" s="205"/>
      <c r="AD690" s="205"/>
      <c r="AE690" s="205"/>
      <c r="AF690" s="205"/>
      <c r="AG690" s="205"/>
      <c r="AH690" s="205"/>
      <c r="AI690" s="233"/>
      <c r="AJ690" s="331"/>
      <c r="AK690" s="331"/>
      <c r="AL690" s="331"/>
      <c r="AM690" s="332"/>
      <c r="AN690" s="332"/>
      <c r="AO690" s="333"/>
      <c r="AQ690" s="19"/>
      <c r="AV690" s="221"/>
      <c r="AW690" s="221"/>
      <c r="AX690" s="221"/>
      <c r="AY690" s="221"/>
      <c r="AZ690" s="221"/>
      <c r="BA690" s="221"/>
      <c r="BB690" s="221"/>
      <c r="BC690" s="221"/>
      <c r="BD690" s="221"/>
      <c r="BL690" s="195"/>
      <c r="BM690" s="195"/>
      <c r="BN690" s="195"/>
      <c r="BO690" s="195"/>
      <c r="BP690" s="195"/>
      <c r="BQ690" s="195"/>
      <c r="BS690" s="195"/>
      <c r="BT690" s="195"/>
      <c r="BU690" s="246"/>
      <c r="BV690" s="195"/>
      <c r="BW690" s="246"/>
      <c r="BX690" s="195"/>
      <c r="BY690" s="246"/>
      <c r="BZ690" s="195"/>
      <c r="CA690" s="246"/>
      <c r="CC690" s="246"/>
      <c r="CE690" s="246"/>
    </row>
    <row r="691" spans="1:83" s="17" customFormat="1" ht="14.25" customHeight="1" x14ac:dyDescent="0.25">
      <c r="A691" s="198"/>
      <c r="B691" s="200"/>
      <c r="C691" s="199"/>
      <c r="D691" s="199"/>
      <c r="E691" s="199"/>
      <c r="F691" s="200"/>
      <c r="G691" s="200"/>
      <c r="H691" s="200"/>
      <c r="I691" s="198"/>
      <c r="J691" s="199"/>
      <c r="K691" s="212"/>
      <c r="L691" s="198"/>
      <c r="M691" s="198"/>
      <c r="N691" s="198"/>
      <c r="O691" s="198"/>
      <c r="P691" s="198"/>
      <c r="Q691" s="198"/>
      <c r="R691" s="198"/>
      <c r="S691" s="198"/>
      <c r="T691" s="198"/>
      <c r="U691" s="202"/>
      <c r="V691" s="201"/>
      <c r="W691" s="201"/>
      <c r="X691" s="201"/>
      <c r="Y691" s="201"/>
      <c r="Z691" s="201"/>
      <c r="AA691" s="205"/>
      <c r="AB691" s="205"/>
      <c r="AC691" s="205"/>
      <c r="AD691" s="205"/>
      <c r="AE691" s="205"/>
      <c r="AF691" s="205"/>
      <c r="AG691" s="205"/>
      <c r="AH691" s="205"/>
      <c r="AI691" s="233"/>
      <c r="AJ691" s="331"/>
      <c r="AK691" s="331"/>
      <c r="AL691" s="331"/>
      <c r="AM691" s="332"/>
      <c r="AN691" s="332"/>
      <c r="AO691" s="333"/>
      <c r="AQ691" s="19"/>
      <c r="AV691" s="221"/>
      <c r="AW691" s="221"/>
      <c r="AX691" s="221"/>
      <c r="AY691" s="221"/>
      <c r="AZ691" s="221"/>
      <c r="BA691" s="221"/>
      <c r="BB691" s="221"/>
      <c r="BC691" s="221"/>
      <c r="BD691" s="221"/>
      <c r="BL691" s="195"/>
      <c r="BM691" s="195"/>
      <c r="BN691" s="195"/>
      <c r="BO691" s="195"/>
      <c r="BP691" s="195"/>
      <c r="BQ691" s="195"/>
      <c r="BS691" s="195"/>
      <c r="BT691" s="195"/>
      <c r="BU691" s="246"/>
      <c r="BV691" s="195"/>
      <c r="BW691" s="246"/>
      <c r="BX691" s="195"/>
      <c r="BY691" s="246"/>
      <c r="BZ691" s="195"/>
      <c r="CA691" s="246"/>
      <c r="CC691" s="246"/>
      <c r="CE691" s="246"/>
    </row>
    <row r="692" spans="1:83" s="17" customFormat="1" ht="14.25" customHeight="1" x14ac:dyDescent="0.25">
      <c r="A692" s="198"/>
      <c r="B692" s="200"/>
      <c r="C692" s="199"/>
      <c r="D692" s="199"/>
      <c r="E692" s="199"/>
      <c r="F692" s="200"/>
      <c r="G692" s="200"/>
      <c r="H692" s="200"/>
      <c r="I692" s="198"/>
      <c r="J692" s="199"/>
      <c r="K692" s="212"/>
      <c r="L692" s="198"/>
      <c r="M692" s="198"/>
      <c r="N692" s="198"/>
      <c r="O692" s="198"/>
      <c r="P692" s="198"/>
      <c r="Q692" s="198"/>
      <c r="R692" s="198"/>
      <c r="S692" s="198"/>
      <c r="T692" s="198"/>
      <c r="U692" s="202"/>
      <c r="V692" s="201"/>
      <c r="W692" s="201"/>
      <c r="X692" s="201"/>
      <c r="Y692" s="201"/>
      <c r="Z692" s="201"/>
      <c r="AA692" s="205"/>
      <c r="AB692" s="205"/>
      <c r="AC692" s="205"/>
      <c r="AD692" s="205"/>
      <c r="AE692" s="205"/>
      <c r="AF692" s="205"/>
      <c r="AG692" s="205"/>
      <c r="AH692" s="205"/>
      <c r="AI692" s="233"/>
      <c r="AJ692" s="331"/>
      <c r="AK692" s="331"/>
      <c r="AL692" s="331"/>
      <c r="AM692" s="332"/>
      <c r="AN692" s="332"/>
      <c r="AO692" s="333"/>
      <c r="AQ692" s="19"/>
      <c r="AV692" s="221"/>
      <c r="AW692" s="221"/>
      <c r="AX692" s="221"/>
      <c r="AY692" s="221"/>
      <c r="AZ692" s="221"/>
      <c r="BA692" s="221"/>
      <c r="BB692" s="221"/>
      <c r="BC692" s="221"/>
      <c r="BD692" s="221"/>
      <c r="BL692" s="195"/>
      <c r="BM692" s="195"/>
      <c r="BN692" s="195"/>
      <c r="BO692" s="195"/>
      <c r="BP692" s="195"/>
      <c r="BQ692" s="195"/>
      <c r="BS692" s="195"/>
      <c r="BT692" s="195"/>
      <c r="BU692" s="246"/>
      <c r="BV692" s="195"/>
      <c r="BW692" s="246"/>
      <c r="BX692" s="195"/>
      <c r="BY692" s="246"/>
      <c r="BZ692" s="195"/>
      <c r="CA692" s="246"/>
      <c r="CC692" s="246"/>
      <c r="CE692" s="246"/>
    </row>
    <row r="693" spans="1:83" s="17" customFormat="1" ht="14.25" customHeight="1" x14ac:dyDescent="0.25">
      <c r="A693" s="198"/>
      <c r="B693" s="200"/>
      <c r="C693" s="199"/>
      <c r="D693" s="199"/>
      <c r="E693" s="199"/>
      <c r="F693" s="200"/>
      <c r="G693" s="200"/>
      <c r="H693" s="200"/>
      <c r="I693" s="198"/>
      <c r="J693" s="199"/>
      <c r="K693" s="212"/>
      <c r="L693" s="198"/>
      <c r="M693" s="198"/>
      <c r="N693" s="198"/>
      <c r="O693" s="198"/>
      <c r="P693" s="198"/>
      <c r="Q693" s="198"/>
      <c r="R693" s="198"/>
      <c r="S693" s="198"/>
      <c r="T693" s="198"/>
      <c r="U693" s="202"/>
      <c r="V693" s="201"/>
      <c r="W693" s="201"/>
      <c r="X693" s="201"/>
      <c r="Y693" s="201"/>
      <c r="Z693" s="201"/>
      <c r="AA693" s="205"/>
      <c r="AB693" s="205"/>
      <c r="AC693" s="205"/>
      <c r="AD693" s="205"/>
      <c r="AE693" s="205"/>
      <c r="AF693" s="205"/>
      <c r="AG693" s="205"/>
      <c r="AH693" s="205"/>
      <c r="AI693" s="233"/>
      <c r="AJ693" s="331"/>
      <c r="AK693" s="331"/>
      <c r="AL693" s="331"/>
      <c r="AM693" s="332"/>
      <c r="AN693" s="332"/>
      <c r="AO693" s="333"/>
      <c r="AQ693" s="19"/>
      <c r="AV693" s="221"/>
      <c r="AW693" s="221"/>
      <c r="AX693" s="221"/>
      <c r="AY693" s="221"/>
      <c r="AZ693" s="221"/>
      <c r="BA693" s="221"/>
      <c r="BB693" s="221"/>
      <c r="BC693" s="221"/>
      <c r="BD693" s="221"/>
      <c r="BL693" s="195"/>
      <c r="BM693" s="195"/>
      <c r="BN693" s="195"/>
      <c r="BO693" s="195"/>
      <c r="BP693" s="195"/>
      <c r="BQ693" s="195"/>
      <c r="BS693" s="195"/>
      <c r="BT693" s="195"/>
      <c r="BU693" s="246"/>
      <c r="BV693" s="195"/>
      <c r="BW693" s="246"/>
      <c r="BX693" s="195"/>
      <c r="BY693" s="246"/>
      <c r="BZ693" s="195"/>
      <c r="CA693" s="246"/>
      <c r="CC693" s="246"/>
      <c r="CE693" s="246"/>
    </row>
    <row r="694" spans="1:83" s="17" customFormat="1" ht="14.25" customHeight="1" x14ac:dyDescent="0.25">
      <c r="A694" s="198"/>
      <c r="B694" s="200"/>
      <c r="C694" s="199"/>
      <c r="D694" s="199"/>
      <c r="E694" s="199"/>
      <c r="F694" s="200"/>
      <c r="G694" s="200"/>
      <c r="H694" s="200"/>
      <c r="I694" s="198"/>
      <c r="J694" s="199"/>
      <c r="K694" s="212"/>
      <c r="L694" s="198"/>
      <c r="M694" s="198"/>
      <c r="N694" s="198"/>
      <c r="O694" s="198"/>
      <c r="P694" s="198"/>
      <c r="Q694" s="198"/>
      <c r="R694" s="198"/>
      <c r="S694" s="198"/>
      <c r="T694" s="198"/>
      <c r="U694" s="202"/>
      <c r="V694" s="201"/>
      <c r="W694" s="201"/>
      <c r="X694" s="201"/>
      <c r="Y694" s="201"/>
      <c r="Z694" s="201"/>
      <c r="AA694" s="205"/>
      <c r="AB694" s="205"/>
      <c r="AC694" s="205"/>
      <c r="AD694" s="205"/>
      <c r="AE694" s="205"/>
      <c r="AF694" s="205"/>
      <c r="AG694" s="205"/>
      <c r="AH694" s="205"/>
      <c r="AI694" s="233"/>
      <c r="AJ694" s="331"/>
      <c r="AK694" s="331"/>
      <c r="AL694" s="331"/>
      <c r="AM694" s="332"/>
      <c r="AN694" s="332"/>
      <c r="AO694" s="333"/>
      <c r="AQ694" s="19"/>
      <c r="AV694" s="221"/>
      <c r="AW694" s="221"/>
      <c r="AX694" s="221"/>
      <c r="AY694" s="221"/>
      <c r="AZ694" s="221"/>
      <c r="BA694" s="221"/>
      <c r="BB694" s="221"/>
      <c r="BC694" s="221"/>
      <c r="BD694" s="221"/>
      <c r="BL694" s="195"/>
      <c r="BM694" s="195"/>
      <c r="BN694" s="195"/>
      <c r="BO694" s="195"/>
      <c r="BP694" s="195"/>
      <c r="BQ694" s="195"/>
      <c r="BS694" s="195"/>
      <c r="BT694" s="195"/>
      <c r="BU694" s="246"/>
      <c r="BV694" s="195"/>
      <c r="BW694" s="246"/>
      <c r="BX694" s="195"/>
      <c r="BY694" s="246"/>
      <c r="BZ694" s="195"/>
      <c r="CA694" s="246"/>
      <c r="CC694" s="246"/>
      <c r="CE694" s="246"/>
    </row>
    <row r="695" spans="1:83" s="17" customFormat="1" ht="14.25" customHeight="1" x14ac:dyDescent="0.25">
      <c r="A695" s="198"/>
      <c r="B695" s="200"/>
      <c r="C695" s="199"/>
      <c r="D695" s="199"/>
      <c r="E695" s="199"/>
      <c r="F695" s="200"/>
      <c r="G695" s="200"/>
      <c r="H695" s="200"/>
      <c r="I695" s="198"/>
      <c r="J695" s="199"/>
      <c r="K695" s="212"/>
      <c r="L695" s="198"/>
      <c r="M695" s="198"/>
      <c r="N695" s="198"/>
      <c r="O695" s="198"/>
      <c r="P695" s="198"/>
      <c r="Q695" s="198"/>
      <c r="R695" s="198"/>
      <c r="S695" s="198"/>
      <c r="T695" s="198"/>
      <c r="U695" s="202"/>
      <c r="V695" s="201"/>
      <c r="W695" s="201"/>
      <c r="X695" s="201"/>
      <c r="Y695" s="201"/>
      <c r="Z695" s="201"/>
      <c r="AA695" s="205"/>
      <c r="AB695" s="205"/>
      <c r="AC695" s="205"/>
      <c r="AD695" s="205"/>
      <c r="AE695" s="205"/>
      <c r="AF695" s="205"/>
      <c r="AG695" s="205"/>
      <c r="AH695" s="205"/>
      <c r="AI695" s="233"/>
      <c r="AJ695" s="331"/>
      <c r="AK695" s="331"/>
      <c r="AL695" s="331"/>
      <c r="AM695" s="332"/>
      <c r="AN695" s="332"/>
      <c r="AO695" s="333"/>
      <c r="AQ695" s="19"/>
      <c r="AV695" s="221"/>
      <c r="AW695" s="221"/>
      <c r="AX695" s="221"/>
      <c r="AY695" s="221"/>
      <c r="AZ695" s="221"/>
      <c r="BA695" s="221"/>
      <c r="BB695" s="221"/>
      <c r="BC695" s="221"/>
      <c r="BD695" s="221"/>
      <c r="BL695" s="195"/>
      <c r="BM695" s="195"/>
      <c r="BN695" s="195"/>
      <c r="BO695" s="195"/>
      <c r="BP695" s="195"/>
      <c r="BQ695" s="195"/>
      <c r="BS695" s="195"/>
      <c r="BT695" s="195"/>
      <c r="BU695" s="246"/>
      <c r="BV695" s="195"/>
      <c r="BW695" s="246"/>
      <c r="BX695" s="195"/>
      <c r="BY695" s="246"/>
      <c r="BZ695" s="195"/>
      <c r="CA695" s="246"/>
      <c r="CC695" s="246"/>
      <c r="CE695" s="246"/>
    </row>
    <row r="696" spans="1:83" s="17" customFormat="1" ht="14.25" customHeight="1" x14ac:dyDescent="0.25">
      <c r="A696" s="198"/>
      <c r="B696" s="200"/>
      <c r="C696" s="199"/>
      <c r="D696" s="199"/>
      <c r="E696" s="199"/>
      <c r="F696" s="200"/>
      <c r="G696" s="200"/>
      <c r="H696" s="200"/>
      <c r="I696" s="198"/>
      <c r="J696" s="199"/>
      <c r="K696" s="212"/>
      <c r="L696" s="198"/>
      <c r="M696" s="198"/>
      <c r="N696" s="198"/>
      <c r="O696" s="198"/>
      <c r="P696" s="198"/>
      <c r="Q696" s="198"/>
      <c r="R696" s="198"/>
      <c r="S696" s="198"/>
      <c r="T696" s="198"/>
      <c r="U696" s="202"/>
      <c r="V696" s="201"/>
      <c r="W696" s="201"/>
      <c r="X696" s="201"/>
      <c r="Y696" s="201"/>
      <c r="Z696" s="201"/>
      <c r="AA696" s="205"/>
      <c r="AB696" s="205"/>
      <c r="AC696" s="205"/>
      <c r="AD696" s="205"/>
      <c r="AE696" s="205"/>
      <c r="AF696" s="205"/>
      <c r="AG696" s="205"/>
      <c r="AH696" s="205"/>
      <c r="AI696" s="233"/>
      <c r="AJ696" s="331"/>
      <c r="AK696" s="331"/>
      <c r="AL696" s="331"/>
      <c r="AM696" s="332"/>
      <c r="AN696" s="332"/>
      <c r="AO696" s="333"/>
      <c r="AQ696" s="19"/>
      <c r="AV696" s="221"/>
      <c r="AW696" s="221"/>
      <c r="AX696" s="221"/>
      <c r="AY696" s="221"/>
      <c r="AZ696" s="221"/>
      <c r="BA696" s="221"/>
      <c r="BB696" s="221"/>
      <c r="BC696" s="221"/>
      <c r="BD696" s="221"/>
      <c r="BL696" s="195"/>
      <c r="BM696" s="195"/>
      <c r="BN696" s="195"/>
      <c r="BO696" s="195"/>
      <c r="BP696" s="195"/>
      <c r="BQ696" s="195"/>
      <c r="BS696" s="195"/>
      <c r="BT696" s="195"/>
      <c r="BU696" s="246"/>
      <c r="BV696" s="195"/>
      <c r="BW696" s="246"/>
      <c r="BX696" s="195"/>
      <c r="BY696" s="246"/>
      <c r="BZ696" s="195"/>
      <c r="CA696" s="246"/>
      <c r="CC696" s="246"/>
      <c r="CE696" s="246"/>
    </row>
    <row r="697" spans="1:83" s="17" customFormat="1" ht="14.25" customHeight="1" x14ac:dyDescent="0.25">
      <c r="A697" s="198"/>
      <c r="B697" s="200"/>
      <c r="C697" s="199"/>
      <c r="D697" s="199"/>
      <c r="E697" s="199"/>
      <c r="F697" s="200"/>
      <c r="G697" s="200"/>
      <c r="H697" s="200"/>
      <c r="I697" s="198"/>
      <c r="J697" s="199"/>
      <c r="K697" s="212"/>
      <c r="L697" s="198"/>
      <c r="M697" s="198"/>
      <c r="N697" s="198"/>
      <c r="O697" s="198"/>
      <c r="P697" s="198"/>
      <c r="Q697" s="198"/>
      <c r="R697" s="198"/>
      <c r="S697" s="198"/>
      <c r="T697" s="198"/>
      <c r="U697" s="202"/>
      <c r="V697" s="201"/>
      <c r="W697" s="201"/>
      <c r="X697" s="201"/>
      <c r="Y697" s="201"/>
      <c r="Z697" s="201"/>
      <c r="AA697" s="205"/>
      <c r="AB697" s="205"/>
      <c r="AC697" s="205"/>
      <c r="AD697" s="205"/>
      <c r="AE697" s="205"/>
      <c r="AF697" s="205"/>
      <c r="AG697" s="205"/>
      <c r="AH697" s="205"/>
      <c r="AI697" s="233"/>
      <c r="AJ697" s="331"/>
      <c r="AK697" s="331"/>
      <c r="AL697" s="331"/>
      <c r="AM697" s="332"/>
      <c r="AN697" s="332"/>
      <c r="AO697" s="333"/>
      <c r="AQ697" s="19"/>
      <c r="AV697" s="221"/>
      <c r="AW697" s="221"/>
      <c r="AX697" s="221"/>
      <c r="AY697" s="221"/>
      <c r="AZ697" s="221"/>
      <c r="BA697" s="221"/>
      <c r="BB697" s="221"/>
      <c r="BC697" s="221"/>
      <c r="BD697" s="221"/>
      <c r="BL697" s="195"/>
      <c r="BM697" s="195"/>
      <c r="BN697" s="195"/>
      <c r="BO697" s="195"/>
      <c r="BP697" s="195"/>
      <c r="BQ697" s="195"/>
      <c r="BS697" s="195"/>
      <c r="BT697" s="195"/>
      <c r="BU697" s="246"/>
      <c r="BV697" s="195"/>
      <c r="BW697" s="246"/>
      <c r="BX697" s="195"/>
      <c r="BY697" s="246"/>
      <c r="BZ697" s="195"/>
      <c r="CA697" s="246"/>
      <c r="CC697" s="246"/>
      <c r="CE697" s="246"/>
    </row>
    <row r="698" spans="1:83" s="17" customFormat="1" ht="14.25" customHeight="1" x14ac:dyDescent="0.25">
      <c r="A698" s="198"/>
      <c r="B698" s="200"/>
      <c r="C698" s="199"/>
      <c r="D698" s="199"/>
      <c r="E698" s="199"/>
      <c r="F698" s="200"/>
      <c r="G698" s="200"/>
      <c r="H698" s="200"/>
      <c r="I698" s="198"/>
      <c r="J698" s="199"/>
      <c r="K698" s="212"/>
      <c r="L698" s="198"/>
      <c r="M698" s="198"/>
      <c r="N698" s="198"/>
      <c r="O698" s="198"/>
      <c r="P698" s="198"/>
      <c r="Q698" s="198"/>
      <c r="R698" s="198"/>
      <c r="S698" s="198"/>
      <c r="T698" s="198"/>
      <c r="U698" s="202"/>
      <c r="V698" s="201"/>
      <c r="W698" s="201"/>
      <c r="X698" s="201"/>
      <c r="Y698" s="201"/>
      <c r="Z698" s="201"/>
      <c r="AA698" s="205"/>
      <c r="AB698" s="205"/>
      <c r="AC698" s="205"/>
      <c r="AD698" s="205"/>
      <c r="AE698" s="205"/>
      <c r="AF698" s="205"/>
      <c r="AG698" s="205"/>
      <c r="AH698" s="205"/>
      <c r="AI698" s="233"/>
      <c r="AJ698" s="331"/>
      <c r="AK698" s="331"/>
      <c r="AL698" s="331"/>
      <c r="AM698" s="332"/>
      <c r="AN698" s="332"/>
      <c r="AO698" s="333"/>
      <c r="AQ698" s="19"/>
      <c r="AV698" s="221"/>
      <c r="AW698" s="221"/>
      <c r="AX698" s="221"/>
      <c r="AY698" s="221"/>
      <c r="AZ698" s="221"/>
      <c r="BA698" s="221"/>
      <c r="BB698" s="221"/>
      <c r="BC698" s="221"/>
      <c r="BD698" s="221"/>
      <c r="BL698" s="195"/>
      <c r="BM698" s="195"/>
      <c r="BN698" s="195"/>
      <c r="BO698" s="195"/>
      <c r="BP698" s="195"/>
      <c r="BQ698" s="195"/>
      <c r="BS698" s="195"/>
      <c r="BT698" s="195"/>
      <c r="BU698" s="246"/>
      <c r="BV698" s="195"/>
      <c r="BW698" s="246"/>
      <c r="BX698" s="195"/>
      <c r="BY698" s="246"/>
      <c r="BZ698" s="195"/>
      <c r="CA698" s="246"/>
      <c r="CC698" s="246"/>
      <c r="CE698" s="246"/>
    </row>
    <row r="699" spans="1:83" s="17" customFormat="1" ht="14.25" customHeight="1" x14ac:dyDescent="0.25">
      <c r="A699" s="198"/>
      <c r="B699" s="200"/>
      <c r="C699" s="199"/>
      <c r="D699" s="199"/>
      <c r="E699" s="199"/>
      <c r="F699" s="200"/>
      <c r="G699" s="200"/>
      <c r="H699" s="200"/>
      <c r="I699" s="198"/>
      <c r="J699" s="199"/>
      <c r="K699" s="212"/>
      <c r="L699" s="198"/>
      <c r="M699" s="198"/>
      <c r="N699" s="198"/>
      <c r="O699" s="198"/>
      <c r="P699" s="198"/>
      <c r="Q699" s="198"/>
      <c r="R699" s="198"/>
      <c r="S699" s="198"/>
      <c r="T699" s="198"/>
      <c r="U699" s="202"/>
      <c r="V699" s="201"/>
      <c r="W699" s="201"/>
      <c r="X699" s="201"/>
      <c r="Y699" s="201"/>
      <c r="Z699" s="201"/>
      <c r="AA699" s="205"/>
      <c r="AB699" s="205"/>
      <c r="AC699" s="205"/>
      <c r="AD699" s="205"/>
      <c r="AE699" s="205"/>
      <c r="AF699" s="205"/>
      <c r="AG699" s="205"/>
      <c r="AH699" s="205"/>
      <c r="AI699" s="233"/>
      <c r="AJ699" s="331"/>
      <c r="AK699" s="331"/>
      <c r="AL699" s="331"/>
      <c r="AM699" s="332"/>
      <c r="AN699" s="332"/>
      <c r="AO699" s="333"/>
      <c r="AQ699" s="19"/>
      <c r="AV699" s="221"/>
      <c r="AW699" s="221"/>
      <c r="AX699" s="221"/>
      <c r="AY699" s="221"/>
      <c r="AZ699" s="221"/>
      <c r="BA699" s="221"/>
      <c r="BB699" s="221"/>
      <c r="BC699" s="221"/>
      <c r="BD699" s="221"/>
      <c r="BL699" s="195"/>
      <c r="BM699" s="195"/>
      <c r="BN699" s="195"/>
      <c r="BO699" s="195"/>
      <c r="BP699" s="195"/>
      <c r="BQ699" s="195"/>
      <c r="BS699" s="195"/>
      <c r="BT699" s="195"/>
      <c r="BU699" s="246"/>
      <c r="BV699" s="195"/>
      <c r="BW699" s="246"/>
      <c r="BX699" s="195"/>
      <c r="BY699" s="246"/>
      <c r="BZ699" s="195"/>
      <c r="CA699" s="246"/>
      <c r="CC699" s="246"/>
      <c r="CE699" s="246"/>
    </row>
    <row r="700" spans="1:83" s="17" customFormat="1" ht="14.25" customHeight="1" x14ac:dyDescent="0.25">
      <c r="A700" s="198"/>
      <c r="B700" s="200"/>
      <c r="C700" s="199"/>
      <c r="D700" s="199"/>
      <c r="E700" s="199"/>
      <c r="F700" s="200"/>
      <c r="G700" s="200"/>
      <c r="H700" s="200"/>
      <c r="I700" s="198"/>
      <c r="J700" s="199"/>
      <c r="K700" s="212"/>
      <c r="L700" s="198"/>
      <c r="M700" s="198"/>
      <c r="N700" s="198"/>
      <c r="O700" s="198"/>
      <c r="P700" s="198"/>
      <c r="Q700" s="198"/>
      <c r="R700" s="198"/>
      <c r="S700" s="198"/>
      <c r="T700" s="198"/>
      <c r="U700" s="202"/>
      <c r="V700" s="201"/>
      <c r="W700" s="201"/>
      <c r="X700" s="201"/>
      <c r="Y700" s="201"/>
      <c r="Z700" s="201"/>
      <c r="AA700" s="205"/>
      <c r="AB700" s="205"/>
      <c r="AC700" s="205"/>
      <c r="AD700" s="205"/>
      <c r="AE700" s="205"/>
      <c r="AF700" s="205"/>
      <c r="AG700" s="205"/>
      <c r="AH700" s="205"/>
      <c r="AI700" s="233"/>
      <c r="AJ700" s="331"/>
      <c r="AK700" s="331"/>
      <c r="AL700" s="331"/>
      <c r="AM700" s="332"/>
      <c r="AN700" s="332"/>
      <c r="AO700" s="333"/>
      <c r="AQ700" s="19"/>
      <c r="AV700" s="221"/>
      <c r="AW700" s="221"/>
      <c r="AX700" s="221"/>
      <c r="AY700" s="221"/>
      <c r="AZ700" s="221"/>
      <c r="BA700" s="221"/>
      <c r="BB700" s="221"/>
      <c r="BC700" s="221"/>
      <c r="BD700" s="221"/>
      <c r="BL700" s="195"/>
      <c r="BM700" s="195"/>
      <c r="BN700" s="195"/>
      <c r="BO700" s="195"/>
      <c r="BP700" s="195"/>
      <c r="BQ700" s="195"/>
      <c r="BS700" s="195"/>
      <c r="BT700" s="195"/>
      <c r="BU700" s="246"/>
      <c r="BV700" s="195"/>
      <c r="BW700" s="246"/>
      <c r="BX700" s="195"/>
      <c r="BY700" s="246"/>
      <c r="BZ700" s="195"/>
      <c r="CA700" s="246"/>
      <c r="CC700" s="246"/>
      <c r="CE700" s="246"/>
    </row>
    <row r="701" spans="1:83" s="17" customFormat="1" ht="14.25" customHeight="1" x14ac:dyDescent="0.25">
      <c r="A701" s="198"/>
      <c r="B701" s="200"/>
      <c r="C701" s="199"/>
      <c r="D701" s="199"/>
      <c r="E701" s="199"/>
      <c r="F701" s="200"/>
      <c r="G701" s="200"/>
      <c r="H701" s="200"/>
      <c r="I701" s="198"/>
      <c r="J701" s="199"/>
      <c r="K701" s="212"/>
      <c r="L701" s="198"/>
      <c r="M701" s="198"/>
      <c r="N701" s="198"/>
      <c r="O701" s="198"/>
      <c r="P701" s="198"/>
      <c r="Q701" s="198"/>
      <c r="R701" s="198"/>
      <c r="S701" s="198"/>
      <c r="T701" s="198"/>
      <c r="U701" s="202"/>
      <c r="V701" s="201"/>
      <c r="W701" s="201"/>
      <c r="X701" s="201"/>
      <c r="Y701" s="201"/>
      <c r="Z701" s="201"/>
      <c r="AA701" s="205"/>
      <c r="AB701" s="205"/>
      <c r="AC701" s="205"/>
      <c r="AD701" s="205"/>
      <c r="AE701" s="205"/>
      <c r="AF701" s="205"/>
      <c r="AG701" s="205"/>
      <c r="AH701" s="205"/>
      <c r="AI701" s="233"/>
      <c r="AJ701" s="331"/>
      <c r="AK701" s="331"/>
      <c r="AL701" s="331"/>
      <c r="AM701" s="332"/>
      <c r="AN701" s="332"/>
      <c r="AO701" s="333"/>
      <c r="AQ701" s="19"/>
      <c r="AV701" s="221"/>
      <c r="AW701" s="221"/>
      <c r="AX701" s="221"/>
      <c r="AY701" s="221"/>
      <c r="AZ701" s="221"/>
      <c r="BA701" s="221"/>
      <c r="BB701" s="221"/>
      <c r="BC701" s="221"/>
      <c r="BD701" s="221"/>
      <c r="BL701" s="195"/>
      <c r="BM701" s="195"/>
      <c r="BN701" s="195"/>
      <c r="BO701" s="195"/>
      <c r="BP701" s="195"/>
      <c r="BQ701" s="195"/>
      <c r="BS701" s="195"/>
      <c r="BT701" s="195"/>
      <c r="BU701" s="246"/>
      <c r="BV701" s="195"/>
      <c r="BW701" s="246"/>
      <c r="BX701" s="195"/>
      <c r="BY701" s="246"/>
      <c r="BZ701" s="195"/>
      <c r="CA701" s="246"/>
      <c r="CC701" s="246"/>
      <c r="CE701" s="246"/>
    </row>
    <row r="702" spans="1:83" s="17" customFormat="1" ht="14.25" customHeight="1" x14ac:dyDescent="0.25">
      <c r="A702" s="198"/>
      <c r="B702" s="200"/>
      <c r="C702" s="199"/>
      <c r="D702" s="199"/>
      <c r="E702" s="199"/>
      <c r="F702" s="200"/>
      <c r="G702" s="200"/>
      <c r="H702" s="200"/>
      <c r="I702" s="198"/>
      <c r="J702" s="199"/>
      <c r="K702" s="212"/>
      <c r="L702" s="198"/>
      <c r="M702" s="198"/>
      <c r="N702" s="198"/>
      <c r="O702" s="198"/>
      <c r="P702" s="198"/>
      <c r="Q702" s="198"/>
      <c r="R702" s="198"/>
      <c r="S702" s="198"/>
      <c r="T702" s="198"/>
      <c r="U702" s="202"/>
      <c r="V702" s="201"/>
      <c r="W702" s="201"/>
      <c r="X702" s="201"/>
      <c r="Y702" s="201"/>
      <c r="Z702" s="201"/>
      <c r="AA702" s="205"/>
      <c r="AB702" s="205"/>
      <c r="AC702" s="205"/>
      <c r="AD702" s="205"/>
      <c r="AE702" s="205"/>
      <c r="AF702" s="205"/>
      <c r="AG702" s="205"/>
      <c r="AH702" s="205"/>
      <c r="AI702" s="233"/>
      <c r="AJ702" s="331"/>
      <c r="AK702" s="331"/>
      <c r="AL702" s="331"/>
      <c r="AM702" s="332"/>
      <c r="AN702" s="332"/>
      <c r="AO702" s="333"/>
      <c r="AQ702" s="19"/>
      <c r="AV702" s="221"/>
      <c r="AW702" s="221"/>
      <c r="AX702" s="221"/>
      <c r="AY702" s="221"/>
      <c r="AZ702" s="221"/>
      <c r="BA702" s="221"/>
      <c r="BB702" s="221"/>
      <c r="BC702" s="221"/>
      <c r="BD702" s="221"/>
      <c r="BL702" s="195"/>
      <c r="BM702" s="195"/>
      <c r="BN702" s="195"/>
      <c r="BO702" s="195"/>
      <c r="BP702" s="195"/>
      <c r="BQ702" s="195"/>
      <c r="BS702" s="195"/>
      <c r="BT702" s="195"/>
      <c r="BU702" s="246"/>
      <c r="BV702" s="195"/>
      <c r="BW702" s="246"/>
      <c r="BX702" s="195"/>
      <c r="BY702" s="246"/>
      <c r="BZ702" s="195"/>
      <c r="CA702" s="246"/>
      <c r="CC702" s="246"/>
      <c r="CE702" s="246"/>
    </row>
    <row r="703" spans="1:83" s="17" customFormat="1" ht="14.25" customHeight="1" x14ac:dyDescent="0.25">
      <c r="A703" s="198"/>
      <c r="B703" s="200"/>
      <c r="C703" s="199"/>
      <c r="D703" s="199"/>
      <c r="E703" s="199"/>
      <c r="F703" s="200"/>
      <c r="G703" s="200"/>
      <c r="H703" s="200"/>
      <c r="I703" s="198"/>
      <c r="J703" s="199"/>
      <c r="K703" s="212"/>
      <c r="L703" s="198"/>
      <c r="M703" s="198"/>
      <c r="N703" s="198"/>
      <c r="O703" s="198"/>
      <c r="P703" s="198"/>
      <c r="Q703" s="198"/>
      <c r="R703" s="198"/>
      <c r="S703" s="198"/>
      <c r="T703" s="198"/>
      <c r="U703" s="202"/>
      <c r="V703" s="201"/>
      <c r="W703" s="201"/>
      <c r="X703" s="201"/>
      <c r="Y703" s="201"/>
      <c r="Z703" s="201"/>
      <c r="AA703" s="205"/>
      <c r="AB703" s="205"/>
      <c r="AC703" s="205"/>
      <c r="AD703" s="205"/>
      <c r="AE703" s="205"/>
      <c r="AF703" s="205"/>
      <c r="AG703" s="205"/>
      <c r="AH703" s="205"/>
      <c r="AI703" s="233"/>
      <c r="AJ703" s="331"/>
      <c r="AK703" s="331"/>
      <c r="AL703" s="331"/>
      <c r="AM703" s="332"/>
      <c r="AN703" s="332"/>
      <c r="AO703" s="333"/>
      <c r="AQ703" s="19"/>
      <c r="AV703" s="221"/>
      <c r="AW703" s="221"/>
      <c r="AX703" s="221"/>
      <c r="AY703" s="221"/>
      <c r="AZ703" s="221"/>
      <c r="BA703" s="221"/>
      <c r="BB703" s="221"/>
      <c r="BC703" s="221"/>
      <c r="BD703" s="221"/>
      <c r="BL703" s="195"/>
      <c r="BM703" s="195"/>
      <c r="BN703" s="195"/>
      <c r="BO703" s="195"/>
      <c r="BP703" s="195"/>
      <c r="BQ703" s="195"/>
      <c r="BS703" s="195"/>
      <c r="BT703" s="195"/>
      <c r="BU703" s="246"/>
      <c r="BV703" s="195"/>
      <c r="BW703" s="246"/>
      <c r="BX703" s="195"/>
      <c r="BY703" s="246"/>
      <c r="BZ703" s="195"/>
      <c r="CA703" s="246"/>
      <c r="CC703" s="246"/>
      <c r="CE703" s="246"/>
    </row>
    <row r="704" spans="1:83" s="17" customFormat="1" ht="14.25" customHeight="1" x14ac:dyDescent="0.25">
      <c r="A704" s="198"/>
      <c r="B704" s="200"/>
      <c r="C704" s="199"/>
      <c r="D704" s="199"/>
      <c r="E704" s="199"/>
      <c r="F704" s="200"/>
      <c r="G704" s="200"/>
      <c r="H704" s="200"/>
      <c r="I704" s="198"/>
      <c r="J704" s="199"/>
      <c r="K704" s="212"/>
      <c r="L704" s="198"/>
      <c r="M704" s="198"/>
      <c r="N704" s="198"/>
      <c r="O704" s="198"/>
      <c r="P704" s="198"/>
      <c r="Q704" s="198"/>
      <c r="R704" s="198"/>
      <c r="S704" s="198"/>
      <c r="T704" s="198"/>
      <c r="U704" s="202"/>
      <c r="V704" s="201"/>
      <c r="W704" s="201"/>
      <c r="X704" s="201"/>
      <c r="Y704" s="201"/>
      <c r="Z704" s="201"/>
      <c r="AA704" s="205"/>
      <c r="AB704" s="205"/>
      <c r="AC704" s="205"/>
      <c r="AD704" s="205"/>
      <c r="AE704" s="205"/>
      <c r="AF704" s="205"/>
      <c r="AG704" s="205"/>
      <c r="AH704" s="205"/>
      <c r="AI704" s="233"/>
      <c r="AJ704" s="331"/>
      <c r="AK704" s="331"/>
      <c r="AL704" s="331"/>
      <c r="AM704" s="332"/>
      <c r="AN704" s="332"/>
      <c r="AO704" s="333"/>
      <c r="AQ704" s="19"/>
      <c r="AV704" s="221"/>
      <c r="AW704" s="221"/>
      <c r="AX704" s="221"/>
      <c r="AY704" s="221"/>
      <c r="AZ704" s="221"/>
      <c r="BA704" s="221"/>
      <c r="BB704" s="221"/>
      <c r="BC704" s="221"/>
      <c r="BD704" s="221"/>
      <c r="BL704" s="195"/>
      <c r="BM704" s="195"/>
      <c r="BN704" s="195"/>
      <c r="BO704" s="195"/>
      <c r="BP704" s="195"/>
      <c r="BQ704" s="195"/>
      <c r="BS704" s="195"/>
      <c r="BT704" s="195"/>
      <c r="BU704" s="246"/>
      <c r="BV704" s="195"/>
      <c r="BW704" s="246"/>
      <c r="BX704" s="195"/>
      <c r="BY704" s="246"/>
      <c r="BZ704" s="195"/>
      <c r="CA704" s="246"/>
      <c r="CC704" s="246"/>
      <c r="CE704" s="246"/>
    </row>
    <row r="705" spans="1:83" s="17" customFormat="1" ht="14.25" customHeight="1" x14ac:dyDescent="0.25">
      <c r="A705" s="198"/>
      <c r="B705" s="200"/>
      <c r="C705" s="199"/>
      <c r="D705" s="199"/>
      <c r="E705" s="199"/>
      <c r="F705" s="200"/>
      <c r="G705" s="200"/>
      <c r="H705" s="200"/>
      <c r="I705" s="198"/>
      <c r="J705" s="199"/>
      <c r="K705" s="212"/>
      <c r="L705" s="198"/>
      <c r="M705" s="198"/>
      <c r="N705" s="198"/>
      <c r="O705" s="198"/>
      <c r="P705" s="198"/>
      <c r="Q705" s="198"/>
      <c r="R705" s="198"/>
      <c r="S705" s="198"/>
      <c r="T705" s="198"/>
      <c r="U705" s="202"/>
      <c r="V705" s="201"/>
      <c r="W705" s="201"/>
      <c r="X705" s="201"/>
      <c r="Y705" s="201"/>
      <c r="Z705" s="201"/>
      <c r="AA705" s="205"/>
      <c r="AB705" s="205"/>
      <c r="AC705" s="205"/>
      <c r="AD705" s="205"/>
      <c r="AE705" s="205"/>
      <c r="AF705" s="205"/>
      <c r="AG705" s="205"/>
      <c r="AH705" s="205"/>
      <c r="AI705" s="233"/>
      <c r="AJ705" s="331"/>
      <c r="AK705" s="331"/>
      <c r="AL705" s="331"/>
      <c r="AM705" s="332"/>
      <c r="AN705" s="332"/>
      <c r="AO705" s="333"/>
      <c r="AQ705" s="19"/>
      <c r="AV705" s="221"/>
      <c r="AW705" s="221"/>
      <c r="AX705" s="221"/>
      <c r="AY705" s="221"/>
      <c r="AZ705" s="221"/>
      <c r="BA705" s="221"/>
      <c r="BB705" s="221"/>
      <c r="BC705" s="221"/>
      <c r="BD705" s="221"/>
      <c r="BL705" s="195"/>
      <c r="BM705" s="195"/>
      <c r="BN705" s="195"/>
      <c r="BO705" s="195"/>
      <c r="BP705" s="195"/>
      <c r="BQ705" s="195"/>
      <c r="BS705" s="195"/>
      <c r="BT705" s="195"/>
      <c r="BU705" s="246"/>
      <c r="BV705" s="195"/>
      <c r="BW705" s="246"/>
      <c r="BX705" s="195"/>
      <c r="BY705" s="246"/>
      <c r="BZ705" s="195"/>
      <c r="CA705" s="246"/>
      <c r="CC705" s="246"/>
      <c r="CE705" s="246"/>
    </row>
    <row r="706" spans="1:83" s="17" customFormat="1" ht="14.25" customHeight="1" x14ac:dyDescent="0.25">
      <c r="A706" s="198"/>
      <c r="B706" s="200"/>
      <c r="C706" s="199"/>
      <c r="D706" s="199"/>
      <c r="E706" s="199"/>
      <c r="F706" s="200"/>
      <c r="G706" s="200"/>
      <c r="H706" s="200"/>
      <c r="I706" s="198"/>
      <c r="J706" s="199"/>
      <c r="K706" s="212"/>
      <c r="L706" s="198"/>
      <c r="M706" s="198"/>
      <c r="N706" s="198"/>
      <c r="O706" s="198"/>
      <c r="P706" s="198"/>
      <c r="Q706" s="198"/>
      <c r="R706" s="198"/>
      <c r="S706" s="198"/>
      <c r="T706" s="198"/>
      <c r="U706" s="202"/>
      <c r="V706" s="201"/>
      <c r="W706" s="201"/>
      <c r="X706" s="201"/>
      <c r="Y706" s="201"/>
      <c r="Z706" s="201"/>
      <c r="AA706" s="205"/>
      <c r="AB706" s="205"/>
      <c r="AC706" s="205"/>
      <c r="AD706" s="205"/>
      <c r="AE706" s="205"/>
      <c r="AF706" s="205"/>
      <c r="AG706" s="205"/>
      <c r="AH706" s="205"/>
      <c r="AI706" s="233"/>
      <c r="AJ706" s="331"/>
      <c r="AK706" s="331"/>
      <c r="AL706" s="331"/>
      <c r="AM706" s="332"/>
      <c r="AN706" s="332"/>
      <c r="AO706" s="333"/>
      <c r="AQ706" s="19"/>
      <c r="AV706" s="221"/>
      <c r="AW706" s="221"/>
      <c r="AX706" s="221"/>
      <c r="AY706" s="221"/>
      <c r="AZ706" s="221"/>
      <c r="BA706" s="221"/>
      <c r="BB706" s="221"/>
      <c r="BC706" s="221"/>
      <c r="BD706" s="221"/>
      <c r="BL706" s="195"/>
      <c r="BM706" s="195"/>
      <c r="BN706" s="195"/>
      <c r="BO706" s="195"/>
      <c r="BP706" s="195"/>
      <c r="BQ706" s="195"/>
      <c r="BS706" s="195"/>
      <c r="BT706" s="195"/>
      <c r="BU706" s="246"/>
      <c r="BV706" s="195"/>
      <c r="BW706" s="246"/>
      <c r="BX706" s="195"/>
      <c r="BY706" s="246"/>
      <c r="BZ706" s="195"/>
      <c r="CA706" s="246"/>
      <c r="CC706" s="246"/>
      <c r="CE706" s="246"/>
    </row>
    <row r="707" spans="1:83" s="17" customFormat="1" ht="14.25" customHeight="1" x14ac:dyDescent="0.25">
      <c r="A707" s="198"/>
      <c r="B707" s="200"/>
      <c r="C707" s="199"/>
      <c r="D707" s="199"/>
      <c r="E707" s="199"/>
      <c r="F707" s="200"/>
      <c r="G707" s="200"/>
      <c r="H707" s="200"/>
      <c r="I707" s="198"/>
      <c r="J707" s="199"/>
      <c r="K707" s="212"/>
      <c r="L707" s="198"/>
      <c r="M707" s="198"/>
      <c r="N707" s="198"/>
      <c r="O707" s="198"/>
      <c r="P707" s="198"/>
      <c r="Q707" s="198"/>
      <c r="R707" s="198"/>
      <c r="S707" s="198"/>
      <c r="T707" s="198"/>
      <c r="U707" s="202"/>
      <c r="V707" s="201"/>
      <c r="W707" s="201"/>
      <c r="X707" s="201"/>
      <c r="Y707" s="201"/>
      <c r="Z707" s="201"/>
      <c r="AA707" s="205"/>
      <c r="AB707" s="205"/>
      <c r="AC707" s="205"/>
      <c r="AD707" s="205"/>
      <c r="AE707" s="205"/>
      <c r="AF707" s="205"/>
      <c r="AG707" s="205"/>
      <c r="AH707" s="205"/>
      <c r="AI707" s="233"/>
      <c r="AJ707" s="331"/>
      <c r="AK707" s="331"/>
      <c r="AL707" s="331"/>
      <c r="AM707" s="332"/>
      <c r="AN707" s="332"/>
      <c r="AO707" s="333"/>
      <c r="AQ707" s="19"/>
      <c r="AV707" s="221"/>
      <c r="AW707" s="221"/>
      <c r="AX707" s="221"/>
      <c r="AY707" s="221"/>
      <c r="AZ707" s="221"/>
      <c r="BA707" s="221"/>
      <c r="BB707" s="221"/>
      <c r="BC707" s="221"/>
      <c r="BD707" s="221"/>
      <c r="BL707" s="195"/>
      <c r="BM707" s="195"/>
      <c r="BN707" s="195"/>
      <c r="BO707" s="195"/>
      <c r="BP707" s="195"/>
      <c r="BQ707" s="195"/>
      <c r="BS707" s="195"/>
      <c r="BT707" s="195"/>
      <c r="BU707" s="246"/>
      <c r="BV707" s="195"/>
      <c r="BW707" s="246"/>
      <c r="BX707" s="195"/>
      <c r="BY707" s="246"/>
      <c r="BZ707" s="195"/>
      <c r="CA707" s="246"/>
      <c r="CC707" s="246"/>
      <c r="CE707" s="246"/>
    </row>
    <row r="708" spans="1:83" s="17" customFormat="1" ht="14.25" customHeight="1" x14ac:dyDescent="0.25">
      <c r="A708" s="198"/>
      <c r="B708" s="200"/>
      <c r="C708" s="199"/>
      <c r="D708" s="199"/>
      <c r="E708" s="199"/>
      <c r="F708" s="200"/>
      <c r="G708" s="200"/>
      <c r="H708" s="200"/>
      <c r="I708" s="198"/>
      <c r="J708" s="199"/>
      <c r="K708" s="212"/>
      <c r="L708" s="198"/>
      <c r="M708" s="198"/>
      <c r="N708" s="198"/>
      <c r="O708" s="198"/>
      <c r="P708" s="198"/>
      <c r="Q708" s="198"/>
      <c r="R708" s="198"/>
      <c r="S708" s="198"/>
      <c r="T708" s="198"/>
      <c r="U708" s="202"/>
      <c r="V708" s="201"/>
      <c r="W708" s="201"/>
      <c r="X708" s="201"/>
      <c r="Y708" s="201"/>
      <c r="Z708" s="201"/>
      <c r="AA708" s="205"/>
      <c r="AB708" s="205"/>
      <c r="AC708" s="205"/>
      <c r="AD708" s="205"/>
      <c r="AE708" s="205"/>
      <c r="AF708" s="205"/>
      <c r="AG708" s="205"/>
      <c r="AH708" s="205"/>
      <c r="AI708" s="233"/>
      <c r="AJ708" s="331"/>
      <c r="AK708" s="331"/>
      <c r="AL708" s="331"/>
      <c r="AM708" s="332"/>
      <c r="AN708" s="332"/>
      <c r="AO708" s="333"/>
      <c r="AQ708" s="19"/>
      <c r="AV708" s="221"/>
      <c r="AW708" s="221"/>
      <c r="AX708" s="221"/>
      <c r="AY708" s="221"/>
      <c r="AZ708" s="221"/>
      <c r="BA708" s="221"/>
      <c r="BB708" s="221"/>
      <c r="BC708" s="221"/>
      <c r="BD708" s="221"/>
      <c r="BL708" s="195"/>
      <c r="BM708" s="195"/>
      <c r="BN708" s="195"/>
      <c r="BO708" s="195"/>
      <c r="BP708" s="195"/>
      <c r="BQ708" s="195"/>
      <c r="BS708" s="195"/>
      <c r="BT708" s="195"/>
      <c r="BU708" s="246"/>
      <c r="BV708" s="195"/>
      <c r="BW708" s="246"/>
      <c r="BX708" s="195"/>
      <c r="BY708" s="246"/>
      <c r="BZ708" s="195"/>
      <c r="CA708" s="246"/>
      <c r="CC708" s="246"/>
      <c r="CE708" s="246"/>
    </row>
    <row r="709" spans="1:83" s="17" customFormat="1" ht="14.25" customHeight="1" x14ac:dyDescent="0.25">
      <c r="A709" s="198"/>
      <c r="B709" s="200"/>
      <c r="C709" s="199"/>
      <c r="D709" s="199"/>
      <c r="E709" s="199"/>
      <c r="F709" s="200"/>
      <c r="G709" s="200"/>
      <c r="H709" s="200"/>
      <c r="I709" s="198"/>
      <c r="J709" s="199"/>
      <c r="K709" s="212"/>
      <c r="L709" s="198"/>
      <c r="M709" s="198"/>
      <c r="N709" s="198"/>
      <c r="O709" s="198"/>
      <c r="P709" s="198"/>
      <c r="Q709" s="198"/>
      <c r="R709" s="198"/>
      <c r="S709" s="198"/>
      <c r="T709" s="198"/>
      <c r="U709" s="202"/>
      <c r="V709" s="201"/>
      <c r="W709" s="201"/>
      <c r="X709" s="201"/>
      <c r="Y709" s="201"/>
      <c r="Z709" s="201"/>
      <c r="AA709" s="205"/>
      <c r="AB709" s="205"/>
      <c r="AC709" s="205"/>
      <c r="AD709" s="205"/>
      <c r="AE709" s="205"/>
      <c r="AF709" s="205"/>
      <c r="AG709" s="205"/>
      <c r="AH709" s="205"/>
      <c r="AI709" s="233"/>
      <c r="AJ709" s="331"/>
      <c r="AK709" s="331"/>
      <c r="AL709" s="331"/>
      <c r="AM709" s="332"/>
      <c r="AN709" s="332"/>
      <c r="AO709" s="333"/>
      <c r="AQ709" s="19"/>
      <c r="AV709" s="221"/>
      <c r="AW709" s="221"/>
      <c r="AX709" s="221"/>
      <c r="AY709" s="221"/>
      <c r="AZ709" s="221"/>
      <c r="BA709" s="221"/>
      <c r="BB709" s="221"/>
      <c r="BC709" s="221"/>
      <c r="BD709" s="221"/>
      <c r="BL709" s="195"/>
      <c r="BM709" s="195"/>
      <c r="BN709" s="195"/>
      <c r="BO709" s="195"/>
      <c r="BP709" s="195"/>
      <c r="BQ709" s="195"/>
      <c r="BS709" s="195"/>
      <c r="BT709" s="195"/>
      <c r="BU709" s="246"/>
      <c r="BV709" s="195"/>
      <c r="BW709" s="246"/>
      <c r="BX709" s="195"/>
      <c r="BY709" s="246"/>
      <c r="BZ709" s="195"/>
      <c r="CA709" s="246"/>
      <c r="CC709" s="246"/>
      <c r="CE709" s="246"/>
    </row>
    <row r="710" spans="1:83" s="17" customFormat="1" ht="14.25" customHeight="1" x14ac:dyDescent="0.25">
      <c r="A710" s="198"/>
      <c r="B710" s="200"/>
      <c r="C710" s="199"/>
      <c r="D710" s="199"/>
      <c r="E710" s="199"/>
      <c r="F710" s="200"/>
      <c r="G710" s="200"/>
      <c r="H710" s="200"/>
      <c r="I710" s="198"/>
      <c r="J710" s="199"/>
      <c r="K710" s="212"/>
      <c r="L710" s="198"/>
      <c r="M710" s="198"/>
      <c r="N710" s="198"/>
      <c r="O710" s="198"/>
      <c r="P710" s="198"/>
      <c r="Q710" s="198"/>
      <c r="R710" s="198"/>
      <c r="S710" s="198"/>
      <c r="T710" s="198"/>
      <c r="U710" s="202"/>
      <c r="V710" s="201"/>
      <c r="W710" s="201"/>
      <c r="X710" s="201"/>
      <c r="Y710" s="201"/>
      <c r="Z710" s="201"/>
      <c r="AA710" s="205"/>
      <c r="AB710" s="205"/>
      <c r="AC710" s="205"/>
      <c r="AD710" s="205"/>
      <c r="AE710" s="205"/>
      <c r="AF710" s="205"/>
      <c r="AG710" s="205"/>
      <c r="AH710" s="205"/>
      <c r="AI710" s="233"/>
      <c r="AJ710" s="331"/>
      <c r="AK710" s="331"/>
      <c r="AL710" s="331"/>
      <c r="AM710" s="332"/>
      <c r="AN710" s="332"/>
      <c r="AO710" s="333"/>
      <c r="AQ710" s="19"/>
      <c r="AV710" s="221"/>
      <c r="AW710" s="221"/>
      <c r="AX710" s="221"/>
      <c r="AY710" s="221"/>
      <c r="AZ710" s="221"/>
      <c r="BA710" s="221"/>
      <c r="BB710" s="221"/>
      <c r="BC710" s="221"/>
      <c r="BD710" s="221"/>
      <c r="BL710" s="195"/>
      <c r="BM710" s="195"/>
      <c r="BN710" s="195"/>
      <c r="BO710" s="195"/>
      <c r="BP710" s="195"/>
      <c r="BQ710" s="195"/>
      <c r="BS710" s="195"/>
      <c r="BT710" s="195"/>
      <c r="BU710" s="246"/>
      <c r="BV710" s="195"/>
      <c r="BW710" s="246"/>
      <c r="BX710" s="195"/>
      <c r="BY710" s="246"/>
      <c r="BZ710" s="195"/>
      <c r="CA710" s="246"/>
      <c r="CC710" s="246"/>
      <c r="CE710" s="246"/>
    </row>
    <row r="711" spans="1:83" s="17" customFormat="1" ht="14.25" customHeight="1" x14ac:dyDescent="0.25">
      <c r="A711" s="198"/>
      <c r="B711" s="200"/>
      <c r="C711" s="199"/>
      <c r="D711" s="199"/>
      <c r="E711" s="199"/>
      <c r="F711" s="200"/>
      <c r="G711" s="200"/>
      <c r="H711" s="200"/>
      <c r="I711" s="198"/>
      <c r="J711" s="199"/>
      <c r="K711" s="212"/>
      <c r="L711" s="198"/>
      <c r="M711" s="198"/>
      <c r="N711" s="198"/>
      <c r="O711" s="198"/>
      <c r="P711" s="198"/>
      <c r="Q711" s="198"/>
      <c r="R711" s="198"/>
      <c r="S711" s="198"/>
      <c r="T711" s="198"/>
      <c r="U711" s="202"/>
      <c r="V711" s="201"/>
      <c r="W711" s="201"/>
      <c r="X711" s="201"/>
      <c r="Y711" s="201"/>
      <c r="Z711" s="201"/>
      <c r="AA711" s="205"/>
      <c r="AB711" s="205"/>
      <c r="AC711" s="205"/>
      <c r="AD711" s="205"/>
      <c r="AE711" s="205"/>
      <c r="AF711" s="205"/>
      <c r="AG711" s="205"/>
      <c r="AH711" s="205"/>
      <c r="AI711" s="233"/>
      <c r="AJ711" s="331"/>
      <c r="AK711" s="331"/>
      <c r="AL711" s="331"/>
      <c r="AM711" s="332"/>
      <c r="AN711" s="332"/>
      <c r="AO711" s="333"/>
      <c r="AQ711" s="19"/>
      <c r="AV711" s="221"/>
      <c r="AW711" s="221"/>
      <c r="AX711" s="221"/>
      <c r="AY711" s="221"/>
      <c r="AZ711" s="221"/>
      <c r="BA711" s="221"/>
      <c r="BB711" s="221"/>
      <c r="BC711" s="221"/>
      <c r="BD711" s="221"/>
      <c r="BL711" s="195"/>
      <c r="BM711" s="195"/>
      <c r="BN711" s="195"/>
      <c r="BO711" s="195"/>
      <c r="BP711" s="195"/>
      <c r="BQ711" s="195"/>
      <c r="BS711" s="195"/>
      <c r="BT711" s="195"/>
      <c r="BU711" s="246"/>
      <c r="BV711" s="195"/>
      <c r="BW711" s="246"/>
      <c r="BX711" s="195"/>
      <c r="BY711" s="246"/>
      <c r="BZ711" s="195"/>
      <c r="CA711" s="246"/>
      <c r="CC711" s="246"/>
      <c r="CE711" s="246"/>
    </row>
    <row r="712" spans="1:83" s="17" customFormat="1" ht="14.25" customHeight="1" x14ac:dyDescent="0.25">
      <c r="A712" s="198"/>
      <c r="B712" s="200"/>
      <c r="C712" s="199"/>
      <c r="D712" s="199"/>
      <c r="E712" s="199"/>
      <c r="F712" s="200"/>
      <c r="G712" s="200"/>
      <c r="H712" s="200"/>
      <c r="I712" s="198"/>
      <c r="J712" s="199"/>
      <c r="K712" s="212"/>
      <c r="L712" s="198"/>
      <c r="M712" s="198"/>
      <c r="N712" s="198"/>
      <c r="O712" s="198"/>
      <c r="P712" s="198"/>
      <c r="Q712" s="198"/>
      <c r="R712" s="198"/>
      <c r="S712" s="198"/>
      <c r="T712" s="198"/>
      <c r="U712" s="202"/>
      <c r="V712" s="201"/>
      <c r="W712" s="201"/>
      <c r="X712" s="201"/>
      <c r="Y712" s="201"/>
      <c r="Z712" s="201"/>
      <c r="AA712" s="205"/>
      <c r="AB712" s="205"/>
      <c r="AC712" s="205"/>
      <c r="AD712" s="205"/>
      <c r="AE712" s="205"/>
      <c r="AF712" s="205"/>
      <c r="AG712" s="205"/>
      <c r="AH712" s="205"/>
      <c r="AI712" s="233"/>
      <c r="AJ712" s="331"/>
      <c r="AK712" s="331"/>
      <c r="AL712" s="331"/>
      <c r="AM712" s="332"/>
      <c r="AN712" s="332"/>
      <c r="AO712" s="333"/>
      <c r="AQ712" s="19"/>
      <c r="AV712" s="221"/>
      <c r="AW712" s="221"/>
      <c r="AX712" s="221"/>
      <c r="AY712" s="221"/>
      <c r="AZ712" s="221"/>
      <c r="BA712" s="221"/>
      <c r="BB712" s="221"/>
      <c r="BC712" s="221"/>
      <c r="BD712" s="221"/>
      <c r="BL712" s="195"/>
      <c r="BM712" s="195"/>
      <c r="BN712" s="195"/>
      <c r="BO712" s="195"/>
      <c r="BP712" s="195"/>
      <c r="BQ712" s="195"/>
      <c r="BS712" s="195"/>
      <c r="BT712" s="195"/>
      <c r="BU712" s="246"/>
      <c r="BV712" s="195"/>
      <c r="BW712" s="246"/>
      <c r="BX712" s="195"/>
      <c r="BY712" s="246"/>
      <c r="BZ712" s="195"/>
      <c r="CA712" s="246"/>
      <c r="CC712" s="246"/>
      <c r="CE712" s="246"/>
    </row>
    <row r="713" spans="1:83" s="17" customFormat="1" ht="14.25" customHeight="1" x14ac:dyDescent="0.25">
      <c r="A713" s="198"/>
      <c r="B713" s="200"/>
      <c r="C713" s="199"/>
      <c r="D713" s="199"/>
      <c r="E713" s="199"/>
      <c r="F713" s="200"/>
      <c r="G713" s="200"/>
      <c r="H713" s="200"/>
      <c r="I713" s="198"/>
      <c r="J713" s="199"/>
      <c r="K713" s="212"/>
      <c r="L713" s="198"/>
      <c r="M713" s="198"/>
      <c r="N713" s="198"/>
      <c r="O713" s="198"/>
      <c r="P713" s="198"/>
      <c r="Q713" s="198"/>
      <c r="R713" s="198"/>
      <c r="S713" s="198"/>
      <c r="T713" s="198"/>
      <c r="U713" s="202"/>
      <c r="V713" s="201"/>
      <c r="W713" s="201"/>
      <c r="X713" s="201"/>
      <c r="Y713" s="201"/>
      <c r="Z713" s="201"/>
      <c r="AA713" s="205"/>
      <c r="AB713" s="205"/>
      <c r="AC713" s="205"/>
      <c r="AD713" s="205"/>
      <c r="AE713" s="205"/>
      <c r="AF713" s="205"/>
      <c r="AG713" s="205"/>
      <c r="AH713" s="205"/>
      <c r="AI713" s="233"/>
      <c r="AJ713" s="331"/>
      <c r="AK713" s="331"/>
      <c r="AL713" s="331"/>
      <c r="AM713" s="332"/>
      <c r="AN713" s="332"/>
      <c r="AO713" s="333"/>
      <c r="AQ713" s="19"/>
      <c r="AV713" s="221"/>
      <c r="AW713" s="221"/>
      <c r="AX713" s="221"/>
      <c r="AY713" s="221"/>
      <c r="AZ713" s="221"/>
      <c r="BA713" s="221"/>
      <c r="BB713" s="221"/>
      <c r="BC713" s="221"/>
      <c r="BD713" s="221"/>
      <c r="BL713" s="195"/>
      <c r="BM713" s="195"/>
      <c r="BN713" s="195"/>
      <c r="BO713" s="195"/>
      <c r="BP713" s="195"/>
      <c r="BQ713" s="195"/>
      <c r="BS713" s="195"/>
      <c r="BT713" s="195"/>
      <c r="BU713" s="246"/>
      <c r="BV713" s="195"/>
      <c r="BW713" s="246"/>
      <c r="BX713" s="195"/>
      <c r="BY713" s="246"/>
      <c r="BZ713" s="195"/>
      <c r="CA713" s="246"/>
      <c r="CC713" s="246"/>
      <c r="CE713" s="246"/>
    </row>
    <row r="714" spans="1:83" s="17" customFormat="1" ht="14.25" customHeight="1" x14ac:dyDescent="0.25">
      <c r="A714" s="198"/>
      <c r="B714" s="200"/>
      <c r="C714" s="199"/>
      <c r="D714" s="199"/>
      <c r="E714" s="199"/>
      <c r="F714" s="200"/>
      <c r="G714" s="200"/>
      <c r="H714" s="200"/>
      <c r="I714" s="198"/>
      <c r="J714" s="199"/>
      <c r="K714" s="212"/>
      <c r="L714" s="198"/>
      <c r="M714" s="198"/>
      <c r="N714" s="198"/>
      <c r="O714" s="198"/>
      <c r="P714" s="198"/>
      <c r="Q714" s="198"/>
      <c r="R714" s="198"/>
      <c r="S714" s="198"/>
      <c r="T714" s="198"/>
      <c r="U714" s="202"/>
      <c r="V714" s="201"/>
      <c r="W714" s="201"/>
      <c r="X714" s="201"/>
      <c r="Y714" s="201"/>
      <c r="Z714" s="201"/>
      <c r="AA714" s="205"/>
      <c r="AB714" s="205"/>
      <c r="AC714" s="205"/>
      <c r="AD714" s="205"/>
      <c r="AE714" s="205"/>
      <c r="AF714" s="205"/>
      <c r="AG714" s="205"/>
      <c r="AH714" s="205"/>
      <c r="AI714" s="233"/>
      <c r="AJ714" s="331"/>
      <c r="AK714" s="331"/>
      <c r="AL714" s="331"/>
      <c r="AM714" s="332"/>
      <c r="AN714" s="332"/>
      <c r="AO714" s="333"/>
      <c r="AQ714" s="19"/>
      <c r="AV714" s="221"/>
      <c r="AW714" s="221"/>
      <c r="AX714" s="221"/>
      <c r="AY714" s="221"/>
      <c r="AZ714" s="221"/>
      <c r="BA714" s="221"/>
      <c r="BB714" s="221"/>
      <c r="BC714" s="221"/>
      <c r="BD714" s="221"/>
      <c r="BL714" s="195"/>
      <c r="BM714" s="195"/>
      <c r="BN714" s="195"/>
      <c r="BO714" s="195"/>
      <c r="BP714" s="195"/>
      <c r="BQ714" s="195"/>
      <c r="BS714" s="195"/>
      <c r="BT714" s="195"/>
      <c r="BU714" s="246"/>
      <c r="BV714" s="195"/>
      <c r="BW714" s="246"/>
      <c r="BX714" s="195"/>
      <c r="BY714" s="246"/>
      <c r="BZ714" s="195"/>
      <c r="CA714" s="246"/>
      <c r="CC714" s="246"/>
      <c r="CE714" s="246"/>
    </row>
    <row r="715" spans="1:83" s="17" customFormat="1" ht="14.25" customHeight="1" x14ac:dyDescent="0.25">
      <c r="A715" s="198"/>
      <c r="B715" s="200"/>
      <c r="C715" s="199"/>
      <c r="D715" s="199"/>
      <c r="E715" s="199"/>
      <c r="F715" s="200"/>
      <c r="G715" s="200"/>
      <c r="H715" s="200"/>
      <c r="I715" s="198"/>
      <c r="J715" s="199"/>
      <c r="K715" s="212"/>
      <c r="L715" s="198"/>
      <c r="M715" s="198"/>
      <c r="N715" s="198"/>
      <c r="O715" s="198"/>
      <c r="P715" s="198"/>
      <c r="Q715" s="198"/>
      <c r="R715" s="198"/>
      <c r="S715" s="198"/>
      <c r="T715" s="198"/>
      <c r="U715" s="202"/>
      <c r="V715" s="201"/>
      <c r="W715" s="201"/>
      <c r="X715" s="201"/>
      <c r="Y715" s="201"/>
      <c r="Z715" s="201"/>
      <c r="AA715" s="205"/>
      <c r="AB715" s="205"/>
      <c r="AC715" s="205"/>
      <c r="AD715" s="205"/>
      <c r="AE715" s="205"/>
      <c r="AF715" s="205"/>
      <c r="AG715" s="205"/>
      <c r="AH715" s="205"/>
      <c r="AI715" s="233"/>
      <c r="AJ715" s="331"/>
      <c r="AK715" s="331"/>
      <c r="AL715" s="331"/>
      <c r="AM715" s="332"/>
      <c r="AN715" s="332"/>
      <c r="AO715" s="333"/>
      <c r="AQ715" s="19"/>
      <c r="AV715" s="221"/>
      <c r="AW715" s="221"/>
      <c r="AX715" s="221"/>
      <c r="AY715" s="221"/>
      <c r="AZ715" s="221"/>
      <c r="BA715" s="221"/>
      <c r="BB715" s="221"/>
      <c r="BC715" s="221"/>
      <c r="BD715" s="221"/>
      <c r="BL715" s="195"/>
      <c r="BM715" s="195"/>
      <c r="BN715" s="195"/>
      <c r="BO715" s="195"/>
      <c r="BP715" s="195"/>
      <c r="BQ715" s="195"/>
      <c r="BS715" s="195"/>
      <c r="BT715" s="195"/>
      <c r="BU715" s="246"/>
      <c r="BV715" s="195"/>
      <c r="BW715" s="246"/>
      <c r="BX715" s="195"/>
      <c r="BY715" s="246"/>
      <c r="BZ715" s="195"/>
      <c r="CA715" s="246"/>
      <c r="CC715" s="246"/>
      <c r="CE715" s="246"/>
    </row>
    <row r="716" spans="1:83" s="17" customFormat="1" ht="14.25" customHeight="1" x14ac:dyDescent="0.25">
      <c r="A716" s="198"/>
      <c r="B716" s="200"/>
      <c r="C716" s="199"/>
      <c r="D716" s="199"/>
      <c r="E716" s="199"/>
      <c r="F716" s="200"/>
      <c r="G716" s="200"/>
      <c r="H716" s="200"/>
      <c r="I716" s="198"/>
      <c r="J716" s="199"/>
      <c r="K716" s="212"/>
      <c r="L716" s="198"/>
      <c r="M716" s="198"/>
      <c r="N716" s="198"/>
      <c r="O716" s="198"/>
      <c r="P716" s="198"/>
      <c r="Q716" s="198"/>
      <c r="R716" s="198"/>
      <c r="S716" s="198"/>
      <c r="T716" s="198"/>
      <c r="U716" s="202"/>
      <c r="V716" s="201"/>
      <c r="W716" s="201"/>
      <c r="X716" s="201"/>
      <c r="Y716" s="201"/>
      <c r="Z716" s="201"/>
      <c r="AA716" s="205"/>
      <c r="AB716" s="205"/>
      <c r="AC716" s="205"/>
      <c r="AD716" s="205"/>
      <c r="AE716" s="205"/>
      <c r="AF716" s="205"/>
      <c r="AG716" s="205"/>
      <c r="AH716" s="205"/>
      <c r="AI716" s="233"/>
      <c r="AJ716" s="331"/>
      <c r="AK716" s="331"/>
      <c r="AL716" s="331"/>
      <c r="AM716" s="332"/>
      <c r="AN716" s="332"/>
      <c r="AO716" s="333"/>
      <c r="AQ716" s="19"/>
      <c r="AV716" s="221"/>
      <c r="AW716" s="221"/>
      <c r="AX716" s="221"/>
      <c r="AY716" s="221"/>
      <c r="AZ716" s="221"/>
      <c r="BA716" s="221"/>
      <c r="BB716" s="221"/>
      <c r="BC716" s="221"/>
      <c r="BD716" s="221"/>
      <c r="BL716" s="195"/>
      <c r="BM716" s="195"/>
      <c r="BN716" s="195"/>
      <c r="BO716" s="195"/>
      <c r="BP716" s="195"/>
      <c r="BQ716" s="195"/>
      <c r="BS716" s="195"/>
      <c r="BT716" s="195"/>
      <c r="BU716" s="246"/>
      <c r="BV716" s="195"/>
      <c r="BW716" s="246"/>
      <c r="BX716" s="195"/>
      <c r="BY716" s="246"/>
      <c r="BZ716" s="195"/>
      <c r="CA716" s="246"/>
      <c r="CC716" s="246"/>
      <c r="CE716" s="246"/>
    </row>
    <row r="717" spans="1:83" s="17" customFormat="1" ht="14.25" customHeight="1" x14ac:dyDescent="0.25">
      <c r="A717" s="198"/>
      <c r="B717" s="200"/>
      <c r="C717" s="199"/>
      <c r="D717" s="199"/>
      <c r="E717" s="199"/>
      <c r="F717" s="200"/>
      <c r="G717" s="200"/>
      <c r="H717" s="200"/>
      <c r="I717" s="198"/>
      <c r="J717" s="199"/>
      <c r="K717" s="212"/>
      <c r="L717" s="198"/>
      <c r="M717" s="198"/>
      <c r="N717" s="198"/>
      <c r="O717" s="198"/>
      <c r="P717" s="198"/>
      <c r="Q717" s="198"/>
      <c r="R717" s="198"/>
      <c r="S717" s="198"/>
      <c r="T717" s="198"/>
      <c r="U717" s="202"/>
      <c r="V717" s="201"/>
      <c r="W717" s="201"/>
      <c r="X717" s="201"/>
      <c r="Y717" s="201"/>
      <c r="Z717" s="201"/>
      <c r="AA717" s="205"/>
      <c r="AB717" s="205"/>
      <c r="AC717" s="205"/>
      <c r="AD717" s="205"/>
      <c r="AE717" s="205"/>
      <c r="AF717" s="205"/>
      <c r="AG717" s="205"/>
      <c r="AH717" s="205"/>
      <c r="AI717" s="233"/>
      <c r="AJ717" s="331"/>
      <c r="AK717" s="331"/>
      <c r="AL717" s="331"/>
      <c r="AM717" s="332"/>
      <c r="AN717" s="332"/>
      <c r="AO717" s="333"/>
      <c r="AQ717" s="19"/>
      <c r="AV717" s="221"/>
      <c r="AW717" s="221"/>
      <c r="AX717" s="221"/>
      <c r="AY717" s="221"/>
      <c r="AZ717" s="221"/>
      <c r="BA717" s="221"/>
      <c r="BB717" s="221"/>
      <c r="BC717" s="221"/>
      <c r="BD717" s="221"/>
      <c r="BL717" s="195"/>
      <c r="BM717" s="195"/>
      <c r="BN717" s="195"/>
      <c r="BO717" s="195"/>
      <c r="BP717" s="195"/>
      <c r="BQ717" s="195"/>
      <c r="BS717" s="195"/>
      <c r="BT717" s="195"/>
      <c r="BU717" s="246"/>
      <c r="BV717" s="195"/>
      <c r="BW717" s="246"/>
      <c r="BX717" s="195"/>
      <c r="BY717" s="246"/>
      <c r="BZ717" s="195"/>
      <c r="CA717" s="246"/>
      <c r="CC717" s="246"/>
      <c r="CE717" s="246"/>
    </row>
    <row r="718" spans="1:83" s="17" customFormat="1" ht="14.25" customHeight="1" x14ac:dyDescent="0.25">
      <c r="A718" s="198"/>
      <c r="B718" s="200"/>
      <c r="C718" s="199"/>
      <c r="D718" s="199"/>
      <c r="E718" s="199"/>
      <c r="F718" s="200"/>
      <c r="G718" s="200"/>
      <c r="H718" s="200"/>
      <c r="I718" s="198"/>
      <c r="J718" s="199"/>
      <c r="K718" s="212"/>
      <c r="L718" s="198"/>
      <c r="M718" s="198"/>
      <c r="N718" s="198"/>
      <c r="O718" s="198"/>
      <c r="P718" s="198"/>
      <c r="Q718" s="198"/>
      <c r="R718" s="198"/>
      <c r="S718" s="198"/>
      <c r="T718" s="198"/>
      <c r="U718" s="202"/>
      <c r="V718" s="201"/>
      <c r="W718" s="201"/>
      <c r="X718" s="201"/>
      <c r="Y718" s="201"/>
      <c r="Z718" s="201"/>
      <c r="AA718" s="205"/>
      <c r="AB718" s="205"/>
      <c r="AC718" s="205"/>
      <c r="AD718" s="205"/>
      <c r="AE718" s="205"/>
      <c r="AF718" s="205"/>
      <c r="AG718" s="205"/>
      <c r="AH718" s="205"/>
      <c r="AI718" s="233"/>
      <c r="AJ718" s="331"/>
      <c r="AK718" s="331"/>
      <c r="AL718" s="331"/>
      <c r="AM718" s="332"/>
      <c r="AN718" s="332"/>
      <c r="AO718" s="333"/>
      <c r="AQ718" s="19"/>
      <c r="AV718" s="221"/>
      <c r="AW718" s="221"/>
      <c r="AX718" s="221"/>
      <c r="AY718" s="221"/>
      <c r="AZ718" s="221"/>
      <c r="BA718" s="221"/>
      <c r="BB718" s="221"/>
      <c r="BC718" s="221"/>
      <c r="BD718" s="221"/>
      <c r="BL718" s="195"/>
      <c r="BM718" s="195"/>
      <c r="BN718" s="195"/>
      <c r="BO718" s="195"/>
      <c r="BP718" s="195"/>
      <c r="BQ718" s="195"/>
      <c r="BS718" s="195"/>
      <c r="BT718" s="195"/>
      <c r="BU718" s="246"/>
      <c r="BV718" s="195"/>
      <c r="BW718" s="246"/>
      <c r="BX718" s="195"/>
      <c r="BY718" s="246"/>
      <c r="BZ718" s="195"/>
      <c r="CA718" s="246"/>
      <c r="CC718" s="246"/>
      <c r="CE718" s="246"/>
    </row>
    <row r="719" spans="1:83" s="17" customFormat="1" ht="14.25" customHeight="1" x14ac:dyDescent="0.25">
      <c r="A719" s="198"/>
      <c r="B719" s="200"/>
      <c r="C719" s="199"/>
      <c r="D719" s="199"/>
      <c r="E719" s="199"/>
      <c r="F719" s="200"/>
      <c r="G719" s="200"/>
      <c r="H719" s="200"/>
      <c r="I719" s="198"/>
      <c r="J719" s="199"/>
      <c r="K719" s="212"/>
      <c r="L719" s="198"/>
      <c r="M719" s="198"/>
      <c r="N719" s="198"/>
      <c r="O719" s="198"/>
      <c r="P719" s="198"/>
      <c r="Q719" s="198"/>
      <c r="R719" s="198"/>
      <c r="S719" s="198"/>
      <c r="T719" s="198"/>
      <c r="U719" s="202"/>
      <c r="V719" s="201"/>
      <c r="W719" s="201"/>
      <c r="X719" s="201"/>
      <c r="Y719" s="201"/>
      <c r="Z719" s="201"/>
      <c r="AA719" s="205"/>
      <c r="AB719" s="205"/>
      <c r="AC719" s="205"/>
      <c r="AD719" s="205"/>
      <c r="AE719" s="205"/>
      <c r="AF719" s="205"/>
      <c r="AG719" s="205"/>
      <c r="AH719" s="205"/>
      <c r="AI719" s="233"/>
      <c r="AJ719" s="331"/>
      <c r="AK719" s="331"/>
      <c r="AL719" s="331"/>
      <c r="AM719" s="332"/>
      <c r="AN719" s="332"/>
      <c r="AO719" s="333"/>
      <c r="AQ719" s="19"/>
      <c r="AV719" s="221"/>
      <c r="AW719" s="221"/>
      <c r="AX719" s="221"/>
      <c r="AY719" s="221"/>
      <c r="AZ719" s="221"/>
      <c r="BA719" s="221"/>
      <c r="BB719" s="221"/>
      <c r="BC719" s="221"/>
      <c r="BD719" s="221"/>
      <c r="BL719" s="195"/>
      <c r="BM719" s="195"/>
      <c r="BN719" s="195"/>
      <c r="BO719" s="195"/>
      <c r="BP719" s="195"/>
      <c r="BQ719" s="195"/>
      <c r="BS719" s="195"/>
      <c r="BT719" s="195"/>
      <c r="BU719" s="246"/>
      <c r="BV719" s="195"/>
      <c r="BW719" s="246"/>
      <c r="BX719" s="195"/>
      <c r="BY719" s="246"/>
      <c r="BZ719" s="195"/>
      <c r="CA719" s="246"/>
      <c r="CC719" s="246"/>
      <c r="CE719" s="246"/>
    </row>
    <row r="720" spans="1:83" s="17" customFormat="1" ht="14.25" customHeight="1" x14ac:dyDescent="0.25">
      <c r="A720" s="198"/>
      <c r="B720" s="200"/>
      <c r="C720" s="199"/>
      <c r="D720" s="199"/>
      <c r="E720" s="199"/>
      <c r="F720" s="200"/>
      <c r="G720" s="200"/>
      <c r="H720" s="200"/>
      <c r="I720" s="198"/>
      <c r="J720" s="199"/>
      <c r="K720" s="212"/>
      <c r="L720" s="198"/>
      <c r="M720" s="198"/>
      <c r="N720" s="198"/>
      <c r="O720" s="198"/>
      <c r="P720" s="198"/>
      <c r="Q720" s="198"/>
      <c r="R720" s="198"/>
      <c r="S720" s="198"/>
      <c r="T720" s="198"/>
      <c r="U720" s="202"/>
      <c r="V720" s="201"/>
      <c r="W720" s="201"/>
      <c r="X720" s="201"/>
      <c r="Y720" s="201"/>
      <c r="Z720" s="201"/>
      <c r="AA720" s="205"/>
      <c r="AB720" s="205"/>
      <c r="AC720" s="205"/>
      <c r="AD720" s="205"/>
      <c r="AE720" s="205"/>
      <c r="AF720" s="205"/>
      <c r="AG720" s="205"/>
      <c r="AH720" s="205"/>
      <c r="AI720" s="233"/>
      <c r="AJ720" s="331"/>
      <c r="AK720" s="331"/>
      <c r="AL720" s="331"/>
      <c r="AM720" s="332"/>
      <c r="AN720" s="332"/>
      <c r="AO720" s="333"/>
      <c r="AQ720" s="19"/>
      <c r="AV720" s="221"/>
      <c r="AW720" s="221"/>
      <c r="AX720" s="221"/>
      <c r="AY720" s="221"/>
      <c r="AZ720" s="221"/>
      <c r="BA720" s="221"/>
      <c r="BB720" s="221"/>
      <c r="BC720" s="221"/>
      <c r="BD720" s="221"/>
      <c r="BL720" s="195"/>
      <c r="BM720" s="195"/>
      <c r="BN720" s="195"/>
      <c r="BO720" s="195"/>
      <c r="BP720" s="195"/>
      <c r="BQ720" s="195"/>
      <c r="BS720" s="195"/>
      <c r="BT720" s="195"/>
      <c r="BU720" s="246"/>
      <c r="BV720" s="195"/>
      <c r="BW720" s="246"/>
      <c r="BX720" s="195"/>
      <c r="BY720" s="246"/>
      <c r="BZ720" s="195"/>
      <c r="CA720" s="246"/>
      <c r="CC720" s="246"/>
      <c r="CE720" s="246"/>
    </row>
    <row r="721" spans="1:83" s="17" customFormat="1" ht="14.25" customHeight="1" x14ac:dyDescent="0.25">
      <c r="A721" s="198"/>
      <c r="B721" s="200"/>
      <c r="C721" s="199"/>
      <c r="D721" s="199"/>
      <c r="E721" s="199"/>
      <c r="F721" s="200"/>
      <c r="G721" s="200"/>
      <c r="H721" s="200"/>
      <c r="I721" s="198"/>
      <c r="J721" s="199"/>
      <c r="K721" s="212"/>
      <c r="L721" s="198"/>
      <c r="M721" s="198"/>
      <c r="N721" s="198"/>
      <c r="O721" s="198"/>
      <c r="P721" s="198"/>
      <c r="Q721" s="198"/>
      <c r="R721" s="198"/>
      <c r="S721" s="198"/>
      <c r="T721" s="198"/>
      <c r="U721" s="202"/>
      <c r="V721" s="201"/>
      <c r="W721" s="201"/>
      <c r="X721" s="201"/>
      <c r="Y721" s="201"/>
      <c r="Z721" s="201"/>
      <c r="AA721" s="205"/>
      <c r="AB721" s="205"/>
      <c r="AC721" s="205"/>
      <c r="AD721" s="205"/>
      <c r="AE721" s="205"/>
      <c r="AF721" s="205"/>
      <c r="AG721" s="205"/>
      <c r="AH721" s="205"/>
      <c r="AI721" s="233"/>
      <c r="AJ721" s="331"/>
      <c r="AK721" s="331"/>
      <c r="AL721" s="331"/>
      <c r="AM721" s="332"/>
      <c r="AN721" s="332"/>
      <c r="AO721" s="333"/>
      <c r="AQ721" s="19"/>
      <c r="AV721" s="221"/>
      <c r="AW721" s="221"/>
      <c r="AX721" s="221"/>
      <c r="AY721" s="221"/>
      <c r="AZ721" s="221"/>
      <c r="BA721" s="221"/>
      <c r="BB721" s="221"/>
      <c r="BC721" s="221"/>
      <c r="BD721" s="221"/>
      <c r="BL721" s="195"/>
      <c r="BM721" s="195"/>
      <c r="BN721" s="195"/>
      <c r="BO721" s="195"/>
      <c r="BP721" s="195"/>
      <c r="BQ721" s="195"/>
      <c r="BS721" s="195"/>
      <c r="BT721" s="195"/>
      <c r="BU721" s="246"/>
      <c r="BV721" s="195"/>
      <c r="BW721" s="246"/>
      <c r="BX721" s="195"/>
      <c r="BY721" s="246"/>
      <c r="BZ721" s="195"/>
      <c r="CA721" s="246"/>
      <c r="CC721" s="246"/>
      <c r="CE721" s="246"/>
    </row>
    <row r="722" spans="1:83" s="17" customFormat="1" ht="14.25" customHeight="1" x14ac:dyDescent="0.25">
      <c r="A722" s="198"/>
      <c r="B722" s="200"/>
      <c r="C722" s="199"/>
      <c r="D722" s="199"/>
      <c r="E722" s="199"/>
      <c r="F722" s="200"/>
      <c r="G722" s="200"/>
      <c r="H722" s="200"/>
      <c r="I722" s="198"/>
      <c r="J722" s="199"/>
      <c r="K722" s="212"/>
      <c r="L722" s="198"/>
      <c r="M722" s="198"/>
      <c r="N722" s="198"/>
      <c r="O722" s="198"/>
      <c r="P722" s="198"/>
      <c r="Q722" s="198"/>
      <c r="R722" s="198"/>
      <c r="S722" s="198"/>
      <c r="T722" s="198"/>
      <c r="U722" s="202"/>
      <c r="V722" s="201"/>
      <c r="W722" s="201"/>
      <c r="X722" s="201"/>
      <c r="Y722" s="201"/>
      <c r="Z722" s="201"/>
      <c r="AA722" s="205"/>
      <c r="AB722" s="205"/>
      <c r="AC722" s="205"/>
      <c r="AD722" s="205"/>
      <c r="AE722" s="205"/>
      <c r="AF722" s="205"/>
      <c r="AG722" s="205"/>
      <c r="AH722" s="205"/>
      <c r="AI722" s="233"/>
      <c r="AJ722" s="331"/>
      <c r="AK722" s="331"/>
      <c r="AL722" s="331"/>
      <c r="AM722" s="332"/>
      <c r="AN722" s="332"/>
      <c r="AO722" s="333"/>
      <c r="AQ722" s="19"/>
      <c r="AV722" s="221"/>
      <c r="AW722" s="221"/>
      <c r="AX722" s="221"/>
      <c r="AY722" s="221"/>
      <c r="AZ722" s="221"/>
      <c r="BA722" s="221"/>
      <c r="BB722" s="221"/>
      <c r="BC722" s="221"/>
      <c r="BD722" s="221"/>
      <c r="BL722" s="195"/>
      <c r="BM722" s="195"/>
      <c r="BN722" s="195"/>
      <c r="BO722" s="195"/>
      <c r="BP722" s="195"/>
      <c r="BQ722" s="195"/>
      <c r="BS722" s="195"/>
      <c r="BT722" s="195"/>
      <c r="BU722" s="246"/>
      <c r="BV722" s="195"/>
      <c r="BW722" s="246"/>
      <c r="BX722" s="195"/>
      <c r="BY722" s="246"/>
      <c r="BZ722" s="195"/>
      <c r="CA722" s="246"/>
      <c r="CC722" s="246"/>
      <c r="CE722" s="246"/>
    </row>
    <row r="723" spans="1:83" s="17" customFormat="1" ht="14.25" customHeight="1" x14ac:dyDescent="0.25">
      <c r="A723" s="198"/>
      <c r="B723" s="200"/>
      <c r="C723" s="199"/>
      <c r="D723" s="199"/>
      <c r="E723" s="199"/>
      <c r="F723" s="200"/>
      <c r="G723" s="200"/>
      <c r="H723" s="200"/>
      <c r="I723" s="198"/>
      <c r="J723" s="199"/>
      <c r="K723" s="212"/>
      <c r="L723" s="198"/>
      <c r="M723" s="198"/>
      <c r="N723" s="198"/>
      <c r="O723" s="198"/>
      <c r="P723" s="198"/>
      <c r="Q723" s="198"/>
      <c r="R723" s="198"/>
      <c r="S723" s="198"/>
      <c r="T723" s="198"/>
      <c r="U723" s="202"/>
      <c r="V723" s="201"/>
      <c r="W723" s="201"/>
      <c r="X723" s="201"/>
      <c r="Y723" s="201"/>
      <c r="Z723" s="201"/>
      <c r="AA723" s="205"/>
      <c r="AB723" s="205"/>
      <c r="AC723" s="205"/>
      <c r="AD723" s="205"/>
      <c r="AE723" s="205"/>
      <c r="AF723" s="205"/>
      <c r="AG723" s="205"/>
      <c r="AH723" s="205"/>
      <c r="AI723" s="233"/>
      <c r="AJ723" s="331"/>
      <c r="AK723" s="331"/>
      <c r="AL723" s="331"/>
      <c r="AM723" s="332"/>
      <c r="AN723" s="332"/>
      <c r="AO723" s="333"/>
      <c r="AQ723" s="19"/>
      <c r="AV723" s="221"/>
      <c r="AW723" s="221"/>
      <c r="AX723" s="221"/>
      <c r="AY723" s="221"/>
      <c r="AZ723" s="221"/>
      <c r="BA723" s="221"/>
      <c r="BB723" s="221"/>
      <c r="BC723" s="221"/>
      <c r="BD723" s="221"/>
      <c r="BL723" s="195"/>
      <c r="BM723" s="195"/>
      <c r="BN723" s="195"/>
      <c r="BO723" s="195"/>
      <c r="BP723" s="195"/>
      <c r="BQ723" s="195"/>
      <c r="BS723" s="195"/>
      <c r="BT723" s="195"/>
      <c r="BU723" s="246"/>
      <c r="BV723" s="195"/>
      <c r="BW723" s="246"/>
      <c r="BX723" s="195"/>
      <c r="BY723" s="246"/>
      <c r="BZ723" s="195"/>
      <c r="CA723" s="246"/>
      <c r="CC723" s="246"/>
      <c r="CE723" s="246"/>
    </row>
    <row r="724" spans="1:83" s="17" customFormat="1" ht="14.25" customHeight="1" x14ac:dyDescent="0.25">
      <c r="A724" s="198"/>
      <c r="B724" s="200"/>
      <c r="C724" s="199"/>
      <c r="D724" s="199"/>
      <c r="E724" s="199"/>
      <c r="F724" s="200"/>
      <c r="G724" s="200"/>
      <c r="H724" s="200"/>
      <c r="I724" s="198"/>
      <c r="J724" s="199"/>
      <c r="K724" s="212"/>
      <c r="L724" s="198"/>
      <c r="M724" s="198"/>
      <c r="N724" s="198"/>
      <c r="O724" s="198"/>
      <c r="P724" s="198"/>
      <c r="Q724" s="198"/>
      <c r="R724" s="198"/>
      <c r="S724" s="198"/>
      <c r="T724" s="198"/>
      <c r="U724" s="202"/>
      <c r="V724" s="201"/>
      <c r="W724" s="201"/>
      <c r="X724" s="201"/>
      <c r="Y724" s="201"/>
      <c r="Z724" s="201"/>
      <c r="AA724" s="205"/>
      <c r="AB724" s="205"/>
      <c r="AC724" s="205"/>
      <c r="AD724" s="205"/>
      <c r="AE724" s="205"/>
      <c r="AF724" s="205"/>
      <c r="AG724" s="205"/>
      <c r="AH724" s="205"/>
      <c r="AI724" s="233"/>
      <c r="AJ724" s="331"/>
      <c r="AK724" s="331"/>
      <c r="AL724" s="331"/>
      <c r="AM724" s="332"/>
      <c r="AN724" s="332"/>
      <c r="AO724" s="333"/>
      <c r="AQ724" s="19"/>
      <c r="AV724" s="221"/>
      <c r="AW724" s="221"/>
      <c r="AX724" s="221"/>
      <c r="AY724" s="221"/>
      <c r="AZ724" s="221"/>
      <c r="BA724" s="221"/>
      <c r="BB724" s="221"/>
      <c r="BC724" s="221"/>
      <c r="BD724" s="221"/>
      <c r="BL724" s="195"/>
      <c r="BM724" s="195"/>
      <c r="BN724" s="195"/>
      <c r="BO724" s="195"/>
      <c r="BP724" s="195"/>
      <c r="BQ724" s="195"/>
      <c r="BS724" s="195"/>
      <c r="BT724" s="195"/>
      <c r="BU724" s="246"/>
      <c r="BV724" s="195"/>
      <c r="BW724" s="246"/>
      <c r="BX724" s="195"/>
      <c r="BY724" s="246"/>
      <c r="BZ724" s="195"/>
      <c r="CA724" s="246"/>
      <c r="CC724" s="246"/>
      <c r="CE724" s="246"/>
    </row>
    <row r="725" spans="1:83" s="17" customFormat="1" ht="14.25" customHeight="1" x14ac:dyDescent="0.25">
      <c r="A725" s="198"/>
      <c r="B725" s="200"/>
      <c r="C725" s="199"/>
      <c r="D725" s="199"/>
      <c r="E725" s="199"/>
      <c r="F725" s="200"/>
      <c r="G725" s="200"/>
      <c r="H725" s="200"/>
      <c r="I725" s="198"/>
      <c r="J725" s="199"/>
      <c r="K725" s="212"/>
      <c r="L725" s="198"/>
      <c r="M725" s="198"/>
      <c r="N725" s="198"/>
      <c r="O725" s="198"/>
      <c r="P725" s="198"/>
      <c r="Q725" s="198"/>
      <c r="R725" s="198"/>
      <c r="S725" s="198"/>
      <c r="T725" s="198"/>
      <c r="U725" s="202"/>
      <c r="V725" s="201"/>
      <c r="W725" s="201"/>
      <c r="X725" s="201"/>
      <c r="Y725" s="201"/>
      <c r="Z725" s="201"/>
      <c r="AA725" s="205"/>
      <c r="AB725" s="205"/>
      <c r="AC725" s="205"/>
      <c r="AD725" s="205"/>
      <c r="AE725" s="205"/>
      <c r="AF725" s="205"/>
      <c r="AG725" s="205"/>
      <c r="AH725" s="205"/>
      <c r="AI725" s="233"/>
      <c r="AJ725" s="331"/>
      <c r="AK725" s="331"/>
      <c r="AL725" s="331"/>
      <c r="AM725" s="332"/>
      <c r="AN725" s="332"/>
      <c r="AO725" s="333"/>
      <c r="AQ725" s="19"/>
      <c r="AV725" s="221"/>
      <c r="AW725" s="221"/>
      <c r="AX725" s="221"/>
      <c r="AY725" s="221"/>
      <c r="AZ725" s="221"/>
      <c r="BA725" s="221"/>
      <c r="BB725" s="221"/>
      <c r="BC725" s="221"/>
      <c r="BD725" s="221"/>
      <c r="BL725" s="195"/>
      <c r="BM725" s="195"/>
      <c r="BN725" s="195"/>
      <c r="BO725" s="195"/>
      <c r="BP725" s="195"/>
      <c r="BQ725" s="195"/>
      <c r="BS725" s="195"/>
      <c r="BT725" s="195"/>
      <c r="BU725" s="246"/>
      <c r="BV725" s="195"/>
      <c r="BW725" s="246"/>
      <c r="BX725" s="195"/>
      <c r="BY725" s="246"/>
      <c r="BZ725" s="195"/>
      <c r="CA725" s="246"/>
      <c r="CC725" s="246"/>
      <c r="CE725" s="246"/>
    </row>
    <row r="726" spans="1:83" s="17" customFormat="1" ht="14.25" customHeight="1" x14ac:dyDescent="0.25">
      <c r="A726" s="198"/>
      <c r="B726" s="200"/>
      <c r="C726" s="199"/>
      <c r="D726" s="199"/>
      <c r="E726" s="199"/>
      <c r="F726" s="200"/>
      <c r="G726" s="200"/>
      <c r="H726" s="200"/>
      <c r="I726" s="198"/>
      <c r="J726" s="199"/>
      <c r="K726" s="212"/>
      <c r="L726" s="198"/>
      <c r="M726" s="198"/>
      <c r="N726" s="198"/>
      <c r="O726" s="198"/>
      <c r="P726" s="198"/>
      <c r="Q726" s="198"/>
      <c r="R726" s="198"/>
      <c r="S726" s="198"/>
      <c r="T726" s="198"/>
      <c r="U726" s="202"/>
      <c r="V726" s="201"/>
      <c r="W726" s="201"/>
      <c r="X726" s="201"/>
      <c r="Y726" s="201"/>
      <c r="Z726" s="201"/>
      <c r="AA726" s="205"/>
      <c r="AB726" s="205"/>
      <c r="AC726" s="205"/>
      <c r="AD726" s="205"/>
      <c r="AE726" s="205"/>
      <c r="AF726" s="205"/>
      <c r="AG726" s="205"/>
      <c r="AH726" s="205"/>
      <c r="AI726" s="233"/>
      <c r="AJ726" s="331"/>
      <c r="AK726" s="331"/>
      <c r="AL726" s="331"/>
      <c r="AM726" s="332"/>
      <c r="AN726" s="332"/>
      <c r="AO726" s="333"/>
      <c r="AQ726" s="19"/>
      <c r="AV726" s="221"/>
      <c r="AW726" s="221"/>
      <c r="AX726" s="221"/>
      <c r="AY726" s="221"/>
      <c r="AZ726" s="221"/>
      <c r="BA726" s="221"/>
      <c r="BB726" s="221"/>
      <c r="BC726" s="221"/>
      <c r="BD726" s="221"/>
      <c r="BL726" s="195"/>
      <c r="BM726" s="195"/>
      <c r="BN726" s="195"/>
      <c r="BO726" s="195"/>
      <c r="BP726" s="195"/>
      <c r="BQ726" s="195"/>
      <c r="BS726" s="195"/>
      <c r="BT726" s="195"/>
      <c r="BU726" s="246"/>
      <c r="BV726" s="195"/>
      <c r="BW726" s="246"/>
      <c r="BX726" s="195"/>
      <c r="BY726" s="246"/>
      <c r="BZ726" s="195"/>
      <c r="CA726" s="246"/>
      <c r="CC726" s="246"/>
      <c r="CE726" s="246"/>
    </row>
    <row r="727" spans="1:83" s="17" customFormat="1" ht="14.25" customHeight="1" x14ac:dyDescent="0.25">
      <c r="A727" s="198"/>
      <c r="B727" s="200"/>
      <c r="C727" s="199"/>
      <c r="D727" s="199"/>
      <c r="E727" s="199"/>
      <c r="F727" s="200"/>
      <c r="G727" s="200"/>
      <c r="H727" s="200"/>
      <c r="I727" s="198"/>
      <c r="J727" s="199"/>
      <c r="K727" s="212"/>
      <c r="L727" s="198"/>
      <c r="M727" s="198"/>
      <c r="N727" s="198"/>
      <c r="O727" s="198"/>
      <c r="P727" s="198"/>
      <c r="Q727" s="198"/>
      <c r="R727" s="198"/>
      <c r="S727" s="198"/>
      <c r="T727" s="198"/>
      <c r="U727" s="202"/>
      <c r="V727" s="201"/>
      <c r="W727" s="201"/>
      <c r="X727" s="201"/>
      <c r="Y727" s="201"/>
      <c r="Z727" s="201"/>
      <c r="AA727" s="205"/>
      <c r="AB727" s="205"/>
      <c r="AC727" s="205"/>
      <c r="AD727" s="205"/>
      <c r="AE727" s="205"/>
      <c r="AF727" s="205"/>
      <c r="AG727" s="205"/>
      <c r="AH727" s="205"/>
      <c r="AI727" s="233"/>
      <c r="AJ727" s="331"/>
      <c r="AK727" s="331"/>
      <c r="AL727" s="331"/>
      <c r="AM727" s="332"/>
      <c r="AN727" s="332"/>
      <c r="AO727" s="333"/>
      <c r="AQ727" s="19"/>
      <c r="AV727" s="221"/>
      <c r="AW727" s="221"/>
      <c r="AX727" s="221"/>
      <c r="AY727" s="221"/>
      <c r="AZ727" s="221"/>
      <c r="BA727" s="221"/>
      <c r="BB727" s="221"/>
      <c r="BC727" s="221"/>
      <c r="BD727" s="221"/>
      <c r="BL727" s="195"/>
      <c r="BM727" s="195"/>
      <c r="BN727" s="195"/>
      <c r="BO727" s="195"/>
      <c r="BP727" s="195"/>
      <c r="BQ727" s="195"/>
      <c r="BS727" s="195"/>
      <c r="BT727" s="195"/>
      <c r="BU727" s="246"/>
      <c r="BV727" s="195"/>
      <c r="BW727" s="246"/>
      <c r="BX727" s="195"/>
      <c r="BY727" s="246"/>
      <c r="BZ727" s="195"/>
      <c r="CA727" s="246"/>
      <c r="CC727" s="246"/>
      <c r="CE727" s="246"/>
    </row>
    <row r="728" spans="1:83" s="17" customFormat="1" ht="14.25" customHeight="1" x14ac:dyDescent="0.25">
      <c r="A728" s="198"/>
      <c r="B728" s="200"/>
      <c r="C728" s="199"/>
      <c r="D728" s="199"/>
      <c r="E728" s="199"/>
      <c r="F728" s="200"/>
      <c r="G728" s="200"/>
      <c r="H728" s="200"/>
      <c r="I728" s="198"/>
      <c r="J728" s="199"/>
      <c r="K728" s="212"/>
      <c r="L728" s="198"/>
      <c r="M728" s="198"/>
      <c r="N728" s="198"/>
      <c r="O728" s="198"/>
      <c r="P728" s="198"/>
      <c r="Q728" s="198"/>
      <c r="R728" s="198"/>
      <c r="S728" s="198"/>
      <c r="T728" s="198"/>
      <c r="U728" s="202"/>
      <c r="V728" s="201"/>
      <c r="W728" s="201"/>
      <c r="X728" s="201"/>
      <c r="Y728" s="201"/>
      <c r="Z728" s="201"/>
      <c r="AA728" s="205"/>
      <c r="AB728" s="205"/>
      <c r="AC728" s="205"/>
      <c r="AD728" s="205"/>
      <c r="AE728" s="205"/>
      <c r="AF728" s="205"/>
      <c r="AG728" s="205"/>
      <c r="AH728" s="205"/>
      <c r="AI728" s="233"/>
      <c r="AJ728" s="331"/>
      <c r="AK728" s="331"/>
      <c r="AL728" s="331"/>
      <c r="AM728" s="332"/>
      <c r="AN728" s="332"/>
      <c r="AO728" s="333"/>
      <c r="AQ728" s="19"/>
      <c r="AV728" s="221"/>
      <c r="AW728" s="221"/>
      <c r="AX728" s="221"/>
      <c r="AY728" s="221"/>
      <c r="AZ728" s="221"/>
      <c r="BA728" s="221"/>
      <c r="BB728" s="221"/>
      <c r="BC728" s="221"/>
      <c r="BD728" s="221"/>
      <c r="BL728" s="195"/>
      <c r="BM728" s="195"/>
      <c r="BN728" s="195"/>
      <c r="BO728" s="195"/>
      <c r="BP728" s="195"/>
      <c r="BQ728" s="195"/>
      <c r="BS728" s="195"/>
      <c r="BT728" s="195"/>
      <c r="BU728" s="246"/>
      <c r="BV728" s="195"/>
      <c r="BW728" s="246"/>
      <c r="BX728" s="195"/>
      <c r="BY728" s="246"/>
      <c r="BZ728" s="195"/>
      <c r="CA728" s="246"/>
      <c r="CC728" s="246"/>
      <c r="CE728" s="246"/>
    </row>
    <row r="729" spans="1:83" s="17" customFormat="1" ht="14.25" customHeight="1" x14ac:dyDescent="0.25">
      <c r="A729" s="198"/>
      <c r="B729" s="200"/>
      <c r="C729" s="199"/>
      <c r="D729" s="199"/>
      <c r="E729" s="199"/>
      <c r="F729" s="200"/>
      <c r="G729" s="200"/>
      <c r="H729" s="200"/>
      <c r="I729" s="198"/>
      <c r="J729" s="199"/>
      <c r="K729" s="212"/>
      <c r="L729" s="198"/>
      <c r="M729" s="198"/>
      <c r="N729" s="198"/>
      <c r="O729" s="198"/>
      <c r="P729" s="198"/>
      <c r="Q729" s="198"/>
      <c r="R729" s="198"/>
      <c r="S729" s="198"/>
      <c r="T729" s="198"/>
      <c r="U729" s="202"/>
      <c r="V729" s="201"/>
      <c r="W729" s="201"/>
      <c r="X729" s="201"/>
      <c r="Y729" s="201"/>
      <c r="Z729" s="201"/>
      <c r="AA729" s="205"/>
      <c r="AB729" s="205"/>
      <c r="AC729" s="205"/>
      <c r="AD729" s="205"/>
      <c r="AE729" s="205"/>
      <c r="AF729" s="205"/>
      <c r="AG729" s="205"/>
      <c r="AH729" s="205"/>
      <c r="AI729" s="233"/>
      <c r="AJ729" s="331"/>
      <c r="AK729" s="331"/>
      <c r="AL729" s="331"/>
      <c r="AM729" s="332"/>
      <c r="AN729" s="332"/>
      <c r="AO729" s="333"/>
      <c r="AQ729" s="19"/>
      <c r="AV729" s="221"/>
      <c r="AW729" s="221"/>
      <c r="AX729" s="221"/>
      <c r="AY729" s="221"/>
      <c r="AZ729" s="221"/>
      <c r="BA729" s="221"/>
      <c r="BB729" s="221"/>
      <c r="BC729" s="221"/>
      <c r="BD729" s="221"/>
      <c r="BL729" s="195"/>
      <c r="BM729" s="195"/>
      <c r="BN729" s="195"/>
      <c r="BO729" s="195"/>
      <c r="BP729" s="195"/>
      <c r="BQ729" s="195"/>
      <c r="BS729" s="195"/>
      <c r="BT729" s="195"/>
      <c r="BU729" s="246"/>
      <c r="BV729" s="195"/>
      <c r="BW729" s="246"/>
      <c r="BX729" s="195"/>
      <c r="BY729" s="246"/>
      <c r="BZ729" s="195"/>
      <c r="CA729" s="246"/>
      <c r="CC729" s="246"/>
      <c r="CE729" s="246"/>
    </row>
    <row r="730" spans="1:83" s="17" customFormat="1" ht="14.25" customHeight="1" x14ac:dyDescent="0.25">
      <c r="A730" s="198"/>
      <c r="B730" s="200"/>
      <c r="C730" s="199"/>
      <c r="D730" s="199"/>
      <c r="E730" s="199"/>
      <c r="F730" s="200"/>
      <c r="G730" s="200"/>
      <c r="H730" s="200"/>
      <c r="I730" s="198"/>
      <c r="J730" s="199"/>
      <c r="K730" s="212"/>
      <c r="L730" s="198"/>
      <c r="M730" s="198"/>
      <c r="N730" s="198"/>
      <c r="O730" s="198"/>
      <c r="P730" s="198"/>
      <c r="Q730" s="198"/>
      <c r="R730" s="198"/>
      <c r="S730" s="198"/>
      <c r="T730" s="198"/>
      <c r="U730" s="202"/>
      <c r="V730" s="201"/>
      <c r="W730" s="201"/>
      <c r="X730" s="201"/>
      <c r="Y730" s="201"/>
      <c r="Z730" s="201"/>
      <c r="AA730" s="205"/>
      <c r="AB730" s="205"/>
      <c r="AC730" s="205"/>
      <c r="AD730" s="205"/>
      <c r="AE730" s="205"/>
      <c r="AF730" s="205"/>
      <c r="AG730" s="205"/>
      <c r="AH730" s="205"/>
      <c r="AI730" s="233"/>
      <c r="AJ730" s="331"/>
      <c r="AK730" s="331"/>
      <c r="AL730" s="331"/>
      <c r="AM730" s="332"/>
      <c r="AN730" s="332"/>
      <c r="AO730" s="333"/>
      <c r="AQ730" s="19"/>
      <c r="AV730" s="221"/>
      <c r="AW730" s="221"/>
      <c r="AX730" s="221"/>
      <c r="AY730" s="221"/>
      <c r="AZ730" s="221"/>
      <c r="BA730" s="221"/>
      <c r="BB730" s="221"/>
      <c r="BC730" s="221"/>
      <c r="BD730" s="221"/>
      <c r="BL730" s="195"/>
      <c r="BM730" s="195"/>
      <c r="BN730" s="195"/>
      <c r="BO730" s="195"/>
      <c r="BP730" s="195"/>
      <c r="BQ730" s="195"/>
      <c r="BS730" s="195"/>
      <c r="BT730" s="195"/>
      <c r="BU730" s="246"/>
      <c r="BV730" s="195"/>
      <c r="BW730" s="246"/>
      <c r="BX730" s="195"/>
      <c r="BY730" s="246"/>
      <c r="BZ730" s="195"/>
      <c r="CA730" s="246"/>
      <c r="CC730" s="246"/>
      <c r="CE730" s="246"/>
    </row>
    <row r="731" spans="1:83" s="17" customFormat="1" ht="14.25" customHeight="1" x14ac:dyDescent="0.25">
      <c r="A731" s="198"/>
      <c r="B731" s="200"/>
      <c r="C731" s="199"/>
      <c r="D731" s="199"/>
      <c r="E731" s="199"/>
      <c r="F731" s="200"/>
      <c r="G731" s="200"/>
      <c r="H731" s="200"/>
      <c r="I731" s="198"/>
      <c r="J731" s="199"/>
      <c r="K731" s="212"/>
      <c r="L731" s="198"/>
      <c r="M731" s="198"/>
      <c r="N731" s="198"/>
      <c r="O731" s="198"/>
      <c r="P731" s="198"/>
      <c r="Q731" s="198"/>
      <c r="R731" s="198"/>
      <c r="S731" s="198"/>
      <c r="T731" s="198"/>
      <c r="U731" s="202"/>
      <c r="V731" s="201"/>
      <c r="W731" s="201"/>
      <c r="X731" s="201"/>
      <c r="Y731" s="201"/>
      <c r="Z731" s="201"/>
      <c r="AA731" s="205"/>
      <c r="AB731" s="205"/>
      <c r="AC731" s="205"/>
      <c r="AD731" s="205"/>
      <c r="AE731" s="205"/>
      <c r="AF731" s="205"/>
      <c r="AG731" s="205"/>
      <c r="AH731" s="205"/>
      <c r="AI731" s="233"/>
      <c r="AJ731" s="331"/>
      <c r="AK731" s="331"/>
      <c r="AL731" s="331"/>
      <c r="AM731" s="332"/>
      <c r="AN731" s="332"/>
      <c r="AO731" s="333"/>
      <c r="AQ731" s="19"/>
      <c r="AV731" s="221"/>
      <c r="AW731" s="221"/>
      <c r="AX731" s="221"/>
      <c r="AY731" s="221"/>
      <c r="AZ731" s="221"/>
      <c r="BA731" s="221"/>
      <c r="BB731" s="221"/>
      <c r="BC731" s="221"/>
      <c r="BD731" s="221"/>
      <c r="BL731" s="195"/>
      <c r="BM731" s="195"/>
      <c r="BN731" s="195"/>
      <c r="BO731" s="195"/>
      <c r="BP731" s="195"/>
      <c r="BQ731" s="195"/>
      <c r="BS731" s="195"/>
      <c r="BT731" s="195"/>
      <c r="BU731" s="246"/>
      <c r="BV731" s="195"/>
      <c r="BW731" s="246"/>
      <c r="BX731" s="195"/>
      <c r="BY731" s="246"/>
      <c r="BZ731" s="195"/>
      <c r="CA731" s="246"/>
      <c r="CC731" s="246"/>
      <c r="CE731" s="246"/>
    </row>
    <row r="732" spans="1:83" s="17" customFormat="1" ht="14.25" customHeight="1" x14ac:dyDescent="0.25">
      <c r="A732" s="198"/>
      <c r="B732" s="200"/>
      <c r="C732" s="199"/>
      <c r="D732" s="199"/>
      <c r="E732" s="199"/>
      <c r="F732" s="200"/>
      <c r="G732" s="200"/>
      <c r="H732" s="200"/>
      <c r="I732" s="198"/>
      <c r="J732" s="199"/>
      <c r="K732" s="212"/>
      <c r="L732" s="198"/>
      <c r="M732" s="198"/>
      <c r="N732" s="198"/>
      <c r="O732" s="198"/>
      <c r="P732" s="198"/>
      <c r="Q732" s="198"/>
      <c r="R732" s="198"/>
      <c r="S732" s="198"/>
      <c r="T732" s="198"/>
      <c r="U732" s="202"/>
      <c r="V732" s="201"/>
      <c r="W732" s="201"/>
      <c r="X732" s="201"/>
      <c r="Y732" s="201"/>
      <c r="Z732" s="201"/>
      <c r="AA732" s="205"/>
      <c r="AB732" s="205"/>
      <c r="AC732" s="205"/>
      <c r="AD732" s="205"/>
      <c r="AE732" s="205"/>
      <c r="AF732" s="205"/>
      <c r="AG732" s="205"/>
      <c r="AH732" s="205"/>
      <c r="AI732" s="233"/>
      <c r="AJ732" s="331"/>
      <c r="AK732" s="331"/>
      <c r="AL732" s="331"/>
      <c r="AM732" s="332"/>
      <c r="AN732" s="332"/>
      <c r="AO732" s="333"/>
      <c r="AQ732" s="19"/>
      <c r="AV732" s="221"/>
      <c r="AW732" s="221"/>
      <c r="AX732" s="221"/>
      <c r="AY732" s="221"/>
      <c r="AZ732" s="221"/>
      <c r="BA732" s="221"/>
      <c r="BB732" s="221"/>
      <c r="BC732" s="221"/>
      <c r="BD732" s="221"/>
      <c r="BL732" s="195"/>
      <c r="BM732" s="195"/>
      <c r="BN732" s="195"/>
      <c r="BO732" s="195"/>
      <c r="BP732" s="195"/>
      <c r="BQ732" s="195"/>
      <c r="BS732" s="195"/>
      <c r="BT732" s="195"/>
      <c r="BU732" s="246"/>
      <c r="BV732" s="195"/>
      <c r="BW732" s="246"/>
      <c r="BX732" s="195"/>
      <c r="BY732" s="246"/>
      <c r="BZ732" s="195"/>
      <c r="CA732" s="246"/>
      <c r="CC732" s="246"/>
      <c r="CE732" s="246"/>
    </row>
    <row r="733" spans="1:83" s="17" customFormat="1" ht="14.25" customHeight="1" x14ac:dyDescent="0.25">
      <c r="A733" s="198"/>
      <c r="B733" s="200"/>
      <c r="C733" s="199"/>
      <c r="D733" s="199"/>
      <c r="E733" s="199"/>
      <c r="F733" s="200"/>
      <c r="G733" s="200"/>
      <c r="H733" s="200"/>
      <c r="I733" s="198"/>
      <c r="J733" s="199"/>
      <c r="K733" s="212"/>
      <c r="L733" s="198"/>
      <c r="M733" s="198"/>
      <c r="N733" s="198"/>
      <c r="O733" s="198"/>
      <c r="P733" s="198"/>
      <c r="Q733" s="198"/>
      <c r="R733" s="198"/>
      <c r="S733" s="198"/>
      <c r="T733" s="198"/>
      <c r="U733" s="202"/>
      <c r="V733" s="201"/>
      <c r="W733" s="201"/>
      <c r="X733" s="201"/>
      <c r="Y733" s="201"/>
      <c r="Z733" s="201"/>
      <c r="AA733" s="205"/>
      <c r="AB733" s="205"/>
      <c r="AC733" s="205"/>
      <c r="AD733" s="205"/>
      <c r="AE733" s="205"/>
      <c r="AF733" s="205"/>
      <c r="AG733" s="205"/>
      <c r="AH733" s="205"/>
      <c r="AI733" s="233"/>
      <c r="AJ733" s="331"/>
      <c r="AK733" s="331"/>
      <c r="AL733" s="331"/>
      <c r="AM733" s="332"/>
      <c r="AN733" s="332"/>
      <c r="AO733" s="333"/>
      <c r="AQ733" s="19"/>
      <c r="AV733" s="221"/>
      <c r="AW733" s="221"/>
      <c r="AX733" s="221"/>
      <c r="AY733" s="221"/>
      <c r="AZ733" s="221"/>
      <c r="BA733" s="221"/>
      <c r="BB733" s="221"/>
      <c r="BC733" s="221"/>
      <c r="BD733" s="221"/>
      <c r="BL733" s="195"/>
      <c r="BM733" s="195"/>
      <c r="BN733" s="195"/>
      <c r="BO733" s="195"/>
      <c r="BP733" s="195"/>
      <c r="BQ733" s="195"/>
      <c r="BS733" s="195"/>
      <c r="BT733" s="195"/>
      <c r="BU733" s="246"/>
      <c r="BV733" s="195"/>
      <c r="BW733" s="246"/>
      <c r="BX733" s="195"/>
      <c r="BY733" s="246"/>
      <c r="BZ733" s="195"/>
      <c r="CA733" s="246"/>
      <c r="CC733" s="246"/>
      <c r="CE733" s="246"/>
    </row>
    <row r="734" spans="1:83" s="17" customFormat="1" ht="14.25" customHeight="1" x14ac:dyDescent="0.25">
      <c r="A734" s="198"/>
      <c r="B734" s="200"/>
      <c r="C734" s="199"/>
      <c r="D734" s="199"/>
      <c r="E734" s="199"/>
      <c r="F734" s="200"/>
      <c r="G734" s="200"/>
      <c r="H734" s="200"/>
      <c r="I734" s="198"/>
      <c r="J734" s="199"/>
      <c r="K734" s="212"/>
      <c r="L734" s="198"/>
      <c r="M734" s="198"/>
      <c r="N734" s="198"/>
      <c r="O734" s="198"/>
      <c r="P734" s="198"/>
      <c r="Q734" s="198"/>
      <c r="R734" s="198"/>
      <c r="S734" s="198"/>
      <c r="T734" s="198"/>
      <c r="U734" s="202"/>
      <c r="V734" s="201"/>
      <c r="W734" s="201"/>
      <c r="X734" s="201"/>
      <c r="Y734" s="201"/>
      <c r="Z734" s="201"/>
      <c r="AA734" s="205"/>
      <c r="AB734" s="205"/>
      <c r="AC734" s="205"/>
      <c r="AD734" s="205"/>
      <c r="AE734" s="205"/>
      <c r="AF734" s="205"/>
      <c r="AG734" s="205"/>
      <c r="AH734" s="205"/>
      <c r="AI734" s="233"/>
      <c r="AJ734" s="331"/>
      <c r="AK734" s="331"/>
      <c r="AL734" s="331"/>
      <c r="AM734" s="332"/>
      <c r="AN734" s="332"/>
      <c r="AO734" s="333"/>
      <c r="AQ734" s="19"/>
      <c r="AV734" s="221"/>
      <c r="AW734" s="221"/>
      <c r="AX734" s="221"/>
      <c r="AY734" s="221"/>
      <c r="AZ734" s="221"/>
      <c r="BA734" s="221"/>
      <c r="BB734" s="221"/>
      <c r="BC734" s="221"/>
      <c r="BD734" s="221"/>
      <c r="BL734" s="195"/>
      <c r="BM734" s="195"/>
      <c r="BN734" s="195"/>
      <c r="BO734" s="195"/>
      <c r="BP734" s="195"/>
      <c r="BQ734" s="195"/>
      <c r="BS734" s="195"/>
      <c r="BT734" s="195"/>
      <c r="BU734" s="246"/>
      <c r="BV734" s="195"/>
      <c r="BW734" s="246"/>
      <c r="BX734" s="195"/>
      <c r="BY734" s="246"/>
      <c r="BZ734" s="195"/>
      <c r="CA734" s="246"/>
      <c r="CC734" s="246"/>
      <c r="CE734" s="246"/>
    </row>
    <row r="735" spans="1:83" s="17" customFormat="1" ht="14.25" customHeight="1" x14ac:dyDescent="0.25">
      <c r="A735" s="198"/>
      <c r="B735" s="200"/>
      <c r="C735" s="199"/>
      <c r="D735" s="199"/>
      <c r="E735" s="199"/>
      <c r="F735" s="200"/>
      <c r="G735" s="200"/>
      <c r="H735" s="200"/>
      <c r="I735" s="198"/>
      <c r="J735" s="199"/>
      <c r="K735" s="212"/>
      <c r="L735" s="198"/>
      <c r="M735" s="198"/>
      <c r="N735" s="198"/>
      <c r="O735" s="198"/>
      <c r="P735" s="198"/>
      <c r="Q735" s="198"/>
      <c r="R735" s="198"/>
      <c r="S735" s="198"/>
      <c r="T735" s="198"/>
      <c r="U735" s="202"/>
      <c r="V735" s="201"/>
      <c r="W735" s="201"/>
      <c r="X735" s="201"/>
      <c r="Y735" s="201"/>
      <c r="Z735" s="201"/>
      <c r="AA735" s="205"/>
      <c r="AB735" s="205"/>
      <c r="AC735" s="205"/>
      <c r="AD735" s="205"/>
      <c r="AE735" s="205"/>
      <c r="AF735" s="205"/>
      <c r="AG735" s="205"/>
      <c r="AH735" s="205"/>
      <c r="AI735" s="233"/>
      <c r="AJ735" s="331"/>
      <c r="AK735" s="331"/>
      <c r="AL735" s="331"/>
      <c r="AM735" s="332"/>
      <c r="AN735" s="332"/>
      <c r="AO735" s="333"/>
      <c r="AQ735" s="19"/>
      <c r="AV735" s="221"/>
      <c r="AW735" s="221"/>
      <c r="AX735" s="221"/>
      <c r="AY735" s="221"/>
      <c r="AZ735" s="221"/>
      <c r="BA735" s="221"/>
      <c r="BB735" s="221"/>
      <c r="BC735" s="221"/>
      <c r="BD735" s="221"/>
      <c r="BL735" s="195"/>
      <c r="BM735" s="195"/>
      <c r="BN735" s="195"/>
      <c r="BO735" s="195"/>
      <c r="BP735" s="195"/>
      <c r="BQ735" s="195"/>
      <c r="BS735" s="195"/>
      <c r="BT735" s="195"/>
      <c r="BU735" s="246"/>
      <c r="BV735" s="195"/>
      <c r="BW735" s="246"/>
      <c r="BX735" s="195"/>
      <c r="BY735" s="246"/>
      <c r="BZ735" s="195"/>
      <c r="CA735" s="246"/>
      <c r="CC735" s="246"/>
      <c r="CE735" s="246"/>
    </row>
    <row r="736" spans="1:83" s="17" customFormat="1" ht="14.25" customHeight="1" x14ac:dyDescent="0.25">
      <c r="A736" s="198"/>
      <c r="B736" s="200"/>
      <c r="C736" s="199"/>
      <c r="D736" s="199"/>
      <c r="E736" s="199"/>
      <c r="F736" s="200"/>
      <c r="G736" s="200"/>
      <c r="H736" s="200"/>
      <c r="I736" s="198"/>
      <c r="J736" s="199"/>
      <c r="K736" s="212"/>
      <c r="L736" s="198"/>
      <c r="M736" s="198"/>
      <c r="N736" s="198"/>
      <c r="O736" s="198"/>
      <c r="P736" s="198"/>
      <c r="Q736" s="198"/>
      <c r="R736" s="198"/>
      <c r="S736" s="198"/>
      <c r="T736" s="198"/>
      <c r="U736" s="202"/>
      <c r="V736" s="201"/>
      <c r="W736" s="201"/>
      <c r="X736" s="201"/>
      <c r="Y736" s="201"/>
      <c r="Z736" s="201"/>
      <c r="AA736" s="205"/>
      <c r="AB736" s="205"/>
      <c r="AC736" s="205"/>
      <c r="AD736" s="205"/>
      <c r="AE736" s="205"/>
      <c r="AF736" s="205"/>
      <c r="AG736" s="205"/>
      <c r="AH736" s="205"/>
      <c r="AI736" s="233"/>
      <c r="AJ736" s="331"/>
      <c r="AK736" s="331"/>
      <c r="AL736" s="331"/>
      <c r="AM736" s="332"/>
      <c r="AN736" s="332"/>
      <c r="AO736" s="333"/>
      <c r="AQ736" s="19"/>
      <c r="AV736" s="221"/>
      <c r="AW736" s="221"/>
      <c r="AX736" s="221"/>
      <c r="AY736" s="221"/>
      <c r="AZ736" s="221"/>
      <c r="BA736" s="221"/>
      <c r="BB736" s="221"/>
      <c r="BC736" s="221"/>
      <c r="BD736" s="221"/>
      <c r="BL736" s="195"/>
      <c r="BM736" s="195"/>
      <c r="BN736" s="195"/>
      <c r="BO736" s="195"/>
      <c r="BP736" s="195"/>
      <c r="BQ736" s="195"/>
      <c r="BS736" s="195"/>
      <c r="BT736" s="195"/>
      <c r="BU736" s="246"/>
      <c r="BV736" s="195"/>
      <c r="BW736" s="246"/>
      <c r="BX736" s="195"/>
      <c r="BY736" s="246"/>
      <c r="BZ736" s="195"/>
      <c r="CA736" s="246"/>
      <c r="CC736" s="246"/>
      <c r="CE736" s="246"/>
    </row>
    <row r="737" spans="1:83" s="17" customFormat="1" ht="14.25" customHeight="1" x14ac:dyDescent="0.25">
      <c r="A737" s="198"/>
      <c r="B737" s="200"/>
      <c r="C737" s="199"/>
      <c r="D737" s="199"/>
      <c r="E737" s="199"/>
      <c r="F737" s="200"/>
      <c r="G737" s="200"/>
      <c r="H737" s="200"/>
      <c r="I737" s="198"/>
      <c r="J737" s="199"/>
      <c r="K737" s="212"/>
      <c r="L737" s="198"/>
      <c r="M737" s="198"/>
      <c r="N737" s="198"/>
      <c r="O737" s="198"/>
      <c r="P737" s="198"/>
      <c r="Q737" s="198"/>
      <c r="R737" s="198"/>
      <c r="S737" s="198"/>
      <c r="T737" s="198"/>
      <c r="U737" s="202"/>
      <c r="V737" s="201"/>
      <c r="W737" s="201"/>
      <c r="X737" s="201"/>
      <c r="Y737" s="201"/>
      <c r="Z737" s="201"/>
      <c r="AA737" s="205"/>
      <c r="AB737" s="205"/>
      <c r="AC737" s="205"/>
      <c r="AD737" s="205"/>
      <c r="AE737" s="205"/>
      <c r="AF737" s="205"/>
      <c r="AG737" s="205"/>
      <c r="AH737" s="205"/>
      <c r="AI737" s="233"/>
      <c r="AJ737" s="331"/>
      <c r="AK737" s="331"/>
      <c r="AL737" s="331"/>
      <c r="AM737" s="332"/>
      <c r="AN737" s="332"/>
      <c r="AO737" s="333"/>
      <c r="AQ737" s="19"/>
      <c r="AV737" s="221"/>
      <c r="AW737" s="221"/>
      <c r="AX737" s="221"/>
      <c r="AY737" s="221"/>
      <c r="AZ737" s="221"/>
      <c r="BA737" s="221"/>
      <c r="BB737" s="221"/>
      <c r="BC737" s="221"/>
      <c r="BD737" s="221"/>
      <c r="BL737" s="195"/>
      <c r="BM737" s="195"/>
      <c r="BN737" s="195"/>
      <c r="BO737" s="195"/>
      <c r="BP737" s="195"/>
      <c r="BQ737" s="195"/>
      <c r="BS737" s="195"/>
      <c r="BT737" s="195"/>
      <c r="BU737" s="246"/>
      <c r="BV737" s="195"/>
      <c r="BW737" s="246"/>
      <c r="BX737" s="195"/>
      <c r="BY737" s="246"/>
      <c r="BZ737" s="195"/>
      <c r="CA737" s="246"/>
      <c r="CC737" s="246"/>
      <c r="CE737" s="246"/>
    </row>
    <row r="738" spans="1:83" s="17" customFormat="1" ht="14.25" customHeight="1" x14ac:dyDescent="0.25">
      <c r="A738" s="198"/>
      <c r="B738" s="200"/>
      <c r="C738" s="199"/>
      <c r="D738" s="199"/>
      <c r="E738" s="199"/>
      <c r="F738" s="200"/>
      <c r="G738" s="200"/>
      <c r="H738" s="200"/>
      <c r="I738" s="198"/>
      <c r="J738" s="199"/>
      <c r="K738" s="212"/>
      <c r="L738" s="198"/>
      <c r="M738" s="198"/>
      <c r="N738" s="198"/>
      <c r="O738" s="198"/>
      <c r="P738" s="198"/>
      <c r="Q738" s="198"/>
      <c r="R738" s="198"/>
      <c r="S738" s="198"/>
      <c r="T738" s="198"/>
      <c r="U738" s="202"/>
      <c r="V738" s="201"/>
      <c r="W738" s="201"/>
      <c r="X738" s="201"/>
      <c r="Y738" s="201"/>
      <c r="Z738" s="201"/>
      <c r="AA738" s="205"/>
      <c r="AB738" s="205"/>
      <c r="AC738" s="205"/>
      <c r="AD738" s="205"/>
      <c r="AE738" s="205"/>
      <c r="AF738" s="205"/>
      <c r="AG738" s="205"/>
      <c r="AH738" s="205"/>
      <c r="AI738" s="233"/>
      <c r="AJ738" s="331"/>
      <c r="AK738" s="331"/>
      <c r="AL738" s="331"/>
      <c r="AM738" s="332"/>
      <c r="AN738" s="332"/>
      <c r="AO738" s="333"/>
      <c r="AQ738" s="19"/>
      <c r="AV738" s="221"/>
      <c r="AW738" s="221"/>
      <c r="AX738" s="221"/>
      <c r="AY738" s="221"/>
      <c r="AZ738" s="221"/>
      <c r="BA738" s="221"/>
      <c r="BB738" s="221"/>
      <c r="BC738" s="221"/>
      <c r="BD738" s="221"/>
      <c r="BL738" s="195"/>
      <c r="BM738" s="195"/>
      <c r="BN738" s="195"/>
      <c r="BO738" s="195"/>
      <c r="BP738" s="195"/>
      <c r="BQ738" s="195"/>
      <c r="BS738" s="195"/>
      <c r="BT738" s="195"/>
      <c r="BU738" s="246"/>
      <c r="BV738" s="195"/>
      <c r="BW738" s="246"/>
      <c r="BX738" s="195"/>
      <c r="BY738" s="246"/>
      <c r="BZ738" s="195"/>
      <c r="CA738" s="246"/>
      <c r="CC738" s="246"/>
      <c r="CE738" s="246"/>
    </row>
    <row r="739" spans="1:83" s="17" customFormat="1" ht="14.25" customHeight="1" x14ac:dyDescent="0.25">
      <c r="A739" s="198"/>
      <c r="B739" s="200"/>
      <c r="C739" s="199"/>
      <c r="D739" s="199"/>
      <c r="E739" s="199"/>
      <c r="F739" s="200"/>
      <c r="G739" s="200"/>
      <c r="H739" s="200"/>
      <c r="I739" s="198"/>
      <c r="J739" s="199"/>
      <c r="K739" s="212"/>
      <c r="L739" s="198"/>
      <c r="M739" s="198"/>
      <c r="N739" s="198"/>
      <c r="O739" s="198"/>
      <c r="P739" s="198"/>
      <c r="Q739" s="198"/>
      <c r="R739" s="198"/>
      <c r="S739" s="198"/>
      <c r="T739" s="198"/>
      <c r="U739" s="202"/>
      <c r="V739" s="201"/>
      <c r="W739" s="201"/>
      <c r="X739" s="201"/>
      <c r="Y739" s="201"/>
      <c r="Z739" s="201"/>
      <c r="AA739" s="205"/>
      <c r="AB739" s="205"/>
      <c r="AC739" s="205"/>
      <c r="AD739" s="205"/>
      <c r="AE739" s="205"/>
      <c r="AF739" s="205"/>
      <c r="AG739" s="205"/>
      <c r="AH739" s="205"/>
      <c r="AI739" s="233"/>
      <c r="AJ739" s="331"/>
      <c r="AK739" s="331"/>
      <c r="AL739" s="331"/>
      <c r="AM739" s="332"/>
      <c r="AN739" s="332"/>
      <c r="AO739" s="333"/>
      <c r="AQ739" s="19"/>
      <c r="AV739" s="221"/>
      <c r="AW739" s="221"/>
      <c r="AX739" s="221"/>
      <c r="AY739" s="221"/>
      <c r="AZ739" s="221"/>
      <c r="BA739" s="221"/>
      <c r="BB739" s="221"/>
      <c r="BC739" s="221"/>
      <c r="BD739" s="221"/>
      <c r="BL739" s="195"/>
      <c r="BM739" s="195"/>
      <c r="BN739" s="195"/>
      <c r="BO739" s="195"/>
      <c r="BP739" s="195"/>
      <c r="BQ739" s="195"/>
      <c r="BS739" s="195"/>
      <c r="BT739" s="195"/>
      <c r="BU739" s="246"/>
      <c r="BV739" s="195"/>
      <c r="BW739" s="246"/>
      <c r="BX739" s="195"/>
      <c r="BY739" s="246"/>
      <c r="BZ739" s="195"/>
      <c r="CA739" s="246"/>
      <c r="CC739" s="246"/>
      <c r="CE739" s="246"/>
    </row>
    <row r="740" spans="1:83" s="17" customFormat="1" ht="14.25" customHeight="1" x14ac:dyDescent="0.25">
      <c r="A740" s="198"/>
      <c r="B740" s="200"/>
      <c r="C740" s="199"/>
      <c r="D740" s="199"/>
      <c r="E740" s="199"/>
      <c r="F740" s="200"/>
      <c r="G740" s="200"/>
      <c r="H740" s="200"/>
      <c r="I740" s="198"/>
      <c r="J740" s="199"/>
      <c r="K740" s="212"/>
      <c r="L740" s="198"/>
      <c r="M740" s="198"/>
      <c r="N740" s="198"/>
      <c r="O740" s="198"/>
      <c r="P740" s="198"/>
      <c r="Q740" s="198"/>
      <c r="R740" s="198"/>
      <c r="S740" s="198"/>
      <c r="T740" s="198"/>
      <c r="U740" s="202"/>
      <c r="V740" s="201"/>
      <c r="W740" s="201"/>
      <c r="X740" s="201"/>
      <c r="Y740" s="201"/>
      <c r="Z740" s="201"/>
      <c r="AA740" s="205"/>
      <c r="AB740" s="205"/>
      <c r="AC740" s="205"/>
      <c r="AD740" s="205"/>
      <c r="AE740" s="205"/>
      <c r="AF740" s="205"/>
      <c r="AG740" s="205"/>
      <c r="AH740" s="205"/>
      <c r="AI740" s="233"/>
      <c r="AJ740" s="331"/>
      <c r="AK740" s="331"/>
      <c r="AL740" s="331"/>
      <c r="AM740" s="332"/>
      <c r="AN740" s="332"/>
      <c r="AO740" s="333"/>
      <c r="AQ740" s="19"/>
      <c r="AV740" s="221"/>
      <c r="AW740" s="221"/>
      <c r="AX740" s="221"/>
      <c r="AY740" s="221"/>
      <c r="AZ740" s="221"/>
      <c r="BA740" s="221"/>
      <c r="BB740" s="221"/>
      <c r="BC740" s="221"/>
      <c r="BD740" s="221"/>
      <c r="BL740" s="195"/>
      <c r="BM740" s="195"/>
      <c r="BN740" s="195"/>
      <c r="BO740" s="195"/>
      <c r="BP740" s="195"/>
      <c r="BQ740" s="195"/>
      <c r="BS740" s="195"/>
      <c r="BT740" s="195"/>
      <c r="BU740" s="246"/>
      <c r="BV740" s="195"/>
      <c r="BW740" s="246"/>
      <c r="BX740" s="195"/>
      <c r="BY740" s="246"/>
      <c r="BZ740" s="195"/>
      <c r="CA740" s="246"/>
      <c r="CC740" s="246"/>
      <c r="CE740" s="246"/>
    </row>
    <row r="741" spans="1:83" s="17" customFormat="1" ht="14.25" customHeight="1" x14ac:dyDescent="0.25">
      <c r="A741" s="198"/>
      <c r="B741" s="200"/>
      <c r="C741" s="199"/>
      <c r="D741" s="199"/>
      <c r="E741" s="199"/>
      <c r="F741" s="200"/>
      <c r="G741" s="200"/>
      <c r="H741" s="200"/>
      <c r="I741" s="198"/>
      <c r="J741" s="199"/>
      <c r="K741" s="212"/>
      <c r="L741" s="198"/>
      <c r="M741" s="198"/>
      <c r="N741" s="198"/>
      <c r="O741" s="198"/>
      <c r="P741" s="198"/>
      <c r="Q741" s="198"/>
      <c r="R741" s="198"/>
      <c r="S741" s="198"/>
      <c r="T741" s="198"/>
      <c r="U741" s="202"/>
      <c r="V741" s="201"/>
      <c r="W741" s="201"/>
      <c r="X741" s="201"/>
      <c r="Y741" s="201"/>
      <c r="Z741" s="201"/>
      <c r="AA741" s="205"/>
      <c r="AB741" s="205"/>
      <c r="AC741" s="205"/>
      <c r="AD741" s="205"/>
      <c r="AE741" s="205"/>
      <c r="AF741" s="205"/>
      <c r="AG741" s="205"/>
      <c r="AH741" s="205"/>
      <c r="AI741" s="233"/>
      <c r="AJ741" s="331"/>
      <c r="AK741" s="331"/>
      <c r="AL741" s="331"/>
      <c r="AM741" s="332"/>
      <c r="AN741" s="332"/>
      <c r="AO741" s="333"/>
      <c r="AQ741" s="19"/>
      <c r="AV741" s="221"/>
      <c r="AW741" s="221"/>
      <c r="AX741" s="221"/>
      <c r="AY741" s="221"/>
      <c r="AZ741" s="221"/>
      <c r="BA741" s="221"/>
      <c r="BB741" s="221"/>
      <c r="BC741" s="221"/>
      <c r="BD741" s="221"/>
      <c r="BL741" s="195"/>
      <c r="BM741" s="195"/>
      <c r="BN741" s="195"/>
      <c r="BO741" s="195"/>
      <c r="BP741" s="195"/>
      <c r="BQ741" s="195"/>
      <c r="BS741" s="195"/>
      <c r="BT741" s="195"/>
      <c r="BU741" s="246"/>
      <c r="BV741" s="195"/>
      <c r="BW741" s="246"/>
      <c r="BX741" s="195"/>
      <c r="BY741" s="246"/>
      <c r="BZ741" s="195"/>
      <c r="CA741" s="246"/>
      <c r="CC741" s="246"/>
      <c r="CE741" s="246"/>
    </row>
    <row r="742" spans="1:83" s="17" customFormat="1" ht="14.25" customHeight="1" x14ac:dyDescent="0.25">
      <c r="A742" s="198"/>
      <c r="B742" s="200"/>
      <c r="C742" s="199"/>
      <c r="D742" s="199"/>
      <c r="E742" s="199"/>
      <c r="F742" s="200"/>
      <c r="G742" s="200"/>
      <c r="H742" s="200"/>
      <c r="I742" s="198"/>
      <c r="J742" s="199"/>
      <c r="K742" s="212"/>
      <c r="L742" s="198"/>
      <c r="M742" s="198"/>
      <c r="N742" s="198"/>
      <c r="O742" s="198"/>
      <c r="P742" s="198"/>
      <c r="Q742" s="198"/>
      <c r="R742" s="198"/>
      <c r="S742" s="198"/>
      <c r="T742" s="198"/>
      <c r="U742" s="202"/>
      <c r="V742" s="201"/>
      <c r="W742" s="201"/>
      <c r="X742" s="201"/>
      <c r="Y742" s="201"/>
      <c r="Z742" s="201"/>
      <c r="AA742" s="205"/>
      <c r="AB742" s="205"/>
      <c r="AC742" s="205"/>
      <c r="AD742" s="205"/>
      <c r="AE742" s="205"/>
      <c r="AF742" s="205"/>
      <c r="AG742" s="205"/>
      <c r="AH742" s="205"/>
      <c r="AI742" s="233"/>
      <c r="AJ742" s="331"/>
      <c r="AK742" s="331"/>
      <c r="AL742" s="331"/>
      <c r="AM742" s="332"/>
      <c r="AN742" s="332"/>
      <c r="AO742" s="333"/>
      <c r="AQ742" s="19"/>
      <c r="AV742" s="221"/>
      <c r="AW742" s="221"/>
      <c r="AX742" s="221"/>
      <c r="AY742" s="221"/>
      <c r="AZ742" s="221"/>
      <c r="BA742" s="221"/>
      <c r="BB742" s="221"/>
      <c r="BC742" s="221"/>
      <c r="BD742" s="221"/>
      <c r="BL742" s="195"/>
      <c r="BM742" s="195"/>
      <c r="BN742" s="195"/>
      <c r="BO742" s="195"/>
      <c r="BP742" s="195"/>
      <c r="BQ742" s="195"/>
      <c r="BS742" s="195"/>
      <c r="BT742" s="195"/>
      <c r="BU742" s="246"/>
      <c r="BV742" s="195"/>
      <c r="BW742" s="246"/>
      <c r="BX742" s="195"/>
      <c r="BY742" s="246"/>
      <c r="BZ742" s="195"/>
      <c r="CA742" s="246"/>
      <c r="CC742" s="246"/>
      <c r="CE742" s="246"/>
    </row>
    <row r="743" spans="1:83" s="17" customFormat="1" ht="14.25" customHeight="1" x14ac:dyDescent="0.25">
      <c r="A743" s="198"/>
      <c r="B743" s="200"/>
      <c r="C743" s="199"/>
      <c r="D743" s="199"/>
      <c r="E743" s="199"/>
      <c r="F743" s="200"/>
      <c r="G743" s="200"/>
      <c r="H743" s="200"/>
      <c r="I743" s="198"/>
      <c r="J743" s="199"/>
      <c r="K743" s="212"/>
      <c r="L743" s="198"/>
      <c r="M743" s="198"/>
      <c r="N743" s="198"/>
      <c r="O743" s="198"/>
      <c r="P743" s="198"/>
      <c r="Q743" s="198"/>
      <c r="R743" s="198"/>
      <c r="S743" s="198"/>
      <c r="T743" s="198"/>
      <c r="U743" s="202"/>
      <c r="V743" s="201"/>
      <c r="W743" s="201"/>
      <c r="X743" s="201"/>
      <c r="Y743" s="201"/>
      <c r="Z743" s="201"/>
      <c r="AA743" s="205"/>
      <c r="AB743" s="205"/>
      <c r="AC743" s="205"/>
      <c r="AD743" s="205"/>
      <c r="AE743" s="205"/>
      <c r="AF743" s="205"/>
      <c r="AG743" s="205"/>
      <c r="AH743" s="205"/>
      <c r="AI743" s="233"/>
      <c r="AJ743" s="331"/>
      <c r="AK743" s="331"/>
      <c r="AL743" s="331"/>
      <c r="AM743" s="332"/>
      <c r="AN743" s="332"/>
      <c r="AO743" s="333"/>
      <c r="AQ743" s="19"/>
      <c r="AV743" s="221"/>
      <c r="AW743" s="221"/>
      <c r="AX743" s="221"/>
      <c r="AY743" s="221"/>
      <c r="AZ743" s="221"/>
      <c r="BA743" s="221"/>
      <c r="BB743" s="221"/>
      <c r="BC743" s="221"/>
      <c r="BD743" s="221"/>
      <c r="BL743" s="195"/>
      <c r="BM743" s="195"/>
      <c r="BN743" s="195"/>
      <c r="BO743" s="195"/>
      <c r="BP743" s="195"/>
      <c r="BQ743" s="195"/>
      <c r="BS743" s="195"/>
      <c r="BT743" s="195"/>
      <c r="BU743" s="246"/>
      <c r="BV743" s="195"/>
      <c r="BW743" s="246"/>
      <c r="BX743" s="195"/>
      <c r="BY743" s="246"/>
      <c r="BZ743" s="195"/>
      <c r="CA743" s="246"/>
      <c r="CC743" s="246"/>
      <c r="CE743" s="246"/>
    </row>
    <row r="744" spans="1:83" s="17" customFormat="1" ht="14.25" customHeight="1" x14ac:dyDescent="0.25">
      <c r="A744" s="198"/>
      <c r="B744" s="200"/>
      <c r="C744" s="199"/>
      <c r="D744" s="199"/>
      <c r="E744" s="199"/>
      <c r="F744" s="200"/>
      <c r="G744" s="200"/>
      <c r="H744" s="200"/>
      <c r="I744" s="198"/>
      <c r="J744" s="199"/>
      <c r="K744" s="212"/>
      <c r="L744" s="198"/>
      <c r="M744" s="198"/>
      <c r="N744" s="198"/>
      <c r="O744" s="198"/>
      <c r="P744" s="198"/>
      <c r="Q744" s="198"/>
      <c r="R744" s="198"/>
      <c r="S744" s="198"/>
      <c r="T744" s="198"/>
      <c r="U744" s="202"/>
      <c r="V744" s="201"/>
      <c r="W744" s="201"/>
      <c r="X744" s="201"/>
      <c r="Y744" s="201"/>
      <c r="Z744" s="201"/>
      <c r="AA744" s="205"/>
      <c r="AB744" s="205"/>
      <c r="AC744" s="205"/>
      <c r="AD744" s="205"/>
      <c r="AE744" s="205"/>
      <c r="AF744" s="205"/>
      <c r="AG744" s="205"/>
      <c r="AH744" s="205"/>
      <c r="AI744" s="233"/>
      <c r="AJ744" s="331"/>
      <c r="AK744" s="331"/>
      <c r="AL744" s="331"/>
      <c r="AM744" s="332"/>
      <c r="AN744" s="332"/>
      <c r="AO744" s="333"/>
      <c r="AQ744" s="19"/>
      <c r="AV744" s="221"/>
      <c r="AW744" s="221"/>
      <c r="AX744" s="221"/>
      <c r="AY744" s="221"/>
      <c r="AZ744" s="221"/>
      <c r="BA744" s="221"/>
      <c r="BB744" s="221"/>
      <c r="BC744" s="221"/>
      <c r="BD744" s="221"/>
      <c r="BL744" s="195"/>
      <c r="BM744" s="195"/>
      <c r="BN744" s="195"/>
      <c r="BO744" s="195"/>
      <c r="BP744" s="195"/>
      <c r="BQ744" s="195"/>
      <c r="BS744" s="195"/>
      <c r="BT744" s="195"/>
      <c r="BU744" s="246"/>
      <c r="BV744" s="195"/>
      <c r="BW744" s="246"/>
      <c r="BX744" s="195"/>
      <c r="BY744" s="246"/>
      <c r="BZ744" s="195"/>
      <c r="CA744" s="246"/>
      <c r="CC744" s="246"/>
      <c r="CE744" s="246"/>
    </row>
    <row r="745" spans="1:83" s="17" customFormat="1" ht="14.25" customHeight="1" x14ac:dyDescent="0.25">
      <c r="A745" s="198"/>
      <c r="B745" s="200"/>
      <c r="C745" s="199"/>
      <c r="D745" s="199"/>
      <c r="E745" s="199"/>
      <c r="F745" s="200"/>
      <c r="G745" s="200"/>
      <c r="H745" s="200"/>
      <c r="I745" s="198"/>
      <c r="J745" s="199"/>
      <c r="K745" s="212"/>
      <c r="L745" s="198"/>
      <c r="M745" s="198"/>
      <c r="N745" s="198"/>
      <c r="O745" s="198"/>
      <c r="P745" s="198"/>
      <c r="Q745" s="198"/>
      <c r="R745" s="198"/>
      <c r="S745" s="198"/>
      <c r="T745" s="198"/>
      <c r="U745" s="202"/>
      <c r="V745" s="201"/>
      <c r="W745" s="201"/>
      <c r="X745" s="201"/>
      <c r="Y745" s="201"/>
      <c r="Z745" s="201"/>
      <c r="AA745" s="205"/>
      <c r="AB745" s="205"/>
      <c r="AC745" s="205"/>
      <c r="AD745" s="205"/>
      <c r="AE745" s="205"/>
      <c r="AF745" s="205"/>
      <c r="AG745" s="205"/>
      <c r="AH745" s="205"/>
      <c r="AI745" s="233"/>
      <c r="AJ745" s="331"/>
      <c r="AK745" s="331"/>
      <c r="AL745" s="331"/>
      <c r="AM745" s="332"/>
      <c r="AN745" s="332"/>
      <c r="AO745" s="333"/>
      <c r="AQ745" s="19"/>
      <c r="AV745" s="221"/>
      <c r="AW745" s="221"/>
      <c r="AX745" s="221"/>
      <c r="AY745" s="221"/>
      <c r="AZ745" s="221"/>
      <c r="BA745" s="221"/>
      <c r="BB745" s="221"/>
      <c r="BC745" s="221"/>
      <c r="BD745" s="221"/>
      <c r="BL745" s="195"/>
      <c r="BM745" s="195"/>
      <c r="BN745" s="195"/>
      <c r="BO745" s="195"/>
      <c r="BP745" s="195"/>
      <c r="BQ745" s="195"/>
      <c r="BS745" s="195"/>
      <c r="BT745" s="195"/>
      <c r="BU745" s="246"/>
      <c r="BV745" s="195"/>
      <c r="BW745" s="246"/>
      <c r="BX745" s="195"/>
      <c r="BY745" s="246"/>
      <c r="BZ745" s="195"/>
      <c r="CA745" s="246"/>
      <c r="CC745" s="246"/>
      <c r="CE745" s="246"/>
    </row>
    <row r="746" spans="1:83" s="17" customFormat="1" ht="14.25" customHeight="1" x14ac:dyDescent="0.25">
      <c r="A746" s="198"/>
      <c r="B746" s="200"/>
      <c r="C746" s="199"/>
      <c r="D746" s="199"/>
      <c r="E746" s="199"/>
      <c r="F746" s="200"/>
      <c r="G746" s="200"/>
      <c r="H746" s="200"/>
      <c r="I746" s="198"/>
      <c r="J746" s="199"/>
      <c r="K746" s="212"/>
      <c r="L746" s="198"/>
      <c r="M746" s="198"/>
      <c r="N746" s="198"/>
      <c r="O746" s="198"/>
      <c r="P746" s="198"/>
      <c r="Q746" s="198"/>
      <c r="R746" s="198"/>
      <c r="S746" s="198"/>
      <c r="T746" s="198"/>
      <c r="U746" s="202"/>
      <c r="V746" s="201"/>
      <c r="W746" s="201"/>
      <c r="X746" s="201"/>
      <c r="Y746" s="201"/>
      <c r="Z746" s="201"/>
      <c r="AA746" s="205"/>
      <c r="AB746" s="205"/>
      <c r="AC746" s="205"/>
      <c r="AD746" s="205"/>
      <c r="AE746" s="205"/>
      <c r="AF746" s="205"/>
      <c r="AG746" s="205"/>
      <c r="AH746" s="205"/>
      <c r="AI746" s="233"/>
      <c r="AJ746" s="331"/>
      <c r="AK746" s="331"/>
      <c r="AL746" s="331"/>
      <c r="AM746" s="332"/>
      <c r="AN746" s="332"/>
      <c r="AO746" s="333"/>
      <c r="AQ746" s="19"/>
      <c r="AV746" s="221"/>
      <c r="AW746" s="221"/>
      <c r="AX746" s="221"/>
      <c r="AY746" s="221"/>
      <c r="AZ746" s="221"/>
      <c r="BA746" s="221"/>
      <c r="BB746" s="221"/>
      <c r="BC746" s="221"/>
      <c r="BD746" s="221"/>
      <c r="BL746" s="195"/>
      <c r="BM746" s="195"/>
      <c r="BN746" s="195"/>
      <c r="BO746" s="195"/>
      <c r="BP746" s="195"/>
      <c r="BQ746" s="195"/>
      <c r="BS746" s="195"/>
      <c r="BT746" s="195"/>
      <c r="BU746" s="246"/>
      <c r="BV746" s="195"/>
      <c r="BW746" s="246"/>
      <c r="BX746" s="195"/>
      <c r="BY746" s="246"/>
      <c r="BZ746" s="195"/>
      <c r="CA746" s="246"/>
      <c r="CC746" s="246"/>
      <c r="CE746" s="246"/>
    </row>
    <row r="747" spans="1:83" s="17" customFormat="1" ht="14.25" customHeight="1" x14ac:dyDescent="0.25">
      <c r="A747" s="198"/>
      <c r="B747" s="200"/>
      <c r="C747" s="199"/>
      <c r="D747" s="199"/>
      <c r="E747" s="199"/>
      <c r="F747" s="200"/>
      <c r="G747" s="200"/>
      <c r="H747" s="200"/>
      <c r="I747" s="198"/>
      <c r="J747" s="199"/>
      <c r="K747" s="212"/>
      <c r="L747" s="198"/>
      <c r="M747" s="198"/>
      <c r="N747" s="198"/>
      <c r="O747" s="198"/>
      <c r="P747" s="198"/>
      <c r="Q747" s="198"/>
      <c r="R747" s="198"/>
      <c r="S747" s="198"/>
      <c r="T747" s="198"/>
      <c r="U747" s="202"/>
      <c r="V747" s="201"/>
      <c r="W747" s="201"/>
      <c r="X747" s="201"/>
      <c r="Y747" s="201"/>
      <c r="Z747" s="201"/>
      <c r="AA747" s="205"/>
      <c r="AB747" s="205"/>
      <c r="AC747" s="205"/>
      <c r="AD747" s="205"/>
      <c r="AE747" s="205"/>
      <c r="AF747" s="205"/>
      <c r="AG747" s="205"/>
      <c r="AH747" s="205"/>
      <c r="AI747" s="233"/>
      <c r="AJ747" s="331"/>
      <c r="AK747" s="331"/>
      <c r="AL747" s="331"/>
      <c r="AM747" s="332"/>
      <c r="AN747" s="332"/>
      <c r="AO747" s="333"/>
      <c r="AQ747" s="19"/>
      <c r="AV747" s="221"/>
      <c r="AW747" s="221"/>
      <c r="AX747" s="221"/>
      <c r="AY747" s="221"/>
      <c r="AZ747" s="221"/>
      <c r="BA747" s="221"/>
      <c r="BB747" s="221"/>
      <c r="BC747" s="221"/>
      <c r="BD747" s="221"/>
      <c r="BL747" s="195"/>
      <c r="BM747" s="195"/>
      <c r="BN747" s="195"/>
      <c r="BO747" s="195"/>
      <c r="BP747" s="195"/>
      <c r="BQ747" s="195"/>
      <c r="BS747" s="195"/>
      <c r="BT747" s="195"/>
      <c r="BU747" s="246"/>
      <c r="BV747" s="195"/>
      <c r="BW747" s="246"/>
      <c r="BX747" s="195"/>
      <c r="BY747" s="246"/>
      <c r="BZ747" s="195"/>
      <c r="CA747" s="246"/>
      <c r="CC747" s="246"/>
      <c r="CE747" s="246"/>
    </row>
    <row r="748" spans="1:83" s="17" customFormat="1" ht="14.25" customHeight="1" x14ac:dyDescent="0.25">
      <c r="A748" s="198"/>
      <c r="B748" s="200"/>
      <c r="C748" s="199"/>
      <c r="D748" s="199"/>
      <c r="E748" s="199"/>
      <c r="F748" s="200"/>
      <c r="G748" s="200"/>
      <c r="H748" s="200"/>
      <c r="I748" s="198"/>
      <c r="J748" s="199"/>
      <c r="K748" s="212"/>
      <c r="L748" s="198"/>
      <c r="M748" s="198"/>
      <c r="N748" s="198"/>
      <c r="O748" s="198"/>
      <c r="P748" s="198"/>
      <c r="Q748" s="198"/>
      <c r="R748" s="198"/>
      <c r="S748" s="198"/>
      <c r="T748" s="198"/>
      <c r="U748" s="202"/>
      <c r="V748" s="201"/>
      <c r="W748" s="201"/>
      <c r="X748" s="201"/>
      <c r="Y748" s="201"/>
      <c r="Z748" s="201"/>
      <c r="AA748" s="205"/>
      <c r="AB748" s="205"/>
      <c r="AC748" s="205"/>
      <c r="AD748" s="205"/>
      <c r="AE748" s="205"/>
      <c r="AF748" s="205"/>
      <c r="AG748" s="205"/>
      <c r="AH748" s="205"/>
      <c r="AI748" s="233"/>
      <c r="AJ748" s="331"/>
      <c r="AK748" s="331"/>
      <c r="AL748" s="331"/>
      <c r="AM748" s="332"/>
      <c r="AN748" s="332"/>
      <c r="AO748" s="333"/>
      <c r="AQ748" s="19"/>
      <c r="AV748" s="221"/>
      <c r="AW748" s="221"/>
      <c r="AX748" s="221"/>
      <c r="AY748" s="221"/>
      <c r="AZ748" s="221"/>
      <c r="BA748" s="221"/>
      <c r="BB748" s="221"/>
      <c r="BC748" s="221"/>
      <c r="BD748" s="221"/>
      <c r="BL748" s="195"/>
      <c r="BM748" s="195"/>
      <c r="BN748" s="195"/>
      <c r="BO748" s="195"/>
      <c r="BP748" s="195"/>
      <c r="BQ748" s="195"/>
      <c r="BS748" s="195"/>
      <c r="BT748" s="195"/>
      <c r="BU748" s="246"/>
      <c r="BV748" s="195"/>
      <c r="BW748" s="246"/>
      <c r="BX748" s="195"/>
      <c r="BY748" s="246"/>
      <c r="BZ748" s="195"/>
      <c r="CA748" s="246"/>
      <c r="CC748" s="246"/>
      <c r="CE748" s="246"/>
    </row>
    <row r="749" spans="1:83" s="17" customFormat="1" ht="14.25" customHeight="1" x14ac:dyDescent="0.25">
      <c r="A749" s="198"/>
      <c r="B749" s="200"/>
      <c r="C749" s="199"/>
      <c r="D749" s="199"/>
      <c r="E749" s="199"/>
      <c r="F749" s="200"/>
      <c r="G749" s="200"/>
      <c r="H749" s="200"/>
      <c r="I749" s="198"/>
      <c r="J749" s="199"/>
      <c r="K749" s="212"/>
      <c r="L749" s="198"/>
      <c r="M749" s="198"/>
      <c r="N749" s="198"/>
      <c r="O749" s="198"/>
      <c r="P749" s="198"/>
      <c r="Q749" s="198"/>
      <c r="R749" s="198"/>
      <c r="S749" s="198"/>
      <c r="T749" s="198"/>
      <c r="U749" s="202"/>
      <c r="V749" s="201"/>
      <c r="W749" s="201"/>
      <c r="X749" s="201"/>
      <c r="Y749" s="201"/>
      <c r="Z749" s="201"/>
      <c r="AA749" s="205"/>
      <c r="AB749" s="205"/>
      <c r="AC749" s="205"/>
      <c r="AD749" s="205"/>
      <c r="AE749" s="205"/>
      <c r="AF749" s="205"/>
      <c r="AG749" s="205"/>
      <c r="AH749" s="205"/>
      <c r="AI749" s="233"/>
      <c r="AJ749" s="331"/>
      <c r="AK749" s="331"/>
      <c r="AL749" s="331"/>
      <c r="AM749" s="332"/>
      <c r="AN749" s="332"/>
      <c r="AO749" s="333"/>
      <c r="AQ749" s="19"/>
      <c r="AV749" s="221"/>
      <c r="AW749" s="221"/>
      <c r="AX749" s="221"/>
      <c r="AY749" s="221"/>
      <c r="AZ749" s="221"/>
      <c r="BA749" s="221"/>
      <c r="BB749" s="221"/>
      <c r="BC749" s="221"/>
      <c r="BD749" s="221"/>
      <c r="BL749" s="195"/>
      <c r="BM749" s="195"/>
      <c r="BN749" s="195"/>
      <c r="BO749" s="195"/>
      <c r="BP749" s="195"/>
      <c r="BQ749" s="195"/>
      <c r="BS749" s="195"/>
      <c r="BT749" s="195"/>
      <c r="BU749" s="246"/>
      <c r="BV749" s="195"/>
      <c r="BW749" s="246"/>
      <c r="BX749" s="195"/>
      <c r="BY749" s="246"/>
      <c r="BZ749" s="195"/>
      <c r="CA749" s="246"/>
      <c r="CC749" s="246"/>
      <c r="CE749" s="246"/>
    </row>
    <row r="750" spans="1:83" s="17" customFormat="1" ht="14.25" customHeight="1" x14ac:dyDescent="0.25">
      <c r="A750" s="198"/>
      <c r="B750" s="200"/>
      <c r="C750" s="199"/>
      <c r="D750" s="199"/>
      <c r="E750" s="199"/>
      <c r="F750" s="200"/>
      <c r="G750" s="200"/>
      <c r="H750" s="200"/>
      <c r="I750" s="198"/>
      <c r="J750" s="199"/>
      <c r="K750" s="212"/>
      <c r="L750" s="198"/>
      <c r="M750" s="198"/>
      <c r="N750" s="198"/>
      <c r="O750" s="198"/>
      <c r="P750" s="198"/>
      <c r="Q750" s="198"/>
      <c r="R750" s="198"/>
      <c r="S750" s="198"/>
      <c r="T750" s="198"/>
      <c r="U750" s="202"/>
      <c r="V750" s="201"/>
      <c r="W750" s="201"/>
      <c r="X750" s="201"/>
      <c r="Y750" s="201"/>
      <c r="Z750" s="201"/>
      <c r="AA750" s="205"/>
      <c r="AB750" s="205"/>
      <c r="AC750" s="205"/>
      <c r="AD750" s="205"/>
      <c r="AE750" s="205"/>
      <c r="AF750" s="205"/>
      <c r="AG750" s="205"/>
      <c r="AH750" s="205"/>
      <c r="AI750" s="233"/>
      <c r="AJ750" s="331"/>
      <c r="AK750" s="331"/>
      <c r="AL750" s="331"/>
      <c r="AM750" s="332"/>
      <c r="AN750" s="332"/>
      <c r="AO750" s="333"/>
      <c r="AQ750" s="19"/>
      <c r="AV750" s="221"/>
      <c r="AW750" s="221"/>
      <c r="AX750" s="221"/>
      <c r="AY750" s="221"/>
      <c r="AZ750" s="221"/>
      <c r="BA750" s="221"/>
      <c r="BB750" s="221"/>
      <c r="BC750" s="221"/>
      <c r="BD750" s="221"/>
      <c r="BL750" s="195"/>
      <c r="BM750" s="195"/>
      <c r="BN750" s="195"/>
      <c r="BO750" s="195"/>
      <c r="BP750" s="195"/>
      <c r="BQ750" s="195"/>
      <c r="BS750" s="195"/>
      <c r="BT750" s="195"/>
      <c r="BU750" s="246"/>
      <c r="BV750" s="195"/>
      <c r="BW750" s="246"/>
      <c r="BX750" s="195"/>
      <c r="BY750" s="246"/>
      <c r="BZ750" s="195"/>
      <c r="CA750" s="246"/>
      <c r="CC750" s="246"/>
      <c r="CE750" s="246"/>
    </row>
    <row r="751" spans="1:83" s="17" customFormat="1" ht="14.25" customHeight="1" x14ac:dyDescent="0.25">
      <c r="A751" s="198"/>
      <c r="B751" s="200"/>
      <c r="C751" s="199"/>
      <c r="D751" s="199"/>
      <c r="E751" s="199"/>
      <c r="F751" s="200"/>
      <c r="G751" s="200"/>
      <c r="H751" s="200"/>
      <c r="I751" s="198"/>
      <c r="J751" s="199"/>
      <c r="K751" s="212"/>
      <c r="L751" s="198"/>
      <c r="M751" s="198"/>
      <c r="N751" s="198"/>
      <c r="O751" s="198"/>
      <c r="P751" s="198"/>
      <c r="Q751" s="198"/>
      <c r="R751" s="198"/>
      <c r="S751" s="198"/>
      <c r="T751" s="198"/>
      <c r="U751" s="202"/>
      <c r="V751" s="201"/>
      <c r="W751" s="201"/>
      <c r="X751" s="201"/>
      <c r="Y751" s="201"/>
      <c r="Z751" s="201"/>
      <c r="AA751" s="205"/>
      <c r="AB751" s="205"/>
      <c r="AC751" s="205"/>
      <c r="AD751" s="205"/>
      <c r="AE751" s="205"/>
      <c r="AF751" s="205"/>
      <c r="AG751" s="205"/>
      <c r="AH751" s="205"/>
      <c r="AI751" s="233"/>
      <c r="AJ751" s="331"/>
      <c r="AK751" s="331"/>
      <c r="AL751" s="331"/>
      <c r="AM751" s="332"/>
      <c r="AN751" s="332"/>
      <c r="AO751" s="333"/>
      <c r="AQ751" s="19"/>
      <c r="AV751" s="221"/>
      <c r="AW751" s="221"/>
      <c r="AX751" s="221"/>
      <c r="AY751" s="221"/>
      <c r="AZ751" s="221"/>
      <c r="BA751" s="221"/>
      <c r="BB751" s="221"/>
      <c r="BC751" s="221"/>
      <c r="BD751" s="221"/>
      <c r="BL751" s="195"/>
      <c r="BM751" s="195"/>
      <c r="BN751" s="195"/>
      <c r="BO751" s="195"/>
      <c r="BP751" s="195"/>
      <c r="BQ751" s="195"/>
      <c r="BS751" s="195"/>
      <c r="BT751" s="195"/>
      <c r="BU751" s="246"/>
      <c r="BV751" s="195"/>
      <c r="BW751" s="246"/>
      <c r="BX751" s="195"/>
      <c r="BY751" s="246"/>
      <c r="BZ751" s="195"/>
      <c r="CA751" s="246"/>
      <c r="CC751" s="246"/>
      <c r="CE751" s="246"/>
    </row>
    <row r="752" spans="1:83" s="17" customFormat="1" ht="14.25" customHeight="1" x14ac:dyDescent="0.25">
      <c r="A752" s="198"/>
      <c r="B752" s="200"/>
      <c r="C752" s="199"/>
      <c r="D752" s="199"/>
      <c r="E752" s="199"/>
      <c r="F752" s="200"/>
      <c r="G752" s="200"/>
      <c r="H752" s="200"/>
      <c r="I752" s="198"/>
      <c r="J752" s="199"/>
      <c r="K752" s="212"/>
      <c r="L752" s="198"/>
      <c r="M752" s="198"/>
      <c r="N752" s="198"/>
      <c r="O752" s="198"/>
      <c r="P752" s="198"/>
      <c r="Q752" s="198"/>
      <c r="R752" s="198"/>
      <c r="S752" s="198"/>
      <c r="T752" s="198"/>
      <c r="U752" s="202"/>
      <c r="V752" s="201"/>
      <c r="W752" s="201"/>
      <c r="X752" s="201"/>
      <c r="Y752" s="201"/>
      <c r="Z752" s="201"/>
      <c r="AA752" s="205"/>
      <c r="AB752" s="205"/>
      <c r="AC752" s="205"/>
      <c r="AD752" s="205"/>
      <c r="AE752" s="205"/>
      <c r="AF752" s="205"/>
      <c r="AG752" s="205"/>
      <c r="AH752" s="205"/>
      <c r="AI752" s="233"/>
      <c r="AJ752" s="331"/>
      <c r="AK752" s="331"/>
      <c r="AL752" s="331"/>
      <c r="AM752" s="332"/>
      <c r="AN752" s="332"/>
      <c r="AO752" s="333"/>
      <c r="AQ752" s="19"/>
      <c r="AV752" s="221"/>
      <c r="AW752" s="221"/>
      <c r="AX752" s="221"/>
      <c r="AY752" s="221"/>
      <c r="AZ752" s="221"/>
      <c r="BA752" s="221"/>
      <c r="BB752" s="221"/>
      <c r="BC752" s="221"/>
      <c r="BD752" s="221"/>
      <c r="BL752" s="195"/>
      <c r="BM752" s="195"/>
      <c r="BN752" s="195"/>
      <c r="BO752" s="195"/>
      <c r="BP752" s="195"/>
      <c r="BQ752" s="195"/>
      <c r="BS752" s="195"/>
      <c r="BT752" s="195"/>
      <c r="BU752" s="246"/>
      <c r="BV752" s="195"/>
      <c r="BW752" s="246"/>
      <c r="BX752" s="195"/>
      <c r="BY752" s="246"/>
      <c r="BZ752" s="195"/>
      <c r="CA752" s="246"/>
      <c r="CC752" s="246"/>
      <c r="CE752" s="246"/>
    </row>
    <row r="753" spans="1:83" s="17" customFormat="1" ht="14.25" customHeight="1" x14ac:dyDescent="0.25">
      <c r="A753" s="198"/>
      <c r="B753" s="200"/>
      <c r="C753" s="199"/>
      <c r="D753" s="199"/>
      <c r="E753" s="199"/>
      <c r="F753" s="200"/>
      <c r="G753" s="200"/>
      <c r="H753" s="200"/>
      <c r="I753" s="198"/>
      <c r="J753" s="199"/>
      <c r="K753" s="212"/>
      <c r="L753" s="198"/>
      <c r="M753" s="198"/>
      <c r="N753" s="198"/>
      <c r="O753" s="198"/>
      <c r="P753" s="198"/>
      <c r="Q753" s="198"/>
      <c r="R753" s="198"/>
      <c r="S753" s="198"/>
      <c r="T753" s="198"/>
      <c r="U753" s="202"/>
      <c r="V753" s="201"/>
      <c r="W753" s="201"/>
      <c r="X753" s="201"/>
      <c r="Y753" s="201"/>
      <c r="Z753" s="201"/>
      <c r="AA753" s="205"/>
      <c r="AB753" s="205"/>
      <c r="AC753" s="205"/>
      <c r="AD753" s="205"/>
      <c r="AE753" s="205"/>
      <c r="AF753" s="205"/>
      <c r="AG753" s="205"/>
      <c r="AH753" s="205"/>
      <c r="AI753" s="233"/>
      <c r="AJ753" s="331"/>
      <c r="AK753" s="331"/>
      <c r="AL753" s="331"/>
      <c r="AM753" s="332"/>
      <c r="AN753" s="332"/>
      <c r="AO753" s="333"/>
      <c r="AQ753" s="19"/>
      <c r="AV753" s="221"/>
      <c r="AW753" s="221"/>
      <c r="AX753" s="221"/>
      <c r="AY753" s="221"/>
      <c r="AZ753" s="221"/>
      <c r="BA753" s="221"/>
      <c r="BB753" s="221"/>
      <c r="BC753" s="221"/>
      <c r="BD753" s="221"/>
      <c r="BL753" s="195"/>
      <c r="BM753" s="195"/>
      <c r="BN753" s="195"/>
      <c r="BO753" s="195"/>
      <c r="BP753" s="195"/>
      <c r="BQ753" s="195"/>
      <c r="BS753" s="195"/>
      <c r="BT753" s="195"/>
      <c r="BU753" s="246"/>
      <c r="BV753" s="195"/>
      <c r="BW753" s="246"/>
      <c r="BX753" s="195"/>
      <c r="BY753" s="246"/>
      <c r="BZ753" s="195"/>
      <c r="CA753" s="246"/>
      <c r="CC753" s="246"/>
      <c r="CE753" s="246"/>
    </row>
    <row r="754" spans="1:83" s="17" customFormat="1" ht="14.25" customHeight="1" x14ac:dyDescent="0.25">
      <c r="A754" s="198"/>
      <c r="B754" s="200"/>
      <c r="C754" s="199"/>
      <c r="D754" s="199"/>
      <c r="E754" s="199"/>
      <c r="F754" s="200"/>
      <c r="G754" s="200"/>
      <c r="H754" s="200"/>
      <c r="I754" s="198"/>
      <c r="J754" s="199"/>
      <c r="K754" s="212"/>
      <c r="L754" s="198"/>
      <c r="M754" s="198"/>
      <c r="N754" s="198"/>
      <c r="O754" s="198"/>
      <c r="P754" s="198"/>
      <c r="Q754" s="198"/>
      <c r="R754" s="198"/>
      <c r="S754" s="198"/>
      <c r="T754" s="198"/>
      <c r="U754" s="202"/>
      <c r="V754" s="201"/>
      <c r="W754" s="201"/>
      <c r="X754" s="201"/>
      <c r="Y754" s="201"/>
      <c r="Z754" s="201"/>
      <c r="AA754" s="205"/>
      <c r="AB754" s="205"/>
      <c r="AC754" s="205"/>
      <c r="AD754" s="205"/>
      <c r="AE754" s="205"/>
      <c r="AF754" s="205"/>
      <c r="AG754" s="205"/>
      <c r="AH754" s="205"/>
      <c r="AI754" s="233"/>
      <c r="AJ754" s="331"/>
      <c r="AK754" s="331"/>
      <c r="AL754" s="331"/>
      <c r="AM754" s="332"/>
      <c r="AN754" s="332"/>
      <c r="AO754" s="333"/>
      <c r="AQ754" s="19"/>
      <c r="AV754" s="221"/>
      <c r="AW754" s="221"/>
      <c r="AX754" s="221"/>
      <c r="AY754" s="221"/>
      <c r="AZ754" s="221"/>
      <c r="BA754" s="221"/>
      <c r="BB754" s="221"/>
      <c r="BC754" s="221"/>
      <c r="BD754" s="221"/>
      <c r="BL754" s="195"/>
      <c r="BM754" s="195"/>
      <c r="BN754" s="195"/>
      <c r="BO754" s="195"/>
      <c r="BP754" s="195"/>
      <c r="BQ754" s="195"/>
      <c r="BS754" s="195"/>
      <c r="BT754" s="195"/>
      <c r="BU754" s="246"/>
      <c r="BV754" s="195"/>
      <c r="BW754" s="246"/>
      <c r="BX754" s="195"/>
      <c r="BY754" s="246"/>
      <c r="BZ754" s="195"/>
      <c r="CA754" s="246"/>
      <c r="CC754" s="246"/>
      <c r="CE754" s="246"/>
    </row>
    <row r="755" spans="1:83" s="17" customFormat="1" ht="14.25" customHeight="1" x14ac:dyDescent="0.25">
      <c r="A755" s="198"/>
      <c r="B755" s="200"/>
      <c r="C755" s="199"/>
      <c r="D755" s="199"/>
      <c r="E755" s="199"/>
      <c r="F755" s="200"/>
      <c r="G755" s="200"/>
      <c r="H755" s="200"/>
      <c r="I755" s="198"/>
      <c r="J755" s="199"/>
      <c r="K755" s="212"/>
      <c r="L755" s="198"/>
      <c r="M755" s="198"/>
      <c r="N755" s="198"/>
      <c r="O755" s="198"/>
      <c r="P755" s="198"/>
      <c r="Q755" s="198"/>
      <c r="R755" s="198"/>
      <c r="S755" s="198"/>
      <c r="T755" s="198"/>
      <c r="U755" s="202"/>
      <c r="V755" s="201"/>
      <c r="W755" s="201"/>
      <c r="X755" s="201"/>
      <c r="Y755" s="201"/>
      <c r="Z755" s="201"/>
      <c r="AA755" s="205"/>
      <c r="AB755" s="205"/>
      <c r="AC755" s="205"/>
      <c r="AD755" s="205"/>
      <c r="AE755" s="205"/>
      <c r="AF755" s="205"/>
      <c r="AG755" s="205"/>
      <c r="AH755" s="205"/>
      <c r="AI755" s="233"/>
      <c r="AJ755" s="331"/>
      <c r="AK755" s="331"/>
      <c r="AL755" s="331"/>
      <c r="AM755" s="332"/>
      <c r="AN755" s="332"/>
      <c r="AO755" s="333"/>
      <c r="AQ755" s="19"/>
      <c r="AV755" s="221"/>
      <c r="AW755" s="221"/>
      <c r="AX755" s="221"/>
      <c r="AY755" s="221"/>
      <c r="AZ755" s="221"/>
      <c r="BA755" s="221"/>
      <c r="BB755" s="221"/>
      <c r="BC755" s="221"/>
      <c r="BD755" s="221"/>
      <c r="BL755" s="195"/>
      <c r="BM755" s="195"/>
      <c r="BN755" s="195"/>
      <c r="BO755" s="195"/>
      <c r="BP755" s="195"/>
      <c r="BQ755" s="195"/>
      <c r="BS755" s="195"/>
      <c r="BT755" s="195"/>
      <c r="BU755" s="246"/>
      <c r="BV755" s="195"/>
      <c r="BW755" s="246"/>
      <c r="BX755" s="195"/>
      <c r="BY755" s="246"/>
      <c r="BZ755" s="195"/>
      <c r="CA755" s="246"/>
      <c r="CC755" s="246"/>
      <c r="CE755" s="246"/>
    </row>
    <row r="756" spans="1:83" s="17" customFormat="1" ht="14.25" customHeight="1" x14ac:dyDescent="0.25">
      <c r="A756" s="198"/>
      <c r="B756" s="200"/>
      <c r="C756" s="199"/>
      <c r="D756" s="199"/>
      <c r="E756" s="199"/>
      <c r="F756" s="200"/>
      <c r="G756" s="200"/>
      <c r="H756" s="200"/>
      <c r="I756" s="198"/>
      <c r="J756" s="199"/>
      <c r="K756" s="212"/>
      <c r="L756" s="198"/>
      <c r="M756" s="198"/>
      <c r="N756" s="198"/>
      <c r="O756" s="198"/>
      <c r="P756" s="198"/>
      <c r="Q756" s="198"/>
      <c r="R756" s="198"/>
      <c r="S756" s="198"/>
      <c r="T756" s="198"/>
      <c r="U756" s="202"/>
      <c r="V756" s="201"/>
      <c r="W756" s="201"/>
      <c r="X756" s="201"/>
      <c r="Y756" s="201"/>
      <c r="Z756" s="201"/>
      <c r="AA756" s="205"/>
      <c r="AB756" s="205"/>
      <c r="AC756" s="205"/>
      <c r="AD756" s="205"/>
      <c r="AE756" s="205"/>
      <c r="AF756" s="205"/>
      <c r="AG756" s="205"/>
      <c r="AH756" s="205"/>
      <c r="AI756" s="233"/>
      <c r="AJ756" s="331"/>
      <c r="AK756" s="331"/>
      <c r="AL756" s="331"/>
      <c r="AM756" s="332"/>
      <c r="AN756" s="332"/>
      <c r="AO756" s="333"/>
      <c r="AQ756" s="19"/>
      <c r="AV756" s="221"/>
      <c r="AW756" s="221"/>
      <c r="AX756" s="221"/>
      <c r="AY756" s="221"/>
      <c r="AZ756" s="221"/>
      <c r="BA756" s="221"/>
      <c r="BB756" s="221"/>
      <c r="BC756" s="221"/>
      <c r="BD756" s="221"/>
      <c r="BL756" s="195"/>
      <c r="BM756" s="195"/>
      <c r="BN756" s="195"/>
      <c r="BO756" s="195"/>
      <c r="BP756" s="195"/>
      <c r="BQ756" s="195"/>
      <c r="BS756" s="195"/>
      <c r="BT756" s="195"/>
      <c r="BU756" s="246"/>
      <c r="BV756" s="195"/>
      <c r="BW756" s="246"/>
      <c r="BX756" s="195"/>
      <c r="BY756" s="246"/>
      <c r="BZ756" s="195"/>
      <c r="CA756" s="246"/>
      <c r="CC756" s="246"/>
      <c r="CE756" s="246"/>
    </row>
    <row r="757" spans="1:83" s="17" customFormat="1" ht="14.25" customHeight="1" x14ac:dyDescent="0.25">
      <c r="A757" s="198"/>
      <c r="B757" s="200"/>
      <c r="C757" s="199"/>
      <c r="D757" s="199"/>
      <c r="E757" s="199"/>
      <c r="F757" s="200"/>
      <c r="G757" s="200"/>
      <c r="H757" s="200"/>
      <c r="I757" s="198"/>
      <c r="J757" s="199"/>
      <c r="K757" s="212"/>
      <c r="L757" s="198"/>
      <c r="M757" s="198"/>
      <c r="N757" s="198"/>
      <c r="O757" s="198"/>
      <c r="P757" s="198"/>
      <c r="Q757" s="198"/>
      <c r="R757" s="198"/>
      <c r="S757" s="198"/>
      <c r="T757" s="198"/>
      <c r="U757" s="202"/>
      <c r="V757" s="201"/>
      <c r="W757" s="201"/>
      <c r="X757" s="201"/>
      <c r="Y757" s="201"/>
      <c r="Z757" s="201"/>
      <c r="AA757" s="205"/>
      <c r="AB757" s="205"/>
      <c r="AC757" s="205"/>
      <c r="AD757" s="205"/>
      <c r="AE757" s="205"/>
      <c r="AF757" s="205"/>
      <c r="AG757" s="205"/>
      <c r="AH757" s="205"/>
      <c r="AI757" s="233"/>
      <c r="AJ757" s="331"/>
      <c r="AK757" s="331"/>
      <c r="AL757" s="331"/>
      <c r="AM757" s="332"/>
      <c r="AN757" s="332"/>
      <c r="AO757" s="333"/>
      <c r="AQ757" s="19"/>
      <c r="AV757" s="221"/>
      <c r="AW757" s="221"/>
      <c r="AX757" s="221"/>
      <c r="AY757" s="221"/>
      <c r="AZ757" s="221"/>
      <c r="BA757" s="221"/>
      <c r="BB757" s="221"/>
      <c r="BC757" s="221"/>
      <c r="BD757" s="221"/>
      <c r="BL757" s="195"/>
      <c r="BM757" s="195"/>
      <c r="BN757" s="195"/>
      <c r="BO757" s="195"/>
      <c r="BP757" s="195"/>
      <c r="BQ757" s="195"/>
      <c r="BS757" s="195"/>
      <c r="BT757" s="195"/>
      <c r="BU757" s="246"/>
      <c r="BV757" s="195"/>
      <c r="BW757" s="246"/>
      <c r="BX757" s="195"/>
      <c r="BY757" s="246"/>
      <c r="BZ757" s="195"/>
      <c r="CA757" s="246"/>
      <c r="CC757" s="246"/>
      <c r="CE757" s="246"/>
    </row>
    <row r="758" spans="1:83" s="17" customFormat="1" ht="14.25" customHeight="1" x14ac:dyDescent="0.25">
      <c r="A758" s="198"/>
      <c r="B758" s="200"/>
      <c r="C758" s="199"/>
      <c r="D758" s="199"/>
      <c r="E758" s="199"/>
      <c r="F758" s="200"/>
      <c r="G758" s="200"/>
      <c r="H758" s="200"/>
      <c r="I758" s="198"/>
      <c r="J758" s="199"/>
      <c r="K758" s="212"/>
      <c r="L758" s="198"/>
      <c r="M758" s="198"/>
      <c r="N758" s="198"/>
      <c r="O758" s="198"/>
      <c r="P758" s="198"/>
      <c r="Q758" s="198"/>
      <c r="R758" s="198"/>
      <c r="S758" s="198"/>
      <c r="T758" s="198"/>
      <c r="U758" s="202"/>
      <c r="V758" s="201"/>
      <c r="W758" s="201"/>
      <c r="X758" s="201"/>
      <c r="Y758" s="201"/>
      <c r="Z758" s="201"/>
      <c r="AA758" s="205"/>
      <c r="AB758" s="205"/>
      <c r="AC758" s="205"/>
      <c r="AD758" s="205"/>
      <c r="AE758" s="205"/>
      <c r="AF758" s="205"/>
      <c r="AG758" s="205"/>
      <c r="AH758" s="205"/>
      <c r="AI758" s="233"/>
      <c r="AJ758" s="331"/>
      <c r="AK758" s="331"/>
      <c r="AL758" s="331"/>
      <c r="AM758" s="332"/>
      <c r="AN758" s="332"/>
      <c r="AO758" s="333"/>
      <c r="AQ758" s="19"/>
      <c r="AV758" s="221"/>
      <c r="AW758" s="221"/>
      <c r="AX758" s="221"/>
      <c r="AY758" s="221"/>
      <c r="AZ758" s="221"/>
      <c r="BA758" s="221"/>
      <c r="BB758" s="221"/>
      <c r="BC758" s="221"/>
      <c r="BD758" s="221"/>
      <c r="BL758" s="195"/>
      <c r="BM758" s="195"/>
      <c r="BN758" s="195"/>
      <c r="BO758" s="195"/>
      <c r="BP758" s="195"/>
      <c r="BQ758" s="195"/>
      <c r="BS758" s="195"/>
      <c r="BT758" s="195"/>
      <c r="BU758" s="246"/>
      <c r="BV758" s="195"/>
      <c r="BW758" s="246"/>
      <c r="BX758" s="195"/>
      <c r="BY758" s="246"/>
      <c r="BZ758" s="195"/>
      <c r="CA758" s="246"/>
      <c r="CC758" s="246"/>
      <c r="CE758" s="246"/>
    </row>
    <row r="759" spans="1:83" s="17" customFormat="1" ht="14.25" customHeight="1" x14ac:dyDescent="0.25">
      <c r="A759" s="198"/>
      <c r="B759" s="200"/>
      <c r="C759" s="199"/>
      <c r="D759" s="199"/>
      <c r="E759" s="199"/>
      <c r="F759" s="200"/>
      <c r="G759" s="200"/>
      <c r="H759" s="200"/>
      <c r="I759" s="198"/>
      <c r="J759" s="199"/>
      <c r="K759" s="212"/>
      <c r="L759" s="198"/>
      <c r="M759" s="198"/>
      <c r="N759" s="198"/>
      <c r="O759" s="198"/>
      <c r="P759" s="198"/>
      <c r="Q759" s="198"/>
      <c r="R759" s="198"/>
      <c r="S759" s="198"/>
      <c r="T759" s="198"/>
      <c r="U759" s="202"/>
      <c r="V759" s="201"/>
      <c r="W759" s="201"/>
      <c r="X759" s="201"/>
      <c r="Y759" s="201"/>
      <c r="Z759" s="201"/>
      <c r="AA759" s="205"/>
      <c r="AB759" s="205"/>
      <c r="AC759" s="205"/>
      <c r="AD759" s="205"/>
      <c r="AE759" s="205"/>
      <c r="AF759" s="205"/>
      <c r="AG759" s="205"/>
      <c r="AH759" s="205"/>
      <c r="AI759" s="233"/>
      <c r="AJ759" s="331"/>
      <c r="AK759" s="331"/>
      <c r="AL759" s="331"/>
      <c r="AM759" s="332"/>
      <c r="AN759" s="332"/>
      <c r="AO759" s="333"/>
      <c r="AQ759" s="19"/>
      <c r="AV759" s="221"/>
      <c r="AW759" s="221"/>
      <c r="AX759" s="221"/>
      <c r="AY759" s="221"/>
      <c r="AZ759" s="221"/>
      <c r="BA759" s="221"/>
      <c r="BB759" s="221"/>
      <c r="BC759" s="221"/>
      <c r="BD759" s="221"/>
      <c r="BL759" s="195"/>
      <c r="BM759" s="195"/>
      <c r="BN759" s="195"/>
      <c r="BO759" s="195"/>
      <c r="BP759" s="195"/>
      <c r="BQ759" s="195"/>
      <c r="BS759" s="195"/>
      <c r="BT759" s="195"/>
      <c r="BU759" s="246"/>
      <c r="BV759" s="195"/>
      <c r="BW759" s="246"/>
      <c r="BX759" s="195"/>
      <c r="BY759" s="246"/>
      <c r="BZ759" s="195"/>
      <c r="CA759" s="246"/>
      <c r="CC759" s="246"/>
      <c r="CE759" s="246"/>
    </row>
    <row r="760" spans="1:83" s="17" customFormat="1" ht="14.25" customHeight="1" x14ac:dyDescent="0.25">
      <c r="A760" s="198"/>
      <c r="B760" s="200"/>
      <c r="C760" s="199"/>
      <c r="D760" s="199"/>
      <c r="E760" s="199"/>
      <c r="F760" s="200"/>
      <c r="G760" s="200"/>
      <c r="H760" s="200"/>
      <c r="I760" s="198"/>
      <c r="J760" s="199"/>
      <c r="K760" s="212"/>
      <c r="L760" s="198"/>
      <c r="M760" s="198"/>
      <c r="N760" s="198"/>
      <c r="O760" s="198"/>
      <c r="P760" s="198"/>
      <c r="Q760" s="198"/>
      <c r="R760" s="198"/>
      <c r="S760" s="198"/>
      <c r="T760" s="198"/>
      <c r="U760" s="202"/>
      <c r="V760" s="201"/>
      <c r="W760" s="201"/>
      <c r="X760" s="201"/>
      <c r="Y760" s="201"/>
      <c r="Z760" s="201"/>
      <c r="AA760" s="205"/>
      <c r="AB760" s="205"/>
      <c r="AC760" s="205"/>
      <c r="AD760" s="205"/>
      <c r="AE760" s="205"/>
      <c r="AF760" s="205"/>
      <c r="AG760" s="205"/>
      <c r="AH760" s="205"/>
      <c r="AI760" s="233"/>
      <c r="AJ760" s="331"/>
      <c r="AK760" s="331"/>
      <c r="AL760" s="331"/>
      <c r="AM760" s="332"/>
      <c r="AN760" s="332"/>
      <c r="AO760" s="333"/>
      <c r="AQ760" s="19"/>
      <c r="AV760" s="221"/>
      <c r="AW760" s="221"/>
      <c r="AX760" s="221"/>
      <c r="AY760" s="221"/>
      <c r="AZ760" s="221"/>
      <c r="BA760" s="221"/>
      <c r="BB760" s="221"/>
      <c r="BC760" s="221"/>
      <c r="BD760" s="221"/>
      <c r="BL760" s="195"/>
      <c r="BM760" s="195"/>
      <c r="BN760" s="195"/>
      <c r="BO760" s="195"/>
      <c r="BP760" s="195"/>
      <c r="BQ760" s="195"/>
      <c r="BS760" s="195"/>
      <c r="BT760" s="195"/>
      <c r="BU760" s="246"/>
      <c r="BV760" s="195"/>
      <c r="BW760" s="246"/>
      <c r="BX760" s="195"/>
      <c r="BY760" s="246"/>
      <c r="BZ760" s="195"/>
      <c r="CA760" s="246"/>
      <c r="CC760" s="246"/>
      <c r="CE760" s="246"/>
    </row>
    <row r="761" spans="1:83" s="17" customFormat="1" ht="14.25" customHeight="1" x14ac:dyDescent="0.25">
      <c r="A761" s="198"/>
      <c r="B761" s="200"/>
      <c r="C761" s="199"/>
      <c r="D761" s="199"/>
      <c r="E761" s="199"/>
      <c r="F761" s="200"/>
      <c r="G761" s="200"/>
      <c r="H761" s="200"/>
      <c r="I761" s="198"/>
      <c r="J761" s="199"/>
      <c r="K761" s="212"/>
      <c r="L761" s="198"/>
      <c r="M761" s="198"/>
      <c r="N761" s="198"/>
      <c r="O761" s="198"/>
      <c r="P761" s="198"/>
      <c r="Q761" s="198"/>
      <c r="R761" s="198"/>
      <c r="S761" s="198"/>
      <c r="T761" s="198"/>
      <c r="U761" s="202"/>
      <c r="V761" s="201"/>
      <c r="W761" s="201"/>
      <c r="X761" s="201"/>
      <c r="Y761" s="201"/>
      <c r="Z761" s="201"/>
      <c r="AA761" s="205"/>
      <c r="AB761" s="205"/>
      <c r="AC761" s="205"/>
      <c r="AD761" s="205"/>
      <c r="AE761" s="205"/>
      <c r="AF761" s="205"/>
      <c r="AG761" s="205"/>
      <c r="AH761" s="205"/>
      <c r="AI761" s="233"/>
      <c r="AJ761" s="331"/>
      <c r="AK761" s="331"/>
      <c r="AL761" s="331"/>
      <c r="AM761" s="332"/>
      <c r="AN761" s="332"/>
      <c r="AO761" s="333"/>
      <c r="AQ761" s="19"/>
      <c r="AV761" s="221"/>
      <c r="AW761" s="221"/>
      <c r="AX761" s="221"/>
      <c r="AY761" s="221"/>
      <c r="AZ761" s="221"/>
      <c r="BA761" s="221"/>
      <c r="BB761" s="221"/>
      <c r="BC761" s="221"/>
      <c r="BD761" s="221"/>
      <c r="BL761" s="195"/>
      <c r="BM761" s="195"/>
      <c r="BN761" s="195"/>
      <c r="BO761" s="195"/>
      <c r="BP761" s="195"/>
      <c r="BQ761" s="195"/>
      <c r="BS761" s="195"/>
      <c r="BT761" s="195"/>
      <c r="BU761" s="246"/>
      <c r="BV761" s="195"/>
      <c r="BW761" s="246"/>
      <c r="BX761" s="195"/>
      <c r="BY761" s="246"/>
      <c r="BZ761" s="195"/>
      <c r="CA761" s="246"/>
      <c r="CC761" s="246"/>
      <c r="CE761" s="246"/>
    </row>
    <row r="762" spans="1:83" s="17" customFormat="1" ht="14.25" customHeight="1" x14ac:dyDescent="0.25">
      <c r="A762" s="198"/>
      <c r="B762" s="200"/>
      <c r="C762" s="199"/>
      <c r="D762" s="199"/>
      <c r="E762" s="199"/>
      <c r="F762" s="200"/>
      <c r="G762" s="200"/>
      <c r="H762" s="200"/>
      <c r="I762" s="198"/>
      <c r="J762" s="199"/>
      <c r="K762" s="212"/>
      <c r="L762" s="198"/>
      <c r="M762" s="198"/>
      <c r="N762" s="198"/>
      <c r="O762" s="198"/>
      <c r="P762" s="198"/>
      <c r="Q762" s="198"/>
      <c r="R762" s="198"/>
      <c r="S762" s="198"/>
      <c r="T762" s="198"/>
      <c r="U762" s="202"/>
      <c r="V762" s="201"/>
      <c r="W762" s="201"/>
      <c r="X762" s="201"/>
      <c r="Y762" s="201"/>
      <c r="Z762" s="201"/>
      <c r="AA762" s="205"/>
      <c r="AB762" s="205"/>
      <c r="AC762" s="205"/>
      <c r="AD762" s="205"/>
      <c r="AE762" s="205"/>
      <c r="AF762" s="205"/>
      <c r="AG762" s="205"/>
      <c r="AH762" s="205"/>
      <c r="AI762" s="233"/>
      <c r="AJ762" s="331"/>
      <c r="AK762" s="331"/>
      <c r="AL762" s="331"/>
      <c r="AM762" s="332"/>
      <c r="AN762" s="332"/>
      <c r="AO762" s="333"/>
      <c r="AQ762" s="19"/>
      <c r="AV762" s="221"/>
      <c r="AW762" s="221"/>
      <c r="AX762" s="221"/>
      <c r="AY762" s="221"/>
      <c r="AZ762" s="221"/>
      <c r="BA762" s="221"/>
      <c r="BB762" s="221"/>
      <c r="BC762" s="221"/>
      <c r="BD762" s="221"/>
      <c r="BL762" s="195"/>
      <c r="BM762" s="195"/>
      <c r="BN762" s="195"/>
      <c r="BO762" s="195"/>
      <c r="BP762" s="195"/>
      <c r="BQ762" s="195"/>
      <c r="BS762" s="195"/>
      <c r="BT762" s="195"/>
      <c r="BU762" s="246"/>
      <c r="BV762" s="195"/>
      <c r="BW762" s="246"/>
      <c r="BX762" s="195"/>
      <c r="BY762" s="246"/>
      <c r="BZ762" s="195"/>
      <c r="CA762" s="246"/>
      <c r="CC762" s="246"/>
      <c r="CE762" s="246"/>
    </row>
    <row r="763" spans="1:83" s="17" customFormat="1" ht="14.25" customHeight="1" x14ac:dyDescent="0.25">
      <c r="A763" s="198"/>
      <c r="B763" s="200"/>
      <c r="C763" s="199"/>
      <c r="D763" s="199"/>
      <c r="E763" s="199"/>
      <c r="F763" s="200"/>
      <c r="G763" s="200"/>
      <c r="H763" s="200"/>
      <c r="I763" s="198"/>
      <c r="J763" s="199"/>
      <c r="K763" s="212"/>
      <c r="L763" s="198"/>
      <c r="M763" s="198"/>
      <c r="N763" s="198"/>
      <c r="O763" s="198"/>
      <c r="P763" s="198"/>
      <c r="Q763" s="198"/>
      <c r="R763" s="198"/>
      <c r="S763" s="198"/>
      <c r="T763" s="198"/>
      <c r="U763" s="202"/>
      <c r="V763" s="201"/>
      <c r="W763" s="201"/>
      <c r="X763" s="201"/>
      <c r="Y763" s="201"/>
      <c r="Z763" s="201"/>
      <c r="AA763" s="205"/>
      <c r="AB763" s="205"/>
      <c r="AC763" s="205"/>
      <c r="AD763" s="205"/>
      <c r="AE763" s="205"/>
      <c r="AF763" s="205"/>
      <c r="AG763" s="205"/>
      <c r="AH763" s="205"/>
      <c r="AI763" s="233"/>
      <c r="AJ763" s="331"/>
      <c r="AK763" s="331"/>
      <c r="AL763" s="331"/>
      <c r="AM763" s="332"/>
      <c r="AN763" s="332"/>
      <c r="AO763" s="333"/>
      <c r="AQ763" s="19"/>
      <c r="AV763" s="221"/>
      <c r="AW763" s="221"/>
      <c r="AX763" s="221"/>
      <c r="AY763" s="221"/>
      <c r="AZ763" s="221"/>
      <c r="BA763" s="221"/>
      <c r="BB763" s="221"/>
      <c r="BC763" s="221"/>
      <c r="BD763" s="221"/>
      <c r="BL763" s="195"/>
      <c r="BM763" s="195"/>
      <c r="BN763" s="195"/>
      <c r="BO763" s="195"/>
      <c r="BP763" s="195"/>
      <c r="BQ763" s="195"/>
      <c r="BS763" s="195"/>
      <c r="BT763" s="195"/>
      <c r="BU763" s="246"/>
      <c r="BV763" s="195"/>
      <c r="BW763" s="246"/>
      <c r="BX763" s="195"/>
      <c r="BY763" s="246"/>
      <c r="BZ763" s="195"/>
      <c r="CA763" s="246"/>
      <c r="CC763" s="246"/>
      <c r="CE763" s="246"/>
    </row>
    <row r="764" spans="1:83" s="17" customFormat="1" ht="14.25" customHeight="1" x14ac:dyDescent="0.25">
      <c r="A764" s="198"/>
      <c r="B764" s="200"/>
      <c r="C764" s="199"/>
      <c r="D764" s="199"/>
      <c r="E764" s="199"/>
      <c r="F764" s="200"/>
      <c r="G764" s="200"/>
      <c r="H764" s="200"/>
      <c r="I764" s="198"/>
      <c r="J764" s="199"/>
      <c r="K764" s="212"/>
      <c r="L764" s="198"/>
      <c r="M764" s="198"/>
      <c r="N764" s="198"/>
      <c r="O764" s="198"/>
      <c r="P764" s="198"/>
      <c r="Q764" s="198"/>
      <c r="R764" s="198"/>
      <c r="S764" s="198"/>
      <c r="T764" s="198"/>
      <c r="U764" s="202"/>
      <c r="V764" s="201"/>
      <c r="W764" s="201"/>
      <c r="X764" s="201"/>
      <c r="Y764" s="201"/>
      <c r="Z764" s="201"/>
      <c r="AA764" s="205"/>
      <c r="AB764" s="205"/>
      <c r="AC764" s="205"/>
      <c r="AD764" s="205"/>
      <c r="AE764" s="205"/>
      <c r="AF764" s="205"/>
      <c r="AG764" s="205"/>
      <c r="AH764" s="205"/>
      <c r="AI764" s="233"/>
      <c r="AJ764" s="331"/>
      <c r="AK764" s="331"/>
      <c r="AL764" s="331"/>
      <c r="AM764" s="332"/>
      <c r="AN764" s="332"/>
      <c r="AO764" s="333"/>
      <c r="AQ764" s="19"/>
      <c r="AV764" s="221"/>
      <c r="AW764" s="221"/>
      <c r="AX764" s="221"/>
      <c r="AY764" s="221"/>
      <c r="AZ764" s="221"/>
      <c r="BA764" s="221"/>
      <c r="BB764" s="221"/>
      <c r="BC764" s="221"/>
      <c r="BD764" s="221"/>
      <c r="BL764" s="195"/>
      <c r="BM764" s="195"/>
      <c r="BN764" s="195"/>
      <c r="BO764" s="195"/>
      <c r="BP764" s="195"/>
      <c r="BQ764" s="195"/>
      <c r="BS764" s="195"/>
      <c r="BT764" s="195"/>
      <c r="BU764" s="246"/>
      <c r="BV764" s="195"/>
      <c r="BW764" s="246"/>
      <c r="BX764" s="195"/>
      <c r="BY764" s="246"/>
      <c r="BZ764" s="195"/>
      <c r="CA764" s="246"/>
      <c r="CC764" s="246"/>
      <c r="CE764" s="246"/>
    </row>
    <row r="765" spans="1:83" s="17" customFormat="1" ht="14.25" customHeight="1" x14ac:dyDescent="0.25">
      <c r="A765" s="198"/>
      <c r="B765" s="200"/>
      <c r="C765" s="199"/>
      <c r="D765" s="199"/>
      <c r="E765" s="199"/>
      <c r="F765" s="200"/>
      <c r="G765" s="200"/>
      <c r="H765" s="200"/>
      <c r="I765" s="198"/>
      <c r="J765" s="199"/>
      <c r="K765" s="212"/>
      <c r="L765" s="198"/>
      <c r="M765" s="198"/>
      <c r="N765" s="198"/>
      <c r="O765" s="198"/>
      <c r="P765" s="198"/>
      <c r="Q765" s="198"/>
      <c r="R765" s="198"/>
      <c r="S765" s="198"/>
      <c r="T765" s="198"/>
      <c r="U765" s="202"/>
      <c r="V765" s="201"/>
      <c r="W765" s="201"/>
      <c r="X765" s="201"/>
      <c r="Y765" s="201"/>
      <c r="Z765" s="201"/>
      <c r="AA765" s="205"/>
      <c r="AB765" s="205"/>
      <c r="AC765" s="205"/>
      <c r="AD765" s="205"/>
      <c r="AE765" s="205"/>
      <c r="AF765" s="205"/>
      <c r="AG765" s="205"/>
      <c r="AH765" s="205"/>
      <c r="AI765" s="233"/>
      <c r="AJ765" s="331"/>
      <c r="AK765" s="331"/>
      <c r="AL765" s="331"/>
      <c r="AM765" s="332"/>
      <c r="AN765" s="332"/>
      <c r="AO765" s="333"/>
      <c r="AQ765" s="19"/>
      <c r="AV765" s="221"/>
      <c r="AW765" s="221"/>
      <c r="AX765" s="221"/>
      <c r="AY765" s="221"/>
      <c r="AZ765" s="221"/>
      <c r="BA765" s="221"/>
      <c r="BB765" s="221"/>
      <c r="BC765" s="221"/>
      <c r="BD765" s="221"/>
      <c r="BL765" s="195"/>
      <c r="BM765" s="195"/>
      <c r="BN765" s="195"/>
      <c r="BO765" s="195"/>
      <c r="BP765" s="195"/>
      <c r="BQ765" s="195"/>
      <c r="BS765" s="195"/>
      <c r="BT765" s="195"/>
      <c r="BU765" s="246"/>
      <c r="BV765" s="195"/>
      <c r="BW765" s="246"/>
      <c r="BX765" s="195"/>
      <c r="BY765" s="246"/>
      <c r="BZ765" s="195"/>
      <c r="CA765" s="246"/>
      <c r="CC765" s="246"/>
      <c r="CE765" s="246"/>
    </row>
    <row r="766" spans="1:83" s="17" customFormat="1" ht="14.25" customHeight="1" x14ac:dyDescent="0.25">
      <c r="A766" s="198"/>
      <c r="B766" s="200"/>
      <c r="C766" s="199"/>
      <c r="D766" s="199"/>
      <c r="E766" s="199"/>
      <c r="F766" s="200"/>
      <c r="G766" s="200"/>
      <c r="H766" s="200"/>
      <c r="I766" s="198"/>
      <c r="J766" s="199"/>
      <c r="K766" s="212"/>
      <c r="L766" s="198"/>
      <c r="M766" s="198"/>
      <c r="N766" s="198"/>
      <c r="O766" s="198"/>
      <c r="P766" s="198"/>
      <c r="Q766" s="198"/>
      <c r="R766" s="198"/>
      <c r="S766" s="198"/>
      <c r="T766" s="198"/>
      <c r="U766" s="202"/>
      <c r="V766" s="201"/>
      <c r="W766" s="201"/>
      <c r="X766" s="201"/>
      <c r="Y766" s="201"/>
      <c r="Z766" s="201"/>
      <c r="AA766" s="205"/>
      <c r="AB766" s="205"/>
      <c r="AC766" s="205"/>
      <c r="AD766" s="205"/>
      <c r="AE766" s="205"/>
      <c r="AF766" s="205"/>
      <c r="AG766" s="205"/>
      <c r="AH766" s="205"/>
      <c r="AI766" s="233"/>
      <c r="AJ766" s="331"/>
      <c r="AK766" s="331"/>
      <c r="AL766" s="331"/>
      <c r="AM766" s="332"/>
      <c r="AN766" s="332"/>
      <c r="AO766" s="333"/>
      <c r="AQ766" s="19"/>
      <c r="AV766" s="221"/>
      <c r="AW766" s="221"/>
      <c r="AX766" s="221"/>
      <c r="AY766" s="221"/>
      <c r="AZ766" s="221"/>
      <c r="BA766" s="221"/>
      <c r="BB766" s="221"/>
      <c r="BC766" s="221"/>
      <c r="BD766" s="221"/>
      <c r="BL766" s="195"/>
      <c r="BM766" s="195"/>
      <c r="BN766" s="195"/>
      <c r="BO766" s="195"/>
      <c r="BP766" s="195"/>
      <c r="BQ766" s="195"/>
      <c r="BS766" s="195"/>
      <c r="BT766" s="195"/>
      <c r="BU766" s="246"/>
      <c r="BV766" s="195"/>
      <c r="BW766" s="246"/>
      <c r="BX766" s="195"/>
      <c r="BY766" s="246"/>
      <c r="BZ766" s="195"/>
      <c r="CA766" s="246"/>
      <c r="CC766" s="246"/>
      <c r="CE766" s="246"/>
    </row>
    <row r="767" spans="1:83" s="17" customFormat="1" ht="14.25" customHeight="1" x14ac:dyDescent="0.25">
      <c r="A767" s="198"/>
      <c r="B767" s="200"/>
      <c r="C767" s="199"/>
      <c r="D767" s="199"/>
      <c r="E767" s="199"/>
      <c r="F767" s="200"/>
      <c r="G767" s="200"/>
      <c r="H767" s="200"/>
      <c r="I767" s="198"/>
      <c r="J767" s="199"/>
      <c r="K767" s="212"/>
      <c r="L767" s="198"/>
      <c r="M767" s="198"/>
      <c r="N767" s="198"/>
      <c r="O767" s="198"/>
      <c r="P767" s="198"/>
      <c r="Q767" s="198"/>
      <c r="R767" s="198"/>
      <c r="S767" s="198"/>
      <c r="T767" s="198"/>
      <c r="U767" s="202"/>
      <c r="V767" s="201"/>
      <c r="W767" s="201"/>
      <c r="X767" s="201"/>
      <c r="Y767" s="201"/>
      <c r="Z767" s="201"/>
      <c r="AA767" s="205"/>
      <c r="AB767" s="205"/>
      <c r="AC767" s="205"/>
      <c r="AD767" s="205"/>
      <c r="AE767" s="205"/>
      <c r="AF767" s="205"/>
      <c r="AG767" s="205"/>
      <c r="AH767" s="205"/>
      <c r="AI767" s="233"/>
      <c r="AJ767" s="331"/>
      <c r="AK767" s="331"/>
      <c r="AL767" s="331"/>
      <c r="AM767" s="332"/>
      <c r="AN767" s="332"/>
      <c r="AO767" s="333"/>
      <c r="AQ767" s="19"/>
      <c r="AV767" s="221"/>
      <c r="AW767" s="221"/>
      <c r="AX767" s="221"/>
      <c r="AY767" s="221"/>
      <c r="AZ767" s="221"/>
      <c r="BA767" s="221"/>
      <c r="BB767" s="221"/>
      <c r="BC767" s="221"/>
      <c r="BD767" s="221"/>
      <c r="BL767" s="195"/>
      <c r="BM767" s="195"/>
      <c r="BN767" s="195"/>
      <c r="BO767" s="195"/>
      <c r="BP767" s="195"/>
      <c r="BQ767" s="195"/>
      <c r="BS767" s="195"/>
      <c r="BT767" s="195"/>
      <c r="BU767" s="246"/>
      <c r="BV767" s="195"/>
      <c r="BW767" s="246"/>
      <c r="BX767" s="195"/>
      <c r="BY767" s="246"/>
      <c r="BZ767" s="195"/>
      <c r="CA767" s="246"/>
      <c r="CC767" s="246"/>
      <c r="CE767" s="246"/>
    </row>
    <row r="768" spans="1:83" s="17" customFormat="1" ht="14.25" customHeight="1" x14ac:dyDescent="0.25">
      <c r="A768" s="198"/>
      <c r="B768" s="200"/>
      <c r="C768" s="199"/>
      <c r="D768" s="199"/>
      <c r="E768" s="199"/>
      <c r="F768" s="200"/>
      <c r="G768" s="200"/>
      <c r="H768" s="200"/>
      <c r="I768" s="198"/>
      <c r="J768" s="199"/>
      <c r="K768" s="212"/>
      <c r="L768" s="198"/>
      <c r="M768" s="198"/>
      <c r="N768" s="198"/>
      <c r="O768" s="198"/>
      <c r="P768" s="198"/>
      <c r="Q768" s="198"/>
      <c r="R768" s="198"/>
      <c r="S768" s="198"/>
      <c r="T768" s="198"/>
      <c r="U768" s="202"/>
      <c r="V768" s="201"/>
      <c r="W768" s="201"/>
      <c r="X768" s="201"/>
      <c r="Y768" s="201"/>
      <c r="Z768" s="201"/>
      <c r="AA768" s="205"/>
      <c r="AB768" s="205"/>
      <c r="AC768" s="205"/>
      <c r="AD768" s="205"/>
      <c r="AE768" s="205"/>
      <c r="AF768" s="205"/>
      <c r="AG768" s="205"/>
      <c r="AH768" s="205"/>
      <c r="AI768" s="233"/>
      <c r="AJ768" s="331"/>
      <c r="AK768" s="331"/>
      <c r="AL768" s="331"/>
      <c r="AM768" s="332"/>
      <c r="AN768" s="332"/>
      <c r="AO768" s="333"/>
      <c r="AQ768" s="19"/>
      <c r="AV768" s="221"/>
      <c r="AW768" s="221"/>
      <c r="AX768" s="221"/>
      <c r="AY768" s="221"/>
      <c r="AZ768" s="221"/>
      <c r="BA768" s="221"/>
      <c r="BB768" s="221"/>
      <c r="BC768" s="221"/>
      <c r="BD768" s="221"/>
      <c r="BL768" s="195"/>
      <c r="BM768" s="195"/>
      <c r="BN768" s="195"/>
      <c r="BO768" s="195"/>
      <c r="BP768" s="195"/>
      <c r="BQ768" s="195"/>
      <c r="BS768" s="195"/>
      <c r="BT768" s="195"/>
      <c r="BU768" s="246"/>
      <c r="BV768" s="195"/>
      <c r="BW768" s="246"/>
      <c r="BX768" s="195"/>
      <c r="BY768" s="246"/>
      <c r="BZ768" s="195"/>
      <c r="CA768" s="246"/>
      <c r="CC768" s="246"/>
      <c r="CE768" s="246"/>
    </row>
    <row r="769" spans="1:83" s="17" customFormat="1" ht="14.25" customHeight="1" x14ac:dyDescent="0.25">
      <c r="A769" s="198"/>
      <c r="B769" s="200"/>
      <c r="C769" s="199"/>
      <c r="D769" s="199"/>
      <c r="E769" s="199"/>
      <c r="F769" s="200"/>
      <c r="G769" s="200"/>
      <c r="H769" s="200"/>
      <c r="I769" s="198"/>
      <c r="J769" s="199"/>
      <c r="K769" s="212"/>
      <c r="L769" s="198"/>
      <c r="M769" s="198"/>
      <c r="N769" s="198"/>
      <c r="O769" s="198"/>
      <c r="P769" s="198"/>
      <c r="Q769" s="198"/>
      <c r="R769" s="198"/>
      <c r="S769" s="198"/>
      <c r="T769" s="198"/>
      <c r="U769" s="202"/>
      <c r="V769" s="201"/>
      <c r="W769" s="201"/>
      <c r="X769" s="201"/>
      <c r="Y769" s="201"/>
      <c r="Z769" s="201"/>
      <c r="AA769" s="205"/>
      <c r="AB769" s="205"/>
      <c r="AC769" s="205"/>
      <c r="AD769" s="205"/>
      <c r="AE769" s="205"/>
      <c r="AF769" s="205"/>
      <c r="AG769" s="205"/>
      <c r="AH769" s="205"/>
      <c r="AI769" s="233"/>
      <c r="AJ769" s="331"/>
      <c r="AK769" s="331"/>
      <c r="AL769" s="331"/>
      <c r="AM769" s="332"/>
      <c r="AN769" s="332"/>
      <c r="AO769" s="333"/>
      <c r="AQ769" s="19"/>
      <c r="AV769" s="221"/>
      <c r="AW769" s="221"/>
      <c r="AX769" s="221"/>
      <c r="AY769" s="221"/>
      <c r="AZ769" s="221"/>
      <c r="BA769" s="221"/>
      <c r="BB769" s="221"/>
      <c r="BC769" s="221"/>
      <c r="BD769" s="221"/>
      <c r="BL769" s="195"/>
      <c r="BM769" s="195"/>
      <c r="BN769" s="195"/>
      <c r="BO769" s="195"/>
      <c r="BP769" s="195"/>
      <c r="BQ769" s="195"/>
      <c r="BS769" s="195"/>
      <c r="BT769" s="195"/>
      <c r="BU769" s="246"/>
      <c r="BV769" s="195"/>
      <c r="BW769" s="246"/>
      <c r="BX769" s="195"/>
      <c r="BY769" s="246"/>
      <c r="BZ769" s="195"/>
      <c r="CA769" s="246"/>
      <c r="CC769" s="246"/>
      <c r="CE769" s="246"/>
    </row>
    <row r="770" spans="1:83" s="17" customFormat="1" ht="14.25" customHeight="1" x14ac:dyDescent="0.25">
      <c r="A770" s="198"/>
      <c r="B770" s="200"/>
      <c r="C770" s="199"/>
      <c r="D770" s="199"/>
      <c r="E770" s="199"/>
      <c r="F770" s="200"/>
      <c r="G770" s="200"/>
      <c r="H770" s="200"/>
      <c r="I770" s="198"/>
      <c r="J770" s="199"/>
      <c r="K770" s="212"/>
      <c r="L770" s="198"/>
      <c r="M770" s="198"/>
      <c r="N770" s="198"/>
      <c r="O770" s="198"/>
      <c r="P770" s="198"/>
      <c r="Q770" s="198"/>
      <c r="R770" s="198"/>
      <c r="S770" s="198"/>
      <c r="T770" s="198"/>
      <c r="U770" s="202"/>
      <c r="V770" s="201"/>
      <c r="W770" s="201"/>
      <c r="X770" s="201"/>
      <c r="Y770" s="201"/>
      <c r="Z770" s="201"/>
      <c r="AA770" s="205"/>
      <c r="AB770" s="205"/>
      <c r="AC770" s="205"/>
      <c r="AD770" s="205"/>
      <c r="AE770" s="205"/>
      <c r="AF770" s="205"/>
      <c r="AG770" s="205"/>
      <c r="AH770" s="205"/>
      <c r="AI770" s="233"/>
      <c r="AJ770" s="331"/>
      <c r="AK770" s="331"/>
      <c r="AL770" s="331"/>
      <c r="AM770" s="332"/>
      <c r="AN770" s="332"/>
      <c r="AO770" s="333"/>
      <c r="AQ770" s="19"/>
      <c r="AV770" s="221"/>
      <c r="AW770" s="221"/>
      <c r="AX770" s="221"/>
      <c r="AY770" s="221"/>
      <c r="AZ770" s="221"/>
      <c r="BA770" s="221"/>
      <c r="BB770" s="221"/>
      <c r="BC770" s="221"/>
      <c r="BD770" s="221"/>
      <c r="BL770" s="195"/>
      <c r="BM770" s="195"/>
      <c r="BN770" s="195"/>
      <c r="BO770" s="195"/>
      <c r="BP770" s="195"/>
      <c r="BQ770" s="195"/>
      <c r="BS770" s="195"/>
      <c r="BT770" s="195"/>
      <c r="BU770" s="246"/>
      <c r="BV770" s="195"/>
      <c r="BW770" s="246"/>
      <c r="BX770" s="195"/>
      <c r="BY770" s="246"/>
      <c r="BZ770" s="195"/>
      <c r="CA770" s="246"/>
      <c r="CC770" s="246"/>
      <c r="CE770" s="246"/>
    </row>
    <row r="771" spans="1:83" s="17" customFormat="1" ht="14.25" customHeight="1" x14ac:dyDescent="0.25">
      <c r="A771" s="198"/>
      <c r="B771" s="200"/>
      <c r="C771" s="199"/>
      <c r="D771" s="199"/>
      <c r="E771" s="199"/>
      <c r="F771" s="200"/>
      <c r="G771" s="200"/>
      <c r="H771" s="200"/>
      <c r="I771" s="198"/>
      <c r="J771" s="199"/>
      <c r="K771" s="212"/>
      <c r="L771" s="198"/>
      <c r="M771" s="198"/>
      <c r="N771" s="198"/>
      <c r="O771" s="198"/>
      <c r="P771" s="198"/>
      <c r="Q771" s="198"/>
      <c r="R771" s="198"/>
      <c r="S771" s="198"/>
      <c r="T771" s="198"/>
      <c r="U771" s="202"/>
      <c r="V771" s="201"/>
      <c r="W771" s="201"/>
      <c r="X771" s="201"/>
      <c r="Y771" s="201"/>
      <c r="Z771" s="201"/>
      <c r="AA771" s="205"/>
      <c r="AB771" s="205"/>
      <c r="AC771" s="205"/>
      <c r="AD771" s="205"/>
      <c r="AE771" s="205"/>
      <c r="AF771" s="205"/>
      <c r="AG771" s="205"/>
      <c r="AH771" s="205"/>
      <c r="AI771" s="233"/>
      <c r="AJ771" s="331"/>
      <c r="AK771" s="331"/>
      <c r="AL771" s="331"/>
      <c r="AM771" s="332"/>
      <c r="AN771" s="332"/>
      <c r="AO771" s="333"/>
      <c r="AQ771" s="19"/>
      <c r="AV771" s="221"/>
      <c r="AW771" s="221"/>
      <c r="AX771" s="221"/>
      <c r="AY771" s="221"/>
      <c r="AZ771" s="221"/>
      <c r="BA771" s="221"/>
      <c r="BB771" s="221"/>
      <c r="BC771" s="221"/>
      <c r="BD771" s="221"/>
      <c r="BL771" s="195"/>
      <c r="BM771" s="195"/>
      <c r="BN771" s="195"/>
      <c r="BO771" s="195"/>
      <c r="BP771" s="195"/>
      <c r="BQ771" s="195"/>
      <c r="BS771" s="195"/>
      <c r="BT771" s="195"/>
      <c r="BU771" s="246"/>
      <c r="BV771" s="195"/>
      <c r="BW771" s="246"/>
      <c r="BX771" s="195"/>
      <c r="BY771" s="246"/>
      <c r="BZ771" s="195"/>
      <c r="CA771" s="246"/>
      <c r="CC771" s="246"/>
      <c r="CE771" s="246"/>
    </row>
    <row r="772" spans="1:83" s="17" customFormat="1" ht="14.25" customHeight="1" x14ac:dyDescent="0.25">
      <c r="A772" s="198"/>
      <c r="B772" s="200"/>
      <c r="C772" s="199"/>
      <c r="D772" s="199"/>
      <c r="E772" s="199"/>
      <c r="F772" s="200"/>
      <c r="G772" s="200"/>
      <c r="H772" s="200"/>
      <c r="I772" s="198"/>
      <c r="J772" s="199"/>
      <c r="K772" s="212"/>
      <c r="L772" s="198"/>
      <c r="M772" s="198"/>
      <c r="N772" s="198"/>
      <c r="O772" s="198"/>
      <c r="P772" s="198"/>
      <c r="Q772" s="198"/>
      <c r="R772" s="198"/>
      <c r="S772" s="198"/>
      <c r="T772" s="198"/>
      <c r="U772" s="202"/>
      <c r="V772" s="201"/>
      <c r="W772" s="201"/>
      <c r="X772" s="201"/>
      <c r="Y772" s="201"/>
      <c r="Z772" s="201"/>
      <c r="AA772" s="205"/>
      <c r="AB772" s="205"/>
      <c r="AC772" s="205"/>
      <c r="AD772" s="205"/>
      <c r="AE772" s="205"/>
      <c r="AF772" s="205"/>
      <c r="AG772" s="205"/>
      <c r="AH772" s="205"/>
      <c r="AI772" s="233"/>
      <c r="AJ772" s="331"/>
      <c r="AK772" s="331"/>
      <c r="AL772" s="331"/>
      <c r="AM772" s="332"/>
      <c r="AN772" s="332"/>
      <c r="AO772" s="333"/>
      <c r="AQ772" s="19"/>
      <c r="AV772" s="221"/>
      <c r="AW772" s="221"/>
      <c r="AX772" s="221"/>
      <c r="AY772" s="221"/>
      <c r="AZ772" s="221"/>
      <c r="BA772" s="221"/>
      <c r="BB772" s="221"/>
      <c r="BC772" s="221"/>
      <c r="BD772" s="221"/>
      <c r="BL772" s="195"/>
      <c r="BM772" s="195"/>
      <c r="BN772" s="195"/>
      <c r="BO772" s="195"/>
      <c r="BP772" s="195"/>
      <c r="BQ772" s="195"/>
      <c r="BS772" s="195"/>
      <c r="BT772" s="195"/>
      <c r="BU772" s="246"/>
      <c r="BV772" s="195"/>
      <c r="BW772" s="246"/>
      <c r="BX772" s="195"/>
      <c r="BY772" s="246"/>
      <c r="BZ772" s="195"/>
      <c r="CA772" s="246"/>
      <c r="CC772" s="246"/>
      <c r="CE772" s="246"/>
    </row>
    <row r="773" spans="1:83" s="17" customFormat="1" ht="14.25" customHeight="1" x14ac:dyDescent="0.25">
      <c r="A773" s="198"/>
      <c r="B773" s="200"/>
      <c r="C773" s="199"/>
      <c r="D773" s="199"/>
      <c r="E773" s="199"/>
      <c r="F773" s="200"/>
      <c r="G773" s="200"/>
      <c r="H773" s="200"/>
      <c r="I773" s="198"/>
      <c r="J773" s="199"/>
      <c r="K773" s="212"/>
      <c r="L773" s="198"/>
      <c r="M773" s="198"/>
      <c r="N773" s="198"/>
      <c r="O773" s="198"/>
      <c r="P773" s="198"/>
      <c r="Q773" s="198"/>
      <c r="R773" s="198"/>
      <c r="S773" s="198"/>
      <c r="T773" s="198"/>
      <c r="U773" s="202"/>
      <c r="V773" s="201"/>
      <c r="W773" s="201"/>
      <c r="X773" s="201"/>
      <c r="Y773" s="201"/>
      <c r="Z773" s="201"/>
      <c r="AA773" s="205"/>
      <c r="AB773" s="205"/>
      <c r="AC773" s="205"/>
      <c r="AD773" s="205"/>
      <c r="AE773" s="205"/>
      <c r="AF773" s="205"/>
      <c r="AG773" s="205"/>
      <c r="AH773" s="205"/>
      <c r="AI773" s="233"/>
      <c r="AJ773" s="331"/>
      <c r="AK773" s="331"/>
      <c r="AL773" s="331"/>
      <c r="AM773" s="332"/>
      <c r="AN773" s="332"/>
      <c r="AO773" s="333"/>
      <c r="AQ773" s="19"/>
      <c r="AV773" s="221"/>
      <c r="AW773" s="221"/>
      <c r="AX773" s="221"/>
      <c r="AY773" s="221"/>
      <c r="AZ773" s="221"/>
      <c r="BA773" s="221"/>
      <c r="BB773" s="221"/>
      <c r="BC773" s="221"/>
      <c r="BD773" s="221"/>
      <c r="BL773" s="195"/>
      <c r="BM773" s="195"/>
      <c r="BN773" s="195"/>
      <c r="BO773" s="195"/>
      <c r="BP773" s="195"/>
      <c r="BQ773" s="195"/>
      <c r="BS773" s="195"/>
      <c r="BT773" s="195"/>
      <c r="BU773" s="246"/>
      <c r="BV773" s="195"/>
      <c r="BW773" s="246"/>
      <c r="BX773" s="195"/>
      <c r="BY773" s="246"/>
      <c r="BZ773" s="195"/>
      <c r="CA773" s="246"/>
      <c r="CC773" s="246"/>
      <c r="CE773" s="246"/>
    </row>
    <row r="774" spans="1:83" s="17" customFormat="1" ht="14.25" customHeight="1" x14ac:dyDescent="0.25">
      <c r="A774" s="198"/>
      <c r="B774" s="200"/>
      <c r="C774" s="199"/>
      <c r="D774" s="199"/>
      <c r="E774" s="199"/>
      <c r="F774" s="200"/>
      <c r="G774" s="200"/>
      <c r="H774" s="200"/>
      <c r="I774" s="198"/>
      <c r="J774" s="199"/>
      <c r="K774" s="212"/>
      <c r="L774" s="198"/>
      <c r="M774" s="198"/>
      <c r="N774" s="198"/>
      <c r="O774" s="198"/>
      <c r="P774" s="198"/>
      <c r="Q774" s="198"/>
      <c r="R774" s="198"/>
      <c r="S774" s="198"/>
      <c r="T774" s="198"/>
      <c r="U774" s="202"/>
      <c r="V774" s="201"/>
      <c r="W774" s="201"/>
      <c r="X774" s="201"/>
      <c r="Y774" s="201"/>
      <c r="Z774" s="201"/>
      <c r="AA774" s="205"/>
      <c r="AB774" s="205"/>
      <c r="AC774" s="205"/>
      <c r="AD774" s="205"/>
      <c r="AE774" s="205"/>
      <c r="AF774" s="205"/>
      <c r="AG774" s="205"/>
      <c r="AH774" s="205"/>
      <c r="AI774" s="233"/>
      <c r="AJ774" s="331"/>
      <c r="AK774" s="331"/>
      <c r="AL774" s="331"/>
      <c r="AM774" s="332"/>
      <c r="AN774" s="332"/>
      <c r="AO774" s="333"/>
      <c r="AQ774" s="19"/>
      <c r="AV774" s="221"/>
      <c r="AW774" s="221"/>
      <c r="AX774" s="221"/>
      <c r="AY774" s="221"/>
      <c r="AZ774" s="221"/>
      <c r="BA774" s="221"/>
      <c r="BB774" s="221"/>
      <c r="BC774" s="221"/>
      <c r="BD774" s="221"/>
      <c r="BL774" s="195"/>
      <c r="BM774" s="195"/>
      <c r="BN774" s="195"/>
      <c r="BO774" s="195"/>
      <c r="BP774" s="195"/>
      <c r="BQ774" s="195"/>
      <c r="BS774" s="195"/>
      <c r="BT774" s="195"/>
      <c r="BU774" s="246"/>
      <c r="BV774" s="195"/>
      <c r="BW774" s="246"/>
      <c r="BX774" s="195"/>
      <c r="BY774" s="246"/>
      <c r="BZ774" s="195"/>
      <c r="CA774" s="246"/>
      <c r="CC774" s="246"/>
      <c r="CE774" s="246"/>
    </row>
    <row r="775" spans="1:83" s="17" customFormat="1" ht="14.25" customHeight="1" x14ac:dyDescent="0.25">
      <c r="A775" s="198"/>
      <c r="B775" s="200"/>
      <c r="C775" s="199"/>
      <c r="D775" s="199"/>
      <c r="E775" s="199"/>
      <c r="F775" s="200"/>
      <c r="G775" s="200"/>
      <c r="H775" s="200"/>
      <c r="I775" s="198"/>
      <c r="J775" s="199"/>
      <c r="K775" s="212"/>
      <c r="L775" s="198"/>
      <c r="M775" s="198"/>
      <c r="N775" s="198"/>
      <c r="O775" s="198"/>
      <c r="P775" s="198"/>
      <c r="Q775" s="198"/>
      <c r="R775" s="198"/>
      <c r="S775" s="198"/>
      <c r="T775" s="198"/>
      <c r="U775" s="202"/>
      <c r="V775" s="201"/>
      <c r="W775" s="201"/>
      <c r="X775" s="201"/>
      <c r="Y775" s="201"/>
      <c r="Z775" s="201"/>
      <c r="AA775" s="205"/>
      <c r="AB775" s="205"/>
      <c r="AC775" s="205"/>
      <c r="AD775" s="205"/>
      <c r="AE775" s="205"/>
      <c r="AF775" s="205"/>
      <c r="AG775" s="205"/>
      <c r="AH775" s="205"/>
      <c r="AI775" s="233"/>
      <c r="AJ775" s="331"/>
      <c r="AK775" s="331"/>
      <c r="AL775" s="331"/>
      <c r="AM775" s="332"/>
      <c r="AN775" s="332"/>
      <c r="AO775" s="333"/>
      <c r="AQ775" s="19"/>
      <c r="AV775" s="221"/>
      <c r="AW775" s="221"/>
      <c r="AX775" s="221"/>
      <c r="AY775" s="221"/>
      <c r="AZ775" s="221"/>
      <c r="BA775" s="221"/>
      <c r="BB775" s="221"/>
      <c r="BC775" s="221"/>
      <c r="BD775" s="221"/>
      <c r="BL775" s="195"/>
      <c r="BM775" s="195"/>
      <c r="BN775" s="195"/>
      <c r="BO775" s="195"/>
      <c r="BP775" s="195"/>
      <c r="BQ775" s="195"/>
      <c r="BS775" s="195"/>
      <c r="BT775" s="195"/>
      <c r="BU775" s="246"/>
      <c r="BV775" s="195"/>
      <c r="BW775" s="246"/>
      <c r="BX775" s="195"/>
      <c r="BY775" s="246"/>
      <c r="BZ775" s="195"/>
      <c r="CA775" s="246"/>
      <c r="CC775" s="246"/>
      <c r="CE775" s="246"/>
    </row>
    <row r="776" spans="1:83" s="17" customFormat="1" ht="14.25" customHeight="1" x14ac:dyDescent="0.25">
      <c r="A776" s="198"/>
      <c r="B776" s="200"/>
      <c r="C776" s="199"/>
      <c r="D776" s="199"/>
      <c r="E776" s="199"/>
      <c r="F776" s="200"/>
      <c r="G776" s="200"/>
      <c r="H776" s="200"/>
      <c r="I776" s="198"/>
      <c r="J776" s="199"/>
      <c r="K776" s="212"/>
      <c r="L776" s="198"/>
      <c r="M776" s="198"/>
      <c r="N776" s="198"/>
      <c r="O776" s="198"/>
      <c r="P776" s="198"/>
      <c r="Q776" s="198"/>
      <c r="R776" s="198"/>
      <c r="S776" s="198"/>
      <c r="T776" s="198"/>
      <c r="U776" s="202"/>
      <c r="V776" s="201"/>
      <c r="W776" s="201"/>
      <c r="X776" s="201"/>
      <c r="Y776" s="201"/>
      <c r="Z776" s="201"/>
      <c r="AA776" s="205"/>
      <c r="AB776" s="205"/>
      <c r="AC776" s="205"/>
      <c r="AD776" s="205"/>
      <c r="AE776" s="205"/>
      <c r="AF776" s="205"/>
      <c r="AG776" s="205"/>
      <c r="AH776" s="205"/>
      <c r="AI776" s="233"/>
      <c r="AJ776" s="331"/>
      <c r="AK776" s="331"/>
      <c r="AL776" s="331"/>
      <c r="AM776" s="332"/>
      <c r="AN776" s="332"/>
      <c r="AO776" s="333"/>
      <c r="AQ776" s="19"/>
      <c r="AV776" s="221"/>
      <c r="AW776" s="221"/>
      <c r="AX776" s="221"/>
      <c r="AY776" s="221"/>
      <c r="AZ776" s="221"/>
      <c r="BA776" s="221"/>
      <c r="BB776" s="221"/>
      <c r="BC776" s="221"/>
      <c r="BD776" s="221"/>
      <c r="BL776" s="195"/>
      <c r="BM776" s="195"/>
      <c r="BN776" s="195"/>
      <c r="BO776" s="195"/>
      <c r="BP776" s="195"/>
      <c r="BQ776" s="195"/>
      <c r="BS776" s="195"/>
      <c r="BT776" s="195"/>
      <c r="BU776" s="246"/>
      <c r="BV776" s="195"/>
      <c r="BW776" s="246"/>
      <c r="BX776" s="195"/>
      <c r="BY776" s="246"/>
      <c r="BZ776" s="195"/>
      <c r="CA776" s="246"/>
      <c r="CC776" s="246"/>
      <c r="CE776" s="246"/>
    </row>
    <row r="777" spans="1:83" s="17" customFormat="1" ht="14.25" customHeight="1" x14ac:dyDescent="0.25">
      <c r="A777" s="198"/>
      <c r="B777" s="200"/>
      <c r="C777" s="199"/>
      <c r="D777" s="199"/>
      <c r="E777" s="199"/>
      <c r="F777" s="200"/>
      <c r="G777" s="200"/>
      <c r="H777" s="200"/>
      <c r="I777" s="198"/>
      <c r="J777" s="199"/>
      <c r="K777" s="212"/>
      <c r="L777" s="198"/>
      <c r="M777" s="198"/>
      <c r="N777" s="198"/>
      <c r="O777" s="198"/>
      <c r="P777" s="198"/>
      <c r="Q777" s="198"/>
      <c r="R777" s="198"/>
      <c r="S777" s="198"/>
      <c r="T777" s="198"/>
      <c r="U777" s="202"/>
      <c r="V777" s="201"/>
      <c r="W777" s="201"/>
      <c r="X777" s="201"/>
      <c r="Y777" s="201"/>
      <c r="Z777" s="201"/>
      <c r="AA777" s="205"/>
      <c r="AB777" s="205"/>
      <c r="AC777" s="205"/>
      <c r="AD777" s="205"/>
      <c r="AE777" s="205"/>
      <c r="AF777" s="205"/>
      <c r="AG777" s="205"/>
      <c r="AH777" s="205"/>
      <c r="AI777" s="233"/>
      <c r="AJ777" s="331"/>
      <c r="AK777" s="331"/>
      <c r="AL777" s="331"/>
      <c r="AM777" s="332"/>
      <c r="AN777" s="332"/>
      <c r="AO777" s="333"/>
      <c r="AQ777" s="19"/>
      <c r="AV777" s="221"/>
      <c r="AW777" s="221"/>
      <c r="AX777" s="221"/>
      <c r="AY777" s="221"/>
      <c r="AZ777" s="221"/>
      <c r="BA777" s="221"/>
      <c r="BB777" s="221"/>
      <c r="BC777" s="221"/>
      <c r="BD777" s="221"/>
      <c r="BL777" s="195"/>
      <c r="BM777" s="195"/>
      <c r="BN777" s="195"/>
      <c r="BO777" s="195"/>
      <c r="BP777" s="195"/>
      <c r="BQ777" s="195"/>
      <c r="BS777" s="195"/>
      <c r="BT777" s="195"/>
      <c r="BU777" s="246"/>
      <c r="BV777" s="195"/>
      <c r="BW777" s="246"/>
      <c r="BX777" s="195"/>
      <c r="BY777" s="246"/>
      <c r="BZ777" s="195"/>
      <c r="CA777" s="246"/>
      <c r="CC777" s="246"/>
      <c r="CE777" s="246"/>
    </row>
    <row r="778" spans="1:83" s="17" customFormat="1" ht="14.25" customHeight="1" x14ac:dyDescent="0.25">
      <c r="A778" s="198"/>
      <c r="B778" s="200"/>
      <c r="C778" s="199"/>
      <c r="D778" s="199"/>
      <c r="E778" s="199"/>
      <c r="F778" s="200"/>
      <c r="G778" s="200"/>
      <c r="H778" s="200"/>
      <c r="I778" s="198"/>
      <c r="J778" s="199"/>
      <c r="K778" s="212"/>
      <c r="L778" s="198"/>
      <c r="M778" s="198"/>
      <c r="N778" s="198"/>
      <c r="O778" s="198"/>
      <c r="P778" s="198"/>
      <c r="Q778" s="198"/>
      <c r="R778" s="198"/>
      <c r="S778" s="198"/>
      <c r="T778" s="198"/>
      <c r="U778" s="202"/>
      <c r="V778" s="201"/>
      <c r="W778" s="201"/>
      <c r="X778" s="201"/>
      <c r="Y778" s="201"/>
      <c r="Z778" s="201"/>
      <c r="AA778" s="205"/>
      <c r="AB778" s="205"/>
      <c r="AC778" s="205"/>
      <c r="AD778" s="205"/>
      <c r="AE778" s="205"/>
      <c r="AF778" s="205"/>
      <c r="AG778" s="205"/>
      <c r="AH778" s="205"/>
      <c r="AI778" s="233"/>
      <c r="AJ778" s="331"/>
      <c r="AK778" s="331"/>
      <c r="AL778" s="331"/>
      <c r="AM778" s="332"/>
      <c r="AN778" s="332"/>
      <c r="AO778" s="333"/>
      <c r="AQ778" s="19"/>
      <c r="AV778" s="221"/>
      <c r="AW778" s="221"/>
      <c r="AX778" s="221"/>
      <c r="AY778" s="221"/>
      <c r="AZ778" s="221"/>
      <c r="BA778" s="221"/>
      <c r="BB778" s="221"/>
      <c r="BC778" s="221"/>
      <c r="BD778" s="221"/>
      <c r="BL778" s="195"/>
      <c r="BM778" s="195"/>
      <c r="BN778" s="195"/>
      <c r="BO778" s="195"/>
      <c r="BP778" s="195"/>
      <c r="BQ778" s="195"/>
      <c r="BS778" s="195"/>
      <c r="BT778" s="195"/>
      <c r="BU778" s="246"/>
      <c r="BV778" s="195"/>
      <c r="BW778" s="246"/>
      <c r="BX778" s="195"/>
      <c r="BY778" s="246"/>
      <c r="BZ778" s="195"/>
      <c r="CA778" s="246"/>
      <c r="CC778" s="246"/>
      <c r="CE778" s="246"/>
    </row>
    <row r="779" spans="1:83" s="17" customFormat="1" ht="14.25" customHeight="1" x14ac:dyDescent="0.25">
      <c r="A779" s="198"/>
      <c r="B779" s="200"/>
      <c r="C779" s="199"/>
      <c r="D779" s="199"/>
      <c r="E779" s="199"/>
      <c r="F779" s="200"/>
      <c r="G779" s="200"/>
      <c r="H779" s="200"/>
      <c r="I779" s="198"/>
      <c r="J779" s="199"/>
      <c r="K779" s="212"/>
      <c r="L779" s="198"/>
      <c r="M779" s="198"/>
      <c r="N779" s="198"/>
      <c r="O779" s="198"/>
      <c r="P779" s="198"/>
      <c r="Q779" s="198"/>
      <c r="R779" s="198"/>
      <c r="S779" s="198"/>
      <c r="T779" s="198"/>
      <c r="U779" s="202"/>
      <c r="V779" s="201"/>
      <c r="W779" s="201"/>
      <c r="X779" s="201"/>
      <c r="Y779" s="201"/>
      <c r="Z779" s="201"/>
      <c r="AA779" s="205"/>
      <c r="AB779" s="205"/>
      <c r="AC779" s="205"/>
      <c r="AD779" s="205"/>
      <c r="AE779" s="205"/>
      <c r="AF779" s="205"/>
      <c r="AG779" s="205"/>
      <c r="AH779" s="205"/>
      <c r="AI779" s="233"/>
      <c r="AJ779" s="331"/>
      <c r="AK779" s="331"/>
      <c r="AL779" s="331"/>
      <c r="AM779" s="332"/>
      <c r="AN779" s="332"/>
      <c r="AO779" s="333"/>
      <c r="AQ779" s="19"/>
      <c r="AV779" s="221"/>
      <c r="AW779" s="221"/>
      <c r="AX779" s="221"/>
      <c r="AY779" s="221"/>
      <c r="AZ779" s="221"/>
      <c r="BA779" s="221"/>
      <c r="BB779" s="221"/>
      <c r="BC779" s="221"/>
      <c r="BD779" s="221"/>
      <c r="BL779" s="195"/>
      <c r="BM779" s="195"/>
      <c r="BN779" s="195"/>
      <c r="BO779" s="195"/>
      <c r="BP779" s="195"/>
      <c r="BQ779" s="195"/>
      <c r="BS779" s="195"/>
      <c r="BT779" s="195"/>
      <c r="BU779" s="246"/>
      <c r="BV779" s="195"/>
      <c r="BW779" s="246"/>
      <c r="BX779" s="195"/>
      <c r="BY779" s="246"/>
      <c r="BZ779" s="195"/>
      <c r="CA779" s="246"/>
      <c r="CC779" s="246"/>
      <c r="CE779" s="246"/>
    </row>
    <row r="780" spans="1:83" s="17" customFormat="1" ht="14.25" customHeight="1" x14ac:dyDescent="0.25">
      <c r="A780" s="198"/>
      <c r="B780" s="200"/>
      <c r="C780" s="199"/>
      <c r="D780" s="199"/>
      <c r="E780" s="199"/>
      <c r="F780" s="200"/>
      <c r="G780" s="200"/>
      <c r="H780" s="200"/>
      <c r="I780" s="198"/>
      <c r="J780" s="199"/>
      <c r="K780" s="212"/>
      <c r="L780" s="198"/>
      <c r="M780" s="198"/>
      <c r="N780" s="198"/>
      <c r="O780" s="198"/>
      <c r="P780" s="198"/>
      <c r="Q780" s="198"/>
      <c r="R780" s="198"/>
      <c r="S780" s="198"/>
      <c r="T780" s="198"/>
      <c r="U780" s="202"/>
      <c r="V780" s="201"/>
      <c r="W780" s="201"/>
      <c r="X780" s="201"/>
      <c r="Y780" s="201"/>
      <c r="Z780" s="201"/>
      <c r="AA780" s="205"/>
      <c r="AB780" s="205"/>
      <c r="AC780" s="205"/>
      <c r="AD780" s="205"/>
      <c r="AE780" s="205"/>
      <c r="AF780" s="205"/>
      <c r="AG780" s="205"/>
      <c r="AH780" s="205"/>
      <c r="AI780" s="233"/>
      <c r="AJ780" s="331"/>
      <c r="AK780" s="331"/>
      <c r="AL780" s="331"/>
      <c r="AM780" s="332"/>
      <c r="AN780" s="332"/>
      <c r="AO780" s="333"/>
      <c r="AQ780" s="19"/>
      <c r="AV780" s="221"/>
      <c r="AW780" s="221"/>
      <c r="AX780" s="221"/>
      <c r="AY780" s="221"/>
      <c r="AZ780" s="221"/>
      <c r="BA780" s="221"/>
      <c r="BB780" s="221"/>
      <c r="BC780" s="221"/>
      <c r="BD780" s="221"/>
      <c r="BL780" s="195"/>
      <c r="BM780" s="195"/>
      <c r="BN780" s="195"/>
      <c r="BO780" s="195"/>
      <c r="BP780" s="195"/>
      <c r="BQ780" s="195"/>
      <c r="BS780" s="195"/>
      <c r="BT780" s="195"/>
      <c r="BU780" s="246"/>
      <c r="BV780" s="195"/>
      <c r="BW780" s="246"/>
      <c r="BX780" s="195"/>
      <c r="BY780" s="246"/>
      <c r="BZ780" s="195"/>
      <c r="CA780" s="246"/>
      <c r="CC780" s="246"/>
      <c r="CE780" s="246"/>
    </row>
    <row r="781" spans="1:83" s="17" customFormat="1" ht="14.25" customHeight="1" x14ac:dyDescent="0.25">
      <c r="A781" s="198"/>
      <c r="B781" s="200"/>
      <c r="C781" s="199"/>
      <c r="D781" s="199"/>
      <c r="E781" s="199"/>
      <c r="F781" s="200"/>
      <c r="G781" s="200"/>
      <c r="H781" s="200"/>
      <c r="I781" s="198"/>
      <c r="J781" s="199"/>
      <c r="K781" s="212"/>
      <c r="L781" s="198"/>
      <c r="M781" s="198"/>
      <c r="N781" s="198"/>
      <c r="O781" s="198"/>
      <c r="P781" s="198"/>
      <c r="Q781" s="198"/>
      <c r="R781" s="198"/>
      <c r="S781" s="198"/>
      <c r="T781" s="198"/>
      <c r="U781" s="202"/>
      <c r="V781" s="201"/>
      <c r="W781" s="201"/>
      <c r="X781" s="201"/>
      <c r="Y781" s="201"/>
      <c r="Z781" s="201"/>
      <c r="AA781" s="205"/>
      <c r="AB781" s="205"/>
      <c r="AC781" s="205"/>
      <c r="AD781" s="205"/>
      <c r="AE781" s="205"/>
      <c r="AF781" s="205"/>
      <c r="AG781" s="205"/>
      <c r="AH781" s="205"/>
      <c r="AI781" s="233"/>
      <c r="AJ781" s="331"/>
      <c r="AK781" s="331"/>
      <c r="AL781" s="331"/>
      <c r="AM781" s="332"/>
      <c r="AN781" s="332"/>
      <c r="AO781" s="333"/>
      <c r="AQ781" s="19"/>
      <c r="AV781" s="221"/>
      <c r="AW781" s="221"/>
      <c r="AX781" s="221"/>
      <c r="AY781" s="221"/>
      <c r="AZ781" s="221"/>
      <c r="BA781" s="221"/>
      <c r="BB781" s="221"/>
      <c r="BC781" s="221"/>
      <c r="BD781" s="221"/>
      <c r="BL781" s="195"/>
      <c r="BM781" s="195"/>
      <c r="BN781" s="195"/>
      <c r="BO781" s="195"/>
      <c r="BP781" s="195"/>
      <c r="BQ781" s="195"/>
      <c r="BS781" s="195"/>
      <c r="BT781" s="195"/>
      <c r="BU781" s="246"/>
      <c r="BV781" s="195"/>
      <c r="BW781" s="246"/>
      <c r="BX781" s="195"/>
      <c r="BY781" s="246"/>
      <c r="BZ781" s="195"/>
      <c r="CA781" s="246"/>
      <c r="CC781" s="246"/>
      <c r="CE781" s="246"/>
    </row>
    <row r="782" spans="1:83" s="17" customFormat="1" ht="14.25" customHeight="1" x14ac:dyDescent="0.25">
      <c r="A782" s="198"/>
      <c r="B782" s="200"/>
      <c r="C782" s="199"/>
      <c r="D782" s="199"/>
      <c r="E782" s="199"/>
      <c r="F782" s="200"/>
      <c r="G782" s="200"/>
      <c r="H782" s="200"/>
      <c r="I782" s="198"/>
      <c r="J782" s="199"/>
      <c r="K782" s="212"/>
      <c r="L782" s="198"/>
      <c r="M782" s="198"/>
      <c r="N782" s="198"/>
      <c r="O782" s="198"/>
      <c r="P782" s="198"/>
      <c r="Q782" s="198"/>
      <c r="R782" s="198"/>
      <c r="S782" s="198"/>
      <c r="T782" s="198"/>
      <c r="U782" s="202"/>
      <c r="V782" s="201"/>
      <c r="W782" s="201"/>
      <c r="X782" s="201"/>
      <c r="Y782" s="201"/>
      <c r="Z782" s="201"/>
      <c r="AA782" s="205"/>
      <c r="AB782" s="205"/>
      <c r="AC782" s="205"/>
      <c r="AD782" s="205"/>
      <c r="AE782" s="205"/>
      <c r="AF782" s="205"/>
      <c r="AG782" s="205"/>
      <c r="AH782" s="205"/>
      <c r="AI782" s="233"/>
      <c r="AJ782" s="331"/>
      <c r="AK782" s="331"/>
      <c r="AL782" s="331"/>
      <c r="AM782" s="332"/>
      <c r="AN782" s="332"/>
      <c r="AO782" s="333"/>
      <c r="AQ782" s="19"/>
      <c r="AV782" s="221"/>
      <c r="AW782" s="221"/>
      <c r="AX782" s="221"/>
      <c r="AY782" s="221"/>
      <c r="AZ782" s="221"/>
      <c r="BA782" s="221"/>
      <c r="BB782" s="221"/>
      <c r="BC782" s="221"/>
      <c r="BD782" s="221"/>
      <c r="BL782" s="195"/>
      <c r="BM782" s="195"/>
      <c r="BN782" s="195"/>
      <c r="BO782" s="195"/>
      <c r="BP782" s="195"/>
      <c r="BQ782" s="195"/>
      <c r="BS782" s="195"/>
      <c r="BT782" s="195"/>
      <c r="BU782" s="246"/>
      <c r="BV782" s="195"/>
      <c r="BW782" s="246"/>
      <c r="BX782" s="195"/>
      <c r="BY782" s="246"/>
      <c r="BZ782" s="195"/>
      <c r="CA782" s="246"/>
      <c r="CC782" s="246"/>
      <c r="CE782" s="246"/>
    </row>
    <row r="783" spans="1:83" s="17" customFormat="1" ht="14.25" customHeight="1" x14ac:dyDescent="0.25">
      <c r="A783" s="198"/>
      <c r="B783" s="200"/>
      <c r="C783" s="199"/>
      <c r="D783" s="199"/>
      <c r="E783" s="199"/>
      <c r="F783" s="200"/>
      <c r="G783" s="200"/>
      <c r="H783" s="200"/>
      <c r="I783" s="198"/>
      <c r="J783" s="199"/>
      <c r="K783" s="212"/>
      <c r="L783" s="198"/>
      <c r="M783" s="198"/>
      <c r="N783" s="198"/>
      <c r="O783" s="198"/>
      <c r="P783" s="198"/>
      <c r="Q783" s="198"/>
      <c r="R783" s="198"/>
      <c r="S783" s="198"/>
      <c r="T783" s="198"/>
      <c r="U783" s="202"/>
      <c r="V783" s="201"/>
      <c r="W783" s="201"/>
      <c r="X783" s="201"/>
      <c r="Y783" s="201"/>
      <c r="Z783" s="201"/>
      <c r="AA783" s="205"/>
      <c r="AB783" s="205"/>
      <c r="AC783" s="205"/>
      <c r="AD783" s="205"/>
      <c r="AE783" s="205"/>
      <c r="AF783" s="205"/>
      <c r="AG783" s="205"/>
      <c r="AH783" s="205"/>
      <c r="AI783" s="233"/>
      <c r="AJ783" s="331"/>
      <c r="AK783" s="331"/>
      <c r="AL783" s="331"/>
      <c r="AM783" s="332"/>
      <c r="AN783" s="332"/>
      <c r="AO783" s="333"/>
      <c r="AQ783" s="19"/>
      <c r="AV783" s="221"/>
      <c r="AW783" s="221"/>
      <c r="AX783" s="221"/>
      <c r="AY783" s="221"/>
      <c r="AZ783" s="221"/>
      <c r="BA783" s="221"/>
      <c r="BB783" s="221"/>
      <c r="BC783" s="221"/>
      <c r="BD783" s="221"/>
      <c r="BL783" s="195"/>
      <c r="BM783" s="195"/>
      <c r="BN783" s="195"/>
      <c r="BO783" s="195"/>
      <c r="BP783" s="195"/>
      <c r="BQ783" s="195"/>
      <c r="BS783" s="195"/>
      <c r="BT783" s="195"/>
      <c r="BU783" s="246"/>
      <c r="BV783" s="195"/>
      <c r="BW783" s="246"/>
      <c r="BX783" s="195"/>
      <c r="BY783" s="246"/>
      <c r="BZ783" s="195"/>
      <c r="CA783" s="246"/>
      <c r="CC783" s="246"/>
      <c r="CE783" s="246"/>
    </row>
    <row r="784" spans="1:83" s="17" customFormat="1" ht="14.25" customHeight="1" x14ac:dyDescent="0.25">
      <c r="A784" s="198"/>
      <c r="B784" s="200"/>
      <c r="C784" s="199"/>
      <c r="D784" s="199"/>
      <c r="E784" s="199"/>
      <c r="F784" s="200"/>
      <c r="G784" s="200"/>
      <c r="H784" s="200"/>
      <c r="I784" s="198"/>
      <c r="J784" s="199"/>
      <c r="K784" s="212"/>
      <c r="L784" s="198"/>
      <c r="M784" s="198"/>
      <c r="N784" s="198"/>
      <c r="O784" s="198"/>
      <c r="P784" s="198"/>
      <c r="Q784" s="198"/>
      <c r="R784" s="198"/>
      <c r="S784" s="198"/>
      <c r="T784" s="198"/>
      <c r="U784" s="202"/>
      <c r="V784" s="201"/>
      <c r="W784" s="201"/>
      <c r="X784" s="201"/>
      <c r="Y784" s="201"/>
      <c r="Z784" s="201"/>
      <c r="AA784" s="205"/>
      <c r="AB784" s="205"/>
      <c r="AC784" s="205"/>
      <c r="AD784" s="205"/>
      <c r="AE784" s="205"/>
      <c r="AF784" s="205"/>
      <c r="AG784" s="205"/>
      <c r="AH784" s="205"/>
      <c r="AI784" s="233"/>
      <c r="AJ784" s="331"/>
      <c r="AK784" s="331"/>
      <c r="AL784" s="331"/>
      <c r="AM784" s="332"/>
      <c r="AN784" s="332"/>
      <c r="AO784" s="333"/>
      <c r="AQ784" s="19"/>
      <c r="AV784" s="221"/>
      <c r="AW784" s="221"/>
      <c r="AX784" s="221"/>
      <c r="AY784" s="221"/>
      <c r="AZ784" s="221"/>
      <c r="BA784" s="221"/>
      <c r="BB784" s="221"/>
      <c r="BC784" s="221"/>
      <c r="BD784" s="221"/>
      <c r="BL784" s="195"/>
      <c r="BM784" s="195"/>
      <c r="BN784" s="195"/>
      <c r="BO784" s="195"/>
      <c r="BP784" s="195"/>
      <c r="BQ784" s="195"/>
      <c r="BS784" s="195"/>
      <c r="BT784" s="195"/>
      <c r="BU784" s="246"/>
      <c r="BV784" s="195"/>
      <c r="BW784" s="246"/>
      <c r="BX784" s="195"/>
      <c r="BY784" s="246"/>
      <c r="BZ784" s="195"/>
      <c r="CA784" s="246"/>
      <c r="CC784" s="246"/>
      <c r="CE784" s="246"/>
    </row>
    <row r="785" spans="1:83" s="17" customFormat="1" ht="14.25" customHeight="1" x14ac:dyDescent="0.25">
      <c r="A785" s="198"/>
      <c r="B785" s="200"/>
      <c r="C785" s="199"/>
      <c r="D785" s="199"/>
      <c r="E785" s="199"/>
      <c r="F785" s="200"/>
      <c r="G785" s="200"/>
      <c r="H785" s="200"/>
      <c r="I785" s="198"/>
      <c r="J785" s="199"/>
      <c r="K785" s="212"/>
      <c r="L785" s="198"/>
      <c r="M785" s="198"/>
      <c r="N785" s="198"/>
      <c r="O785" s="198"/>
      <c r="P785" s="198"/>
      <c r="Q785" s="198"/>
      <c r="R785" s="198"/>
      <c r="S785" s="198"/>
      <c r="T785" s="198"/>
      <c r="U785" s="202"/>
      <c r="V785" s="201"/>
      <c r="W785" s="201"/>
      <c r="X785" s="201"/>
      <c r="Y785" s="201"/>
      <c r="Z785" s="201"/>
      <c r="AA785" s="205"/>
      <c r="AB785" s="205"/>
      <c r="AC785" s="205"/>
      <c r="AD785" s="205"/>
      <c r="AE785" s="205"/>
      <c r="AF785" s="205"/>
      <c r="AG785" s="205"/>
      <c r="AH785" s="205"/>
      <c r="AI785" s="233"/>
      <c r="AJ785" s="331"/>
      <c r="AK785" s="331"/>
      <c r="AL785" s="331"/>
      <c r="AM785" s="332"/>
      <c r="AN785" s="332"/>
      <c r="AO785" s="333"/>
      <c r="AQ785" s="19"/>
      <c r="AV785" s="221"/>
      <c r="AW785" s="221"/>
      <c r="AX785" s="221"/>
      <c r="AY785" s="221"/>
      <c r="AZ785" s="221"/>
      <c r="BA785" s="221"/>
      <c r="BB785" s="221"/>
      <c r="BC785" s="221"/>
      <c r="BD785" s="221"/>
      <c r="BL785" s="195"/>
      <c r="BM785" s="195"/>
      <c r="BN785" s="195"/>
      <c r="BO785" s="195"/>
      <c r="BP785" s="195"/>
      <c r="BQ785" s="195"/>
      <c r="BS785" s="195"/>
      <c r="BT785" s="195"/>
      <c r="BU785" s="246"/>
      <c r="BV785" s="195"/>
      <c r="BW785" s="246"/>
      <c r="BX785" s="195"/>
      <c r="BY785" s="246"/>
      <c r="BZ785" s="195"/>
      <c r="CA785" s="246"/>
      <c r="CC785" s="246"/>
      <c r="CE785" s="246"/>
    </row>
    <row r="786" spans="1:83" s="17" customFormat="1" ht="14.25" customHeight="1" x14ac:dyDescent="0.25">
      <c r="A786" s="198"/>
      <c r="B786" s="200"/>
      <c r="C786" s="199"/>
      <c r="D786" s="199"/>
      <c r="E786" s="199"/>
      <c r="F786" s="200"/>
      <c r="G786" s="200"/>
      <c r="H786" s="200"/>
      <c r="I786" s="198"/>
      <c r="J786" s="199"/>
      <c r="K786" s="212"/>
      <c r="L786" s="198"/>
      <c r="M786" s="198"/>
      <c r="N786" s="198"/>
      <c r="O786" s="198"/>
      <c r="P786" s="198"/>
      <c r="Q786" s="198"/>
      <c r="R786" s="198"/>
      <c r="S786" s="198"/>
      <c r="T786" s="198"/>
      <c r="U786" s="202"/>
      <c r="V786" s="201"/>
      <c r="W786" s="201"/>
      <c r="X786" s="201"/>
      <c r="Y786" s="201"/>
      <c r="Z786" s="201"/>
      <c r="AA786" s="205"/>
      <c r="AB786" s="205"/>
      <c r="AC786" s="205"/>
      <c r="AD786" s="205"/>
      <c r="AE786" s="205"/>
      <c r="AF786" s="205"/>
      <c r="AG786" s="205"/>
      <c r="AH786" s="205"/>
      <c r="AI786" s="233"/>
      <c r="AJ786" s="331"/>
      <c r="AK786" s="331"/>
      <c r="AL786" s="331"/>
      <c r="AM786" s="332"/>
      <c r="AN786" s="332"/>
      <c r="AO786" s="333"/>
      <c r="AQ786" s="19"/>
      <c r="AV786" s="221"/>
      <c r="AW786" s="221"/>
      <c r="AX786" s="221"/>
      <c r="AY786" s="221"/>
      <c r="AZ786" s="221"/>
      <c r="BA786" s="221"/>
      <c r="BB786" s="221"/>
      <c r="BC786" s="221"/>
      <c r="BD786" s="221"/>
      <c r="BL786" s="195"/>
      <c r="BM786" s="195"/>
      <c r="BN786" s="195"/>
      <c r="BO786" s="195"/>
      <c r="BP786" s="195"/>
      <c r="BQ786" s="195"/>
      <c r="BS786" s="195"/>
      <c r="BT786" s="195"/>
      <c r="BU786" s="246"/>
      <c r="BV786" s="195"/>
      <c r="BW786" s="246"/>
      <c r="BX786" s="195"/>
      <c r="BY786" s="246"/>
      <c r="BZ786" s="195"/>
      <c r="CA786" s="246"/>
      <c r="CC786" s="246"/>
      <c r="CE786" s="246"/>
    </row>
    <row r="787" spans="1:83" s="17" customFormat="1" ht="14.25" customHeight="1" x14ac:dyDescent="0.25">
      <c r="A787" s="198"/>
      <c r="B787" s="200"/>
      <c r="C787" s="199"/>
      <c r="D787" s="199"/>
      <c r="E787" s="199"/>
      <c r="F787" s="200"/>
      <c r="G787" s="200"/>
      <c r="H787" s="200"/>
      <c r="I787" s="198"/>
      <c r="J787" s="199"/>
      <c r="K787" s="212"/>
      <c r="L787" s="198"/>
      <c r="M787" s="198"/>
      <c r="N787" s="198"/>
      <c r="O787" s="198"/>
      <c r="P787" s="198"/>
      <c r="Q787" s="198"/>
      <c r="R787" s="198"/>
      <c r="S787" s="198"/>
      <c r="T787" s="198"/>
      <c r="U787" s="202"/>
      <c r="V787" s="201"/>
      <c r="W787" s="201"/>
      <c r="X787" s="201"/>
      <c r="Y787" s="201"/>
      <c r="Z787" s="201"/>
      <c r="AA787" s="205"/>
      <c r="AB787" s="205"/>
      <c r="AC787" s="205"/>
      <c r="AD787" s="205"/>
      <c r="AE787" s="205"/>
      <c r="AF787" s="205"/>
      <c r="AG787" s="205"/>
      <c r="AH787" s="205"/>
      <c r="AI787" s="233"/>
      <c r="AJ787" s="331"/>
      <c r="AK787" s="331"/>
      <c r="AL787" s="331"/>
      <c r="AM787" s="332"/>
      <c r="AN787" s="332"/>
      <c r="AO787" s="333"/>
      <c r="AQ787" s="19"/>
      <c r="AV787" s="221"/>
      <c r="AW787" s="221"/>
      <c r="AX787" s="221"/>
      <c r="AY787" s="221"/>
      <c r="AZ787" s="221"/>
      <c r="BA787" s="221"/>
      <c r="BB787" s="221"/>
      <c r="BC787" s="221"/>
      <c r="BD787" s="221"/>
      <c r="BL787" s="195"/>
      <c r="BM787" s="195"/>
      <c r="BN787" s="195"/>
      <c r="BO787" s="195"/>
      <c r="BP787" s="195"/>
      <c r="BQ787" s="195"/>
      <c r="BS787" s="195"/>
      <c r="BT787" s="195"/>
      <c r="BU787" s="246"/>
      <c r="BV787" s="195"/>
      <c r="BW787" s="246"/>
      <c r="BX787" s="195"/>
      <c r="BY787" s="246"/>
      <c r="BZ787" s="195"/>
      <c r="CA787" s="246"/>
      <c r="CC787" s="246"/>
      <c r="CE787" s="246"/>
    </row>
    <row r="788" spans="1:83" s="17" customFormat="1" ht="14.25" customHeight="1" x14ac:dyDescent="0.25">
      <c r="A788" s="198"/>
      <c r="B788" s="200"/>
      <c r="C788" s="199"/>
      <c r="D788" s="199"/>
      <c r="E788" s="199"/>
      <c r="F788" s="200"/>
      <c r="G788" s="200"/>
      <c r="H788" s="200"/>
      <c r="I788" s="198"/>
      <c r="J788" s="199"/>
      <c r="K788" s="212"/>
      <c r="L788" s="198"/>
      <c r="M788" s="198"/>
      <c r="N788" s="198"/>
      <c r="O788" s="198"/>
      <c r="P788" s="198"/>
      <c r="Q788" s="198"/>
      <c r="R788" s="198"/>
      <c r="S788" s="198"/>
      <c r="T788" s="198"/>
      <c r="U788" s="202"/>
      <c r="V788" s="201"/>
      <c r="W788" s="201"/>
      <c r="X788" s="201"/>
      <c r="Y788" s="201"/>
      <c r="Z788" s="201"/>
      <c r="AA788" s="205"/>
      <c r="AB788" s="205"/>
      <c r="AC788" s="205"/>
      <c r="AD788" s="205"/>
      <c r="AE788" s="205"/>
      <c r="AF788" s="205"/>
      <c r="AG788" s="205"/>
      <c r="AH788" s="205"/>
      <c r="AI788" s="233"/>
      <c r="AJ788" s="331"/>
      <c r="AK788" s="331"/>
      <c r="AL788" s="331"/>
      <c r="AM788" s="332"/>
      <c r="AN788" s="332"/>
      <c r="AO788" s="333"/>
      <c r="AQ788" s="19"/>
      <c r="AV788" s="221"/>
      <c r="AW788" s="221"/>
      <c r="AX788" s="221"/>
      <c r="AY788" s="221"/>
      <c r="AZ788" s="221"/>
      <c r="BA788" s="221"/>
      <c r="BB788" s="221"/>
      <c r="BC788" s="221"/>
      <c r="BD788" s="221"/>
      <c r="BL788" s="195"/>
      <c r="BM788" s="195"/>
      <c r="BN788" s="195"/>
      <c r="BO788" s="195"/>
      <c r="BP788" s="195"/>
      <c r="BQ788" s="195"/>
      <c r="BS788" s="195"/>
      <c r="BT788" s="195"/>
      <c r="BU788" s="246"/>
      <c r="BV788" s="195"/>
      <c r="BW788" s="246"/>
      <c r="BX788" s="195"/>
      <c r="BY788" s="246"/>
      <c r="BZ788" s="195"/>
      <c r="CA788" s="246"/>
      <c r="CC788" s="246"/>
      <c r="CE788" s="246"/>
    </row>
    <row r="789" spans="1:83" s="17" customFormat="1" ht="14.25" customHeight="1" x14ac:dyDescent="0.25">
      <c r="A789" s="198"/>
      <c r="B789" s="200"/>
      <c r="C789" s="199"/>
      <c r="D789" s="199"/>
      <c r="E789" s="199"/>
      <c r="F789" s="200"/>
      <c r="G789" s="200"/>
      <c r="H789" s="200"/>
      <c r="I789" s="198"/>
      <c r="J789" s="199"/>
      <c r="K789" s="212"/>
      <c r="L789" s="198"/>
      <c r="M789" s="198"/>
      <c r="N789" s="198"/>
      <c r="O789" s="198"/>
      <c r="P789" s="198"/>
      <c r="Q789" s="198"/>
      <c r="R789" s="198"/>
      <c r="S789" s="198"/>
      <c r="T789" s="198"/>
      <c r="U789" s="202"/>
      <c r="V789" s="201"/>
      <c r="W789" s="201"/>
      <c r="X789" s="201"/>
      <c r="Y789" s="201"/>
      <c r="Z789" s="201"/>
      <c r="AA789" s="205"/>
      <c r="AB789" s="205"/>
      <c r="AC789" s="205"/>
      <c r="AD789" s="205"/>
      <c r="AE789" s="205"/>
      <c r="AF789" s="205"/>
      <c r="AG789" s="205"/>
      <c r="AH789" s="205"/>
      <c r="AI789" s="233"/>
      <c r="AJ789" s="331"/>
      <c r="AK789" s="331"/>
      <c r="AL789" s="331"/>
      <c r="AM789" s="332"/>
      <c r="AN789" s="332"/>
      <c r="AO789" s="333"/>
      <c r="AQ789" s="19"/>
      <c r="AV789" s="221"/>
      <c r="AW789" s="221"/>
      <c r="AX789" s="221"/>
      <c r="AY789" s="221"/>
      <c r="AZ789" s="221"/>
      <c r="BA789" s="221"/>
      <c r="BB789" s="221"/>
      <c r="BC789" s="221"/>
      <c r="BD789" s="221"/>
      <c r="BL789" s="195"/>
      <c r="BM789" s="195"/>
      <c r="BN789" s="195"/>
      <c r="BO789" s="195"/>
      <c r="BP789" s="195"/>
      <c r="BQ789" s="195"/>
      <c r="BS789" s="195"/>
      <c r="BT789" s="195"/>
      <c r="BU789" s="246"/>
      <c r="BV789" s="195"/>
      <c r="BW789" s="246"/>
      <c r="BX789" s="195"/>
      <c r="BY789" s="246"/>
      <c r="BZ789" s="195"/>
      <c r="CA789" s="246"/>
      <c r="CC789" s="246"/>
      <c r="CE789" s="246"/>
    </row>
    <row r="790" spans="1:83" s="17" customFormat="1" ht="14.25" customHeight="1" x14ac:dyDescent="0.25">
      <c r="A790" s="198"/>
      <c r="B790" s="200"/>
      <c r="C790" s="199"/>
      <c r="D790" s="199"/>
      <c r="E790" s="199"/>
      <c r="F790" s="200"/>
      <c r="G790" s="200"/>
      <c r="H790" s="200"/>
      <c r="I790" s="198"/>
      <c r="J790" s="199"/>
      <c r="K790" s="212"/>
      <c r="L790" s="198"/>
      <c r="M790" s="198"/>
      <c r="N790" s="198"/>
      <c r="O790" s="198"/>
      <c r="P790" s="198"/>
      <c r="Q790" s="198"/>
      <c r="R790" s="198"/>
      <c r="S790" s="198"/>
      <c r="T790" s="198"/>
      <c r="U790" s="202"/>
      <c r="V790" s="201"/>
      <c r="W790" s="201"/>
      <c r="X790" s="201"/>
      <c r="Y790" s="201"/>
      <c r="Z790" s="201"/>
      <c r="AA790" s="205"/>
      <c r="AB790" s="205"/>
      <c r="AC790" s="205"/>
      <c r="AD790" s="205"/>
      <c r="AE790" s="205"/>
      <c r="AF790" s="205"/>
      <c r="AG790" s="205"/>
      <c r="AH790" s="205"/>
      <c r="AI790" s="233"/>
      <c r="AJ790" s="331"/>
      <c r="AK790" s="331"/>
      <c r="AL790" s="331"/>
      <c r="AM790" s="332"/>
      <c r="AN790" s="332"/>
      <c r="AO790" s="333"/>
      <c r="AQ790" s="19"/>
      <c r="AV790" s="221"/>
      <c r="AW790" s="221"/>
      <c r="AX790" s="221"/>
      <c r="AY790" s="221"/>
      <c r="AZ790" s="221"/>
      <c r="BA790" s="221"/>
      <c r="BB790" s="221"/>
      <c r="BC790" s="221"/>
      <c r="BD790" s="221"/>
      <c r="BL790" s="195"/>
      <c r="BM790" s="195"/>
      <c r="BN790" s="195"/>
      <c r="BO790" s="195"/>
      <c r="BP790" s="195"/>
      <c r="BQ790" s="195"/>
      <c r="BS790" s="195"/>
      <c r="BT790" s="195"/>
      <c r="BU790" s="246"/>
      <c r="BV790" s="195"/>
      <c r="BW790" s="246"/>
      <c r="BX790" s="195"/>
      <c r="BY790" s="246"/>
      <c r="BZ790" s="195"/>
      <c r="CA790" s="246"/>
      <c r="CC790" s="246"/>
      <c r="CE790" s="246"/>
    </row>
    <row r="791" spans="1:83" s="17" customFormat="1" ht="14.25" customHeight="1" x14ac:dyDescent="0.25">
      <c r="A791" s="198"/>
      <c r="B791" s="200"/>
      <c r="C791" s="199"/>
      <c r="D791" s="199"/>
      <c r="E791" s="199"/>
      <c r="F791" s="200"/>
      <c r="G791" s="200"/>
      <c r="H791" s="200"/>
      <c r="I791" s="198"/>
      <c r="J791" s="199"/>
      <c r="K791" s="212"/>
      <c r="L791" s="198"/>
      <c r="M791" s="198"/>
      <c r="N791" s="198"/>
      <c r="O791" s="198"/>
      <c r="P791" s="198"/>
      <c r="Q791" s="198"/>
      <c r="R791" s="198"/>
      <c r="S791" s="198"/>
      <c r="T791" s="198"/>
      <c r="U791" s="202"/>
      <c r="V791" s="201"/>
      <c r="W791" s="201"/>
      <c r="X791" s="201"/>
      <c r="Y791" s="201"/>
      <c r="Z791" s="201"/>
      <c r="AA791" s="205"/>
      <c r="AB791" s="205"/>
      <c r="AC791" s="205"/>
      <c r="AD791" s="205"/>
      <c r="AE791" s="205"/>
      <c r="AF791" s="205"/>
      <c r="AG791" s="205"/>
      <c r="AH791" s="205"/>
      <c r="AI791" s="233"/>
      <c r="AJ791" s="331"/>
      <c r="AK791" s="331"/>
      <c r="AL791" s="331"/>
      <c r="AM791" s="332"/>
      <c r="AN791" s="332"/>
      <c r="AO791" s="333"/>
      <c r="AQ791" s="19"/>
      <c r="AV791" s="221"/>
      <c r="AW791" s="221"/>
      <c r="AX791" s="221"/>
      <c r="AY791" s="221"/>
      <c r="AZ791" s="221"/>
      <c r="BA791" s="221"/>
      <c r="BB791" s="221"/>
      <c r="BC791" s="221"/>
      <c r="BD791" s="221"/>
      <c r="BL791" s="195"/>
      <c r="BM791" s="195"/>
      <c r="BN791" s="195"/>
      <c r="BO791" s="195"/>
      <c r="BP791" s="195"/>
      <c r="BQ791" s="195"/>
      <c r="BS791" s="195"/>
      <c r="BT791" s="195"/>
      <c r="BU791" s="246"/>
      <c r="BV791" s="195"/>
      <c r="BW791" s="246"/>
      <c r="BX791" s="195"/>
      <c r="BY791" s="246"/>
      <c r="BZ791" s="195"/>
      <c r="CA791" s="246"/>
      <c r="CC791" s="246"/>
      <c r="CE791" s="246"/>
    </row>
    <row r="792" spans="1:83" s="17" customFormat="1" ht="14.25" customHeight="1" x14ac:dyDescent="0.25">
      <c r="A792" s="198"/>
      <c r="B792" s="200"/>
      <c r="C792" s="199"/>
      <c r="D792" s="199"/>
      <c r="E792" s="199"/>
      <c r="F792" s="200"/>
      <c r="G792" s="200"/>
      <c r="H792" s="200"/>
      <c r="I792" s="198"/>
      <c r="J792" s="199"/>
      <c r="K792" s="212"/>
      <c r="L792" s="198"/>
      <c r="M792" s="198"/>
      <c r="N792" s="198"/>
      <c r="O792" s="198"/>
      <c r="P792" s="198"/>
      <c r="Q792" s="198"/>
      <c r="R792" s="198"/>
      <c r="S792" s="198"/>
      <c r="T792" s="198"/>
      <c r="U792" s="202"/>
      <c r="V792" s="201"/>
      <c r="W792" s="201"/>
      <c r="X792" s="201"/>
      <c r="Y792" s="201"/>
      <c r="Z792" s="201"/>
      <c r="AA792" s="205"/>
      <c r="AB792" s="205"/>
      <c r="AC792" s="205"/>
      <c r="AD792" s="205"/>
      <c r="AE792" s="205"/>
      <c r="AF792" s="205"/>
      <c r="AG792" s="205"/>
      <c r="AH792" s="205"/>
      <c r="AI792" s="233"/>
      <c r="AJ792" s="331"/>
      <c r="AK792" s="331"/>
      <c r="AL792" s="331"/>
      <c r="AM792" s="332"/>
      <c r="AN792" s="332"/>
      <c r="AO792" s="333"/>
      <c r="AQ792" s="19"/>
      <c r="AV792" s="221"/>
      <c r="AW792" s="221"/>
      <c r="AX792" s="221"/>
      <c r="AY792" s="221"/>
      <c r="AZ792" s="221"/>
      <c r="BA792" s="221"/>
      <c r="BB792" s="221"/>
      <c r="BC792" s="221"/>
      <c r="BD792" s="221"/>
      <c r="BL792" s="195"/>
      <c r="BM792" s="195"/>
      <c r="BN792" s="195"/>
      <c r="BO792" s="195"/>
      <c r="BP792" s="195"/>
      <c r="BQ792" s="195"/>
      <c r="BS792" s="195"/>
      <c r="BT792" s="195"/>
      <c r="BU792" s="246"/>
      <c r="BV792" s="195"/>
      <c r="BW792" s="246"/>
      <c r="BX792" s="195"/>
      <c r="BY792" s="246"/>
      <c r="BZ792" s="195"/>
      <c r="CA792" s="246"/>
      <c r="CC792" s="246"/>
      <c r="CE792" s="246"/>
    </row>
    <row r="793" spans="1:83" s="17" customFormat="1" ht="14.25" customHeight="1" x14ac:dyDescent="0.25">
      <c r="A793" s="198"/>
      <c r="B793" s="200"/>
      <c r="C793" s="199"/>
      <c r="D793" s="199"/>
      <c r="E793" s="199"/>
      <c r="F793" s="200"/>
      <c r="G793" s="200"/>
      <c r="H793" s="200"/>
      <c r="I793" s="198"/>
      <c r="J793" s="199"/>
      <c r="K793" s="212"/>
      <c r="L793" s="198"/>
      <c r="M793" s="198"/>
      <c r="N793" s="198"/>
      <c r="O793" s="198"/>
      <c r="P793" s="198"/>
      <c r="Q793" s="198"/>
      <c r="R793" s="198"/>
      <c r="S793" s="198"/>
      <c r="T793" s="198"/>
      <c r="U793" s="202"/>
      <c r="V793" s="201"/>
      <c r="W793" s="201"/>
      <c r="X793" s="201"/>
      <c r="Y793" s="201"/>
      <c r="Z793" s="201"/>
      <c r="AA793" s="205"/>
      <c r="AB793" s="205"/>
      <c r="AC793" s="205"/>
      <c r="AD793" s="205"/>
      <c r="AE793" s="205"/>
      <c r="AF793" s="205"/>
      <c r="AG793" s="205"/>
      <c r="AH793" s="205"/>
      <c r="AI793" s="233"/>
      <c r="AJ793" s="331"/>
      <c r="AK793" s="331"/>
      <c r="AL793" s="331"/>
      <c r="AM793" s="332"/>
      <c r="AN793" s="332"/>
      <c r="AO793" s="333"/>
      <c r="AQ793" s="19"/>
      <c r="AV793" s="221"/>
      <c r="AW793" s="221"/>
      <c r="AX793" s="221"/>
      <c r="AY793" s="221"/>
      <c r="AZ793" s="221"/>
      <c r="BA793" s="221"/>
      <c r="BB793" s="221"/>
      <c r="BC793" s="221"/>
      <c r="BD793" s="221"/>
      <c r="BL793" s="195"/>
      <c r="BM793" s="195"/>
      <c r="BN793" s="195"/>
      <c r="BO793" s="195"/>
      <c r="BP793" s="195"/>
      <c r="BQ793" s="195"/>
      <c r="BS793" s="195"/>
      <c r="BT793" s="195"/>
      <c r="BU793" s="246"/>
      <c r="BV793" s="195"/>
      <c r="BW793" s="246"/>
      <c r="BX793" s="195"/>
      <c r="BY793" s="246"/>
      <c r="BZ793" s="195"/>
      <c r="CA793" s="246"/>
      <c r="CC793" s="246"/>
      <c r="CE793" s="246"/>
    </row>
    <row r="794" spans="1:83" s="17" customFormat="1" ht="14.25" customHeight="1" x14ac:dyDescent="0.25">
      <c r="A794" s="198"/>
      <c r="B794" s="200"/>
      <c r="C794" s="199"/>
      <c r="D794" s="199"/>
      <c r="E794" s="199"/>
      <c r="F794" s="200"/>
      <c r="G794" s="200"/>
      <c r="H794" s="200"/>
      <c r="I794" s="198"/>
      <c r="J794" s="199"/>
      <c r="K794" s="212"/>
      <c r="L794" s="198"/>
      <c r="M794" s="198"/>
      <c r="N794" s="198"/>
      <c r="O794" s="198"/>
      <c r="P794" s="198"/>
      <c r="Q794" s="198"/>
      <c r="R794" s="198"/>
      <c r="S794" s="198"/>
      <c r="T794" s="198"/>
      <c r="U794" s="202"/>
      <c r="V794" s="201"/>
      <c r="W794" s="201"/>
      <c r="X794" s="201"/>
      <c r="Y794" s="201"/>
      <c r="Z794" s="201"/>
      <c r="AA794" s="205"/>
      <c r="AB794" s="205"/>
      <c r="AC794" s="205"/>
      <c r="AD794" s="205"/>
      <c r="AE794" s="205"/>
      <c r="AF794" s="205"/>
      <c r="AG794" s="205"/>
      <c r="AH794" s="205"/>
      <c r="AI794" s="233"/>
      <c r="AJ794" s="331"/>
      <c r="AK794" s="331"/>
      <c r="AL794" s="331"/>
      <c r="AM794" s="332"/>
      <c r="AN794" s="332"/>
      <c r="AO794" s="333"/>
      <c r="AQ794" s="19"/>
      <c r="AV794" s="221"/>
      <c r="AW794" s="221"/>
      <c r="AX794" s="221"/>
      <c r="AY794" s="221"/>
      <c r="AZ794" s="221"/>
      <c r="BA794" s="221"/>
      <c r="BB794" s="221"/>
      <c r="BC794" s="221"/>
      <c r="BD794" s="221"/>
      <c r="BL794" s="195"/>
      <c r="BM794" s="195"/>
      <c r="BN794" s="195"/>
      <c r="BO794" s="195"/>
      <c r="BP794" s="195"/>
      <c r="BQ794" s="195"/>
      <c r="BS794" s="195"/>
      <c r="BT794" s="195"/>
      <c r="BU794" s="246"/>
      <c r="BV794" s="195"/>
      <c r="BW794" s="246"/>
      <c r="BX794" s="195"/>
      <c r="BY794" s="246"/>
      <c r="BZ794" s="195"/>
      <c r="CA794" s="246"/>
      <c r="CC794" s="246"/>
      <c r="CE794" s="246"/>
    </row>
    <row r="795" spans="1:83" s="17" customFormat="1" ht="14.25" customHeight="1" x14ac:dyDescent="0.25">
      <c r="A795" s="198"/>
      <c r="B795" s="200"/>
      <c r="C795" s="199"/>
      <c r="D795" s="199"/>
      <c r="E795" s="199"/>
      <c r="F795" s="200"/>
      <c r="G795" s="200"/>
      <c r="H795" s="200"/>
      <c r="I795" s="198"/>
      <c r="J795" s="199"/>
      <c r="K795" s="212"/>
      <c r="L795" s="198"/>
      <c r="M795" s="198"/>
      <c r="N795" s="198"/>
      <c r="O795" s="198"/>
      <c r="P795" s="198"/>
      <c r="Q795" s="198"/>
      <c r="R795" s="198"/>
      <c r="S795" s="198"/>
      <c r="T795" s="198"/>
      <c r="U795" s="202"/>
      <c r="V795" s="201"/>
      <c r="W795" s="201"/>
      <c r="X795" s="201"/>
      <c r="Y795" s="201"/>
      <c r="Z795" s="201"/>
      <c r="AA795" s="205"/>
      <c r="AB795" s="205"/>
      <c r="AC795" s="205"/>
      <c r="AD795" s="205"/>
      <c r="AE795" s="205"/>
      <c r="AF795" s="205"/>
      <c r="AG795" s="205"/>
      <c r="AH795" s="205"/>
      <c r="AI795" s="233"/>
      <c r="AJ795" s="331"/>
      <c r="AK795" s="331"/>
      <c r="AL795" s="331"/>
      <c r="AM795" s="332"/>
      <c r="AN795" s="332"/>
      <c r="AO795" s="333"/>
      <c r="AQ795" s="19"/>
      <c r="AV795" s="221"/>
      <c r="AW795" s="221"/>
      <c r="AX795" s="221"/>
      <c r="AY795" s="221"/>
      <c r="AZ795" s="221"/>
      <c r="BA795" s="221"/>
      <c r="BB795" s="221"/>
      <c r="BC795" s="221"/>
      <c r="BD795" s="221"/>
      <c r="BL795" s="195"/>
      <c r="BM795" s="195"/>
      <c r="BN795" s="195"/>
      <c r="BO795" s="195"/>
      <c r="BP795" s="195"/>
      <c r="BQ795" s="195"/>
      <c r="BS795" s="195"/>
      <c r="BT795" s="195"/>
      <c r="BU795" s="246"/>
      <c r="BV795" s="195"/>
      <c r="BW795" s="246"/>
      <c r="BX795" s="195"/>
      <c r="BY795" s="246"/>
      <c r="BZ795" s="195"/>
      <c r="CA795" s="246"/>
      <c r="CC795" s="246"/>
      <c r="CE795" s="246"/>
    </row>
    <row r="796" spans="1:83" s="17" customFormat="1" ht="14.25" customHeight="1" x14ac:dyDescent="0.25">
      <c r="A796" s="198"/>
      <c r="B796" s="200"/>
      <c r="C796" s="199"/>
      <c r="D796" s="199"/>
      <c r="E796" s="199"/>
      <c r="F796" s="200"/>
      <c r="G796" s="200"/>
      <c r="H796" s="200"/>
      <c r="I796" s="198"/>
      <c r="J796" s="199"/>
      <c r="K796" s="212"/>
      <c r="L796" s="198"/>
      <c r="M796" s="198"/>
      <c r="N796" s="198"/>
      <c r="O796" s="198"/>
      <c r="P796" s="198"/>
      <c r="Q796" s="198"/>
      <c r="R796" s="198"/>
      <c r="S796" s="198"/>
      <c r="T796" s="198"/>
      <c r="U796" s="202"/>
      <c r="V796" s="201"/>
      <c r="W796" s="201"/>
      <c r="X796" s="201"/>
      <c r="Y796" s="201"/>
      <c r="Z796" s="201"/>
      <c r="AA796" s="205"/>
      <c r="AB796" s="205"/>
      <c r="AC796" s="205"/>
      <c r="AD796" s="205"/>
      <c r="AE796" s="205"/>
      <c r="AF796" s="205"/>
      <c r="AG796" s="205"/>
      <c r="AH796" s="205"/>
      <c r="AI796" s="233"/>
      <c r="AJ796" s="331"/>
      <c r="AK796" s="331"/>
      <c r="AL796" s="331"/>
      <c r="AM796" s="332"/>
      <c r="AN796" s="332"/>
      <c r="AO796" s="333"/>
      <c r="AQ796" s="19"/>
      <c r="AV796" s="221"/>
      <c r="AW796" s="221"/>
      <c r="AX796" s="221"/>
      <c r="AY796" s="221"/>
      <c r="AZ796" s="221"/>
      <c r="BA796" s="221"/>
      <c r="BB796" s="221"/>
      <c r="BC796" s="221"/>
      <c r="BD796" s="221"/>
      <c r="BL796" s="195"/>
      <c r="BM796" s="195"/>
      <c r="BN796" s="195"/>
      <c r="BO796" s="195"/>
      <c r="BP796" s="195"/>
      <c r="BQ796" s="195"/>
      <c r="BS796" s="195"/>
      <c r="BT796" s="195"/>
      <c r="BU796" s="246"/>
      <c r="BV796" s="195"/>
      <c r="BW796" s="246"/>
      <c r="BX796" s="195"/>
      <c r="BY796" s="246"/>
      <c r="BZ796" s="195"/>
      <c r="CA796" s="246"/>
      <c r="CC796" s="246"/>
      <c r="CE796" s="246"/>
    </row>
    <row r="797" spans="1:83" s="17" customFormat="1" ht="14.25" customHeight="1" x14ac:dyDescent="0.25">
      <c r="A797" s="198"/>
      <c r="B797" s="200"/>
      <c r="C797" s="199"/>
      <c r="D797" s="199"/>
      <c r="E797" s="199"/>
      <c r="F797" s="200"/>
      <c r="G797" s="200"/>
      <c r="H797" s="200"/>
      <c r="I797" s="198"/>
      <c r="J797" s="199"/>
      <c r="K797" s="212"/>
      <c r="L797" s="198"/>
      <c r="M797" s="198"/>
      <c r="N797" s="198"/>
      <c r="O797" s="198"/>
      <c r="P797" s="198"/>
      <c r="Q797" s="198"/>
      <c r="R797" s="198"/>
      <c r="S797" s="198"/>
      <c r="T797" s="198"/>
      <c r="U797" s="202"/>
      <c r="V797" s="201"/>
      <c r="W797" s="201"/>
      <c r="X797" s="201"/>
      <c r="Y797" s="201"/>
      <c r="Z797" s="201"/>
      <c r="AA797" s="205"/>
      <c r="AB797" s="205"/>
      <c r="AC797" s="205"/>
      <c r="AD797" s="205"/>
      <c r="AE797" s="205"/>
      <c r="AF797" s="205"/>
      <c r="AG797" s="205"/>
      <c r="AH797" s="205"/>
      <c r="AI797" s="233"/>
      <c r="AJ797" s="331"/>
      <c r="AK797" s="331"/>
      <c r="AL797" s="331"/>
      <c r="AM797" s="332"/>
      <c r="AN797" s="332"/>
      <c r="AO797" s="333"/>
      <c r="AQ797" s="19"/>
      <c r="AV797" s="221"/>
      <c r="AW797" s="221"/>
      <c r="AX797" s="221"/>
      <c r="AY797" s="221"/>
      <c r="AZ797" s="221"/>
      <c r="BA797" s="221"/>
      <c r="BB797" s="221"/>
      <c r="BC797" s="221"/>
      <c r="BD797" s="221"/>
      <c r="BL797" s="195"/>
      <c r="BM797" s="195"/>
      <c r="BN797" s="195"/>
      <c r="BO797" s="195"/>
      <c r="BP797" s="195"/>
      <c r="BQ797" s="195"/>
      <c r="BS797" s="195"/>
      <c r="BT797" s="195"/>
      <c r="BU797" s="246"/>
      <c r="BV797" s="195"/>
      <c r="BW797" s="246"/>
      <c r="BX797" s="195"/>
      <c r="BY797" s="246"/>
      <c r="BZ797" s="195"/>
      <c r="CA797" s="246"/>
      <c r="CC797" s="246"/>
      <c r="CE797" s="246"/>
    </row>
    <row r="798" spans="1:83" s="17" customFormat="1" ht="14.25" customHeight="1" x14ac:dyDescent="0.25">
      <c r="A798" s="198"/>
      <c r="B798" s="200"/>
      <c r="C798" s="199"/>
      <c r="D798" s="199"/>
      <c r="E798" s="199"/>
      <c r="F798" s="200"/>
      <c r="G798" s="200"/>
      <c r="H798" s="200"/>
      <c r="I798" s="198"/>
      <c r="J798" s="199"/>
      <c r="K798" s="212"/>
      <c r="L798" s="198"/>
      <c r="M798" s="198"/>
      <c r="N798" s="198"/>
      <c r="O798" s="198"/>
      <c r="P798" s="198"/>
      <c r="Q798" s="198"/>
      <c r="R798" s="198"/>
      <c r="S798" s="198"/>
      <c r="T798" s="198"/>
      <c r="U798" s="202"/>
      <c r="V798" s="201"/>
      <c r="W798" s="201"/>
      <c r="X798" s="201"/>
      <c r="Y798" s="201"/>
      <c r="Z798" s="201"/>
      <c r="AA798" s="205"/>
      <c r="AB798" s="205"/>
      <c r="AC798" s="205"/>
      <c r="AD798" s="205"/>
      <c r="AE798" s="205"/>
      <c r="AF798" s="205"/>
      <c r="AG798" s="205"/>
      <c r="AH798" s="205"/>
      <c r="AI798" s="233"/>
      <c r="AJ798" s="331"/>
      <c r="AK798" s="331"/>
      <c r="AL798" s="331"/>
      <c r="AM798" s="332"/>
      <c r="AN798" s="332"/>
      <c r="AO798" s="333"/>
      <c r="AQ798" s="19"/>
      <c r="AV798" s="221"/>
      <c r="AW798" s="221"/>
      <c r="AX798" s="221"/>
      <c r="AY798" s="221"/>
      <c r="AZ798" s="221"/>
      <c r="BA798" s="221"/>
      <c r="BB798" s="221"/>
      <c r="BC798" s="221"/>
      <c r="BD798" s="221"/>
      <c r="BL798" s="195"/>
      <c r="BM798" s="195"/>
      <c r="BN798" s="195"/>
      <c r="BO798" s="195"/>
      <c r="BP798" s="195"/>
      <c r="BQ798" s="195"/>
      <c r="BS798" s="195"/>
      <c r="BT798" s="195"/>
      <c r="BU798" s="246"/>
      <c r="BV798" s="195"/>
      <c r="BW798" s="246"/>
      <c r="BX798" s="195"/>
      <c r="BY798" s="246"/>
      <c r="BZ798" s="195"/>
      <c r="CA798" s="246"/>
      <c r="CC798" s="246"/>
      <c r="CE798" s="246"/>
    </row>
    <row r="799" spans="1:83" s="17" customFormat="1" ht="14.25" customHeight="1" x14ac:dyDescent="0.25">
      <c r="A799" s="198"/>
      <c r="B799" s="200"/>
      <c r="C799" s="199"/>
      <c r="D799" s="199"/>
      <c r="E799" s="199"/>
      <c r="F799" s="200"/>
      <c r="G799" s="200"/>
      <c r="H799" s="200"/>
      <c r="I799" s="198"/>
      <c r="J799" s="199"/>
      <c r="K799" s="212"/>
      <c r="L799" s="198"/>
      <c r="M799" s="198"/>
      <c r="N799" s="198"/>
      <c r="O799" s="198"/>
      <c r="P799" s="198"/>
      <c r="Q799" s="198"/>
      <c r="R799" s="198"/>
      <c r="S799" s="198"/>
      <c r="T799" s="198"/>
      <c r="U799" s="202"/>
      <c r="V799" s="201"/>
      <c r="W799" s="201"/>
      <c r="X799" s="201"/>
      <c r="Y799" s="201"/>
      <c r="Z799" s="201"/>
      <c r="AA799" s="205"/>
      <c r="AB799" s="205"/>
      <c r="AC799" s="205"/>
      <c r="AD799" s="205"/>
      <c r="AE799" s="205"/>
      <c r="AF799" s="205"/>
      <c r="AG799" s="205"/>
      <c r="AH799" s="205"/>
      <c r="AI799" s="233"/>
      <c r="AJ799" s="331"/>
      <c r="AK799" s="331"/>
      <c r="AL799" s="331"/>
      <c r="AM799" s="332"/>
      <c r="AN799" s="332"/>
      <c r="AO799" s="333"/>
      <c r="AQ799" s="19"/>
      <c r="AV799" s="221"/>
      <c r="AW799" s="221"/>
      <c r="AX799" s="221"/>
      <c r="AY799" s="221"/>
      <c r="AZ799" s="221"/>
      <c r="BA799" s="221"/>
      <c r="BB799" s="221"/>
      <c r="BC799" s="221"/>
      <c r="BD799" s="221"/>
      <c r="BL799" s="195"/>
      <c r="BM799" s="195"/>
      <c r="BN799" s="195"/>
      <c r="BO799" s="195"/>
      <c r="BP799" s="195"/>
      <c r="BQ799" s="195"/>
      <c r="BS799" s="195"/>
      <c r="BT799" s="195"/>
      <c r="BU799" s="246"/>
      <c r="BV799" s="195"/>
      <c r="BW799" s="246"/>
      <c r="BX799" s="195"/>
      <c r="BY799" s="246"/>
      <c r="BZ799" s="195"/>
      <c r="CA799" s="246"/>
      <c r="CC799" s="246"/>
      <c r="CE799" s="246"/>
    </row>
    <row r="800" spans="1:83" s="17" customFormat="1" ht="14.25" customHeight="1" x14ac:dyDescent="0.25">
      <c r="A800" s="198"/>
      <c r="B800" s="200"/>
      <c r="C800" s="199"/>
      <c r="D800" s="199"/>
      <c r="E800" s="199"/>
      <c r="F800" s="200"/>
      <c r="G800" s="200"/>
      <c r="H800" s="200"/>
      <c r="I800" s="198"/>
      <c r="J800" s="199"/>
      <c r="K800" s="212"/>
      <c r="L800" s="198"/>
      <c r="M800" s="198"/>
      <c r="N800" s="198"/>
      <c r="O800" s="198"/>
      <c r="P800" s="198"/>
      <c r="Q800" s="198"/>
      <c r="R800" s="198"/>
      <c r="S800" s="198"/>
      <c r="T800" s="198"/>
      <c r="U800" s="202"/>
      <c r="V800" s="201"/>
      <c r="W800" s="201"/>
      <c r="X800" s="201"/>
      <c r="Y800" s="201"/>
      <c r="Z800" s="201"/>
      <c r="AA800" s="205"/>
      <c r="AB800" s="205"/>
      <c r="AC800" s="205"/>
      <c r="AD800" s="205"/>
      <c r="AE800" s="205"/>
      <c r="AF800" s="205"/>
      <c r="AG800" s="205"/>
      <c r="AH800" s="205"/>
      <c r="AI800" s="233"/>
      <c r="AJ800" s="331"/>
      <c r="AK800" s="331"/>
      <c r="AL800" s="331"/>
      <c r="AM800" s="332"/>
      <c r="AN800" s="332"/>
      <c r="AO800" s="333"/>
      <c r="AQ800" s="19"/>
      <c r="AV800" s="221"/>
      <c r="AW800" s="221"/>
      <c r="AX800" s="221"/>
      <c r="AY800" s="221"/>
      <c r="AZ800" s="221"/>
      <c r="BA800" s="221"/>
      <c r="BB800" s="221"/>
      <c r="BC800" s="221"/>
      <c r="BD800" s="221"/>
      <c r="BL800" s="195"/>
      <c r="BM800" s="195"/>
      <c r="BN800" s="195"/>
      <c r="BO800" s="195"/>
      <c r="BP800" s="195"/>
      <c r="BQ800" s="195"/>
      <c r="BS800" s="195"/>
      <c r="BT800" s="195"/>
      <c r="BU800" s="246"/>
      <c r="BV800" s="195"/>
      <c r="BW800" s="246"/>
      <c r="BX800" s="195"/>
      <c r="BY800" s="246"/>
      <c r="BZ800" s="195"/>
      <c r="CA800" s="246"/>
      <c r="CC800" s="246"/>
      <c r="CE800" s="246"/>
    </row>
    <row r="801" spans="1:83" s="17" customFormat="1" ht="14.25" customHeight="1" x14ac:dyDescent="0.25">
      <c r="A801" s="198"/>
      <c r="B801" s="200"/>
      <c r="C801" s="199"/>
      <c r="D801" s="199"/>
      <c r="E801" s="199"/>
      <c r="F801" s="200"/>
      <c r="G801" s="200"/>
      <c r="H801" s="200"/>
      <c r="I801" s="198"/>
      <c r="J801" s="199"/>
      <c r="K801" s="212"/>
      <c r="L801" s="198"/>
      <c r="M801" s="198"/>
      <c r="N801" s="198"/>
      <c r="O801" s="198"/>
      <c r="P801" s="198"/>
      <c r="Q801" s="198"/>
      <c r="R801" s="198"/>
      <c r="S801" s="198"/>
      <c r="T801" s="198"/>
      <c r="U801" s="202"/>
      <c r="V801" s="201"/>
      <c r="W801" s="201"/>
      <c r="X801" s="201"/>
      <c r="Y801" s="201"/>
      <c r="Z801" s="201"/>
      <c r="AA801" s="205"/>
      <c r="AB801" s="205"/>
      <c r="AC801" s="205"/>
      <c r="AD801" s="205"/>
      <c r="AE801" s="205"/>
      <c r="AF801" s="205"/>
      <c r="AG801" s="205"/>
      <c r="AH801" s="205"/>
      <c r="AI801" s="233"/>
      <c r="AJ801" s="331"/>
      <c r="AK801" s="331"/>
      <c r="AL801" s="331"/>
      <c r="AM801" s="332"/>
      <c r="AN801" s="332"/>
      <c r="AO801" s="333"/>
      <c r="AQ801" s="19"/>
      <c r="AV801" s="221"/>
      <c r="AW801" s="221"/>
      <c r="AX801" s="221"/>
      <c r="AY801" s="221"/>
      <c r="AZ801" s="221"/>
      <c r="BA801" s="221"/>
      <c r="BB801" s="221"/>
      <c r="BC801" s="221"/>
      <c r="BD801" s="221"/>
      <c r="BL801" s="195"/>
      <c r="BM801" s="195"/>
      <c r="BN801" s="195"/>
      <c r="BO801" s="195"/>
      <c r="BP801" s="195"/>
      <c r="BQ801" s="195"/>
      <c r="BS801" s="195"/>
      <c r="BT801" s="195"/>
      <c r="BU801" s="246"/>
      <c r="BV801" s="195"/>
      <c r="BW801" s="246"/>
      <c r="BX801" s="195"/>
      <c r="BY801" s="246"/>
      <c r="BZ801" s="195"/>
      <c r="CA801" s="246"/>
      <c r="CC801" s="246"/>
      <c r="CE801" s="246"/>
    </row>
    <row r="802" spans="1:83" s="17" customFormat="1" ht="14.25" customHeight="1" x14ac:dyDescent="0.25">
      <c r="A802" s="198"/>
      <c r="B802" s="200"/>
      <c r="C802" s="199"/>
      <c r="D802" s="199"/>
      <c r="E802" s="199"/>
      <c r="F802" s="200"/>
      <c r="G802" s="200"/>
      <c r="H802" s="200"/>
      <c r="I802" s="198"/>
      <c r="J802" s="199"/>
      <c r="K802" s="212"/>
      <c r="L802" s="198"/>
      <c r="M802" s="198"/>
      <c r="N802" s="198"/>
      <c r="O802" s="198"/>
      <c r="P802" s="198"/>
      <c r="Q802" s="198"/>
      <c r="R802" s="198"/>
      <c r="S802" s="198"/>
      <c r="T802" s="198"/>
      <c r="U802" s="202"/>
      <c r="V802" s="201"/>
      <c r="W802" s="201"/>
      <c r="X802" s="201"/>
      <c r="Y802" s="201"/>
      <c r="Z802" s="201"/>
      <c r="AA802" s="205"/>
      <c r="AB802" s="205"/>
      <c r="AC802" s="205"/>
      <c r="AD802" s="205"/>
      <c r="AE802" s="205"/>
      <c r="AF802" s="205"/>
      <c r="AG802" s="205"/>
      <c r="AH802" s="205"/>
      <c r="AI802" s="233"/>
      <c r="AJ802" s="331"/>
      <c r="AK802" s="331"/>
      <c r="AL802" s="331"/>
      <c r="AM802" s="332"/>
      <c r="AN802" s="332"/>
      <c r="AO802" s="333"/>
      <c r="AQ802" s="19"/>
      <c r="AV802" s="221"/>
      <c r="AW802" s="221"/>
      <c r="AX802" s="221"/>
      <c r="AY802" s="221"/>
      <c r="AZ802" s="221"/>
      <c r="BA802" s="221"/>
      <c r="BB802" s="221"/>
      <c r="BC802" s="221"/>
      <c r="BD802" s="221"/>
      <c r="BL802" s="195"/>
      <c r="BM802" s="195"/>
      <c r="BN802" s="195"/>
      <c r="BO802" s="195"/>
      <c r="BP802" s="195"/>
      <c r="BQ802" s="195"/>
      <c r="BS802" s="195"/>
      <c r="BT802" s="195"/>
      <c r="BU802" s="246"/>
      <c r="BV802" s="195"/>
      <c r="BW802" s="246"/>
      <c r="BX802" s="195"/>
      <c r="BY802" s="246"/>
      <c r="BZ802" s="195"/>
      <c r="CA802" s="246"/>
      <c r="CC802" s="246"/>
      <c r="CE802" s="246"/>
    </row>
    <row r="803" spans="1:83" s="17" customFormat="1" ht="14.25" customHeight="1" x14ac:dyDescent="0.25">
      <c r="A803" s="198"/>
      <c r="B803" s="200"/>
      <c r="C803" s="199"/>
      <c r="D803" s="199"/>
      <c r="E803" s="199"/>
      <c r="F803" s="200"/>
      <c r="G803" s="200"/>
      <c r="H803" s="200"/>
      <c r="I803" s="198"/>
      <c r="J803" s="199"/>
      <c r="K803" s="212"/>
      <c r="L803" s="198"/>
      <c r="M803" s="198"/>
      <c r="N803" s="198"/>
      <c r="O803" s="198"/>
      <c r="P803" s="198"/>
      <c r="Q803" s="198"/>
      <c r="R803" s="198"/>
      <c r="S803" s="198"/>
      <c r="T803" s="198"/>
      <c r="U803" s="202"/>
      <c r="V803" s="201"/>
      <c r="W803" s="201"/>
      <c r="X803" s="201"/>
      <c r="Y803" s="201"/>
      <c r="Z803" s="201"/>
      <c r="AA803" s="205"/>
      <c r="AB803" s="205"/>
      <c r="AC803" s="205"/>
      <c r="AD803" s="205"/>
      <c r="AE803" s="205"/>
      <c r="AF803" s="205"/>
      <c r="AG803" s="205"/>
      <c r="AH803" s="205"/>
      <c r="AI803" s="233"/>
      <c r="AJ803" s="331"/>
      <c r="AK803" s="331"/>
      <c r="AL803" s="331"/>
      <c r="AM803" s="332"/>
      <c r="AN803" s="332"/>
      <c r="AO803" s="333"/>
      <c r="AQ803" s="19"/>
      <c r="AV803" s="221"/>
      <c r="AW803" s="221"/>
      <c r="AX803" s="221"/>
      <c r="AY803" s="221"/>
      <c r="AZ803" s="221"/>
      <c r="BA803" s="221"/>
      <c r="BB803" s="221"/>
      <c r="BC803" s="221"/>
      <c r="BD803" s="221"/>
      <c r="BL803" s="195"/>
      <c r="BM803" s="195"/>
      <c r="BN803" s="195"/>
      <c r="BO803" s="195"/>
      <c r="BP803" s="195"/>
      <c r="BQ803" s="195"/>
      <c r="BS803" s="195"/>
      <c r="BT803" s="195"/>
      <c r="BU803" s="246"/>
      <c r="BV803" s="195"/>
      <c r="BW803" s="246"/>
      <c r="BX803" s="195"/>
      <c r="BY803" s="246"/>
      <c r="BZ803" s="195"/>
      <c r="CA803" s="246"/>
      <c r="CC803" s="246"/>
      <c r="CE803" s="246"/>
    </row>
    <row r="804" spans="1:83" s="17" customFormat="1" ht="14.25" customHeight="1" x14ac:dyDescent="0.25">
      <c r="A804" s="198"/>
      <c r="B804" s="200"/>
      <c r="C804" s="199"/>
      <c r="D804" s="199"/>
      <c r="E804" s="199"/>
      <c r="F804" s="200"/>
      <c r="G804" s="200"/>
      <c r="H804" s="200"/>
      <c r="I804" s="198"/>
      <c r="J804" s="199"/>
      <c r="K804" s="212"/>
      <c r="L804" s="198"/>
      <c r="M804" s="198"/>
      <c r="N804" s="198"/>
      <c r="O804" s="198"/>
      <c r="P804" s="198"/>
      <c r="Q804" s="198"/>
      <c r="R804" s="198"/>
      <c r="S804" s="198"/>
      <c r="T804" s="198"/>
      <c r="U804" s="202"/>
      <c r="V804" s="201"/>
      <c r="W804" s="201"/>
      <c r="X804" s="201"/>
      <c r="Y804" s="201"/>
      <c r="Z804" s="201"/>
      <c r="AA804" s="205"/>
      <c r="AB804" s="205"/>
      <c r="AC804" s="205"/>
      <c r="AD804" s="205"/>
      <c r="AE804" s="205"/>
      <c r="AF804" s="205"/>
      <c r="AG804" s="205"/>
      <c r="AH804" s="205"/>
      <c r="AI804" s="233"/>
      <c r="AJ804" s="331"/>
      <c r="AK804" s="331"/>
      <c r="AL804" s="331"/>
      <c r="AM804" s="332"/>
      <c r="AN804" s="332"/>
      <c r="AO804" s="333"/>
      <c r="AQ804" s="19"/>
      <c r="AV804" s="221"/>
      <c r="AW804" s="221"/>
      <c r="AX804" s="221"/>
      <c r="AY804" s="221"/>
      <c r="AZ804" s="221"/>
      <c r="BA804" s="221"/>
      <c r="BB804" s="221"/>
      <c r="BC804" s="221"/>
      <c r="BD804" s="221"/>
      <c r="BL804" s="195"/>
      <c r="BM804" s="195"/>
      <c r="BN804" s="195"/>
      <c r="BO804" s="195"/>
      <c r="BP804" s="195"/>
      <c r="BQ804" s="195"/>
      <c r="BS804" s="195"/>
      <c r="BT804" s="195"/>
      <c r="BU804" s="246"/>
      <c r="BV804" s="195"/>
      <c r="BW804" s="246"/>
      <c r="BX804" s="195"/>
      <c r="BY804" s="246"/>
      <c r="BZ804" s="195"/>
      <c r="CA804" s="246"/>
      <c r="CC804" s="246"/>
      <c r="CE804" s="246"/>
    </row>
    <row r="805" spans="1:83" s="17" customFormat="1" ht="14.25" customHeight="1" x14ac:dyDescent="0.25">
      <c r="A805" s="198"/>
      <c r="B805" s="200"/>
      <c r="C805" s="199"/>
      <c r="D805" s="199"/>
      <c r="E805" s="199"/>
      <c r="F805" s="200"/>
      <c r="G805" s="200"/>
      <c r="H805" s="200"/>
      <c r="I805" s="198"/>
      <c r="J805" s="199"/>
      <c r="K805" s="212"/>
      <c r="L805" s="198"/>
      <c r="M805" s="198"/>
      <c r="N805" s="198"/>
      <c r="O805" s="198"/>
      <c r="P805" s="198"/>
      <c r="Q805" s="198"/>
      <c r="R805" s="198"/>
      <c r="S805" s="198"/>
      <c r="T805" s="198"/>
      <c r="U805" s="202"/>
      <c r="V805" s="201"/>
      <c r="W805" s="201"/>
      <c r="X805" s="201"/>
      <c r="Y805" s="201"/>
      <c r="Z805" s="201"/>
      <c r="AA805" s="205"/>
      <c r="AB805" s="205"/>
      <c r="AC805" s="205"/>
      <c r="AD805" s="205"/>
      <c r="AE805" s="205"/>
      <c r="AF805" s="205"/>
      <c r="AG805" s="205"/>
      <c r="AH805" s="205"/>
      <c r="AI805" s="233"/>
      <c r="AJ805" s="331"/>
      <c r="AK805" s="331"/>
      <c r="AL805" s="331"/>
      <c r="AM805" s="332"/>
      <c r="AN805" s="332"/>
      <c r="AO805" s="333"/>
      <c r="AQ805" s="19"/>
      <c r="AV805" s="221"/>
      <c r="AW805" s="221"/>
      <c r="AX805" s="221"/>
      <c r="AY805" s="221"/>
      <c r="AZ805" s="221"/>
      <c r="BA805" s="221"/>
      <c r="BB805" s="221"/>
      <c r="BC805" s="221"/>
      <c r="BD805" s="221"/>
      <c r="BL805" s="195"/>
      <c r="BM805" s="195"/>
      <c r="BN805" s="195"/>
      <c r="BO805" s="195"/>
      <c r="BP805" s="195"/>
      <c r="BQ805" s="195"/>
      <c r="BS805" s="195"/>
      <c r="BT805" s="195"/>
      <c r="BU805" s="246"/>
      <c r="BV805" s="195"/>
      <c r="BW805" s="246"/>
      <c r="BX805" s="195"/>
      <c r="BY805" s="246"/>
      <c r="BZ805" s="195"/>
      <c r="CA805" s="246"/>
      <c r="CC805" s="246"/>
      <c r="CE805" s="246"/>
    </row>
    <row r="806" spans="1:83" s="17" customFormat="1" ht="14.25" customHeight="1" x14ac:dyDescent="0.25">
      <c r="A806" s="198"/>
      <c r="B806" s="200"/>
      <c r="C806" s="199"/>
      <c r="D806" s="199"/>
      <c r="E806" s="199"/>
      <c r="F806" s="200"/>
      <c r="G806" s="200"/>
      <c r="H806" s="200"/>
      <c r="I806" s="198"/>
      <c r="J806" s="199"/>
      <c r="K806" s="212"/>
      <c r="L806" s="198"/>
      <c r="M806" s="198"/>
      <c r="N806" s="198"/>
      <c r="O806" s="198"/>
      <c r="P806" s="198"/>
      <c r="Q806" s="198"/>
      <c r="R806" s="198"/>
      <c r="S806" s="198"/>
      <c r="T806" s="198"/>
      <c r="U806" s="202"/>
      <c r="V806" s="201"/>
      <c r="W806" s="201"/>
      <c r="X806" s="201"/>
      <c r="Y806" s="201"/>
      <c r="Z806" s="201"/>
      <c r="AA806" s="205"/>
      <c r="AB806" s="205"/>
      <c r="AC806" s="205"/>
      <c r="AD806" s="205"/>
      <c r="AE806" s="205"/>
      <c r="AF806" s="205"/>
      <c r="AG806" s="205"/>
      <c r="AH806" s="205"/>
      <c r="AI806" s="233"/>
      <c r="AJ806" s="331"/>
      <c r="AK806" s="331"/>
      <c r="AL806" s="331"/>
      <c r="AM806" s="332"/>
      <c r="AN806" s="332"/>
      <c r="AO806" s="333"/>
      <c r="AQ806" s="19"/>
      <c r="AV806" s="221"/>
      <c r="AW806" s="221"/>
      <c r="AX806" s="221"/>
      <c r="AY806" s="221"/>
      <c r="AZ806" s="221"/>
      <c r="BA806" s="221"/>
      <c r="BB806" s="221"/>
      <c r="BC806" s="221"/>
      <c r="BD806" s="221"/>
      <c r="BL806" s="195"/>
      <c r="BM806" s="195"/>
      <c r="BN806" s="195"/>
      <c r="BO806" s="195"/>
      <c r="BP806" s="195"/>
      <c r="BQ806" s="195"/>
      <c r="BS806" s="195"/>
      <c r="BT806" s="195"/>
      <c r="BU806" s="246"/>
      <c r="BV806" s="195"/>
      <c r="BW806" s="246"/>
      <c r="BX806" s="195"/>
      <c r="BY806" s="246"/>
      <c r="BZ806" s="195"/>
      <c r="CA806" s="246"/>
      <c r="CC806" s="246"/>
      <c r="CE806" s="246"/>
    </row>
    <row r="807" spans="1:83" s="17" customFormat="1" ht="14.25" customHeight="1" x14ac:dyDescent="0.25">
      <c r="A807" s="198"/>
      <c r="B807" s="200"/>
      <c r="C807" s="199"/>
      <c r="D807" s="199"/>
      <c r="E807" s="199"/>
      <c r="F807" s="200"/>
      <c r="G807" s="200"/>
      <c r="H807" s="200"/>
      <c r="I807" s="198"/>
      <c r="J807" s="199"/>
      <c r="K807" s="212"/>
      <c r="L807" s="198"/>
      <c r="M807" s="198"/>
      <c r="N807" s="198"/>
      <c r="O807" s="198"/>
      <c r="P807" s="198"/>
      <c r="Q807" s="198"/>
      <c r="R807" s="198"/>
      <c r="S807" s="198"/>
      <c r="T807" s="198"/>
      <c r="U807" s="202"/>
      <c r="V807" s="201"/>
      <c r="W807" s="201"/>
      <c r="X807" s="201"/>
      <c r="Y807" s="201"/>
      <c r="Z807" s="201"/>
      <c r="AA807" s="205"/>
      <c r="AB807" s="205"/>
      <c r="AC807" s="205"/>
      <c r="AD807" s="205"/>
      <c r="AE807" s="205"/>
      <c r="AF807" s="205"/>
      <c r="AG807" s="205"/>
      <c r="AH807" s="205"/>
      <c r="AI807" s="233"/>
      <c r="AJ807" s="331"/>
      <c r="AK807" s="331"/>
      <c r="AL807" s="331"/>
      <c r="AM807" s="332"/>
      <c r="AN807" s="332"/>
      <c r="AO807" s="333"/>
      <c r="AQ807" s="19"/>
      <c r="AV807" s="221"/>
      <c r="AW807" s="221"/>
      <c r="AX807" s="221"/>
      <c r="AY807" s="221"/>
      <c r="AZ807" s="221"/>
      <c r="BA807" s="221"/>
      <c r="BB807" s="221"/>
      <c r="BC807" s="221"/>
      <c r="BD807" s="221"/>
      <c r="BL807" s="195"/>
      <c r="BM807" s="195"/>
      <c r="BN807" s="195"/>
      <c r="BO807" s="195"/>
      <c r="BP807" s="195"/>
      <c r="BQ807" s="195"/>
      <c r="BS807" s="195"/>
      <c r="BT807" s="195"/>
      <c r="BU807" s="246"/>
      <c r="BV807" s="195"/>
      <c r="BW807" s="246"/>
      <c r="BX807" s="195"/>
      <c r="BY807" s="246"/>
      <c r="BZ807" s="195"/>
      <c r="CA807" s="246"/>
      <c r="CC807" s="246"/>
      <c r="CE807" s="246"/>
    </row>
    <row r="808" spans="1:83" s="17" customFormat="1" ht="14.25" customHeight="1" x14ac:dyDescent="0.25">
      <c r="A808" s="198"/>
      <c r="B808" s="200"/>
      <c r="C808" s="199"/>
      <c r="D808" s="199"/>
      <c r="E808" s="199"/>
      <c r="F808" s="200"/>
      <c r="G808" s="200"/>
      <c r="H808" s="200"/>
      <c r="I808" s="198"/>
      <c r="J808" s="199"/>
      <c r="K808" s="212"/>
      <c r="L808" s="198"/>
      <c r="M808" s="198"/>
      <c r="N808" s="198"/>
      <c r="O808" s="198"/>
      <c r="P808" s="198"/>
      <c r="Q808" s="198"/>
      <c r="R808" s="198"/>
      <c r="S808" s="198"/>
      <c r="T808" s="198"/>
      <c r="U808" s="202"/>
      <c r="V808" s="201"/>
      <c r="W808" s="201"/>
      <c r="X808" s="201"/>
      <c r="Y808" s="201"/>
      <c r="Z808" s="201"/>
      <c r="AA808" s="205"/>
      <c r="AB808" s="205"/>
      <c r="AC808" s="205"/>
      <c r="AD808" s="205"/>
      <c r="AE808" s="205"/>
      <c r="AF808" s="205"/>
      <c r="AG808" s="205"/>
      <c r="AH808" s="205"/>
      <c r="AI808" s="233"/>
      <c r="AJ808" s="331"/>
      <c r="AK808" s="331"/>
      <c r="AL808" s="331"/>
      <c r="AM808" s="332"/>
      <c r="AN808" s="332"/>
      <c r="AO808" s="333"/>
      <c r="AQ808" s="19"/>
      <c r="AV808" s="221"/>
      <c r="AW808" s="221"/>
      <c r="AX808" s="221"/>
      <c r="AY808" s="221"/>
      <c r="AZ808" s="221"/>
      <c r="BA808" s="221"/>
      <c r="BB808" s="221"/>
      <c r="BC808" s="221"/>
      <c r="BD808" s="221"/>
      <c r="BL808" s="195"/>
      <c r="BM808" s="195"/>
      <c r="BN808" s="195"/>
      <c r="BO808" s="195"/>
      <c r="BP808" s="195"/>
      <c r="BQ808" s="195"/>
      <c r="BS808" s="195"/>
      <c r="BT808" s="195"/>
      <c r="BU808" s="246"/>
      <c r="BV808" s="195"/>
      <c r="BW808" s="246"/>
      <c r="BX808" s="195"/>
      <c r="BY808" s="246"/>
      <c r="BZ808" s="195"/>
      <c r="CA808" s="246"/>
      <c r="CC808" s="246"/>
      <c r="CE808" s="246"/>
    </row>
    <row r="809" spans="1:83" s="17" customFormat="1" ht="14.25" customHeight="1" x14ac:dyDescent="0.25">
      <c r="A809" s="198"/>
      <c r="B809" s="200"/>
      <c r="C809" s="199"/>
      <c r="D809" s="199"/>
      <c r="E809" s="199"/>
      <c r="F809" s="200"/>
      <c r="G809" s="200"/>
      <c r="H809" s="200"/>
      <c r="I809" s="198"/>
      <c r="J809" s="199"/>
      <c r="K809" s="212"/>
      <c r="L809" s="198"/>
      <c r="M809" s="198"/>
      <c r="N809" s="198"/>
      <c r="O809" s="198"/>
      <c r="P809" s="198"/>
      <c r="Q809" s="198"/>
      <c r="R809" s="198"/>
      <c r="S809" s="198"/>
      <c r="T809" s="198"/>
      <c r="U809" s="202"/>
      <c r="V809" s="201"/>
      <c r="W809" s="201"/>
      <c r="X809" s="201"/>
      <c r="Y809" s="201"/>
      <c r="Z809" s="201"/>
      <c r="AA809" s="205"/>
      <c r="AB809" s="205"/>
      <c r="AC809" s="205"/>
      <c r="AD809" s="205"/>
      <c r="AE809" s="205"/>
      <c r="AF809" s="205"/>
      <c r="AG809" s="205"/>
      <c r="AH809" s="205"/>
      <c r="AI809" s="233"/>
      <c r="AJ809" s="331"/>
      <c r="AK809" s="331"/>
      <c r="AL809" s="331"/>
      <c r="AM809" s="332"/>
      <c r="AN809" s="332"/>
      <c r="AO809" s="333"/>
      <c r="AQ809" s="19"/>
      <c r="AV809" s="221"/>
      <c r="AW809" s="221"/>
      <c r="AX809" s="221"/>
      <c r="AY809" s="221"/>
      <c r="AZ809" s="221"/>
      <c r="BA809" s="221"/>
      <c r="BB809" s="221"/>
      <c r="BC809" s="221"/>
      <c r="BD809" s="221"/>
      <c r="BL809" s="195"/>
      <c r="BM809" s="195"/>
      <c r="BN809" s="195"/>
      <c r="BO809" s="195"/>
      <c r="BP809" s="195"/>
      <c r="BQ809" s="195"/>
      <c r="BS809" s="195"/>
      <c r="BT809" s="195"/>
      <c r="BU809" s="246"/>
      <c r="BV809" s="195"/>
      <c r="BW809" s="246"/>
      <c r="BX809" s="195"/>
      <c r="BY809" s="246"/>
      <c r="BZ809" s="195"/>
      <c r="CA809" s="246"/>
      <c r="CC809" s="246"/>
      <c r="CE809" s="246"/>
    </row>
    <row r="810" spans="1:83" s="17" customFormat="1" ht="14.25" customHeight="1" x14ac:dyDescent="0.25">
      <c r="A810" s="198"/>
      <c r="B810" s="200"/>
      <c r="C810" s="199"/>
      <c r="D810" s="199"/>
      <c r="E810" s="199"/>
      <c r="F810" s="200"/>
      <c r="G810" s="200"/>
      <c r="H810" s="200"/>
      <c r="I810" s="198"/>
      <c r="J810" s="199"/>
      <c r="K810" s="212"/>
      <c r="L810" s="198"/>
      <c r="M810" s="198"/>
      <c r="N810" s="198"/>
      <c r="O810" s="198"/>
      <c r="P810" s="198"/>
      <c r="Q810" s="198"/>
      <c r="R810" s="198"/>
      <c r="S810" s="198"/>
      <c r="T810" s="198"/>
      <c r="U810" s="202"/>
      <c r="V810" s="201"/>
      <c r="W810" s="201"/>
      <c r="X810" s="201"/>
      <c r="Y810" s="201"/>
      <c r="Z810" s="201"/>
      <c r="AA810" s="205"/>
      <c r="AB810" s="205"/>
      <c r="AC810" s="205"/>
      <c r="AD810" s="205"/>
      <c r="AE810" s="205"/>
      <c r="AF810" s="205"/>
      <c r="AG810" s="205"/>
      <c r="AH810" s="205"/>
      <c r="AI810" s="233"/>
      <c r="AJ810" s="331"/>
      <c r="AK810" s="331"/>
      <c r="AL810" s="331"/>
      <c r="AM810" s="332"/>
      <c r="AN810" s="332"/>
      <c r="AO810" s="333"/>
      <c r="AQ810" s="19"/>
      <c r="AV810" s="221"/>
      <c r="AW810" s="221"/>
      <c r="AX810" s="221"/>
      <c r="AY810" s="221"/>
      <c r="AZ810" s="221"/>
      <c r="BA810" s="221"/>
      <c r="BB810" s="221"/>
      <c r="BC810" s="221"/>
      <c r="BD810" s="221"/>
      <c r="BL810" s="195"/>
      <c r="BM810" s="195"/>
      <c r="BN810" s="195"/>
      <c r="BO810" s="195"/>
      <c r="BP810" s="195"/>
      <c r="BQ810" s="195"/>
      <c r="BS810" s="195"/>
      <c r="BT810" s="195"/>
      <c r="BU810" s="246"/>
      <c r="BV810" s="195"/>
      <c r="BW810" s="246"/>
      <c r="BX810" s="195"/>
      <c r="BY810" s="246"/>
      <c r="BZ810" s="195"/>
      <c r="CA810" s="246"/>
      <c r="CC810" s="246"/>
      <c r="CE810" s="246"/>
    </row>
    <row r="811" spans="1:83" s="17" customFormat="1" ht="14.25" customHeight="1" x14ac:dyDescent="0.25">
      <c r="A811" s="198"/>
      <c r="B811" s="200"/>
      <c r="C811" s="199"/>
      <c r="D811" s="199"/>
      <c r="E811" s="199"/>
      <c r="F811" s="200"/>
      <c r="G811" s="200"/>
      <c r="H811" s="200"/>
      <c r="I811" s="198"/>
      <c r="J811" s="199"/>
      <c r="K811" s="212"/>
      <c r="L811" s="198"/>
      <c r="M811" s="198"/>
      <c r="N811" s="198"/>
      <c r="O811" s="198"/>
      <c r="P811" s="198"/>
      <c r="Q811" s="198"/>
      <c r="R811" s="198"/>
      <c r="S811" s="198"/>
      <c r="T811" s="198"/>
      <c r="U811" s="202"/>
      <c r="V811" s="201"/>
      <c r="W811" s="201"/>
      <c r="X811" s="201"/>
      <c r="Y811" s="201"/>
      <c r="Z811" s="201"/>
      <c r="AA811" s="205"/>
      <c r="AB811" s="205"/>
      <c r="AC811" s="205"/>
      <c r="AD811" s="205"/>
      <c r="AE811" s="205"/>
      <c r="AF811" s="205"/>
      <c r="AG811" s="205"/>
      <c r="AH811" s="205"/>
      <c r="AI811" s="233"/>
      <c r="AJ811" s="331"/>
      <c r="AK811" s="331"/>
      <c r="AL811" s="331"/>
      <c r="AM811" s="332"/>
      <c r="AN811" s="332"/>
      <c r="AO811" s="333"/>
      <c r="AQ811" s="19"/>
      <c r="AV811" s="221"/>
      <c r="AW811" s="221"/>
      <c r="AX811" s="221"/>
      <c r="AY811" s="221"/>
      <c r="AZ811" s="221"/>
      <c r="BA811" s="221"/>
      <c r="BB811" s="221"/>
      <c r="BC811" s="221"/>
      <c r="BD811" s="221"/>
      <c r="BL811" s="195"/>
      <c r="BM811" s="195"/>
      <c r="BN811" s="195"/>
      <c r="BO811" s="195"/>
      <c r="BP811" s="195"/>
      <c r="BQ811" s="195"/>
      <c r="BS811" s="195"/>
      <c r="BT811" s="195"/>
      <c r="BU811" s="246"/>
      <c r="BV811" s="195"/>
      <c r="BW811" s="246"/>
      <c r="BX811" s="195"/>
      <c r="BY811" s="246"/>
      <c r="BZ811" s="195"/>
      <c r="CA811" s="246"/>
      <c r="CC811" s="246"/>
      <c r="CE811" s="246"/>
    </row>
    <row r="812" spans="1:83" s="17" customFormat="1" ht="14.25" customHeight="1" x14ac:dyDescent="0.25">
      <c r="A812" s="198"/>
      <c r="B812" s="200"/>
      <c r="C812" s="199"/>
      <c r="D812" s="199"/>
      <c r="E812" s="199"/>
      <c r="F812" s="200"/>
      <c r="G812" s="200"/>
      <c r="H812" s="200"/>
      <c r="I812" s="198"/>
      <c r="J812" s="199"/>
      <c r="K812" s="212"/>
      <c r="L812" s="198"/>
      <c r="M812" s="198"/>
      <c r="N812" s="198"/>
      <c r="O812" s="198"/>
      <c r="P812" s="198"/>
      <c r="Q812" s="198"/>
      <c r="R812" s="198"/>
      <c r="S812" s="198"/>
      <c r="T812" s="198"/>
      <c r="U812" s="202"/>
      <c r="V812" s="201"/>
      <c r="W812" s="201"/>
      <c r="X812" s="201"/>
      <c r="Y812" s="201"/>
      <c r="Z812" s="201"/>
      <c r="AA812" s="205"/>
      <c r="AB812" s="205"/>
      <c r="AC812" s="205"/>
      <c r="AD812" s="205"/>
      <c r="AE812" s="205"/>
      <c r="AF812" s="205"/>
      <c r="AG812" s="205"/>
      <c r="AH812" s="205"/>
      <c r="AI812" s="233"/>
      <c r="AJ812" s="331"/>
      <c r="AK812" s="331"/>
      <c r="AL812" s="331"/>
      <c r="AM812" s="332"/>
      <c r="AN812" s="332"/>
      <c r="AO812" s="333"/>
      <c r="AQ812" s="19"/>
      <c r="AV812" s="221"/>
      <c r="AW812" s="221"/>
      <c r="AX812" s="221"/>
      <c r="AY812" s="221"/>
      <c r="AZ812" s="221"/>
      <c r="BA812" s="221"/>
      <c r="BB812" s="221"/>
      <c r="BC812" s="221"/>
      <c r="BD812" s="221"/>
      <c r="BL812" s="195"/>
      <c r="BM812" s="195"/>
      <c r="BN812" s="195"/>
      <c r="BO812" s="195"/>
      <c r="BP812" s="195"/>
      <c r="BQ812" s="195"/>
      <c r="BS812" s="195"/>
      <c r="BT812" s="195"/>
      <c r="BU812" s="246"/>
      <c r="BV812" s="195"/>
      <c r="BW812" s="246"/>
      <c r="BX812" s="195"/>
      <c r="BY812" s="246"/>
      <c r="BZ812" s="195"/>
      <c r="CA812" s="246"/>
      <c r="CC812" s="246"/>
      <c r="CE812" s="246"/>
    </row>
    <row r="813" spans="1:83" s="17" customFormat="1" ht="14.25" customHeight="1" x14ac:dyDescent="0.25">
      <c r="A813" s="198"/>
      <c r="B813" s="200"/>
      <c r="C813" s="199"/>
      <c r="D813" s="199"/>
      <c r="E813" s="199"/>
      <c r="F813" s="200"/>
      <c r="G813" s="200"/>
      <c r="H813" s="200"/>
      <c r="I813" s="198"/>
      <c r="J813" s="199"/>
      <c r="K813" s="212"/>
      <c r="L813" s="198"/>
      <c r="M813" s="198"/>
      <c r="N813" s="198"/>
      <c r="O813" s="198"/>
      <c r="P813" s="198"/>
      <c r="Q813" s="198"/>
      <c r="R813" s="198"/>
      <c r="S813" s="198"/>
      <c r="T813" s="198"/>
      <c r="U813" s="202"/>
      <c r="V813" s="201"/>
      <c r="W813" s="201"/>
      <c r="X813" s="201"/>
      <c r="Y813" s="201"/>
      <c r="Z813" s="201"/>
      <c r="AA813" s="205"/>
      <c r="AB813" s="205"/>
      <c r="AC813" s="205"/>
      <c r="AD813" s="205"/>
      <c r="AE813" s="205"/>
      <c r="AF813" s="205"/>
      <c r="AG813" s="205"/>
      <c r="AH813" s="205"/>
      <c r="AI813" s="233"/>
      <c r="AJ813" s="331"/>
      <c r="AK813" s="331"/>
      <c r="AL813" s="331"/>
      <c r="AM813" s="332"/>
      <c r="AN813" s="332"/>
      <c r="AO813" s="333"/>
      <c r="AQ813" s="19"/>
      <c r="AV813" s="221"/>
      <c r="AW813" s="221"/>
      <c r="AX813" s="221"/>
      <c r="AY813" s="221"/>
      <c r="AZ813" s="221"/>
      <c r="BA813" s="221"/>
      <c r="BB813" s="221"/>
      <c r="BC813" s="221"/>
      <c r="BD813" s="221"/>
      <c r="BL813" s="195"/>
      <c r="BM813" s="195"/>
      <c r="BN813" s="195"/>
      <c r="BO813" s="195"/>
      <c r="BP813" s="195"/>
      <c r="BQ813" s="195"/>
      <c r="BS813" s="195"/>
      <c r="BT813" s="195"/>
      <c r="BU813" s="246"/>
      <c r="BV813" s="195"/>
      <c r="BW813" s="246"/>
      <c r="BX813" s="195"/>
      <c r="BY813" s="246"/>
      <c r="BZ813" s="195"/>
      <c r="CA813" s="246"/>
      <c r="CC813" s="246"/>
      <c r="CE813" s="246"/>
    </row>
    <row r="814" spans="1:83" s="17" customFormat="1" ht="14.25" customHeight="1" x14ac:dyDescent="0.25">
      <c r="A814" s="198"/>
      <c r="B814" s="200"/>
      <c r="C814" s="199"/>
      <c r="D814" s="199"/>
      <c r="E814" s="199"/>
      <c r="F814" s="200"/>
      <c r="G814" s="200"/>
      <c r="H814" s="200"/>
      <c r="I814" s="198"/>
      <c r="J814" s="199"/>
      <c r="K814" s="212"/>
      <c r="L814" s="198"/>
      <c r="M814" s="198"/>
      <c r="N814" s="198"/>
      <c r="O814" s="198"/>
      <c r="P814" s="198"/>
      <c r="Q814" s="198"/>
      <c r="R814" s="198"/>
      <c r="S814" s="198"/>
      <c r="T814" s="198"/>
      <c r="U814" s="202"/>
      <c r="V814" s="201"/>
      <c r="W814" s="201"/>
      <c r="X814" s="201"/>
      <c r="Y814" s="201"/>
      <c r="Z814" s="201"/>
      <c r="AA814" s="205"/>
      <c r="AB814" s="205"/>
      <c r="AC814" s="205"/>
      <c r="AD814" s="205"/>
      <c r="AE814" s="205"/>
      <c r="AF814" s="205"/>
      <c r="AG814" s="205"/>
      <c r="AH814" s="205"/>
      <c r="AI814" s="233"/>
      <c r="AJ814" s="331"/>
      <c r="AK814" s="331"/>
      <c r="AL814" s="331"/>
      <c r="AM814" s="332"/>
      <c r="AN814" s="332"/>
      <c r="AO814" s="333"/>
      <c r="AQ814" s="19"/>
      <c r="AV814" s="221"/>
      <c r="AW814" s="221"/>
      <c r="AX814" s="221"/>
      <c r="AY814" s="221"/>
      <c r="AZ814" s="221"/>
      <c r="BA814" s="221"/>
      <c r="BB814" s="221"/>
      <c r="BC814" s="221"/>
      <c r="BD814" s="221"/>
      <c r="BL814" s="195"/>
      <c r="BM814" s="195"/>
      <c r="BN814" s="195"/>
      <c r="BO814" s="195"/>
      <c r="BP814" s="195"/>
      <c r="BQ814" s="195"/>
      <c r="BS814" s="195"/>
      <c r="BT814" s="195"/>
      <c r="BU814" s="246"/>
      <c r="BV814" s="195"/>
      <c r="BW814" s="246"/>
      <c r="BX814" s="195"/>
      <c r="BY814" s="246"/>
      <c r="BZ814" s="195"/>
      <c r="CA814" s="246"/>
      <c r="CC814" s="246"/>
      <c r="CE814" s="246"/>
    </row>
    <row r="815" spans="1:83" s="17" customFormat="1" ht="14.25" customHeight="1" x14ac:dyDescent="0.25">
      <c r="A815" s="198"/>
      <c r="B815" s="200"/>
      <c r="C815" s="199"/>
      <c r="D815" s="199"/>
      <c r="E815" s="199"/>
      <c r="F815" s="200"/>
      <c r="G815" s="200"/>
      <c r="H815" s="200"/>
      <c r="I815" s="198"/>
      <c r="J815" s="199"/>
      <c r="K815" s="212"/>
      <c r="L815" s="198"/>
      <c r="M815" s="198"/>
      <c r="N815" s="198"/>
      <c r="O815" s="198"/>
      <c r="P815" s="198"/>
      <c r="Q815" s="198"/>
      <c r="R815" s="198"/>
      <c r="S815" s="198"/>
      <c r="T815" s="198"/>
      <c r="U815" s="202"/>
      <c r="V815" s="201"/>
      <c r="W815" s="201"/>
      <c r="X815" s="201"/>
      <c r="Y815" s="201"/>
      <c r="Z815" s="201"/>
      <c r="AA815" s="205"/>
      <c r="AB815" s="205"/>
      <c r="AC815" s="205"/>
      <c r="AD815" s="205"/>
      <c r="AE815" s="205"/>
      <c r="AF815" s="205"/>
      <c r="AG815" s="205"/>
      <c r="AH815" s="205"/>
      <c r="AI815" s="233"/>
      <c r="AJ815" s="331"/>
      <c r="AK815" s="331"/>
      <c r="AL815" s="331"/>
      <c r="AM815" s="332"/>
      <c r="AN815" s="332"/>
      <c r="AO815" s="333"/>
      <c r="AQ815" s="19"/>
      <c r="AV815" s="221"/>
      <c r="AW815" s="221"/>
      <c r="AX815" s="221"/>
      <c r="AY815" s="221"/>
      <c r="AZ815" s="221"/>
      <c r="BA815" s="221"/>
      <c r="BB815" s="221"/>
      <c r="BC815" s="221"/>
      <c r="BD815" s="221"/>
      <c r="BL815" s="195"/>
      <c r="BM815" s="195"/>
      <c r="BN815" s="195"/>
      <c r="BO815" s="195"/>
      <c r="BP815" s="195"/>
      <c r="BQ815" s="195"/>
      <c r="BS815" s="195"/>
      <c r="BT815" s="195"/>
      <c r="BU815" s="246"/>
      <c r="BV815" s="195"/>
      <c r="BW815" s="246"/>
      <c r="BX815" s="195"/>
      <c r="BY815" s="246"/>
      <c r="BZ815" s="195"/>
      <c r="CA815" s="246"/>
      <c r="CC815" s="246"/>
      <c r="CE815" s="246"/>
    </row>
    <row r="816" spans="1:83" s="17" customFormat="1" ht="14.25" customHeight="1" x14ac:dyDescent="0.25">
      <c r="A816" s="198"/>
      <c r="B816" s="200"/>
      <c r="C816" s="199"/>
      <c r="D816" s="199"/>
      <c r="E816" s="199"/>
      <c r="F816" s="200"/>
      <c r="G816" s="200"/>
      <c r="H816" s="200"/>
      <c r="I816" s="198"/>
      <c r="J816" s="199"/>
      <c r="K816" s="212"/>
      <c r="L816" s="198"/>
      <c r="M816" s="198"/>
      <c r="N816" s="198"/>
      <c r="O816" s="198"/>
      <c r="P816" s="198"/>
      <c r="Q816" s="198"/>
      <c r="R816" s="198"/>
      <c r="S816" s="198"/>
      <c r="T816" s="198"/>
      <c r="U816" s="202"/>
      <c r="V816" s="201"/>
      <c r="W816" s="201"/>
      <c r="X816" s="201"/>
      <c r="Y816" s="201"/>
      <c r="Z816" s="201"/>
      <c r="AA816" s="205"/>
      <c r="AB816" s="205"/>
      <c r="AC816" s="205"/>
      <c r="AD816" s="205"/>
      <c r="AE816" s="205"/>
      <c r="AF816" s="205"/>
      <c r="AG816" s="205"/>
      <c r="AH816" s="205"/>
      <c r="AI816" s="233"/>
      <c r="AJ816" s="331"/>
      <c r="AK816" s="331"/>
      <c r="AL816" s="331"/>
      <c r="AM816" s="332"/>
      <c r="AN816" s="332"/>
      <c r="AO816" s="333"/>
      <c r="AQ816" s="19"/>
      <c r="AV816" s="221"/>
      <c r="AW816" s="221"/>
      <c r="AX816" s="221"/>
      <c r="AY816" s="221"/>
      <c r="AZ816" s="221"/>
      <c r="BA816" s="221"/>
      <c r="BB816" s="221"/>
      <c r="BC816" s="221"/>
      <c r="BD816" s="221"/>
      <c r="BL816" s="195"/>
      <c r="BM816" s="195"/>
      <c r="BN816" s="195"/>
      <c r="BO816" s="195"/>
      <c r="BP816" s="195"/>
      <c r="BQ816" s="195"/>
      <c r="BS816" s="195"/>
      <c r="BT816" s="195"/>
      <c r="BU816" s="246"/>
      <c r="BV816" s="195"/>
      <c r="BW816" s="246"/>
      <c r="BX816" s="195"/>
      <c r="BY816" s="246"/>
      <c r="BZ816" s="195"/>
      <c r="CA816" s="246"/>
      <c r="CC816" s="246"/>
      <c r="CE816" s="246"/>
    </row>
    <row r="817" spans="1:83" s="17" customFormat="1" ht="14.25" customHeight="1" x14ac:dyDescent="0.25">
      <c r="A817" s="198"/>
      <c r="B817" s="200"/>
      <c r="C817" s="199"/>
      <c r="D817" s="199"/>
      <c r="E817" s="199"/>
      <c r="F817" s="200"/>
      <c r="G817" s="200"/>
      <c r="H817" s="200"/>
      <c r="I817" s="198"/>
      <c r="J817" s="199"/>
      <c r="K817" s="212"/>
      <c r="L817" s="198"/>
      <c r="M817" s="198"/>
      <c r="N817" s="198"/>
      <c r="O817" s="198"/>
      <c r="P817" s="198"/>
      <c r="Q817" s="198"/>
      <c r="R817" s="198"/>
      <c r="S817" s="198"/>
      <c r="T817" s="198"/>
      <c r="U817" s="202"/>
      <c r="V817" s="201"/>
      <c r="W817" s="201"/>
      <c r="X817" s="201"/>
      <c r="Y817" s="201"/>
      <c r="Z817" s="201"/>
      <c r="AA817" s="205"/>
      <c r="AB817" s="205"/>
      <c r="AC817" s="205"/>
      <c r="AD817" s="205"/>
      <c r="AE817" s="205"/>
      <c r="AF817" s="205"/>
      <c r="AG817" s="205"/>
      <c r="AH817" s="205"/>
      <c r="AI817" s="233"/>
      <c r="AJ817" s="331"/>
      <c r="AK817" s="331"/>
      <c r="AL817" s="331"/>
      <c r="AM817" s="332"/>
      <c r="AN817" s="332"/>
      <c r="AO817" s="333"/>
      <c r="AQ817" s="19"/>
      <c r="AV817" s="221"/>
      <c r="AW817" s="221"/>
      <c r="AX817" s="221"/>
      <c r="AY817" s="221"/>
      <c r="AZ817" s="221"/>
      <c r="BA817" s="221"/>
      <c r="BB817" s="221"/>
      <c r="BC817" s="221"/>
      <c r="BD817" s="221"/>
      <c r="BL817" s="195"/>
      <c r="BM817" s="195"/>
      <c r="BN817" s="195"/>
      <c r="BO817" s="195"/>
      <c r="BP817" s="195"/>
      <c r="BQ817" s="195"/>
      <c r="BS817" s="195"/>
      <c r="BT817" s="195"/>
      <c r="BU817" s="246"/>
      <c r="BV817" s="195"/>
      <c r="BW817" s="246"/>
      <c r="BX817" s="195"/>
      <c r="BY817" s="246"/>
      <c r="BZ817" s="195"/>
      <c r="CA817" s="246"/>
      <c r="CC817" s="246"/>
      <c r="CE817" s="246"/>
    </row>
    <row r="818" spans="1:83" s="17" customFormat="1" ht="14.25" customHeight="1" x14ac:dyDescent="0.25">
      <c r="A818" s="198"/>
      <c r="B818" s="200"/>
      <c r="C818" s="199"/>
      <c r="D818" s="199"/>
      <c r="E818" s="199"/>
      <c r="F818" s="200"/>
      <c r="G818" s="200"/>
      <c r="H818" s="200"/>
      <c r="I818" s="198"/>
      <c r="J818" s="199"/>
      <c r="K818" s="212"/>
      <c r="L818" s="198"/>
      <c r="M818" s="198"/>
      <c r="N818" s="198"/>
      <c r="O818" s="198"/>
      <c r="P818" s="198"/>
      <c r="Q818" s="198"/>
      <c r="R818" s="198"/>
      <c r="S818" s="198"/>
      <c r="T818" s="198"/>
      <c r="U818" s="202"/>
      <c r="V818" s="201"/>
      <c r="W818" s="201"/>
      <c r="X818" s="201"/>
      <c r="Y818" s="201"/>
      <c r="Z818" s="201"/>
      <c r="AA818" s="205"/>
      <c r="AB818" s="205"/>
      <c r="AC818" s="205"/>
      <c r="AD818" s="205"/>
      <c r="AE818" s="205"/>
      <c r="AF818" s="205"/>
      <c r="AG818" s="205"/>
      <c r="AH818" s="205"/>
      <c r="AI818" s="233"/>
      <c r="AJ818" s="331"/>
      <c r="AK818" s="331"/>
      <c r="AL818" s="331"/>
      <c r="AM818" s="332"/>
      <c r="AN818" s="332"/>
      <c r="AO818" s="333"/>
      <c r="AQ818" s="19"/>
      <c r="AV818" s="221"/>
      <c r="AW818" s="221"/>
      <c r="AX818" s="221"/>
      <c r="AY818" s="221"/>
      <c r="AZ818" s="221"/>
      <c r="BA818" s="221"/>
      <c r="BB818" s="221"/>
      <c r="BC818" s="221"/>
      <c r="BD818" s="221"/>
      <c r="BL818" s="195"/>
      <c r="BM818" s="195"/>
      <c r="BN818" s="195"/>
      <c r="BO818" s="195"/>
      <c r="BP818" s="195"/>
      <c r="BQ818" s="195"/>
      <c r="BS818" s="195"/>
      <c r="BT818" s="195"/>
      <c r="BU818" s="246"/>
      <c r="BV818" s="195"/>
      <c r="BW818" s="246"/>
      <c r="BX818" s="195"/>
      <c r="BY818" s="246"/>
      <c r="BZ818" s="195"/>
      <c r="CA818" s="246"/>
      <c r="CC818" s="246"/>
      <c r="CE818" s="246"/>
    </row>
    <row r="819" spans="1:83" s="17" customFormat="1" ht="14.25" customHeight="1" x14ac:dyDescent="0.25">
      <c r="A819" s="198"/>
      <c r="B819" s="200"/>
      <c r="C819" s="199"/>
      <c r="D819" s="199"/>
      <c r="E819" s="199"/>
      <c r="F819" s="200"/>
      <c r="G819" s="200"/>
      <c r="H819" s="200"/>
      <c r="I819" s="198"/>
      <c r="J819" s="199"/>
      <c r="K819" s="212"/>
      <c r="L819" s="198"/>
      <c r="M819" s="198"/>
      <c r="N819" s="198"/>
      <c r="O819" s="198"/>
      <c r="P819" s="198"/>
      <c r="Q819" s="198"/>
      <c r="R819" s="198"/>
      <c r="S819" s="198"/>
      <c r="T819" s="198"/>
      <c r="U819" s="202"/>
      <c r="V819" s="201"/>
      <c r="W819" s="201"/>
      <c r="X819" s="201"/>
      <c r="Y819" s="201"/>
      <c r="Z819" s="201"/>
      <c r="AA819" s="205"/>
      <c r="AB819" s="205"/>
      <c r="AC819" s="205"/>
      <c r="AD819" s="205"/>
      <c r="AE819" s="205"/>
      <c r="AF819" s="205"/>
      <c r="AG819" s="205"/>
      <c r="AH819" s="205"/>
      <c r="AI819" s="233"/>
      <c r="AJ819" s="331"/>
      <c r="AK819" s="331"/>
      <c r="AL819" s="331"/>
      <c r="AM819" s="332"/>
      <c r="AN819" s="332"/>
      <c r="AO819" s="333"/>
      <c r="AQ819" s="19"/>
      <c r="AV819" s="221"/>
      <c r="AW819" s="221"/>
      <c r="AX819" s="221"/>
      <c r="AY819" s="221"/>
      <c r="AZ819" s="221"/>
      <c r="BA819" s="221"/>
      <c r="BB819" s="221"/>
      <c r="BC819" s="221"/>
      <c r="BD819" s="221"/>
      <c r="BL819" s="195"/>
      <c r="BM819" s="195"/>
      <c r="BN819" s="195"/>
      <c r="BO819" s="195"/>
      <c r="BP819" s="195"/>
      <c r="BQ819" s="195"/>
      <c r="BS819" s="195"/>
      <c r="BT819" s="195"/>
      <c r="BU819" s="246"/>
      <c r="BV819" s="195"/>
      <c r="BW819" s="246"/>
      <c r="BX819" s="195"/>
      <c r="BY819" s="246"/>
      <c r="BZ819" s="195"/>
      <c r="CA819" s="246"/>
      <c r="CC819" s="246"/>
      <c r="CE819" s="246"/>
    </row>
    <row r="820" spans="1:83" s="17" customFormat="1" ht="14.25" customHeight="1" x14ac:dyDescent="0.25">
      <c r="A820" s="198"/>
      <c r="B820" s="200"/>
      <c r="C820" s="199"/>
      <c r="D820" s="199"/>
      <c r="E820" s="199"/>
      <c r="F820" s="200"/>
      <c r="G820" s="200"/>
      <c r="H820" s="200"/>
      <c r="I820" s="198"/>
      <c r="J820" s="199"/>
      <c r="K820" s="212"/>
      <c r="L820" s="198"/>
      <c r="M820" s="198"/>
      <c r="N820" s="198"/>
      <c r="O820" s="198"/>
      <c r="P820" s="198"/>
      <c r="Q820" s="198"/>
      <c r="R820" s="198"/>
      <c r="S820" s="198"/>
      <c r="T820" s="198"/>
      <c r="U820" s="202"/>
      <c r="V820" s="201"/>
      <c r="W820" s="201"/>
      <c r="X820" s="201"/>
      <c r="Y820" s="201"/>
      <c r="Z820" s="201"/>
      <c r="AA820" s="205"/>
      <c r="AB820" s="205"/>
      <c r="AC820" s="205"/>
      <c r="AD820" s="205"/>
      <c r="AE820" s="205"/>
      <c r="AF820" s="205"/>
      <c r="AG820" s="205"/>
      <c r="AH820" s="205"/>
      <c r="AI820" s="233"/>
      <c r="AJ820" s="331"/>
      <c r="AK820" s="331"/>
      <c r="AL820" s="331"/>
      <c r="AM820" s="332"/>
      <c r="AN820" s="332"/>
      <c r="AO820" s="333"/>
      <c r="AQ820" s="19"/>
      <c r="AV820" s="221"/>
      <c r="AW820" s="221"/>
      <c r="AX820" s="221"/>
      <c r="AY820" s="221"/>
      <c r="AZ820" s="221"/>
      <c r="BA820" s="221"/>
      <c r="BB820" s="221"/>
      <c r="BC820" s="221"/>
      <c r="BD820" s="221"/>
      <c r="BL820" s="195"/>
      <c r="BM820" s="195"/>
      <c r="BN820" s="195"/>
      <c r="BO820" s="195"/>
      <c r="BP820" s="195"/>
      <c r="BQ820" s="195"/>
      <c r="BS820" s="195"/>
      <c r="BT820" s="195"/>
      <c r="BU820" s="246"/>
      <c r="BV820" s="195"/>
      <c r="BW820" s="246"/>
      <c r="BX820" s="195"/>
      <c r="BY820" s="246"/>
      <c r="BZ820" s="195"/>
      <c r="CA820" s="246"/>
      <c r="CC820" s="246"/>
      <c r="CE820" s="246"/>
    </row>
    <row r="821" spans="1:83" s="17" customFormat="1" ht="14.25" customHeight="1" x14ac:dyDescent="0.25">
      <c r="A821" s="198"/>
      <c r="B821" s="200"/>
      <c r="C821" s="199"/>
      <c r="D821" s="199"/>
      <c r="E821" s="199"/>
      <c r="F821" s="200"/>
      <c r="G821" s="200"/>
      <c r="H821" s="200"/>
      <c r="I821" s="198"/>
      <c r="J821" s="199"/>
      <c r="K821" s="212"/>
      <c r="L821" s="198"/>
      <c r="M821" s="198"/>
      <c r="N821" s="198"/>
      <c r="O821" s="198"/>
      <c r="P821" s="198"/>
      <c r="Q821" s="198"/>
      <c r="R821" s="198"/>
      <c r="S821" s="198"/>
      <c r="T821" s="198"/>
      <c r="U821" s="202"/>
      <c r="V821" s="201"/>
      <c r="W821" s="201"/>
      <c r="X821" s="201"/>
      <c r="Y821" s="201"/>
      <c r="Z821" s="201"/>
      <c r="AA821" s="205"/>
      <c r="AB821" s="205"/>
      <c r="AC821" s="205"/>
      <c r="AD821" s="205"/>
      <c r="AE821" s="205"/>
      <c r="AF821" s="205"/>
      <c r="AG821" s="205"/>
      <c r="AH821" s="205"/>
      <c r="AI821" s="233"/>
      <c r="AJ821" s="331"/>
      <c r="AK821" s="331"/>
      <c r="AL821" s="331"/>
      <c r="AM821" s="332"/>
      <c r="AN821" s="332"/>
      <c r="AO821" s="333"/>
      <c r="AQ821" s="19"/>
      <c r="AV821" s="221"/>
      <c r="AW821" s="221"/>
      <c r="AX821" s="221"/>
      <c r="AY821" s="221"/>
      <c r="AZ821" s="221"/>
      <c r="BA821" s="221"/>
      <c r="BB821" s="221"/>
      <c r="BC821" s="221"/>
      <c r="BD821" s="221"/>
      <c r="BL821" s="195"/>
      <c r="BM821" s="195"/>
      <c r="BN821" s="195"/>
      <c r="BO821" s="195"/>
      <c r="BP821" s="195"/>
      <c r="BQ821" s="195"/>
      <c r="BS821" s="195"/>
      <c r="BT821" s="195"/>
      <c r="BU821" s="246"/>
      <c r="BV821" s="195"/>
      <c r="BW821" s="246"/>
      <c r="BX821" s="195"/>
      <c r="BY821" s="246"/>
      <c r="BZ821" s="195"/>
      <c r="CA821" s="246"/>
      <c r="CC821" s="246"/>
      <c r="CE821" s="246"/>
    </row>
    <row r="822" spans="1:83" s="17" customFormat="1" ht="14.25" customHeight="1" x14ac:dyDescent="0.25">
      <c r="A822" s="198"/>
      <c r="B822" s="200"/>
      <c r="C822" s="199"/>
      <c r="D822" s="199"/>
      <c r="E822" s="199"/>
      <c r="F822" s="200"/>
      <c r="G822" s="200"/>
      <c r="H822" s="200"/>
      <c r="I822" s="198"/>
      <c r="J822" s="199"/>
      <c r="K822" s="212"/>
      <c r="L822" s="198"/>
      <c r="M822" s="198"/>
      <c r="N822" s="198"/>
      <c r="O822" s="198"/>
      <c r="P822" s="198"/>
      <c r="Q822" s="198"/>
      <c r="R822" s="198"/>
      <c r="S822" s="198"/>
      <c r="T822" s="198"/>
      <c r="U822" s="202"/>
      <c r="V822" s="201"/>
      <c r="W822" s="201"/>
      <c r="X822" s="201"/>
      <c r="Y822" s="201"/>
      <c r="Z822" s="201"/>
      <c r="AA822" s="205"/>
      <c r="AB822" s="205"/>
      <c r="AC822" s="205"/>
      <c r="AD822" s="205"/>
      <c r="AE822" s="205"/>
      <c r="AF822" s="205"/>
      <c r="AG822" s="205"/>
      <c r="AH822" s="205"/>
      <c r="AI822" s="233"/>
      <c r="AJ822" s="331"/>
      <c r="AK822" s="331"/>
      <c r="AL822" s="331"/>
      <c r="AM822" s="332"/>
      <c r="AN822" s="332"/>
      <c r="AO822" s="333"/>
      <c r="AQ822" s="19"/>
      <c r="AV822" s="221"/>
      <c r="AW822" s="221"/>
      <c r="AX822" s="221"/>
      <c r="AY822" s="221"/>
      <c r="AZ822" s="221"/>
      <c r="BA822" s="221"/>
      <c r="BB822" s="221"/>
      <c r="BC822" s="221"/>
      <c r="BD822" s="221"/>
      <c r="BL822" s="195"/>
      <c r="BM822" s="195"/>
      <c r="BN822" s="195"/>
      <c r="BO822" s="195"/>
      <c r="BP822" s="195"/>
      <c r="BQ822" s="195"/>
      <c r="BS822" s="195"/>
      <c r="BT822" s="195"/>
      <c r="BU822" s="246"/>
      <c r="BV822" s="195"/>
      <c r="BW822" s="246"/>
      <c r="BX822" s="195"/>
      <c r="BY822" s="246"/>
      <c r="BZ822" s="195"/>
      <c r="CA822" s="246"/>
      <c r="CC822" s="246"/>
      <c r="CE822" s="246"/>
    </row>
    <row r="823" spans="1:83" s="17" customFormat="1" ht="14.25" customHeight="1" x14ac:dyDescent="0.25">
      <c r="A823" s="198"/>
      <c r="B823" s="200"/>
      <c r="C823" s="199"/>
      <c r="D823" s="199"/>
      <c r="E823" s="199"/>
      <c r="F823" s="200"/>
      <c r="G823" s="200"/>
      <c r="H823" s="200"/>
      <c r="I823" s="198"/>
      <c r="J823" s="199"/>
      <c r="K823" s="212"/>
      <c r="L823" s="198"/>
      <c r="M823" s="198"/>
      <c r="N823" s="198"/>
      <c r="O823" s="198"/>
      <c r="P823" s="198"/>
      <c r="Q823" s="198"/>
      <c r="R823" s="198"/>
      <c r="S823" s="198"/>
      <c r="T823" s="198"/>
      <c r="U823" s="202"/>
      <c r="V823" s="201"/>
      <c r="W823" s="201"/>
      <c r="X823" s="201"/>
      <c r="Y823" s="201"/>
      <c r="Z823" s="201"/>
      <c r="AA823" s="205"/>
      <c r="AB823" s="205"/>
      <c r="AC823" s="205"/>
      <c r="AD823" s="205"/>
      <c r="AE823" s="205"/>
      <c r="AF823" s="205"/>
      <c r="AG823" s="205"/>
      <c r="AH823" s="205"/>
      <c r="AI823" s="233"/>
      <c r="AJ823" s="331"/>
      <c r="AK823" s="331"/>
      <c r="AL823" s="331"/>
      <c r="AM823" s="332"/>
      <c r="AN823" s="332"/>
      <c r="AO823" s="333"/>
      <c r="AQ823" s="19"/>
      <c r="AV823" s="221"/>
      <c r="AW823" s="221"/>
      <c r="AX823" s="221"/>
      <c r="AY823" s="221"/>
      <c r="AZ823" s="221"/>
      <c r="BA823" s="221"/>
      <c r="BB823" s="221"/>
      <c r="BC823" s="221"/>
      <c r="BD823" s="221"/>
      <c r="BL823" s="195"/>
      <c r="BM823" s="195"/>
      <c r="BN823" s="195"/>
      <c r="BO823" s="195"/>
      <c r="BP823" s="195"/>
      <c r="BQ823" s="195"/>
      <c r="BS823" s="195"/>
      <c r="BT823" s="195"/>
      <c r="BU823" s="246"/>
      <c r="BV823" s="195"/>
      <c r="BW823" s="246"/>
      <c r="BX823" s="195"/>
      <c r="BY823" s="246"/>
      <c r="BZ823" s="195"/>
      <c r="CA823" s="246"/>
      <c r="CC823" s="246"/>
      <c r="CE823" s="246"/>
    </row>
    <row r="824" spans="1:83" s="17" customFormat="1" ht="14.25" customHeight="1" x14ac:dyDescent="0.25">
      <c r="A824" s="198"/>
      <c r="B824" s="200"/>
      <c r="C824" s="199"/>
      <c r="D824" s="199"/>
      <c r="E824" s="199"/>
      <c r="F824" s="200"/>
      <c r="G824" s="200"/>
      <c r="H824" s="200"/>
      <c r="I824" s="198"/>
      <c r="J824" s="199"/>
      <c r="K824" s="212"/>
      <c r="L824" s="198"/>
      <c r="M824" s="198"/>
      <c r="N824" s="198"/>
      <c r="O824" s="198"/>
      <c r="P824" s="198"/>
      <c r="Q824" s="198"/>
      <c r="R824" s="198"/>
      <c r="S824" s="198"/>
      <c r="T824" s="198"/>
      <c r="U824" s="202"/>
      <c r="V824" s="201"/>
      <c r="W824" s="201"/>
      <c r="X824" s="201"/>
      <c r="Y824" s="201"/>
      <c r="Z824" s="201"/>
      <c r="AA824" s="205"/>
      <c r="AB824" s="205"/>
      <c r="AC824" s="205"/>
      <c r="AD824" s="205"/>
      <c r="AE824" s="205"/>
      <c r="AF824" s="205"/>
      <c r="AG824" s="205"/>
      <c r="AH824" s="205"/>
      <c r="AI824" s="233"/>
      <c r="AJ824" s="331"/>
      <c r="AK824" s="331"/>
      <c r="AL824" s="331"/>
      <c r="AM824" s="332"/>
      <c r="AN824" s="332"/>
      <c r="AO824" s="333"/>
      <c r="AQ824" s="19"/>
      <c r="AV824" s="221"/>
      <c r="AW824" s="221"/>
      <c r="AX824" s="221"/>
      <c r="AY824" s="221"/>
      <c r="AZ824" s="221"/>
      <c r="BA824" s="221"/>
      <c r="BB824" s="221"/>
      <c r="BC824" s="221"/>
      <c r="BD824" s="221"/>
      <c r="BL824" s="195"/>
      <c r="BM824" s="195"/>
      <c r="BN824" s="195"/>
      <c r="BO824" s="195"/>
      <c r="BP824" s="195"/>
      <c r="BQ824" s="195"/>
      <c r="BS824" s="195"/>
      <c r="BT824" s="195"/>
      <c r="BU824" s="246"/>
      <c r="BV824" s="195"/>
      <c r="BW824" s="246"/>
      <c r="BX824" s="195"/>
      <c r="BY824" s="246"/>
      <c r="BZ824" s="195"/>
      <c r="CA824" s="246"/>
      <c r="CC824" s="246"/>
      <c r="CE824" s="246"/>
    </row>
    <row r="825" spans="1:83" s="17" customFormat="1" ht="14.25" customHeight="1" x14ac:dyDescent="0.25">
      <c r="A825" s="198"/>
      <c r="B825" s="200"/>
      <c r="C825" s="199"/>
      <c r="D825" s="199"/>
      <c r="E825" s="199"/>
      <c r="F825" s="200"/>
      <c r="G825" s="200"/>
      <c r="H825" s="200"/>
      <c r="I825" s="198"/>
      <c r="J825" s="199"/>
      <c r="K825" s="212"/>
      <c r="L825" s="198"/>
      <c r="M825" s="198"/>
      <c r="N825" s="198"/>
      <c r="O825" s="198"/>
      <c r="P825" s="198"/>
      <c r="Q825" s="198"/>
      <c r="R825" s="198"/>
      <c r="S825" s="198"/>
      <c r="T825" s="198"/>
      <c r="U825" s="202"/>
      <c r="V825" s="201"/>
      <c r="W825" s="201"/>
      <c r="X825" s="201"/>
      <c r="Y825" s="201"/>
      <c r="Z825" s="201"/>
      <c r="AA825" s="205"/>
      <c r="AB825" s="205"/>
      <c r="AC825" s="205"/>
      <c r="AD825" s="205"/>
      <c r="AE825" s="205"/>
      <c r="AF825" s="205"/>
      <c r="AG825" s="205"/>
      <c r="AH825" s="205"/>
      <c r="AI825" s="233"/>
      <c r="AJ825" s="331"/>
      <c r="AK825" s="331"/>
      <c r="AL825" s="331"/>
      <c r="AM825" s="332"/>
      <c r="AN825" s="332"/>
      <c r="AO825" s="333"/>
      <c r="AQ825" s="19"/>
      <c r="AV825" s="221"/>
      <c r="AW825" s="221"/>
      <c r="AX825" s="221"/>
      <c r="AY825" s="221"/>
      <c r="AZ825" s="221"/>
      <c r="BA825" s="221"/>
      <c r="BB825" s="221"/>
      <c r="BC825" s="221"/>
      <c r="BD825" s="221"/>
      <c r="BL825" s="195"/>
      <c r="BM825" s="195"/>
      <c r="BN825" s="195"/>
      <c r="BO825" s="195"/>
      <c r="BP825" s="195"/>
      <c r="BQ825" s="195"/>
      <c r="BS825" s="195"/>
      <c r="BT825" s="195"/>
      <c r="BU825" s="246"/>
      <c r="BV825" s="195"/>
      <c r="BW825" s="246"/>
      <c r="BX825" s="195"/>
      <c r="BY825" s="246"/>
      <c r="BZ825" s="195"/>
      <c r="CA825" s="246"/>
      <c r="CC825" s="246"/>
      <c r="CE825" s="246"/>
    </row>
    <row r="826" spans="1:83" s="17" customFormat="1" ht="14.25" customHeight="1" x14ac:dyDescent="0.25">
      <c r="A826" s="198"/>
      <c r="B826" s="200"/>
      <c r="C826" s="199"/>
      <c r="D826" s="199"/>
      <c r="E826" s="199"/>
      <c r="F826" s="200"/>
      <c r="G826" s="200"/>
      <c r="H826" s="200"/>
      <c r="I826" s="198"/>
      <c r="J826" s="199"/>
      <c r="K826" s="212"/>
      <c r="L826" s="198"/>
      <c r="M826" s="198"/>
      <c r="N826" s="198"/>
      <c r="O826" s="198"/>
      <c r="P826" s="198"/>
      <c r="Q826" s="198"/>
      <c r="R826" s="198"/>
      <c r="S826" s="198"/>
      <c r="T826" s="198"/>
      <c r="U826" s="202"/>
      <c r="V826" s="201"/>
      <c r="W826" s="201"/>
      <c r="X826" s="201"/>
      <c r="Y826" s="201"/>
      <c r="Z826" s="201"/>
      <c r="AA826" s="205"/>
      <c r="AB826" s="205"/>
      <c r="AC826" s="205"/>
      <c r="AD826" s="205"/>
      <c r="AE826" s="205"/>
      <c r="AF826" s="205"/>
      <c r="AG826" s="205"/>
      <c r="AH826" s="205"/>
      <c r="AI826" s="233"/>
      <c r="AJ826" s="331"/>
      <c r="AK826" s="331"/>
      <c r="AL826" s="331"/>
      <c r="AM826" s="332"/>
      <c r="AN826" s="332"/>
      <c r="AO826" s="333"/>
      <c r="AQ826" s="19"/>
      <c r="AV826" s="221"/>
      <c r="AW826" s="221"/>
      <c r="AX826" s="221"/>
      <c r="AY826" s="221"/>
      <c r="AZ826" s="221"/>
      <c r="BA826" s="221"/>
      <c r="BB826" s="221"/>
      <c r="BC826" s="221"/>
      <c r="BD826" s="221"/>
      <c r="BL826" s="195"/>
      <c r="BM826" s="195"/>
      <c r="BN826" s="195"/>
      <c r="BO826" s="195"/>
      <c r="BP826" s="195"/>
      <c r="BQ826" s="195"/>
      <c r="BS826" s="195"/>
      <c r="BT826" s="195"/>
      <c r="BU826" s="246"/>
      <c r="BV826" s="195"/>
      <c r="BW826" s="246"/>
      <c r="BX826" s="195"/>
      <c r="BY826" s="246"/>
      <c r="BZ826" s="195"/>
      <c r="CA826" s="246"/>
      <c r="CC826" s="246"/>
      <c r="CE826" s="246"/>
    </row>
    <row r="827" spans="1:83" s="17" customFormat="1" ht="14.25" customHeight="1" x14ac:dyDescent="0.25">
      <c r="A827" s="198"/>
      <c r="B827" s="200"/>
      <c r="C827" s="199"/>
      <c r="D827" s="199"/>
      <c r="E827" s="199"/>
      <c r="F827" s="200"/>
      <c r="G827" s="200"/>
      <c r="H827" s="200"/>
      <c r="I827" s="198"/>
      <c r="J827" s="199"/>
      <c r="K827" s="212"/>
      <c r="L827" s="198"/>
      <c r="M827" s="198"/>
      <c r="N827" s="198"/>
      <c r="O827" s="198"/>
      <c r="P827" s="198"/>
      <c r="Q827" s="198"/>
      <c r="R827" s="198"/>
      <c r="S827" s="198"/>
      <c r="T827" s="198"/>
      <c r="U827" s="202"/>
      <c r="V827" s="201"/>
      <c r="W827" s="201"/>
      <c r="X827" s="201"/>
      <c r="Y827" s="201"/>
      <c r="Z827" s="201"/>
      <c r="AA827" s="205"/>
      <c r="AB827" s="205"/>
      <c r="AC827" s="205"/>
      <c r="AD827" s="205"/>
      <c r="AE827" s="205"/>
      <c r="AF827" s="205"/>
      <c r="AG827" s="205"/>
      <c r="AH827" s="205"/>
      <c r="AI827" s="233"/>
      <c r="AJ827" s="331"/>
      <c r="AK827" s="331"/>
      <c r="AL827" s="331"/>
      <c r="AM827" s="332"/>
      <c r="AN827" s="332"/>
      <c r="AO827" s="333"/>
      <c r="AQ827" s="19"/>
      <c r="AV827" s="221"/>
      <c r="AW827" s="221"/>
      <c r="AX827" s="221"/>
      <c r="AY827" s="221"/>
      <c r="AZ827" s="221"/>
      <c r="BA827" s="221"/>
      <c r="BB827" s="221"/>
      <c r="BC827" s="221"/>
      <c r="BD827" s="221"/>
      <c r="BL827" s="195"/>
      <c r="BM827" s="195"/>
      <c r="BN827" s="195"/>
      <c r="BO827" s="195"/>
      <c r="BP827" s="195"/>
      <c r="BQ827" s="195"/>
      <c r="BS827" s="195"/>
      <c r="BT827" s="195"/>
      <c r="BU827" s="246"/>
      <c r="BV827" s="195"/>
      <c r="BW827" s="246"/>
      <c r="BX827" s="195"/>
      <c r="BY827" s="246"/>
      <c r="BZ827" s="195"/>
      <c r="CA827" s="246"/>
      <c r="CC827" s="246"/>
      <c r="CE827" s="246"/>
    </row>
    <row r="828" spans="1:83" s="17" customFormat="1" ht="14.25" customHeight="1" x14ac:dyDescent="0.25">
      <c r="A828" s="198"/>
      <c r="B828" s="200"/>
      <c r="C828" s="199"/>
      <c r="D828" s="199"/>
      <c r="E828" s="199"/>
      <c r="F828" s="200"/>
      <c r="G828" s="200"/>
      <c r="H828" s="200"/>
      <c r="I828" s="198"/>
      <c r="J828" s="199"/>
      <c r="K828" s="212"/>
      <c r="L828" s="198"/>
      <c r="M828" s="198"/>
      <c r="N828" s="198"/>
      <c r="O828" s="198"/>
      <c r="P828" s="198"/>
      <c r="Q828" s="198"/>
      <c r="R828" s="198"/>
      <c r="S828" s="198"/>
      <c r="T828" s="198"/>
      <c r="U828" s="202"/>
      <c r="V828" s="201"/>
      <c r="W828" s="201"/>
      <c r="X828" s="201"/>
      <c r="Y828" s="201"/>
      <c r="Z828" s="201"/>
      <c r="AA828" s="205"/>
      <c r="AB828" s="205"/>
      <c r="AC828" s="205"/>
      <c r="AD828" s="205"/>
      <c r="AE828" s="205"/>
      <c r="AF828" s="205"/>
      <c r="AG828" s="205"/>
      <c r="AH828" s="205"/>
      <c r="AI828" s="233"/>
      <c r="AJ828" s="331"/>
      <c r="AK828" s="331"/>
      <c r="AL828" s="331"/>
      <c r="AM828" s="332"/>
      <c r="AN828" s="332"/>
      <c r="AO828" s="333"/>
      <c r="AQ828" s="19"/>
      <c r="AV828" s="221"/>
      <c r="AW828" s="221"/>
      <c r="AX828" s="221"/>
      <c r="AY828" s="221"/>
      <c r="AZ828" s="221"/>
      <c r="BA828" s="221"/>
      <c r="BB828" s="221"/>
      <c r="BC828" s="221"/>
      <c r="BD828" s="221"/>
      <c r="BL828" s="195"/>
      <c r="BM828" s="195"/>
      <c r="BN828" s="195"/>
      <c r="BO828" s="195"/>
      <c r="BP828" s="195"/>
      <c r="BQ828" s="195"/>
      <c r="BS828" s="195"/>
      <c r="BT828" s="195"/>
      <c r="BU828" s="246"/>
      <c r="BV828" s="195"/>
      <c r="BW828" s="246"/>
      <c r="BX828" s="195"/>
      <c r="BY828" s="246"/>
      <c r="BZ828" s="195"/>
      <c r="CA828" s="246"/>
      <c r="CC828" s="246"/>
      <c r="CE828" s="246"/>
    </row>
    <row r="829" spans="1:83" s="17" customFormat="1" ht="14.25" customHeight="1" x14ac:dyDescent="0.25">
      <c r="A829" s="198"/>
      <c r="B829" s="200"/>
      <c r="C829" s="199"/>
      <c r="D829" s="199"/>
      <c r="E829" s="199"/>
      <c r="F829" s="200"/>
      <c r="G829" s="200"/>
      <c r="H829" s="200"/>
      <c r="I829" s="198"/>
      <c r="J829" s="199"/>
      <c r="K829" s="212"/>
      <c r="L829" s="198"/>
      <c r="M829" s="198"/>
      <c r="N829" s="198"/>
      <c r="O829" s="198"/>
      <c r="P829" s="198"/>
      <c r="Q829" s="198"/>
      <c r="R829" s="198"/>
      <c r="S829" s="198"/>
      <c r="T829" s="198"/>
      <c r="U829" s="202"/>
      <c r="V829" s="201"/>
      <c r="W829" s="201"/>
      <c r="X829" s="201"/>
      <c r="Y829" s="201"/>
      <c r="Z829" s="201"/>
      <c r="AA829" s="205"/>
      <c r="AB829" s="205"/>
      <c r="AC829" s="205"/>
      <c r="AD829" s="205"/>
      <c r="AE829" s="205"/>
      <c r="AF829" s="205"/>
      <c r="AG829" s="205"/>
      <c r="AH829" s="205"/>
      <c r="AI829" s="233"/>
      <c r="AJ829" s="331"/>
      <c r="AK829" s="331"/>
      <c r="AL829" s="331"/>
      <c r="AM829" s="332"/>
      <c r="AN829" s="332"/>
      <c r="AO829" s="333"/>
      <c r="AQ829" s="19"/>
      <c r="AV829" s="221"/>
      <c r="AW829" s="221"/>
      <c r="AX829" s="221"/>
      <c r="AY829" s="221"/>
      <c r="AZ829" s="221"/>
      <c r="BA829" s="221"/>
      <c r="BB829" s="221"/>
      <c r="BC829" s="221"/>
      <c r="BD829" s="221"/>
      <c r="BL829" s="195"/>
      <c r="BM829" s="195"/>
      <c r="BN829" s="195"/>
      <c r="BO829" s="195"/>
      <c r="BP829" s="195"/>
      <c r="BQ829" s="195"/>
      <c r="BS829" s="195"/>
      <c r="BT829" s="195"/>
      <c r="BU829" s="246"/>
      <c r="BV829" s="195"/>
      <c r="BW829" s="246"/>
      <c r="BX829" s="195"/>
      <c r="BY829" s="246"/>
      <c r="BZ829" s="195"/>
      <c r="CA829" s="246"/>
      <c r="CC829" s="246"/>
      <c r="CE829" s="246"/>
    </row>
    <row r="830" spans="1:83" s="17" customFormat="1" ht="14.25" customHeight="1" x14ac:dyDescent="0.25">
      <c r="A830" s="198"/>
      <c r="B830" s="200"/>
      <c r="C830" s="199"/>
      <c r="D830" s="199"/>
      <c r="E830" s="199"/>
      <c r="F830" s="200"/>
      <c r="G830" s="200"/>
      <c r="H830" s="200"/>
      <c r="I830" s="198"/>
      <c r="J830" s="199"/>
      <c r="K830" s="212"/>
      <c r="L830" s="198"/>
      <c r="M830" s="198"/>
      <c r="N830" s="198"/>
      <c r="O830" s="198"/>
      <c r="P830" s="198"/>
      <c r="Q830" s="198"/>
      <c r="R830" s="198"/>
      <c r="S830" s="198"/>
      <c r="T830" s="198"/>
      <c r="U830" s="202"/>
      <c r="V830" s="201"/>
      <c r="W830" s="201"/>
      <c r="X830" s="201"/>
      <c r="Y830" s="201"/>
      <c r="Z830" s="201"/>
      <c r="AA830" s="205"/>
      <c r="AB830" s="205"/>
      <c r="AC830" s="205"/>
      <c r="AD830" s="205"/>
      <c r="AE830" s="205"/>
      <c r="AF830" s="205"/>
      <c r="AG830" s="205"/>
      <c r="AH830" s="205"/>
      <c r="AI830" s="233"/>
      <c r="AJ830" s="331"/>
      <c r="AK830" s="331"/>
      <c r="AL830" s="331"/>
      <c r="AM830" s="332"/>
      <c r="AN830" s="332"/>
      <c r="AO830" s="333"/>
      <c r="AQ830" s="19"/>
      <c r="AV830" s="221"/>
      <c r="AW830" s="221"/>
      <c r="AX830" s="221"/>
      <c r="AY830" s="221"/>
      <c r="AZ830" s="221"/>
      <c r="BA830" s="221"/>
      <c r="BB830" s="221"/>
      <c r="BC830" s="221"/>
      <c r="BD830" s="221"/>
      <c r="BL830" s="195"/>
      <c r="BM830" s="195"/>
      <c r="BN830" s="195"/>
      <c r="BO830" s="195"/>
      <c r="BP830" s="195"/>
      <c r="BQ830" s="195"/>
      <c r="BS830" s="195"/>
      <c r="BT830" s="195"/>
      <c r="BU830" s="246"/>
      <c r="BV830" s="195"/>
      <c r="BW830" s="246"/>
      <c r="BX830" s="195"/>
      <c r="BY830" s="246"/>
      <c r="BZ830" s="195"/>
      <c r="CA830" s="246"/>
      <c r="CC830" s="246"/>
      <c r="CE830" s="246"/>
    </row>
    <row r="831" spans="1:83" s="17" customFormat="1" ht="14.25" customHeight="1" x14ac:dyDescent="0.25">
      <c r="A831" s="198"/>
      <c r="B831" s="200"/>
      <c r="C831" s="199"/>
      <c r="D831" s="199"/>
      <c r="E831" s="199"/>
      <c r="F831" s="200"/>
      <c r="G831" s="200"/>
      <c r="H831" s="200"/>
      <c r="I831" s="198"/>
      <c r="J831" s="199"/>
      <c r="K831" s="212"/>
      <c r="L831" s="198"/>
      <c r="M831" s="198"/>
      <c r="N831" s="198"/>
      <c r="O831" s="198"/>
      <c r="P831" s="198"/>
      <c r="Q831" s="198"/>
      <c r="R831" s="198"/>
      <c r="S831" s="198"/>
      <c r="T831" s="198"/>
      <c r="U831" s="202"/>
      <c r="V831" s="201"/>
      <c r="W831" s="201"/>
      <c r="X831" s="201"/>
      <c r="Y831" s="201"/>
      <c r="Z831" s="201"/>
      <c r="AA831" s="205"/>
      <c r="AB831" s="205"/>
      <c r="AC831" s="205"/>
      <c r="AD831" s="205"/>
      <c r="AE831" s="205"/>
      <c r="AF831" s="205"/>
      <c r="AG831" s="205"/>
      <c r="AH831" s="205"/>
      <c r="AI831" s="233"/>
      <c r="AJ831" s="331"/>
      <c r="AK831" s="331"/>
      <c r="AL831" s="331"/>
      <c r="AM831" s="332"/>
      <c r="AN831" s="332"/>
      <c r="AO831" s="333"/>
      <c r="AQ831" s="19"/>
      <c r="AV831" s="221"/>
      <c r="AW831" s="221"/>
      <c r="AX831" s="221"/>
      <c r="AY831" s="221"/>
      <c r="AZ831" s="221"/>
      <c r="BA831" s="221"/>
      <c r="BB831" s="221"/>
      <c r="BC831" s="221"/>
      <c r="BD831" s="221"/>
      <c r="BL831" s="195"/>
      <c r="BM831" s="195"/>
      <c r="BN831" s="195"/>
      <c r="BO831" s="195"/>
      <c r="BP831" s="195"/>
      <c r="BQ831" s="195"/>
      <c r="BS831" s="195"/>
      <c r="BT831" s="195"/>
      <c r="BU831" s="246"/>
      <c r="BV831" s="195"/>
      <c r="BW831" s="246"/>
      <c r="BX831" s="195"/>
      <c r="BY831" s="246"/>
      <c r="BZ831" s="195"/>
      <c r="CA831" s="246"/>
      <c r="CC831" s="246"/>
      <c r="CE831" s="246"/>
    </row>
    <row r="832" spans="1:83" s="17" customFormat="1" ht="14.25" customHeight="1" x14ac:dyDescent="0.25">
      <c r="A832" s="198"/>
      <c r="B832" s="200"/>
      <c r="C832" s="199"/>
      <c r="D832" s="199"/>
      <c r="E832" s="199"/>
      <c r="F832" s="200"/>
      <c r="G832" s="200"/>
      <c r="H832" s="200"/>
      <c r="I832" s="198"/>
      <c r="J832" s="199"/>
      <c r="K832" s="212"/>
      <c r="L832" s="198"/>
      <c r="M832" s="198"/>
      <c r="N832" s="198"/>
      <c r="O832" s="198"/>
      <c r="P832" s="198"/>
      <c r="Q832" s="198"/>
      <c r="R832" s="198"/>
      <c r="S832" s="198"/>
      <c r="T832" s="198"/>
      <c r="U832" s="202"/>
      <c r="V832" s="201"/>
      <c r="W832" s="201"/>
      <c r="X832" s="201"/>
      <c r="Y832" s="201"/>
      <c r="Z832" s="201"/>
      <c r="AA832" s="205"/>
      <c r="AB832" s="205"/>
      <c r="AC832" s="205"/>
      <c r="AD832" s="205"/>
      <c r="AE832" s="205"/>
      <c r="AF832" s="205"/>
      <c r="AG832" s="205"/>
      <c r="AH832" s="205"/>
      <c r="AI832" s="233"/>
      <c r="AJ832" s="331"/>
      <c r="AK832" s="331"/>
      <c r="AL832" s="331"/>
      <c r="AM832" s="332"/>
      <c r="AN832" s="332"/>
      <c r="AO832" s="333"/>
      <c r="AQ832" s="19"/>
      <c r="AV832" s="221"/>
      <c r="AW832" s="221"/>
      <c r="AX832" s="221"/>
      <c r="AY832" s="221"/>
      <c r="AZ832" s="221"/>
      <c r="BA832" s="221"/>
      <c r="BB832" s="221"/>
      <c r="BC832" s="221"/>
      <c r="BD832" s="221"/>
      <c r="BL832" s="195"/>
      <c r="BM832" s="195"/>
      <c r="BN832" s="195"/>
      <c r="BO832" s="195"/>
      <c r="BP832" s="195"/>
      <c r="BQ832" s="195"/>
      <c r="BS832" s="195"/>
      <c r="BT832" s="195"/>
      <c r="BU832" s="246"/>
      <c r="BV832" s="195"/>
      <c r="BW832" s="246"/>
      <c r="BX832" s="195"/>
      <c r="BY832" s="246"/>
      <c r="BZ832" s="195"/>
      <c r="CA832" s="246"/>
      <c r="CC832" s="246"/>
      <c r="CE832" s="246"/>
    </row>
    <row r="833" spans="1:83" s="17" customFormat="1" ht="14.25" customHeight="1" x14ac:dyDescent="0.25">
      <c r="A833" s="198"/>
      <c r="B833" s="200"/>
      <c r="C833" s="199"/>
      <c r="D833" s="199"/>
      <c r="E833" s="199"/>
      <c r="F833" s="200"/>
      <c r="G833" s="200"/>
      <c r="H833" s="200"/>
      <c r="I833" s="198"/>
      <c r="J833" s="199"/>
      <c r="K833" s="212"/>
      <c r="L833" s="198"/>
      <c r="M833" s="198"/>
      <c r="N833" s="198"/>
      <c r="O833" s="198"/>
      <c r="P833" s="198"/>
      <c r="Q833" s="198"/>
      <c r="R833" s="198"/>
      <c r="S833" s="198"/>
      <c r="T833" s="198"/>
      <c r="U833" s="202"/>
      <c r="V833" s="201"/>
      <c r="W833" s="201"/>
      <c r="X833" s="201"/>
      <c r="Y833" s="201"/>
      <c r="Z833" s="201"/>
      <c r="AA833" s="205"/>
      <c r="AB833" s="205"/>
      <c r="AC833" s="205"/>
      <c r="AD833" s="205"/>
      <c r="AE833" s="205"/>
      <c r="AF833" s="205"/>
      <c r="AG833" s="205"/>
      <c r="AH833" s="205"/>
      <c r="AI833" s="233"/>
      <c r="AJ833" s="331"/>
      <c r="AK833" s="331"/>
      <c r="AL833" s="331"/>
      <c r="AM833" s="332"/>
      <c r="AN833" s="332"/>
      <c r="AO833" s="333"/>
      <c r="AQ833" s="19"/>
      <c r="AV833" s="221"/>
      <c r="AW833" s="221"/>
      <c r="AX833" s="221"/>
      <c r="AY833" s="221"/>
      <c r="AZ833" s="221"/>
      <c r="BA833" s="221"/>
      <c r="BB833" s="221"/>
      <c r="BC833" s="221"/>
      <c r="BD833" s="221"/>
      <c r="BL833" s="195"/>
      <c r="BM833" s="195"/>
      <c r="BN833" s="195"/>
      <c r="BO833" s="195"/>
      <c r="BP833" s="195"/>
      <c r="BQ833" s="195"/>
      <c r="BS833" s="195"/>
      <c r="BT833" s="195"/>
      <c r="BU833" s="246"/>
      <c r="BV833" s="195"/>
      <c r="BW833" s="246"/>
      <c r="BX833" s="195"/>
      <c r="BY833" s="246"/>
      <c r="BZ833" s="195"/>
      <c r="CA833" s="246"/>
      <c r="CC833" s="246"/>
      <c r="CE833" s="246"/>
    </row>
    <row r="834" spans="1:83" s="17" customFormat="1" ht="14.25" customHeight="1" x14ac:dyDescent="0.25">
      <c r="A834" s="198"/>
      <c r="B834" s="200"/>
      <c r="C834" s="199"/>
      <c r="D834" s="199"/>
      <c r="E834" s="199"/>
      <c r="F834" s="200"/>
      <c r="G834" s="200"/>
      <c r="H834" s="200"/>
      <c r="I834" s="198"/>
      <c r="J834" s="199"/>
      <c r="K834" s="212"/>
      <c r="L834" s="198"/>
      <c r="M834" s="198"/>
      <c r="N834" s="198"/>
      <c r="O834" s="198"/>
      <c r="P834" s="198"/>
      <c r="Q834" s="198"/>
      <c r="R834" s="198"/>
      <c r="S834" s="198"/>
      <c r="T834" s="198"/>
      <c r="U834" s="202"/>
      <c r="V834" s="201"/>
      <c r="W834" s="201"/>
      <c r="X834" s="201"/>
      <c r="Y834" s="201"/>
      <c r="Z834" s="201"/>
      <c r="AA834" s="205"/>
      <c r="AB834" s="205"/>
      <c r="AC834" s="205"/>
      <c r="AD834" s="205"/>
      <c r="AE834" s="205"/>
      <c r="AF834" s="205"/>
      <c r="AG834" s="205"/>
      <c r="AH834" s="205"/>
      <c r="AI834" s="233"/>
      <c r="AJ834" s="331"/>
      <c r="AK834" s="331"/>
      <c r="AL834" s="331"/>
      <c r="AM834" s="332"/>
      <c r="AN834" s="332"/>
      <c r="AO834" s="333"/>
      <c r="AQ834" s="19"/>
      <c r="AV834" s="221"/>
      <c r="AW834" s="221"/>
      <c r="AX834" s="221"/>
      <c r="AY834" s="221"/>
      <c r="AZ834" s="221"/>
      <c r="BA834" s="221"/>
      <c r="BB834" s="221"/>
      <c r="BC834" s="221"/>
      <c r="BD834" s="221"/>
      <c r="BL834" s="195"/>
      <c r="BM834" s="195"/>
      <c r="BN834" s="195"/>
      <c r="BO834" s="195"/>
      <c r="BP834" s="195"/>
      <c r="BQ834" s="195"/>
      <c r="BS834" s="195"/>
      <c r="BT834" s="195"/>
      <c r="BU834" s="246"/>
      <c r="BV834" s="195"/>
      <c r="BW834" s="246"/>
      <c r="BX834" s="195"/>
      <c r="BY834" s="246"/>
      <c r="BZ834" s="195"/>
      <c r="CA834" s="246"/>
      <c r="CC834" s="246"/>
      <c r="CE834" s="246"/>
    </row>
    <row r="835" spans="1:83" s="17" customFormat="1" ht="14.25" customHeight="1" x14ac:dyDescent="0.25">
      <c r="A835" s="198"/>
      <c r="B835" s="200"/>
      <c r="C835" s="199"/>
      <c r="D835" s="199"/>
      <c r="E835" s="199"/>
      <c r="F835" s="200"/>
      <c r="G835" s="200"/>
      <c r="H835" s="200"/>
      <c r="I835" s="198"/>
      <c r="J835" s="199"/>
      <c r="K835" s="212"/>
      <c r="L835" s="198"/>
      <c r="M835" s="198"/>
      <c r="N835" s="198"/>
      <c r="O835" s="198"/>
      <c r="P835" s="198"/>
      <c r="Q835" s="198"/>
      <c r="R835" s="198"/>
      <c r="S835" s="198"/>
      <c r="T835" s="198"/>
      <c r="U835" s="202"/>
      <c r="V835" s="201"/>
      <c r="W835" s="201"/>
      <c r="X835" s="201"/>
      <c r="Y835" s="201"/>
      <c r="Z835" s="201"/>
      <c r="AA835" s="205"/>
      <c r="AB835" s="205"/>
      <c r="AC835" s="205"/>
      <c r="AD835" s="205"/>
      <c r="AE835" s="205"/>
      <c r="AF835" s="205"/>
      <c r="AG835" s="205"/>
      <c r="AH835" s="205"/>
      <c r="AI835" s="233"/>
      <c r="AJ835" s="331"/>
      <c r="AK835" s="331"/>
      <c r="AL835" s="331"/>
      <c r="AM835" s="332"/>
      <c r="AN835" s="332"/>
      <c r="AO835" s="333"/>
      <c r="AQ835" s="19"/>
      <c r="AV835" s="221"/>
      <c r="AW835" s="221"/>
      <c r="AX835" s="221"/>
      <c r="AY835" s="221"/>
      <c r="AZ835" s="221"/>
      <c r="BA835" s="221"/>
      <c r="BB835" s="221"/>
      <c r="BC835" s="221"/>
      <c r="BD835" s="221"/>
      <c r="BL835" s="195"/>
      <c r="BM835" s="195"/>
      <c r="BN835" s="195"/>
      <c r="BO835" s="195"/>
      <c r="BP835" s="195"/>
      <c r="BQ835" s="195"/>
      <c r="BS835" s="195"/>
      <c r="BT835" s="195"/>
      <c r="BU835" s="246"/>
      <c r="BV835" s="195"/>
      <c r="BW835" s="246"/>
      <c r="BX835" s="195"/>
      <c r="BY835" s="246"/>
      <c r="BZ835" s="195"/>
      <c r="CA835" s="246"/>
      <c r="CC835" s="246"/>
      <c r="CE835" s="246"/>
    </row>
    <row r="836" spans="1:83" s="17" customFormat="1" ht="14.25" customHeight="1" x14ac:dyDescent="0.25">
      <c r="A836" s="198"/>
      <c r="B836" s="200"/>
      <c r="C836" s="199"/>
      <c r="D836" s="199"/>
      <c r="E836" s="199"/>
      <c r="F836" s="200"/>
      <c r="G836" s="200"/>
      <c r="H836" s="200"/>
      <c r="I836" s="198"/>
      <c r="J836" s="199"/>
      <c r="K836" s="212"/>
      <c r="L836" s="198"/>
      <c r="M836" s="198"/>
      <c r="N836" s="198"/>
      <c r="O836" s="198"/>
      <c r="P836" s="198"/>
      <c r="Q836" s="198"/>
      <c r="R836" s="198"/>
      <c r="S836" s="198"/>
      <c r="T836" s="198"/>
      <c r="U836" s="202"/>
      <c r="V836" s="201"/>
      <c r="W836" s="201"/>
      <c r="X836" s="201"/>
      <c r="Y836" s="201"/>
      <c r="Z836" s="201"/>
      <c r="AA836" s="205"/>
      <c r="AB836" s="205"/>
      <c r="AC836" s="205"/>
      <c r="AD836" s="205"/>
      <c r="AE836" s="205"/>
      <c r="AF836" s="205"/>
      <c r="AG836" s="205"/>
      <c r="AH836" s="205"/>
      <c r="AI836" s="233"/>
      <c r="AJ836" s="331"/>
      <c r="AK836" s="331"/>
      <c r="AL836" s="331"/>
      <c r="AM836" s="332"/>
      <c r="AN836" s="332"/>
      <c r="AO836" s="333"/>
      <c r="AQ836" s="19"/>
      <c r="AV836" s="221"/>
      <c r="AW836" s="221"/>
      <c r="AX836" s="221"/>
      <c r="AY836" s="221"/>
      <c r="AZ836" s="221"/>
      <c r="BA836" s="221"/>
      <c r="BB836" s="221"/>
      <c r="BC836" s="221"/>
      <c r="BD836" s="221"/>
      <c r="BL836" s="195"/>
      <c r="BM836" s="195"/>
      <c r="BN836" s="195"/>
      <c r="BO836" s="195"/>
      <c r="BP836" s="195"/>
      <c r="BQ836" s="195"/>
      <c r="BS836" s="195"/>
      <c r="BT836" s="195"/>
      <c r="BU836" s="246"/>
      <c r="BV836" s="195"/>
      <c r="BW836" s="246"/>
      <c r="BX836" s="195"/>
      <c r="BY836" s="246"/>
      <c r="BZ836" s="195"/>
      <c r="CA836" s="246"/>
      <c r="CC836" s="246"/>
      <c r="CE836" s="246"/>
    </row>
    <row r="837" spans="1:83" s="17" customFormat="1" ht="14.25" customHeight="1" x14ac:dyDescent="0.25">
      <c r="A837" s="198"/>
      <c r="B837" s="200"/>
      <c r="C837" s="199"/>
      <c r="D837" s="199"/>
      <c r="E837" s="199"/>
      <c r="F837" s="200"/>
      <c r="G837" s="200"/>
      <c r="H837" s="200"/>
      <c r="I837" s="198"/>
      <c r="J837" s="199"/>
      <c r="K837" s="212"/>
      <c r="L837" s="198"/>
      <c r="M837" s="198"/>
      <c r="N837" s="198"/>
      <c r="O837" s="198"/>
      <c r="P837" s="198"/>
      <c r="Q837" s="198"/>
      <c r="R837" s="198"/>
      <c r="S837" s="198"/>
      <c r="T837" s="198"/>
      <c r="U837" s="202"/>
      <c r="V837" s="201"/>
      <c r="W837" s="201"/>
      <c r="X837" s="201"/>
      <c r="Y837" s="201"/>
      <c r="Z837" s="201"/>
      <c r="AA837" s="205"/>
      <c r="AB837" s="205"/>
      <c r="AC837" s="205"/>
      <c r="AD837" s="205"/>
      <c r="AE837" s="205"/>
      <c r="AF837" s="205"/>
      <c r="AG837" s="205"/>
      <c r="AH837" s="205"/>
      <c r="AI837" s="233"/>
      <c r="AJ837" s="331"/>
      <c r="AK837" s="331"/>
      <c r="AL837" s="331"/>
      <c r="AM837" s="332"/>
      <c r="AN837" s="332"/>
      <c r="AO837" s="333"/>
      <c r="AQ837" s="19"/>
      <c r="AV837" s="221"/>
      <c r="AW837" s="221"/>
      <c r="AX837" s="221"/>
      <c r="AY837" s="221"/>
      <c r="AZ837" s="221"/>
      <c r="BA837" s="221"/>
      <c r="BB837" s="221"/>
      <c r="BC837" s="221"/>
      <c r="BD837" s="221"/>
      <c r="BL837" s="195"/>
      <c r="BM837" s="195"/>
      <c r="BN837" s="195"/>
      <c r="BO837" s="195"/>
      <c r="BP837" s="195"/>
      <c r="BQ837" s="195"/>
      <c r="BS837" s="195"/>
      <c r="BT837" s="195"/>
      <c r="BU837" s="246"/>
      <c r="BV837" s="195"/>
      <c r="BW837" s="246"/>
      <c r="BX837" s="195"/>
      <c r="BY837" s="246"/>
      <c r="BZ837" s="195"/>
      <c r="CA837" s="246"/>
      <c r="CC837" s="246"/>
      <c r="CE837" s="246"/>
    </row>
    <row r="838" spans="1:83" s="17" customFormat="1" ht="14.25" customHeight="1" x14ac:dyDescent="0.25">
      <c r="A838" s="198"/>
      <c r="B838" s="200"/>
      <c r="C838" s="199"/>
      <c r="D838" s="199"/>
      <c r="E838" s="199"/>
      <c r="F838" s="200"/>
      <c r="G838" s="200"/>
      <c r="H838" s="200"/>
      <c r="I838" s="198"/>
      <c r="J838" s="199"/>
      <c r="K838" s="212"/>
      <c r="L838" s="198"/>
      <c r="M838" s="198"/>
      <c r="N838" s="198"/>
      <c r="O838" s="198"/>
      <c r="P838" s="198"/>
      <c r="Q838" s="198"/>
      <c r="R838" s="198"/>
      <c r="S838" s="198"/>
      <c r="T838" s="198"/>
      <c r="U838" s="202"/>
      <c r="V838" s="201"/>
      <c r="W838" s="201"/>
      <c r="X838" s="201"/>
      <c r="Y838" s="201"/>
      <c r="Z838" s="201"/>
      <c r="AA838" s="205"/>
      <c r="AB838" s="205"/>
      <c r="AC838" s="205"/>
      <c r="AD838" s="205"/>
      <c r="AE838" s="205"/>
      <c r="AF838" s="205"/>
      <c r="AG838" s="205"/>
      <c r="AH838" s="205"/>
      <c r="AI838" s="233"/>
      <c r="AJ838" s="331"/>
      <c r="AK838" s="331"/>
      <c r="AL838" s="331"/>
      <c r="AM838" s="332"/>
      <c r="AN838" s="332"/>
      <c r="AO838" s="333"/>
      <c r="AQ838" s="19"/>
      <c r="AV838" s="221"/>
      <c r="AW838" s="221"/>
      <c r="AX838" s="221"/>
      <c r="AY838" s="221"/>
      <c r="AZ838" s="221"/>
      <c r="BA838" s="221"/>
      <c r="BB838" s="221"/>
      <c r="BC838" s="221"/>
      <c r="BD838" s="221"/>
      <c r="BL838" s="195"/>
      <c r="BM838" s="195"/>
      <c r="BN838" s="195"/>
      <c r="BO838" s="195"/>
      <c r="BP838" s="195"/>
      <c r="BQ838" s="195"/>
      <c r="BS838" s="195"/>
      <c r="BT838" s="195"/>
      <c r="BU838" s="246"/>
      <c r="BV838" s="195"/>
      <c r="BW838" s="246"/>
      <c r="BX838" s="195"/>
      <c r="BY838" s="246"/>
      <c r="BZ838" s="195"/>
      <c r="CA838" s="246"/>
      <c r="CC838" s="246"/>
      <c r="CE838" s="246"/>
    </row>
    <row r="839" spans="1:83" s="17" customFormat="1" ht="14.25" customHeight="1" x14ac:dyDescent="0.25">
      <c r="A839" s="198"/>
      <c r="B839" s="200"/>
      <c r="C839" s="199"/>
      <c r="D839" s="199"/>
      <c r="E839" s="199"/>
      <c r="F839" s="200"/>
      <c r="G839" s="200"/>
      <c r="H839" s="200"/>
      <c r="I839" s="198"/>
      <c r="J839" s="199"/>
      <c r="K839" s="212"/>
      <c r="L839" s="198"/>
      <c r="M839" s="198"/>
      <c r="N839" s="198"/>
      <c r="O839" s="198"/>
      <c r="P839" s="198"/>
      <c r="Q839" s="198"/>
      <c r="R839" s="198"/>
      <c r="S839" s="198"/>
      <c r="T839" s="198"/>
      <c r="U839" s="202"/>
      <c r="V839" s="201"/>
      <c r="W839" s="201"/>
      <c r="X839" s="201"/>
      <c r="Y839" s="201"/>
      <c r="Z839" s="201"/>
      <c r="AA839" s="205"/>
      <c r="AB839" s="205"/>
      <c r="AC839" s="205"/>
      <c r="AD839" s="205"/>
      <c r="AE839" s="205"/>
      <c r="AF839" s="205"/>
      <c r="AG839" s="205"/>
      <c r="AH839" s="205"/>
      <c r="AI839" s="233"/>
      <c r="AJ839" s="331"/>
      <c r="AK839" s="331"/>
      <c r="AL839" s="331"/>
      <c r="AM839" s="332"/>
      <c r="AN839" s="332"/>
      <c r="AO839" s="333"/>
      <c r="AQ839" s="19"/>
      <c r="AV839" s="221"/>
      <c r="AW839" s="221"/>
      <c r="AX839" s="221"/>
      <c r="AY839" s="221"/>
      <c r="AZ839" s="221"/>
      <c r="BA839" s="221"/>
      <c r="BB839" s="221"/>
      <c r="BC839" s="221"/>
      <c r="BD839" s="221"/>
      <c r="BL839" s="195"/>
      <c r="BM839" s="195"/>
      <c r="BN839" s="195"/>
      <c r="BO839" s="195"/>
      <c r="BP839" s="195"/>
      <c r="BQ839" s="195"/>
      <c r="BS839" s="195"/>
      <c r="BT839" s="195"/>
      <c r="BU839" s="246"/>
      <c r="BV839" s="195"/>
      <c r="BW839" s="246"/>
      <c r="BX839" s="195"/>
      <c r="BY839" s="246"/>
      <c r="BZ839" s="195"/>
      <c r="CA839" s="246"/>
      <c r="CC839" s="246"/>
      <c r="CE839" s="246"/>
    </row>
    <row r="840" spans="1:83" s="17" customFormat="1" ht="14.25" customHeight="1" x14ac:dyDescent="0.25">
      <c r="A840" s="198"/>
      <c r="B840" s="200"/>
      <c r="C840" s="199"/>
      <c r="D840" s="199"/>
      <c r="E840" s="199"/>
      <c r="F840" s="200"/>
      <c r="G840" s="200"/>
      <c r="H840" s="200"/>
      <c r="I840" s="198"/>
      <c r="J840" s="199"/>
      <c r="K840" s="212"/>
      <c r="L840" s="198"/>
      <c r="M840" s="198"/>
      <c r="N840" s="198"/>
      <c r="O840" s="198"/>
      <c r="P840" s="198"/>
      <c r="Q840" s="198"/>
      <c r="R840" s="198"/>
      <c r="S840" s="198"/>
      <c r="T840" s="198"/>
      <c r="U840" s="202"/>
      <c r="V840" s="201"/>
      <c r="W840" s="201"/>
      <c r="X840" s="201"/>
      <c r="Y840" s="201"/>
      <c r="Z840" s="201"/>
      <c r="AA840" s="205"/>
      <c r="AB840" s="205"/>
      <c r="AC840" s="205"/>
      <c r="AD840" s="205"/>
      <c r="AE840" s="205"/>
      <c r="AF840" s="205"/>
      <c r="AG840" s="205"/>
      <c r="AH840" s="205"/>
      <c r="AI840" s="233"/>
      <c r="AJ840" s="331"/>
      <c r="AK840" s="331"/>
      <c r="AL840" s="331"/>
      <c r="AM840" s="332"/>
      <c r="AN840" s="332"/>
      <c r="AO840" s="333"/>
      <c r="AQ840" s="19"/>
      <c r="AV840" s="221"/>
      <c r="AW840" s="221"/>
      <c r="AX840" s="221"/>
      <c r="AY840" s="221"/>
      <c r="AZ840" s="221"/>
      <c r="BA840" s="221"/>
      <c r="BB840" s="221"/>
      <c r="BC840" s="221"/>
      <c r="BD840" s="221"/>
      <c r="BL840" s="195"/>
      <c r="BM840" s="195"/>
      <c r="BN840" s="195"/>
      <c r="BO840" s="195"/>
      <c r="BP840" s="195"/>
      <c r="BQ840" s="195"/>
      <c r="BS840" s="195"/>
      <c r="BT840" s="195"/>
      <c r="BU840" s="246"/>
      <c r="BV840" s="195"/>
      <c r="BW840" s="246"/>
      <c r="BX840" s="195"/>
      <c r="BY840" s="246"/>
      <c r="BZ840" s="195"/>
      <c r="CA840" s="246"/>
      <c r="CC840" s="246"/>
      <c r="CE840" s="246"/>
    </row>
    <row r="841" spans="1:83" s="17" customFormat="1" ht="14.25" customHeight="1" x14ac:dyDescent="0.25">
      <c r="A841" s="198"/>
      <c r="B841" s="200"/>
      <c r="C841" s="199"/>
      <c r="D841" s="199"/>
      <c r="E841" s="199"/>
      <c r="F841" s="200"/>
      <c r="G841" s="200"/>
      <c r="H841" s="200"/>
      <c r="I841" s="198"/>
      <c r="J841" s="199"/>
      <c r="K841" s="212"/>
      <c r="L841" s="198"/>
      <c r="M841" s="198"/>
      <c r="N841" s="198"/>
      <c r="O841" s="198"/>
      <c r="P841" s="198"/>
      <c r="Q841" s="198"/>
      <c r="R841" s="198"/>
      <c r="S841" s="198"/>
      <c r="T841" s="198"/>
      <c r="U841" s="202"/>
      <c r="V841" s="201"/>
      <c r="W841" s="201"/>
      <c r="X841" s="201"/>
      <c r="Y841" s="201"/>
      <c r="Z841" s="201"/>
      <c r="AA841" s="205"/>
      <c r="AB841" s="205"/>
      <c r="AC841" s="205"/>
      <c r="AD841" s="205"/>
      <c r="AE841" s="205"/>
      <c r="AF841" s="205"/>
      <c r="AG841" s="205"/>
      <c r="AH841" s="205"/>
      <c r="AI841" s="233"/>
      <c r="AJ841" s="331"/>
      <c r="AK841" s="331"/>
      <c r="AL841" s="331"/>
      <c r="AM841" s="332"/>
      <c r="AN841" s="332"/>
      <c r="AO841" s="333"/>
      <c r="AQ841" s="19"/>
      <c r="AV841" s="221"/>
      <c r="AW841" s="221"/>
      <c r="AX841" s="221"/>
      <c r="AY841" s="221"/>
      <c r="AZ841" s="221"/>
      <c r="BA841" s="221"/>
      <c r="BB841" s="221"/>
      <c r="BC841" s="221"/>
      <c r="BD841" s="221"/>
      <c r="BL841" s="195"/>
      <c r="BM841" s="195"/>
      <c r="BN841" s="195"/>
      <c r="BO841" s="195"/>
      <c r="BP841" s="195"/>
      <c r="BQ841" s="195"/>
      <c r="BS841" s="195"/>
      <c r="BT841" s="195"/>
      <c r="BU841" s="246"/>
      <c r="BV841" s="195"/>
      <c r="BW841" s="246"/>
      <c r="BX841" s="195"/>
      <c r="BY841" s="246"/>
      <c r="BZ841" s="195"/>
      <c r="CA841" s="246"/>
      <c r="CC841" s="246"/>
      <c r="CE841" s="246"/>
    </row>
    <row r="842" spans="1:83" s="17" customFormat="1" ht="14.25" customHeight="1" x14ac:dyDescent="0.25">
      <c r="A842" s="198"/>
      <c r="B842" s="200"/>
      <c r="C842" s="199"/>
      <c r="D842" s="199"/>
      <c r="E842" s="199"/>
      <c r="F842" s="200"/>
      <c r="G842" s="200"/>
      <c r="H842" s="200"/>
      <c r="I842" s="198"/>
      <c r="J842" s="199"/>
      <c r="K842" s="212"/>
      <c r="L842" s="198"/>
      <c r="M842" s="198"/>
      <c r="N842" s="198"/>
      <c r="O842" s="198"/>
      <c r="P842" s="198"/>
      <c r="Q842" s="198"/>
      <c r="R842" s="198"/>
      <c r="S842" s="198"/>
      <c r="T842" s="198"/>
      <c r="U842" s="202"/>
      <c r="V842" s="201"/>
      <c r="W842" s="201"/>
      <c r="X842" s="201"/>
      <c r="Y842" s="201"/>
      <c r="Z842" s="201"/>
      <c r="AA842" s="205"/>
      <c r="AB842" s="205"/>
      <c r="AC842" s="205"/>
      <c r="AD842" s="205"/>
      <c r="AE842" s="205"/>
      <c r="AF842" s="205"/>
      <c r="AG842" s="205"/>
      <c r="AH842" s="205"/>
      <c r="AI842" s="233"/>
      <c r="AJ842" s="331"/>
      <c r="AK842" s="331"/>
      <c r="AL842" s="331"/>
      <c r="AM842" s="332"/>
      <c r="AN842" s="332"/>
      <c r="AO842" s="333"/>
      <c r="AQ842" s="19"/>
      <c r="AV842" s="221"/>
      <c r="AW842" s="221"/>
      <c r="AX842" s="221"/>
      <c r="AY842" s="221"/>
      <c r="AZ842" s="221"/>
      <c r="BA842" s="221"/>
      <c r="BB842" s="221"/>
      <c r="BC842" s="221"/>
      <c r="BD842" s="221"/>
      <c r="BL842" s="195"/>
      <c r="BM842" s="195"/>
      <c r="BN842" s="195"/>
      <c r="BO842" s="195"/>
      <c r="BP842" s="195"/>
      <c r="BQ842" s="195"/>
      <c r="BS842" s="195"/>
      <c r="BT842" s="195"/>
      <c r="BU842" s="246"/>
      <c r="BV842" s="195"/>
      <c r="BW842" s="246"/>
      <c r="BX842" s="195"/>
      <c r="BY842" s="246"/>
      <c r="BZ842" s="195"/>
      <c r="CA842" s="246"/>
      <c r="CC842" s="246"/>
      <c r="CE842" s="246"/>
    </row>
    <row r="843" spans="1:83" s="17" customFormat="1" ht="14.25" customHeight="1" x14ac:dyDescent="0.25">
      <c r="A843" s="198"/>
      <c r="B843" s="200"/>
      <c r="C843" s="199"/>
      <c r="D843" s="199"/>
      <c r="E843" s="199"/>
      <c r="F843" s="200"/>
      <c r="G843" s="200"/>
      <c r="H843" s="200"/>
      <c r="I843" s="198"/>
      <c r="J843" s="199"/>
      <c r="K843" s="212"/>
      <c r="L843" s="198"/>
      <c r="M843" s="198"/>
      <c r="N843" s="198"/>
      <c r="O843" s="198"/>
      <c r="P843" s="198"/>
      <c r="Q843" s="198"/>
      <c r="R843" s="198"/>
      <c r="S843" s="198"/>
      <c r="T843" s="198"/>
      <c r="U843" s="202"/>
      <c r="V843" s="201"/>
      <c r="W843" s="201"/>
      <c r="X843" s="201"/>
      <c r="Y843" s="201"/>
      <c r="Z843" s="201"/>
      <c r="AA843" s="205"/>
      <c r="AB843" s="205"/>
      <c r="AC843" s="205"/>
      <c r="AD843" s="205"/>
      <c r="AE843" s="205"/>
      <c r="AF843" s="205"/>
      <c r="AG843" s="205"/>
      <c r="AH843" s="205"/>
      <c r="AI843" s="233"/>
      <c r="AJ843" s="331"/>
      <c r="AK843" s="331"/>
      <c r="AL843" s="331"/>
      <c r="AM843" s="332"/>
      <c r="AN843" s="332"/>
      <c r="AO843" s="333"/>
      <c r="AQ843" s="19"/>
      <c r="AV843" s="221"/>
      <c r="AW843" s="221"/>
      <c r="AX843" s="221"/>
      <c r="AY843" s="221"/>
      <c r="AZ843" s="221"/>
      <c r="BA843" s="221"/>
      <c r="BB843" s="221"/>
      <c r="BC843" s="221"/>
      <c r="BD843" s="221"/>
      <c r="BL843" s="195"/>
      <c r="BM843" s="195"/>
      <c r="BN843" s="195"/>
      <c r="BO843" s="195"/>
      <c r="BP843" s="195"/>
      <c r="BQ843" s="195"/>
      <c r="BS843" s="195"/>
      <c r="BT843" s="195"/>
      <c r="BU843" s="246"/>
      <c r="BV843" s="195"/>
      <c r="BW843" s="246"/>
      <c r="BX843" s="195"/>
      <c r="BY843" s="246"/>
      <c r="BZ843" s="195"/>
      <c r="CA843" s="246"/>
      <c r="CC843" s="246"/>
      <c r="CE843" s="246"/>
    </row>
    <row r="844" spans="1:83" s="17" customFormat="1" ht="14.25" customHeight="1" x14ac:dyDescent="0.25">
      <c r="A844" s="198"/>
      <c r="B844" s="200"/>
      <c r="C844" s="199"/>
      <c r="D844" s="199"/>
      <c r="E844" s="199"/>
      <c r="F844" s="200"/>
      <c r="G844" s="200"/>
      <c r="H844" s="200"/>
      <c r="I844" s="198"/>
      <c r="J844" s="199"/>
      <c r="K844" s="212"/>
      <c r="L844" s="198"/>
      <c r="M844" s="198"/>
      <c r="N844" s="198"/>
      <c r="O844" s="198"/>
      <c r="P844" s="198"/>
      <c r="Q844" s="198"/>
      <c r="R844" s="198"/>
      <c r="S844" s="198"/>
      <c r="T844" s="198"/>
      <c r="U844" s="202"/>
      <c r="V844" s="201"/>
      <c r="W844" s="201"/>
      <c r="X844" s="201"/>
      <c r="Y844" s="201"/>
      <c r="Z844" s="201"/>
      <c r="AA844" s="205"/>
      <c r="AB844" s="205"/>
      <c r="AC844" s="205"/>
      <c r="AD844" s="205"/>
      <c r="AE844" s="205"/>
      <c r="AF844" s="205"/>
      <c r="AG844" s="205"/>
      <c r="AH844" s="205"/>
      <c r="AI844" s="233"/>
      <c r="AJ844" s="331"/>
      <c r="AK844" s="331"/>
      <c r="AL844" s="331"/>
      <c r="AM844" s="332"/>
      <c r="AN844" s="332"/>
      <c r="AO844" s="333"/>
      <c r="AQ844" s="19"/>
      <c r="AV844" s="221"/>
      <c r="AW844" s="221"/>
      <c r="AX844" s="221"/>
      <c r="AY844" s="221"/>
      <c r="AZ844" s="221"/>
      <c r="BA844" s="221"/>
      <c r="BB844" s="221"/>
      <c r="BC844" s="221"/>
      <c r="BD844" s="221"/>
      <c r="BL844" s="195"/>
      <c r="BM844" s="195"/>
      <c r="BN844" s="195"/>
      <c r="BO844" s="195"/>
      <c r="BP844" s="195"/>
      <c r="BQ844" s="195"/>
      <c r="BS844" s="195"/>
      <c r="BT844" s="195"/>
      <c r="BU844" s="246"/>
      <c r="BV844" s="195"/>
      <c r="BW844" s="246"/>
      <c r="BX844" s="195"/>
      <c r="BY844" s="246"/>
      <c r="BZ844" s="195"/>
      <c r="CA844" s="246"/>
      <c r="CC844" s="246"/>
      <c r="CE844" s="246"/>
    </row>
    <row r="845" spans="1:83" s="17" customFormat="1" ht="14.25" customHeight="1" x14ac:dyDescent="0.25">
      <c r="A845" s="198"/>
      <c r="B845" s="200"/>
      <c r="C845" s="199"/>
      <c r="D845" s="199"/>
      <c r="E845" s="199"/>
      <c r="F845" s="200"/>
      <c r="G845" s="200"/>
      <c r="H845" s="200"/>
      <c r="I845" s="198"/>
      <c r="J845" s="199"/>
      <c r="K845" s="212"/>
      <c r="L845" s="198"/>
      <c r="M845" s="198"/>
      <c r="N845" s="198"/>
      <c r="O845" s="198"/>
      <c r="P845" s="198"/>
      <c r="Q845" s="198"/>
      <c r="R845" s="198"/>
      <c r="S845" s="198"/>
      <c r="T845" s="198"/>
      <c r="U845" s="202"/>
      <c r="V845" s="201"/>
      <c r="W845" s="201"/>
      <c r="X845" s="201"/>
      <c r="Y845" s="201"/>
      <c r="Z845" s="201"/>
      <c r="AA845" s="205"/>
      <c r="AB845" s="205"/>
      <c r="AC845" s="205"/>
      <c r="AD845" s="205"/>
      <c r="AE845" s="205"/>
      <c r="AF845" s="205"/>
      <c r="AG845" s="205"/>
      <c r="AH845" s="205"/>
      <c r="AI845" s="233"/>
      <c r="AJ845" s="331"/>
      <c r="AK845" s="331"/>
      <c r="AL845" s="331"/>
      <c r="AM845" s="332"/>
      <c r="AN845" s="332"/>
      <c r="AO845" s="333"/>
      <c r="AQ845" s="19"/>
      <c r="AV845" s="221"/>
      <c r="AW845" s="221"/>
      <c r="AX845" s="221"/>
      <c r="AY845" s="221"/>
      <c r="AZ845" s="221"/>
      <c r="BA845" s="221"/>
      <c r="BB845" s="221"/>
      <c r="BC845" s="221"/>
      <c r="BD845" s="221"/>
      <c r="BL845" s="195"/>
      <c r="BM845" s="195"/>
      <c r="BN845" s="195"/>
      <c r="BO845" s="195"/>
      <c r="BP845" s="195"/>
      <c r="BQ845" s="195"/>
      <c r="BS845" s="195"/>
      <c r="BT845" s="195"/>
      <c r="BU845" s="246"/>
      <c r="BV845" s="195"/>
      <c r="BW845" s="246"/>
      <c r="BX845" s="195"/>
      <c r="BY845" s="246"/>
      <c r="BZ845" s="195"/>
      <c r="CA845" s="246"/>
      <c r="CC845" s="246"/>
      <c r="CE845" s="246"/>
    </row>
    <row r="846" spans="1:83" s="17" customFormat="1" ht="14.25" customHeight="1" x14ac:dyDescent="0.25">
      <c r="A846" s="198"/>
      <c r="B846" s="200"/>
      <c r="C846" s="199"/>
      <c r="D846" s="199"/>
      <c r="E846" s="199"/>
      <c r="F846" s="200"/>
      <c r="G846" s="200"/>
      <c r="H846" s="200"/>
      <c r="I846" s="198"/>
      <c r="J846" s="199"/>
      <c r="K846" s="212"/>
      <c r="L846" s="198"/>
      <c r="M846" s="198"/>
      <c r="N846" s="198"/>
      <c r="O846" s="198"/>
      <c r="P846" s="198"/>
      <c r="Q846" s="198"/>
      <c r="R846" s="198"/>
      <c r="S846" s="198"/>
      <c r="T846" s="198"/>
      <c r="U846" s="202"/>
      <c r="V846" s="201"/>
      <c r="W846" s="201"/>
      <c r="X846" s="201"/>
      <c r="Y846" s="201"/>
      <c r="Z846" s="201"/>
      <c r="AA846" s="205"/>
      <c r="AB846" s="205"/>
      <c r="AC846" s="205"/>
      <c r="AD846" s="205"/>
      <c r="AE846" s="205"/>
      <c r="AF846" s="205"/>
      <c r="AG846" s="205"/>
      <c r="AH846" s="205"/>
      <c r="AI846" s="233"/>
      <c r="AJ846" s="331"/>
      <c r="AK846" s="331"/>
      <c r="AL846" s="331"/>
      <c r="AM846" s="332"/>
      <c r="AN846" s="332"/>
      <c r="AO846" s="333"/>
      <c r="AQ846" s="19"/>
      <c r="AV846" s="221"/>
      <c r="AW846" s="221"/>
      <c r="AX846" s="221"/>
      <c r="AY846" s="221"/>
      <c r="AZ846" s="221"/>
      <c r="BA846" s="221"/>
      <c r="BB846" s="221"/>
      <c r="BC846" s="221"/>
      <c r="BD846" s="221"/>
      <c r="BL846" s="195"/>
      <c r="BM846" s="195"/>
      <c r="BN846" s="195"/>
      <c r="BO846" s="195"/>
      <c r="BP846" s="195"/>
      <c r="BQ846" s="195"/>
      <c r="BS846" s="195"/>
      <c r="BT846" s="195"/>
      <c r="BU846" s="246"/>
      <c r="BV846" s="195"/>
      <c r="BW846" s="246"/>
      <c r="BX846" s="195"/>
      <c r="BY846" s="246"/>
      <c r="BZ846" s="195"/>
      <c r="CA846" s="246"/>
      <c r="CC846" s="246"/>
      <c r="CE846" s="246"/>
    </row>
    <row r="847" spans="1:83" s="17" customFormat="1" ht="14.25" customHeight="1" x14ac:dyDescent="0.25">
      <c r="A847" s="198"/>
      <c r="B847" s="200"/>
      <c r="C847" s="199"/>
      <c r="D847" s="199"/>
      <c r="E847" s="199"/>
      <c r="F847" s="200"/>
      <c r="G847" s="200"/>
      <c r="H847" s="200"/>
      <c r="I847" s="198"/>
      <c r="J847" s="199"/>
      <c r="K847" s="212"/>
      <c r="L847" s="198"/>
      <c r="M847" s="198"/>
      <c r="N847" s="198"/>
      <c r="O847" s="198"/>
      <c r="P847" s="198"/>
      <c r="Q847" s="198"/>
      <c r="R847" s="198"/>
      <c r="S847" s="198"/>
      <c r="T847" s="198"/>
      <c r="U847" s="202"/>
      <c r="V847" s="201"/>
      <c r="W847" s="201"/>
      <c r="X847" s="201"/>
      <c r="Y847" s="201"/>
      <c r="Z847" s="201"/>
      <c r="AA847" s="205"/>
      <c r="AB847" s="205"/>
      <c r="AC847" s="205"/>
      <c r="AD847" s="205"/>
      <c r="AE847" s="205"/>
      <c r="AF847" s="205"/>
      <c r="AG847" s="205"/>
      <c r="AH847" s="205"/>
      <c r="AI847" s="233"/>
      <c r="AJ847" s="331"/>
      <c r="AK847" s="331"/>
      <c r="AL847" s="331"/>
      <c r="AM847" s="332"/>
      <c r="AN847" s="332"/>
      <c r="AO847" s="333"/>
      <c r="AQ847" s="19"/>
      <c r="AV847" s="221"/>
      <c r="AW847" s="221"/>
      <c r="AX847" s="221"/>
      <c r="AY847" s="221"/>
      <c r="AZ847" s="221"/>
      <c r="BA847" s="221"/>
      <c r="BB847" s="221"/>
      <c r="BC847" s="221"/>
      <c r="BD847" s="221"/>
      <c r="BL847" s="195"/>
      <c r="BM847" s="195"/>
      <c r="BN847" s="195"/>
      <c r="BO847" s="195"/>
      <c r="BP847" s="195"/>
      <c r="BQ847" s="195"/>
      <c r="BS847" s="195"/>
      <c r="BT847" s="195"/>
      <c r="BU847" s="246"/>
      <c r="BV847" s="195"/>
      <c r="BW847" s="246"/>
      <c r="BX847" s="195"/>
      <c r="BY847" s="246"/>
      <c r="BZ847" s="195"/>
      <c r="CA847" s="246"/>
      <c r="CC847" s="246"/>
      <c r="CE847" s="246"/>
    </row>
    <row r="848" spans="1:83" s="17" customFormat="1" ht="14.25" customHeight="1" x14ac:dyDescent="0.25">
      <c r="A848" s="198"/>
      <c r="B848" s="200"/>
      <c r="C848" s="199"/>
      <c r="D848" s="199"/>
      <c r="E848" s="199"/>
      <c r="F848" s="200"/>
      <c r="G848" s="200"/>
      <c r="H848" s="200"/>
      <c r="I848" s="198"/>
      <c r="J848" s="199"/>
      <c r="K848" s="212"/>
      <c r="L848" s="198"/>
      <c r="M848" s="198"/>
      <c r="N848" s="198"/>
      <c r="O848" s="198"/>
      <c r="P848" s="198"/>
      <c r="Q848" s="198"/>
      <c r="R848" s="198"/>
      <c r="S848" s="198"/>
      <c r="T848" s="198"/>
      <c r="U848" s="202"/>
      <c r="V848" s="201"/>
      <c r="W848" s="201"/>
      <c r="X848" s="201"/>
      <c r="Y848" s="201"/>
      <c r="Z848" s="201"/>
      <c r="AA848" s="205"/>
      <c r="AB848" s="205"/>
      <c r="AC848" s="205"/>
      <c r="AD848" s="205"/>
      <c r="AE848" s="205"/>
      <c r="AF848" s="205"/>
      <c r="AG848" s="205"/>
      <c r="AH848" s="205"/>
      <c r="AI848" s="233"/>
      <c r="AJ848" s="331"/>
      <c r="AK848" s="331"/>
      <c r="AL848" s="331"/>
      <c r="AM848" s="332"/>
      <c r="AN848" s="332"/>
      <c r="AO848" s="333"/>
      <c r="AQ848" s="19"/>
      <c r="AV848" s="221"/>
      <c r="AW848" s="221"/>
      <c r="AX848" s="221"/>
      <c r="AY848" s="221"/>
      <c r="AZ848" s="221"/>
      <c r="BA848" s="221"/>
      <c r="BB848" s="221"/>
      <c r="BC848" s="221"/>
      <c r="BD848" s="221"/>
      <c r="BL848" s="195"/>
      <c r="BM848" s="195"/>
      <c r="BN848" s="195"/>
      <c r="BO848" s="195"/>
      <c r="BP848" s="195"/>
      <c r="BQ848" s="195"/>
      <c r="BS848" s="195"/>
      <c r="BT848" s="195"/>
      <c r="BU848" s="246"/>
      <c r="BV848" s="195"/>
      <c r="BW848" s="246"/>
      <c r="BX848" s="195"/>
      <c r="BY848" s="246"/>
      <c r="BZ848" s="195"/>
      <c r="CA848" s="246"/>
      <c r="CC848" s="246"/>
      <c r="CE848" s="246"/>
    </row>
    <row r="849" spans="1:83" s="17" customFormat="1" ht="14.25" customHeight="1" x14ac:dyDescent="0.25">
      <c r="A849" s="198"/>
      <c r="B849" s="200"/>
      <c r="C849" s="199"/>
      <c r="D849" s="199"/>
      <c r="E849" s="199"/>
      <c r="F849" s="200"/>
      <c r="G849" s="200"/>
      <c r="H849" s="200"/>
      <c r="I849" s="198"/>
      <c r="J849" s="199"/>
      <c r="K849" s="212"/>
      <c r="L849" s="198"/>
      <c r="M849" s="198"/>
      <c r="N849" s="198"/>
      <c r="O849" s="198"/>
      <c r="P849" s="198"/>
      <c r="Q849" s="198"/>
      <c r="R849" s="198"/>
      <c r="S849" s="198"/>
      <c r="T849" s="198"/>
      <c r="U849" s="202"/>
      <c r="V849" s="201"/>
      <c r="W849" s="201"/>
      <c r="X849" s="201"/>
      <c r="Y849" s="201"/>
      <c r="Z849" s="201"/>
      <c r="AA849" s="205"/>
      <c r="AB849" s="205"/>
      <c r="AC849" s="205"/>
      <c r="AD849" s="205"/>
      <c r="AE849" s="205"/>
      <c r="AF849" s="205"/>
      <c r="AG849" s="205"/>
      <c r="AH849" s="205"/>
      <c r="AI849" s="233"/>
      <c r="AJ849" s="331"/>
      <c r="AK849" s="331"/>
      <c r="AL849" s="331"/>
      <c r="AM849" s="332"/>
      <c r="AN849" s="332"/>
      <c r="AO849" s="333"/>
      <c r="AQ849" s="19"/>
      <c r="AV849" s="221"/>
      <c r="AW849" s="221"/>
      <c r="AX849" s="221"/>
      <c r="AY849" s="221"/>
      <c r="AZ849" s="221"/>
      <c r="BA849" s="221"/>
      <c r="BB849" s="221"/>
      <c r="BC849" s="221"/>
      <c r="BD849" s="221"/>
      <c r="BL849" s="195"/>
      <c r="BM849" s="195"/>
      <c r="BN849" s="195"/>
      <c r="BO849" s="195"/>
      <c r="BP849" s="195"/>
      <c r="BQ849" s="195"/>
      <c r="BS849" s="195"/>
      <c r="BT849" s="195"/>
      <c r="BU849" s="246"/>
      <c r="BV849" s="195"/>
      <c r="BW849" s="246"/>
      <c r="BX849" s="195"/>
      <c r="BY849" s="246"/>
      <c r="BZ849" s="195"/>
      <c r="CA849" s="246"/>
      <c r="CC849" s="246"/>
      <c r="CE849" s="246"/>
    </row>
    <row r="850" spans="1:83" s="17" customFormat="1" ht="14.25" customHeight="1" x14ac:dyDescent="0.25">
      <c r="A850" s="198"/>
      <c r="B850" s="200"/>
      <c r="C850" s="199"/>
      <c r="D850" s="199"/>
      <c r="E850" s="199"/>
      <c r="F850" s="200"/>
      <c r="G850" s="200"/>
      <c r="H850" s="200"/>
      <c r="I850" s="198"/>
      <c r="J850" s="199"/>
      <c r="K850" s="212"/>
      <c r="L850" s="198"/>
      <c r="M850" s="198"/>
      <c r="N850" s="198"/>
      <c r="O850" s="198"/>
      <c r="P850" s="198"/>
      <c r="Q850" s="198"/>
      <c r="R850" s="198"/>
      <c r="S850" s="198"/>
      <c r="T850" s="198"/>
      <c r="U850" s="202"/>
      <c r="V850" s="201"/>
      <c r="W850" s="201"/>
      <c r="X850" s="201"/>
      <c r="Y850" s="201"/>
      <c r="Z850" s="201"/>
      <c r="AA850" s="205"/>
      <c r="AB850" s="205"/>
      <c r="AC850" s="205"/>
      <c r="AD850" s="205"/>
      <c r="AE850" s="205"/>
      <c r="AF850" s="205"/>
      <c r="AG850" s="205"/>
      <c r="AH850" s="205"/>
      <c r="AI850" s="233"/>
      <c r="AJ850" s="331"/>
      <c r="AK850" s="331"/>
      <c r="AL850" s="331"/>
      <c r="AM850" s="332"/>
      <c r="AN850" s="332"/>
      <c r="AO850" s="333"/>
      <c r="AQ850" s="19"/>
      <c r="AV850" s="221"/>
      <c r="AW850" s="221"/>
      <c r="AX850" s="221"/>
      <c r="AY850" s="221"/>
      <c r="AZ850" s="221"/>
      <c r="BA850" s="221"/>
      <c r="BB850" s="221"/>
      <c r="BC850" s="221"/>
      <c r="BD850" s="221"/>
      <c r="BL850" s="195"/>
      <c r="BM850" s="195"/>
      <c r="BN850" s="195"/>
      <c r="BO850" s="195"/>
      <c r="BP850" s="195"/>
      <c r="BQ850" s="195"/>
      <c r="BS850" s="195"/>
      <c r="BT850" s="195"/>
      <c r="BU850" s="246"/>
      <c r="BV850" s="195"/>
      <c r="BW850" s="246"/>
      <c r="BX850" s="195"/>
      <c r="BY850" s="246"/>
      <c r="BZ850" s="195"/>
      <c r="CA850" s="246"/>
      <c r="CC850" s="246"/>
      <c r="CE850" s="246"/>
    </row>
    <row r="851" spans="1:83" s="17" customFormat="1" ht="14.25" customHeight="1" x14ac:dyDescent="0.25">
      <c r="A851" s="198"/>
      <c r="B851" s="200"/>
      <c r="C851" s="199"/>
      <c r="D851" s="199"/>
      <c r="E851" s="199"/>
      <c r="F851" s="200"/>
      <c r="G851" s="200"/>
      <c r="H851" s="200"/>
      <c r="I851" s="198"/>
      <c r="J851" s="199"/>
      <c r="K851" s="212"/>
      <c r="L851" s="198"/>
      <c r="M851" s="198"/>
      <c r="N851" s="198"/>
      <c r="O851" s="198"/>
      <c r="P851" s="198"/>
      <c r="Q851" s="198"/>
      <c r="R851" s="198"/>
      <c r="S851" s="198"/>
      <c r="T851" s="198"/>
      <c r="U851" s="202"/>
      <c r="V851" s="201"/>
      <c r="W851" s="201"/>
      <c r="X851" s="201"/>
      <c r="Y851" s="201"/>
      <c r="Z851" s="201"/>
      <c r="AA851" s="205"/>
      <c r="AB851" s="205"/>
      <c r="AC851" s="205"/>
      <c r="AD851" s="205"/>
      <c r="AE851" s="205"/>
      <c r="AF851" s="205"/>
      <c r="AG851" s="205"/>
      <c r="AH851" s="205"/>
      <c r="AI851" s="233"/>
      <c r="AJ851" s="331"/>
      <c r="AK851" s="331"/>
      <c r="AL851" s="331"/>
      <c r="AM851" s="332"/>
      <c r="AN851" s="332"/>
      <c r="AO851" s="333"/>
      <c r="AQ851" s="19"/>
      <c r="AV851" s="221"/>
      <c r="AW851" s="221"/>
      <c r="AX851" s="221"/>
      <c r="AY851" s="221"/>
      <c r="AZ851" s="221"/>
      <c r="BA851" s="221"/>
      <c r="BB851" s="221"/>
      <c r="BC851" s="221"/>
      <c r="BD851" s="221"/>
      <c r="BL851" s="195"/>
      <c r="BM851" s="195"/>
      <c r="BN851" s="195"/>
      <c r="BO851" s="195"/>
      <c r="BP851" s="195"/>
      <c r="BQ851" s="195"/>
      <c r="BS851" s="195"/>
      <c r="BT851" s="195"/>
      <c r="BU851" s="246"/>
      <c r="BV851" s="195"/>
      <c r="BW851" s="246"/>
      <c r="BX851" s="195"/>
      <c r="BY851" s="246"/>
      <c r="BZ851" s="195"/>
      <c r="CA851" s="246"/>
      <c r="CC851" s="246"/>
      <c r="CE851" s="246"/>
    </row>
    <row r="852" spans="1:83" s="17" customFormat="1" ht="14.25" customHeight="1" x14ac:dyDescent="0.25">
      <c r="A852" s="198"/>
      <c r="B852" s="200"/>
      <c r="C852" s="199"/>
      <c r="D852" s="199"/>
      <c r="E852" s="199"/>
      <c r="F852" s="200"/>
      <c r="G852" s="200"/>
      <c r="H852" s="200"/>
      <c r="I852" s="198"/>
      <c r="J852" s="199"/>
      <c r="K852" s="212"/>
      <c r="L852" s="198"/>
      <c r="M852" s="198"/>
      <c r="N852" s="198"/>
      <c r="O852" s="198"/>
      <c r="P852" s="198"/>
      <c r="Q852" s="198"/>
      <c r="R852" s="198"/>
      <c r="S852" s="198"/>
      <c r="T852" s="198"/>
      <c r="U852" s="202"/>
      <c r="V852" s="201"/>
      <c r="W852" s="201"/>
      <c r="X852" s="201"/>
      <c r="Y852" s="201"/>
      <c r="Z852" s="201"/>
      <c r="AA852" s="205"/>
      <c r="AB852" s="205"/>
      <c r="AC852" s="205"/>
      <c r="AD852" s="205"/>
      <c r="AE852" s="205"/>
      <c r="AF852" s="205"/>
      <c r="AG852" s="205"/>
      <c r="AH852" s="205"/>
      <c r="AI852" s="233"/>
      <c r="AJ852" s="331"/>
      <c r="AK852" s="331"/>
      <c r="AL852" s="331"/>
      <c r="AM852" s="332"/>
      <c r="AN852" s="332"/>
      <c r="AO852" s="333"/>
      <c r="AQ852" s="19"/>
      <c r="AV852" s="221"/>
      <c r="AW852" s="221"/>
      <c r="AX852" s="221"/>
      <c r="AY852" s="221"/>
      <c r="AZ852" s="221"/>
      <c r="BA852" s="221"/>
      <c r="BB852" s="221"/>
      <c r="BC852" s="221"/>
      <c r="BD852" s="221"/>
      <c r="BL852" s="195"/>
      <c r="BM852" s="195"/>
      <c r="BN852" s="195"/>
      <c r="BO852" s="195"/>
      <c r="BP852" s="195"/>
      <c r="BQ852" s="195"/>
      <c r="BS852" s="195"/>
      <c r="BT852" s="195"/>
      <c r="BU852" s="246"/>
      <c r="BV852" s="195"/>
      <c r="BW852" s="246"/>
      <c r="BX852" s="195"/>
      <c r="BY852" s="246"/>
      <c r="BZ852" s="195"/>
      <c r="CA852" s="246"/>
      <c r="CC852" s="246"/>
      <c r="CE852" s="246"/>
    </row>
    <row r="853" spans="1:83" s="17" customFormat="1" ht="14.25" customHeight="1" x14ac:dyDescent="0.25">
      <c r="A853" s="198"/>
      <c r="B853" s="200"/>
      <c r="C853" s="199"/>
      <c r="D853" s="199"/>
      <c r="E853" s="199"/>
      <c r="F853" s="200"/>
      <c r="G853" s="200"/>
      <c r="H853" s="200"/>
      <c r="I853" s="198"/>
      <c r="J853" s="199"/>
      <c r="K853" s="212"/>
      <c r="L853" s="198"/>
      <c r="M853" s="198"/>
      <c r="N853" s="198"/>
      <c r="O853" s="198"/>
      <c r="P853" s="198"/>
      <c r="Q853" s="198"/>
      <c r="R853" s="198"/>
      <c r="S853" s="198"/>
      <c r="T853" s="198"/>
      <c r="U853" s="202"/>
      <c r="V853" s="201"/>
      <c r="W853" s="201"/>
      <c r="X853" s="201"/>
      <c r="Y853" s="201"/>
      <c r="Z853" s="201"/>
      <c r="AA853" s="205"/>
      <c r="AB853" s="205"/>
      <c r="AC853" s="205"/>
      <c r="AD853" s="205"/>
      <c r="AE853" s="205"/>
      <c r="AF853" s="205"/>
      <c r="AG853" s="205"/>
      <c r="AH853" s="205"/>
      <c r="AI853" s="233"/>
      <c r="AJ853" s="331"/>
      <c r="AK853" s="331"/>
      <c r="AL853" s="331"/>
      <c r="AM853" s="332"/>
      <c r="AN853" s="332"/>
      <c r="AO853" s="333"/>
      <c r="AQ853" s="19"/>
      <c r="AV853" s="221"/>
      <c r="AW853" s="221"/>
      <c r="AX853" s="221"/>
      <c r="AY853" s="221"/>
      <c r="AZ853" s="221"/>
      <c r="BA853" s="221"/>
      <c r="BB853" s="221"/>
      <c r="BC853" s="221"/>
      <c r="BD853" s="221"/>
      <c r="BL853" s="195"/>
      <c r="BM853" s="195"/>
      <c r="BN853" s="195"/>
      <c r="BO853" s="195"/>
      <c r="BP853" s="195"/>
      <c r="BQ853" s="195"/>
      <c r="BS853" s="195"/>
      <c r="BT853" s="195"/>
      <c r="BU853" s="246"/>
      <c r="BV853" s="195"/>
      <c r="BW853" s="246"/>
      <c r="BX853" s="195"/>
      <c r="BY853" s="246"/>
      <c r="BZ853" s="195"/>
      <c r="CA853" s="246"/>
      <c r="CC853" s="246"/>
      <c r="CE853" s="246"/>
    </row>
    <row r="854" spans="1:83" s="17" customFormat="1" ht="14.25" customHeight="1" x14ac:dyDescent="0.25">
      <c r="A854" s="198"/>
      <c r="B854" s="200"/>
      <c r="C854" s="199"/>
      <c r="D854" s="199"/>
      <c r="E854" s="199"/>
      <c r="F854" s="200"/>
      <c r="G854" s="200"/>
      <c r="H854" s="200"/>
      <c r="I854" s="198"/>
      <c r="J854" s="199"/>
      <c r="K854" s="212"/>
      <c r="L854" s="198"/>
      <c r="M854" s="198"/>
      <c r="N854" s="198"/>
      <c r="O854" s="198"/>
      <c r="P854" s="198"/>
      <c r="Q854" s="198"/>
      <c r="R854" s="198"/>
      <c r="S854" s="198"/>
      <c r="T854" s="198"/>
      <c r="U854" s="202"/>
      <c r="V854" s="201"/>
      <c r="W854" s="201"/>
      <c r="X854" s="201"/>
      <c r="Y854" s="201"/>
      <c r="Z854" s="201"/>
      <c r="AA854" s="205"/>
      <c r="AB854" s="205"/>
      <c r="AC854" s="205"/>
      <c r="AD854" s="205"/>
      <c r="AE854" s="205"/>
      <c r="AF854" s="205"/>
      <c r="AG854" s="205"/>
      <c r="AH854" s="205"/>
      <c r="AI854" s="233"/>
      <c r="AJ854" s="331"/>
      <c r="AK854" s="331"/>
      <c r="AL854" s="331"/>
      <c r="AM854" s="332"/>
      <c r="AN854" s="332"/>
      <c r="AO854" s="333"/>
      <c r="AQ854" s="19"/>
      <c r="AV854" s="221"/>
      <c r="AW854" s="221"/>
      <c r="AX854" s="221"/>
      <c r="AY854" s="221"/>
      <c r="AZ854" s="221"/>
      <c r="BA854" s="221"/>
      <c r="BB854" s="221"/>
      <c r="BC854" s="221"/>
      <c r="BD854" s="221"/>
      <c r="BL854" s="195"/>
      <c r="BM854" s="195"/>
      <c r="BN854" s="195"/>
      <c r="BO854" s="195"/>
      <c r="BP854" s="195"/>
      <c r="BQ854" s="195"/>
      <c r="BS854" s="195"/>
      <c r="BT854" s="195"/>
      <c r="BU854" s="246"/>
      <c r="BV854" s="195"/>
      <c r="BW854" s="246"/>
      <c r="BX854" s="195"/>
      <c r="BY854" s="246"/>
      <c r="BZ854" s="195"/>
      <c r="CA854" s="246"/>
      <c r="CC854" s="246"/>
      <c r="CE854" s="246"/>
    </row>
    <row r="855" spans="1:83" s="17" customFormat="1" ht="14.25" customHeight="1" x14ac:dyDescent="0.25">
      <c r="A855" s="198"/>
      <c r="B855" s="200"/>
      <c r="C855" s="199"/>
      <c r="D855" s="199"/>
      <c r="E855" s="199"/>
      <c r="F855" s="200"/>
      <c r="G855" s="200"/>
      <c r="H855" s="200"/>
      <c r="I855" s="198"/>
      <c r="J855" s="199"/>
      <c r="K855" s="212"/>
      <c r="L855" s="198"/>
      <c r="M855" s="198"/>
      <c r="N855" s="198"/>
      <c r="O855" s="198"/>
      <c r="P855" s="198"/>
      <c r="Q855" s="198"/>
      <c r="R855" s="198"/>
      <c r="S855" s="198"/>
      <c r="T855" s="198"/>
      <c r="U855" s="202"/>
      <c r="V855" s="201"/>
      <c r="W855" s="201"/>
      <c r="X855" s="201"/>
      <c r="Y855" s="201"/>
      <c r="Z855" s="201"/>
      <c r="AA855" s="205"/>
      <c r="AB855" s="205"/>
      <c r="AC855" s="205"/>
      <c r="AD855" s="205"/>
      <c r="AE855" s="205"/>
      <c r="AF855" s="205"/>
      <c r="AG855" s="205"/>
      <c r="AH855" s="205"/>
      <c r="AI855" s="233"/>
      <c r="AJ855" s="331"/>
      <c r="AK855" s="331"/>
      <c r="AL855" s="331"/>
      <c r="AM855" s="332"/>
      <c r="AN855" s="332"/>
      <c r="AO855" s="333"/>
      <c r="AQ855" s="19"/>
      <c r="AV855" s="221"/>
      <c r="AW855" s="221"/>
      <c r="AX855" s="221"/>
      <c r="AY855" s="221"/>
      <c r="AZ855" s="221"/>
      <c r="BA855" s="221"/>
      <c r="BB855" s="221"/>
      <c r="BC855" s="221"/>
      <c r="BD855" s="221"/>
      <c r="BL855" s="195"/>
      <c r="BM855" s="195"/>
      <c r="BN855" s="195"/>
      <c r="BO855" s="195"/>
      <c r="BP855" s="195"/>
      <c r="BQ855" s="195"/>
      <c r="BS855" s="195"/>
      <c r="BT855" s="195"/>
      <c r="BU855" s="246"/>
      <c r="BV855" s="195"/>
      <c r="BW855" s="246"/>
      <c r="BX855" s="195"/>
      <c r="BY855" s="246"/>
      <c r="BZ855" s="195"/>
      <c r="CA855" s="246"/>
      <c r="CC855" s="246"/>
      <c r="CE855" s="246"/>
    </row>
    <row r="856" spans="1:83" s="17" customFormat="1" ht="14.25" customHeight="1" x14ac:dyDescent="0.25">
      <c r="A856" s="198"/>
      <c r="B856" s="200"/>
      <c r="C856" s="199"/>
      <c r="D856" s="199"/>
      <c r="E856" s="199"/>
      <c r="F856" s="200"/>
      <c r="G856" s="200"/>
      <c r="H856" s="200"/>
      <c r="I856" s="198"/>
      <c r="J856" s="199"/>
      <c r="K856" s="212"/>
      <c r="L856" s="198"/>
      <c r="M856" s="198"/>
      <c r="N856" s="198"/>
      <c r="O856" s="198"/>
      <c r="P856" s="198"/>
      <c r="Q856" s="198"/>
      <c r="R856" s="198"/>
      <c r="S856" s="198"/>
      <c r="T856" s="198"/>
      <c r="U856" s="202"/>
      <c r="V856" s="201"/>
      <c r="W856" s="201"/>
      <c r="X856" s="201"/>
      <c r="Y856" s="201"/>
      <c r="Z856" s="201"/>
      <c r="AA856" s="205"/>
      <c r="AB856" s="205"/>
      <c r="AC856" s="205"/>
      <c r="AD856" s="205"/>
      <c r="AE856" s="205"/>
      <c r="AF856" s="205"/>
      <c r="AG856" s="205"/>
      <c r="AH856" s="205"/>
      <c r="AI856" s="233"/>
      <c r="AJ856" s="331"/>
      <c r="AK856" s="331"/>
      <c r="AL856" s="331"/>
      <c r="AM856" s="332"/>
      <c r="AN856" s="332"/>
      <c r="AO856" s="333"/>
      <c r="AQ856" s="19"/>
      <c r="AV856" s="221"/>
      <c r="AW856" s="221"/>
      <c r="AX856" s="221"/>
      <c r="AY856" s="221"/>
      <c r="AZ856" s="221"/>
      <c r="BA856" s="221"/>
      <c r="BB856" s="221"/>
      <c r="BC856" s="221"/>
      <c r="BD856" s="221"/>
      <c r="BL856" s="195"/>
      <c r="BM856" s="195"/>
      <c r="BN856" s="195"/>
      <c r="BO856" s="195"/>
      <c r="BP856" s="195"/>
      <c r="BQ856" s="195"/>
      <c r="BS856" s="195"/>
      <c r="BT856" s="195"/>
      <c r="BU856" s="246"/>
      <c r="BV856" s="195"/>
      <c r="BW856" s="246"/>
      <c r="BX856" s="195"/>
      <c r="BY856" s="246"/>
      <c r="BZ856" s="195"/>
      <c r="CA856" s="246"/>
      <c r="CC856" s="246"/>
      <c r="CE856" s="246"/>
    </row>
    <row r="857" spans="1:83" s="17" customFormat="1" ht="14.25" customHeight="1" x14ac:dyDescent="0.25">
      <c r="A857" s="198"/>
      <c r="B857" s="200"/>
      <c r="C857" s="199"/>
      <c r="D857" s="199"/>
      <c r="E857" s="199"/>
      <c r="F857" s="200"/>
      <c r="G857" s="200"/>
      <c r="H857" s="200"/>
      <c r="I857" s="198"/>
      <c r="J857" s="199"/>
      <c r="K857" s="212"/>
      <c r="L857" s="198"/>
      <c r="M857" s="198"/>
      <c r="N857" s="198"/>
      <c r="O857" s="198"/>
      <c r="P857" s="198"/>
      <c r="Q857" s="198"/>
      <c r="R857" s="198"/>
      <c r="S857" s="198"/>
      <c r="T857" s="198"/>
      <c r="U857" s="202"/>
      <c r="V857" s="201"/>
      <c r="W857" s="201"/>
      <c r="X857" s="201"/>
      <c r="Y857" s="201"/>
      <c r="Z857" s="201"/>
      <c r="AA857" s="205"/>
      <c r="AB857" s="205"/>
      <c r="AC857" s="205"/>
      <c r="AD857" s="205"/>
      <c r="AE857" s="205"/>
      <c r="AF857" s="205"/>
      <c r="AG857" s="205"/>
      <c r="AH857" s="205"/>
      <c r="AI857" s="233"/>
      <c r="AJ857" s="331"/>
      <c r="AK857" s="331"/>
      <c r="AL857" s="331"/>
      <c r="AM857" s="332"/>
      <c r="AN857" s="332"/>
      <c r="AO857" s="333"/>
      <c r="AQ857" s="19"/>
      <c r="AV857" s="221"/>
      <c r="AW857" s="221"/>
      <c r="AX857" s="221"/>
      <c r="AY857" s="221"/>
      <c r="AZ857" s="221"/>
      <c r="BA857" s="221"/>
      <c r="BB857" s="221"/>
      <c r="BC857" s="221"/>
      <c r="BD857" s="221"/>
      <c r="BL857" s="195"/>
      <c r="BM857" s="195"/>
      <c r="BN857" s="195"/>
      <c r="BO857" s="195"/>
      <c r="BP857" s="195"/>
      <c r="BQ857" s="195"/>
      <c r="BS857" s="195"/>
      <c r="BT857" s="195"/>
      <c r="BU857" s="246"/>
      <c r="BV857" s="195"/>
      <c r="BW857" s="246"/>
      <c r="BX857" s="195"/>
      <c r="BY857" s="246"/>
      <c r="BZ857" s="195"/>
      <c r="CA857" s="246"/>
      <c r="CC857" s="246"/>
      <c r="CE857" s="246"/>
    </row>
    <row r="858" spans="1:83" s="17" customFormat="1" ht="14.25" customHeight="1" x14ac:dyDescent="0.25">
      <c r="A858" s="198"/>
      <c r="B858" s="200"/>
      <c r="C858" s="199"/>
      <c r="D858" s="199"/>
      <c r="E858" s="199"/>
      <c r="F858" s="200"/>
      <c r="G858" s="200"/>
      <c r="H858" s="200"/>
      <c r="I858" s="198"/>
      <c r="J858" s="199"/>
      <c r="K858" s="212"/>
      <c r="L858" s="198"/>
      <c r="M858" s="198"/>
      <c r="N858" s="198"/>
      <c r="O858" s="198"/>
      <c r="P858" s="198"/>
      <c r="Q858" s="198"/>
      <c r="R858" s="198"/>
      <c r="S858" s="198"/>
      <c r="T858" s="198"/>
      <c r="U858" s="202"/>
      <c r="V858" s="201"/>
      <c r="W858" s="201"/>
      <c r="X858" s="201"/>
      <c r="Y858" s="201"/>
      <c r="Z858" s="201"/>
      <c r="AA858" s="205"/>
      <c r="AB858" s="205"/>
      <c r="AC858" s="205"/>
      <c r="AD858" s="205"/>
      <c r="AE858" s="205"/>
      <c r="AF858" s="205"/>
      <c r="AG858" s="205"/>
      <c r="AH858" s="205"/>
      <c r="AI858" s="233"/>
      <c r="AJ858" s="331"/>
      <c r="AK858" s="331"/>
      <c r="AL858" s="331"/>
      <c r="AM858" s="332"/>
      <c r="AN858" s="332"/>
      <c r="AO858" s="333"/>
      <c r="AQ858" s="19"/>
      <c r="AV858" s="221"/>
      <c r="AW858" s="221"/>
      <c r="AX858" s="221"/>
      <c r="AY858" s="221"/>
      <c r="AZ858" s="221"/>
      <c r="BA858" s="221"/>
      <c r="BB858" s="221"/>
      <c r="BC858" s="221"/>
      <c r="BD858" s="221"/>
      <c r="BL858" s="195"/>
      <c r="BM858" s="195"/>
      <c r="BN858" s="195"/>
      <c r="BO858" s="195"/>
      <c r="BP858" s="195"/>
      <c r="BQ858" s="195"/>
      <c r="BS858" s="195"/>
      <c r="BT858" s="195"/>
      <c r="BU858" s="246"/>
      <c r="BV858" s="195"/>
      <c r="BW858" s="246"/>
      <c r="BX858" s="195"/>
      <c r="BY858" s="246"/>
      <c r="BZ858" s="195"/>
      <c r="CA858" s="246"/>
      <c r="CC858" s="246"/>
      <c r="CE858" s="246"/>
    </row>
    <row r="859" spans="1:83" s="17" customFormat="1" ht="14.25" customHeight="1" x14ac:dyDescent="0.25">
      <c r="A859" s="198"/>
      <c r="B859" s="200"/>
      <c r="C859" s="199"/>
      <c r="D859" s="199"/>
      <c r="E859" s="199"/>
      <c r="F859" s="200"/>
      <c r="G859" s="200"/>
      <c r="H859" s="200"/>
      <c r="I859" s="198"/>
      <c r="J859" s="199"/>
      <c r="K859" s="212"/>
      <c r="L859" s="198"/>
      <c r="M859" s="198"/>
      <c r="N859" s="198"/>
      <c r="O859" s="198"/>
      <c r="P859" s="198"/>
      <c r="Q859" s="198"/>
      <c r="R859" s="198"/>
      <c r="S859" s="198"/>
      <c r="T859" s="198"/>
      <c r="U859" s="202"/>
      <c r="V859" s="201"/>
      <c r="W859" s="201"/>
      <c r="X859" s="201"/>
      <c r="Y859" s="201"/>
      <c r="Z859" s="201"/>
      <c r="AA859" s="205"/>
      <c r="AB859" s="205"/>
      <c r="AC859" s="205"/>
      <c r="AD859" s="205"/>
      <c r="AE859" s="205"/>
      <c r="AF859" s="205"/>
      <c r="AG859" s="205"/>
      <c r="AH859" s="205"/>
      <c r="AI859" s="233"/>
      <c r="AJ859" s="331"/>
      <c r="AK859" s="331"/>
      <c r="AL859" s="331"/>
      <c r="AM859" s="332"/>
      <c r="AN859" s="332"/>
      <c r="AO859" s="333"/>
      <c r="AQ859" s="19"/>
      <c r="AV859" s="221"/>
      <c r="AW859" s="221"/>
      <c r="AX859" s="221"/>
      <c r="AY859" s="221"/>
      <c r="AZ859" s="221"/>
      <c r="BA859" s="221"/>
      <c r="BB859" s="221"/>
      <c r="BC859" s="221"/>
      <c r="BD859" s="221"/>
      <c r="BL859" s="195"/>
      <c r="BM859" s="195"/>
      <c r="BN859" s="195"/>
      <c r="BO859" s="195"/>
      <c r="BP859" s="195"/>
      <c r="BQ859" s="195"/>
      <c r="BS859" s="195"/>
      <c r="BT859" s="195"/>
      <c r="BU859" s="246"/>
      <c r="BV859" s="195"/>
      <c r="BW859" s="246"/>
      <c r="BX859" s="195"/>
      <c r="BY859" s="246"/>
      <c r="BZ859" s="195"/>
      <c r="CA859" s="246"/>
      <c r="CC859" s="246"/>
      <c r="CE859" s="246"/>
    </row>
    <row r="860" spans="1:83" s="17" customFormat="1" ht="14.25" customHeight="1" x14ac:dyDescent="0.25">
      <c r="A860" s="198"/>
      <c r="B860" s="200"/>
      <c r="C860" s="199"/>
      <c r="D860" s="199"/>
      <c r="E860" s="199"/>
      <c r="F860" s="200"/>
      <c r="G860" s="200"/>
      <c r="H860" s="200"/>
      <c r="I860" s="198"/>
      <c r="J860" s="199"/>
      <c r="K860" s="212"/>
      <c r="L860" s="198"/>
      <c r="M860" s="198"/>
      <c r="N860" s="198"/>
      <c r="O860" s="198"/>
      <c r="P860" s="198"/>
      <c r="Q860" s="198"/>
      <c r="R860" s="198"/>
      <c r="S860" s="198"/>
      <c r="T860" s="198"/>
      <c r="U860" s="202"/>
      <c r="V860" s="201"/>
      <c r="W860" s="201"/>
      <c r="X860" s="201"/>
      <c r="Y860" s="201"/>
      <c r="Z860" s="201"/>
      <c r="AA860" s="205"/>
      <c r="AB860" s="205"/>
      <c r="AC860" s="205"/>
      <c r="AD860" s="205"/>
      <c r="AE860" s="205"/>
      <c r="AF860" s="205"/>
      <c r="AG860" s="205"/>
      <c r="AH860" s="205"/>
      <c r="AI860" s="233"/>
      <c r="AJ860" s="331"/>
      <c r="AK860" s="331"/>
      <c r="AL860" s="331"/>
      <c r="AM860" s="332"/>
      <c r="AN860" s="332"/>
      <c r="AO860" s="333"/>
      <c r="AQ860" s="19"/>
      <c r="AV860" s="221"/>
      <c r="AW860" s="221"/>
      <c r="AX860" s="221"/>
      <c r="AY860" s="221"/>
      <c r="AZ860" s="221"/>
      <c r="BA860" s="221"/>
      <c r="BB860" s="221"/>
      <c r="BC860" s="221"/>
      <c r="BD860" s="221"/>
      <c r="BL860" s="195"/>
      <c r="BM860" s="195"/>
      <c r="BN860" s="195"/>
      <c r="BO860" s="195"/>
      <c r="BP860" s="195"/>
      <c r="BQ860" s="195"/>
      <c r="BS860" s="195"/>
      <c r="BT860" s="195"/>
      <c r="BU860" s="246"/>
      <c r="BV860" s="195"/>
      <c r="BW860" s="246"/>
      <c r="BX860" s="195"/>
      <c r="BY860" s="246"/>
      <c r="BZ860" s="195"/>
      <c r="CA860" s="246"/>
      <c r="CC860" s="246"/>
      <c r="CE860" s="246"/>
    </row>
    <row r="861" spans="1:83" s="17" customFormat="1" ht="14.25" customHeight="1" x14ac:dyDescent="0.25">
      <c r="A861" s="198"/>
      <c r="B861" s="200"/>
      <c r="C861" s="199"/>
      <c r="D861" s="199"/>
      <c r="E861" s="199"/>
      <c r="F861" s="200"/>
      <c r="G861" s="200"/>
      <c r="H861" s="200"/>
      <c r="I861" s="198"/>
      <c r="J861" s="199"/>
      <c r="K861" s="212"/>
      <c r="L861" s="198"/>
      <c r="M861" s="198"/>
      <c r="N861" s="198"/>
      <c r="O861" s="198"/>
      <c r="P861" s="198"/>
      <c r="Q861" s="198"/>
      <c r="R861" s="198"/>
      <c r="S861" s="198"/>
      <c r="T861" s="198"/>
      <c r="U861" s="202"/>
      <c r="V861" s="201"/>
      <c r="W861" s="201"/>
      <c r="X861" s="201"/>
      <c r="Y861" s="201"/>
      <c r="Z861" s="201"/>
      <c r="AA861" s="205"/>
      <c r="AB861" s="205"/>
      <c r="AC861" s="205"/>
      <c r="AD861" s="205"/>
      <c r="AE861" s="205"/>
      <c r="AF861" s="205"/>
      <c r="AG861" s="205"/>
      <c r="AH861" s="205"/>
      <c r="AI861" s="233"/>
      <c r="AJ861" s="331"/>
      <c r="AK861" s="331"/>
      <c r="AL861" s="331"/>
      <c r="AM861" s="332"/>
      <c r="AN861" s="332"/>
      <c r="AO861" s="333"/>
      <c r="AQ861" s="19"/>
      <c r="AV861" s="221"/>
      <c r="AW861" s="221"/>
      <c r="AX861" s="221"/>
      <c r="AY861" s="221"/>
      <c r="AZ861" s="221"/>
      <c r="BA861" s="221"/>
      <c r="BB861" s="221"/>
      <c r="BC861" s="221"/>
      <c r="BD861" s="221"/>
      <c r="BL861" s="195"/>
      <c r="BM861" s="195"/>
      <c r="BN861" s="195"/>
      <c r="BO861" s="195"/>
      <c r="BP861" s="195"/>
      <c r="BQ861" s="195"/>
      <c r="BS861" s="195"/>
      <c r="BT861" s="195"/>
      <c r="BU861" s="246"/>
      <c r="BV861" s="195"/>
      <c r="BW861" s="246"/>
      <c r="BX861" s="195"/>
      <c r="BY861" s="246"/>
      <c r="BZ861" s="195"/>
      <c r="CA861" s="246"/>
      <c r="CC861" s="246"/>
      <c r="CE861" s="246"/>
    </row>
    <row r="862" spans="1:83" s="17" customFormat="1" ht="14.25" customHeight="1" x14ac:dyDescent="0.25">
      <c r="A862" s="198"/>
      <c r="B862" s="200"/>
      <c r="C862" s="199"/>
      <c r="D862" s="199"/>
      <c r="E862" s="199"/>
      <c r="F862" s="200"/>
      <c r="G862" s="200"/>
      <c r="H862" s="200"/>
      <c r="I862" s="198"/>
      <c r="J862" s="199"/>
      <c r="K862" s="212"/>
      <c r="L862" s="198"/>
      <c r="M862" s="198"/>
      <c r="N862" s="198"/>
      <c r="O862" s="198"/>
      <c r="P862" s="198"/>
      <c r="Q862" s="198"/>
      <c r="R862" s="198"/>
      <c r="S862" s="198"/>
      <c r="T862" s="198"/>
      <c r="U862" s="202"/>
      <c r="V862" s="201"/>
      <c r="W862" s="201"/>
      <c r="X862" s="201"/>
      <c r="Y862" s="201"/>
      <c r="Z862" s="201"/>
      <c r="AA862" s="205"/>
      <c r="AB862" s="205"/>
      <c r="AC862" s="205"/>
      <c r="AD862" s="205"/>
      <c r="AE862" s="205"/>
      <c r="AF862" s="205"/>
      <c r="AG862" s="205"/>
      <c r="AH862" s="205"/>
      <c r="AI862" s="233"/>
      <c r="AJ862" s="331"/>
      <c r="AK862" s="331"/>
      <c r="AL862" s="331"/>
      <c r="AM862" s="332"/>
      <c r="AN862" s="332"/>
      <c r="AO862" s="333"/>
      <c r="AQ862" s="19"/>
      <c r="AV862" s="221"/>
      <c r="AW862" s="221"/>
      <c r="AX862" s="221"/>
      <c r="AY862" s="221"/>
      <c r="AZ862" s="221"/>
      <c r="BA862" s="221"/>
      <c r="BB862" s="221"/>
      <c r="BC862" s="221"/>
      <c r="BD862" s="221"/>
      <c r="BL862" s="195"/>
      <c r="BM862" s="195"/>
      <c r="BN862" s="195"/>
      <c r="BO862" s="195"/>
      <c r="BP862" s="195"/>
      <c r="BQ862" s="195"/>
      <c r="BS862" s="195"/>
      <c r="BT862" s="195"/>
      <c r="BU862" s="246"/>
      <c r="BV862" s="195"/>
      <c r="BW862" s="246"/>
      <c r="BX862" s="195"/>
      <c r="BY862" s="246"/>
      <c r="BZ862" s="195"/>
      <c r="CA862" s="246"/>
      <c r="CC862" s="246"/>
      <c r="CE862" s="246"/>
    </row>
    <row r="863" spans="1:83" s="17" customFormat="1" ht="14.25" customHeight="1" x14ac:dyDescent="0.25">
      <c r="A863" s="198"/>
      <c r="B863" s="200"/>
      <c r="C863" s="199"/>
      <c r="D863" s="199"/>
      <c r="E863" s="199"/>
      <c r="F863" s="200"/>
      <c r="G863" s="200"/>
      <c r="H863" s="200"/>
      <c r="I863" s="198"/>
      <c r="J863" s="199"/>
      <c r="K863" s="212"/>
      <c r="L863" s="198"/>
      <c r="M863" s="198"/>
      <c r="N863" s="198"/>
      <c r="O863" s="198"/>
      <c r="P863" s="198"/>
      <c r="Q863" s="198"/>
      <c r="R863" s="198"/>
      <c r="S863" s="198"/>
      <c r="T863" s="198"/>
      <c r="U863" s="202"/>
      <c r="V863" s="201"/>
      <c r="W863" s="201"/>
      <c r="X863" s="201"/>
      <c r="Y863" s="201"/>
      <c r="Z863" s="201"/>
      <c r="AA863" s="205"/>
      <c r="AB863" s="205"/>
      <c r="AC863" s="205"/>
      <c r="AD863" s="205"/>
      <c r="AE863" s="205"/>
      <c r="AF863" s="205"/>
      <c r="AG863" s="205"/>
      <c r="AH863" s="205"/>
      <c r="AI863" s="233"/>
      <c r="AJ863" s="331"/>
      <c r="AK863" s="331"/>
      <c r="AL863" s="331"/>
      <c r="AM863" s="332"/>
      <c r="AN863" s="332"/>
      <c r="AO863" s="333"/>
      <c r="AQ863" s="19"/>
      <c r="AV863" s="221"/>
      <c r="AW863" s="221"/>
      <c r="AX863" s="221"/>
      <c r="AY863" s="221"/>
      <c r="AZ863" s="221"/>
      <c r="BA863" s="221"/>
      <c r="BB863" s="221"/>
      <c r="BC863" s="221"/>
      <c r="BD863" s="221"/>
      <c r="BL863" s="195"/>
      <c r="BM863" s="195"/>
      <c r="BN863" s="195"/>
      <c r="BO863" s="195"/>
      <c r="BP863" s="195"/>
      <c r="BQ863" s="195"/>
      <c r="BS863" s="195"/>
      <c r="BT863" s="195"/>
      <c r="BU863" s="246"/>
      <c r="BV863" s="195"/>
      <c r="BW863" s="246"/>
      <c r="BX863" s="195"/>
      <c r="BY863" s="246"/>
      <c r="BZ863" s="195"/>
      <c r="CA863" s="246"/>
      <c r="CC863" s="246"/>
      <c r="CE863" s="246"/>
    </row>
    <row r="864" spans="1:83" s="17" customFormat="1" ht="14.25" customHeight="1" x14ac:dyDescent="0.25">
      <c r="A864" s="198"/>
      <c r="B864" s="200"/>
      <c r="C864" s="199"/>
      <c r="D864" s="199"/>
      <c r="E864" s="199"/>
      <c r="F864" s="200"/>
      <c r="G864" s="200"/>
      <c r="H864" s="200"/>
      <c r="I864" s="198"/>
      <c r="J864" s="199"/>
      <c r="K864" s="212"/>
      <c r="L864" s="198"/>
      <c r="M864" s="198"/>
      <c r="N864" s="198"/>
      <c r="O864" s="198"/>
      <c r="P864" s="198"/>
      <c r="Q864" s="198"/>
      <c r="R864" s="198"/>
      <c r="S864" s="198"/>
      <c r="T864" s="198"/>
      <c r="U864" s="202"/>
      <c r="V864" s="201"/>
      <c r="W864" s="201"/>
      <c r="X864" s="201"/>
      <c r="Y864" s="201"/>
      <c r="Z864" s="201"/>
      <c r="AA864" s="205"/>
      <c r="AB864" s="205"/>
      <c r="AC864" s="205"/>
      <c r="AD864" s="205"/>
      <c r="AE864" s="205"/>
      <c r="AF864" s="205"/>
      <c r="AG864" s="205"/>
      <c r="AH864" s="205"/>
      <c r="AI864" s="233"/>
      <c r="AJ864" s="331"/>
      <c r="AK864" s="331"/>
      <c r="AL864" s="331"/>
      <c r="AM864" s="332"/>
      <c r="AN864" s="332"/>
      <c r="AO864" s="333"/>
      <c r="AQ864" s="19"/>
      <c r="AV864" s="221"/>
      <c r="AW864" s="221"/>
      <c r="AX864" s="221"/>
      <c r="AY864" s="221"/>
      <c r="AZ864" s="221"/>
      <c r="BA864" s="221"/>
      <c r="BB864" s="221"/>
      <c r="BC864" s="221"/>
      <c r="BD864" s="221"/>
      <c r="BL864" s="195"/>
      <c r="BM864" s="195"/>
      <c r="BN864" s="195"/>
      <c r="BO864" s="195"/>
      <c r="BP864" s="195"/>
      <c r="BQ864" s="195"/>
      <c r="BS864" s="195"/>
      <c r="BT864" s="195"/>
      <c r="BU864" s="246"/>
      <c r="BV864" s="195"/>
      <c r="BW864" s="246"/>
      <c r="BX864" s="195"/>
      <c r="BY864" s="246"/>
      <c r="BZ864" s="195"/>
      <c r="CA864" s="246"/>
      <c r="CC864" s="246"/>
      <c r="CE864" s="246"/>
    </row>
    <row r="865" spans="1:83" s="17" customFormat="1" ht="14.25" customHeight="1" x14ac:dyDescent="0.25">
      <c r="A865" s="198"/>
      <c r="B865" s="200"/>
      <c r="C865" s="199"/>
      <c r="D865" s="199"/>
      <c r="E865" s="199"/>
      <c r="F865" s="200"/>
      <c r="G865" s="200"/>
      <c r="H865" s="200"/>
      <c r="I865" s="198"/>
      <c r="J865" s="199"/>
      <c r="K865" s="212"/>
      <c r="L865" s="198"/>
      <c r="M865" s="198"/>
      <c r="N865" s="198"/>
      <c r="O865" s="198"/>
      <c r="P865" s="198"/>
      <c r="Q865" s="198"/>
      <c r="R865" s="198"/>
      <c r="S865" s="198"/>
      <c r="T865" s="198"/>
      <c r="U865" s="202"/>
      <c r="V865" s="201"/>
      <c r="W865" s="201"/>
      <c r="X865" s="201"/>
      <c r="Y865" s="201"/>
      <c r="Z865" s="201"/>
      <c r="AA865" s="205"/>
      <c r="AB865" s="205"/>
      <c r="AC865" s="205"/>
      <c r="AD865" s="205"/>
      <c r="AE865" s="205"/>
      <c r="AF865" s="205"/>
      <c r="AG865" s="205"/>
      <c r="AH865" s="205"/>
      <c r="AI865" s="233"/>
      <c r="AJ865" s="331"/>
      <c r="AK865" s="331"/>
      <c r="AL865" s="331"/>
      <c r="AM865" s="332"/>
      <c r="AN865" s="332"/>
      <c r="AO865" s="333"/>
      <c r="AQ865" s="19"/>
      <c r="AV865" s="221"/>
      <c r="AW865" s="221"/>
      <c r="AX865" s="221"/>
      <c r="AY865" s="221"/>
      <c r="AZ865" s="221"/>
      <c r="BA865" s="221"/>
      <c r="BB865" s="221"/>
      <c r="BC865" s="221"/>
      <c r="BD865" s="221"/>
      <c r="BL865" s="195"/>
      <c r="BM865" s="195"/>
      <c r="BN865" s="195"/>
      <c r="BO865" s="195"/>
      <c r="BP865" s="195"/>
      <c r="BQ865" s="195"/>
      <c r="BS865" s="195"/>
      <c r="BT865" s="195"/>
      <c r="BU865" s="246"/>
      <c r="BV865" s="195"/>
      <c r="BW865" s="246"/>
      <c r="BX865" s="195"/>
      <c r="BY865" s="246"/>
      <c r="BZ865" s="195"/>
      <c r="CA865" s="246"/>
      <c r="CC865" s="246"/>
      <c r="CE865" s="246"/>
    </row>
    <row r="866" spans="1:83" s="17" customFormat="1" ht="14.25" customHeight="1" x14ac:dyDescent="0.25">
      <c r="A866" s="198"/>
      <c r="B866" s="200"/>
      <c r="C866" s="199"/>
      <c r="D866" s="199"/>
      <c r="E866" s="199"/>
      <c r="F866" s="200"/>
      <c r="G866" s="200"/>
      <c r="H866" s="200"/>
      <c r="I866" s="198"/>
      <c r="J866" s="199"/>
      <c r="K866" s="212"/>
      <c r="L866" s="198"/>
      <c r="M866" s="198"/>
      <c r="N866" s="198"/>
      <c r="O866" s="198"/>
      <c r="P866" s="198"/>
      <c r="Q866" s="198"/>
      <c r="R866" s="198"/>
      <c r="S866" s="198"/>
      <c r="T866" s="198"/>
      <c r="U866" s="202"/>
      <c r="V866" s="201"/>
      <c r="W866" s="201"/>
      <c r="X866" s="201"/>
      <c r="Y866" s="201"/>
      <c r="Z866" s="201"/>
      <c r="AA866" s="205"/>
      <c r="AB866" s="205"/>
      <c r="AC866" s="205"/>
      <c r="AD866" s="205"/>
      <c r="AE866" s="205"/>
      <c r="AF866" s="205"/>
      <c r="AG866" s="205"/>
      <c r="AH866" s="205"/>
      <c r="AI866" s="233"/>
      <c r="AJ866" s="331"/>
      <c r="AK866" s="331"/>
      <c r="AL866" s="331"/>
      <c r="AM866" s="332"/>
      <c r="AN866" s="332"/>
      <c r="AO866" s="333"/>
      <c r="AQ866" s="19"/>
      <c r="AV866" s="221"/>
      <c r="AW866" s="221"/>
      <c r="AX866" s="221"/>
      <c r="AY866" s="221"/>
      <c r="AZ866" s="221"/>
      <c r="BA866" s="221"/>
      <c r="BB866" s="221"/>
      <c r="BC866" s="221"/>
      <c r="BD866" s="221"/>
      <c r="BL866" s="195"/>
      <c r="BM866" s="195"/>
      <c r="BN866" s="195"/>
      <c r="BO866" s="195"/>
      <c r="BP866" s="195"/>
      <c r="BQ866" s="195"/>
      <c r="BS866" s="195"/>
      <c r="BT866" s="195"/>
      <c r="BU866" s="246"/>
      <c r="BV866" s="195"/>
      <c r="BW866" s="246"/>
      <c r="BX866" s="195"/>
      <c r="BY866" s="246"/>
      <c r="BZ866" s="195"/>
      <c r="CA866" s="246"/>
      <c r="CC866" s="246"/>
      <c r="CE866" s="246"/>
    </row>
    <row r="867" spans="1:83" s="17" customFormat="1" ht="14.25" customHeight="1" x14ac:dyDescent="0.25">
      <c r="A867" s="198"/>
      <c r="B867" s="200"/>
      <c r="C867" s="199"/>
      <c r="D867" s="199"/>
      <c r="E867" s="199"/>
      <c r="F867" s="200"/>
      <c r="G867" s="200"/>
      <c r="H867" s="200"/>
      <c r="I867" s="198"/>
      <c r="J867" s="199"/>
      <c r="K867" s="212"/>
      <c r="L867" s="198"/>
      <c r="M867" s="198"/>
      <c r="N867" s="198"/>
      <c r="O867" s="198"/>
      <c r="P867" s="198"/>
      <c r="Q867" s="198"/>
      <c r="R867" s="198"/>
      <c r="S867" s="198"/>
      <c r="T867" s="198"/>
      <c r="U867" s="202"/>
      <c r="V867" s="201"/>
      <c r="W867" s="201"/>
      <c r="X867" s="201"/>
      <c r="Y867" s="201"/>
      <c r="Z867" s="201"/>
      <c r="AA867" s="205"/>
      <c r="AB867" s="205"/>
      <c r="AC867" s="205"/>
      <c r="AD867" s="205"/>
      <c r="AE867" s="205"/>
      <c r="AF867" s="205"/>
      <c r="AG867" s="205"/>
      <c r="AH867" s="205"/>
      <c r="AI867" s="233"/>
      <c r="AJ867" s="331"/>
      <c r="AK867" s="331"/>
      <c r="AL867" s="331"/>
      <c r="AM867" s="332"/>
      <c r="AN867" s="332"/>
      <c r="AO867" s="333"/>
      <c r="AQ867" s="19"/>
      <c r="AV867" s="221"/>
      <c r="AW867" s="221"/>
      <c r="AX867" s="221"/>
      <c r="AY867" s="221"/>
      <c r="AZ867" s="221"/>
      <c r="BA867" s="221"/>
      <c r="BB867" s="221"/>
      <c r="BC867" s="221"/>
      <c r="BD867" s="221"/>
      <c r="BL867" s="195"/>
      <c r="BM867" s="195"/>
      <c r="BN867" s="195"/>
      <c r="BO867" s="195"/>
      <c r="BP867" s="195"/>
      <c r="BQ867" s="195"/>
      <c r="BS867" s="195"/>
      <c r="BT867" s="195"/>
      <c r="BU867" s="246"/>
      <c r="BV867" s="195"/>
      <c r="BW867" s="246"/>
      <c r="BX867" s="195"/>
      <c r="BY867" s="246"/>
      <c r="BZ867" s="195"/>
      <c r="CA867" s="246"/>
      <c r="CC867" s="246"/>
      <c r="CE867" s="246"/>
    </row>
    <row r="868" spans="1:83" s="17" customFormat="1" ht="14.25" customHeight="1" x14ac:dyDescent="0.25">
      <c r="A868" s="198"/>
      <c r="B868" s="200"/>
      <c r="C868" s="199"/>
      <c r="D868" s="199"/>
      <c r="E868" s="199"/>
      <c r="F868" s="200"/>
      <c r="G868" s="200"/>
      <c r="H868" s="200"/>
      <c r="I868" s="198"/>
      <c r="J868" s="199"/>
      <c r="K868" s="212"/>
      <c r="L868" s="198"/>
      <c r="M868" s="198"/>
      <c r="N868" s="198"/>
      <c r="O868" s="198"/>
      <c r="P868" s="198"/>
      <c r="Q868" s="198"/>
      <c r="R868" s="198"/>
      <c r="S868" s="198"/>
      <c r="T868" s="198"/>
      <c r="U868" s="202"/>
      <c r="V868" s="201"/>
      <c r="W868" s="201"/>
      <c r="X868" s="201"/>
      <c r="Y868" s="201"/>
      <c r="Z868" s="201"/>
      <c r="AA868" s="205"/>
      <c r="AB868" s="205"/>
      <c r="AC868" s="205"/>
      <c r="AD868" s="205"/>
      <c r="AE868" s="205"/>
      <c r="AF868" s="205"/>
      <c r="AG868" s="205"/>
      <c r="AH868" s="205"/>
      <c r="AI868" s="233"/>
      <c r="AJ868" s="331"/>
      <c r="AK868" s="331"/>
      <c r="AL868" s="331"/>
      <c r="AM868" s="332"/>
      <c r="AN868" s="332"/>
      <c r="AO868" s="333"/>
      <c r="AQ868" s="19"/>
      <c r="AV868" s="221"/>
      <c r="AW868" s="221"/>
      <c r="AX868" s="221"/>
      <c r="AY868" s="221"/>
      <c r="AZ868" s="221"/>
      <c r="BA868" s="221"/>
      <c r="BB868" s="221"/>
      <c r="BC868" s="221"/>
      <c r="BD868" s="221"/>
      <c r="BL868" s="195"/>
      <c r="BM868" s="195"/>
      <c r="BN868" s="195"/>
      <c r="BO868" s="195"/>
      <c r="BP868" s="195"/>
      <c r="BQ868" s="195"/>
      <c r="BS868" s="195"/>
      <c r="BT868" s="195"/>
      <c r="BU868" s="246"/>
      <c r="BV868" s="195"/>
      <c r="BW868" s="246"/>
      <c r="BX868" s="195"/>
      <c r="BY868" s="246"/>
      <c r="BZ868" s="195"/>
      <c r="CA868" s="246"/>
      <c r="CC868" s="246"/>
      <c r="CE868" s="246"/>
    </row>
    <row r="869" spans="1:83" s="17" customFormat="1" ht="14.25" customHeight="1" x14ac:dyDescent="0.25">
      <c r="A869" s="198"/>
      <c r="B869" s="200"/>
      <c r="C869" s="199"/>
      <c r="D869" s="199"/>
      <c r="E869" s="199"/>
      <c r="F869" s="200"/>
      <c r="G869" s="200"/>
      <c r="H869" s="200"/>
      <c r="I869" s="198"/>
      <c r="J869" s="199"/>
      <c r="K869" s="212"/>
      <c r="L869" s="198"/>
      <c r="M869" s="198"/>
      <c r="N869" s="198"/>
      <c r="O869" s="198"/>
      <c r="P869" s="198"/>
      <c r="Q869" s="198"/>
      <c r="R869" s="198"/>
      <c r="S869" s="198"/>
      <c r="T869" s="198"/>
      <c r="U869" s="202"/>
      <c r="V869" s="201"/>
      <c r="W869" s="201"/>
      <c r="X869" s="201"/>
      <c r="Y869" s="201"/>
      <c r="Z869" s="201"/>
      <c r="AA869" s="205"/>
      <c r="AB869" s="205"/>
      <c r="AC869" s="205"/>
      <c r="AD869" s="205"/>
      <c r="AE869" s="205"/>
      <c r="AF869" s="205"/>
      <c r="AG869" s="205"/>
      <c r="AH869" s="205"/>
      <c r="AI869" s="233"/>
      <c r="AJ869" s="331"/>
      <c r="AK869" s="331"/>
      <c r="AL869" s="331"/>
      <c r="AM869" s="332"/>
      <c r="AN869" s="332"/>
      <c r="AO869" s="333"/>
      <c r="AQ869" s="19"/>
      <c r="AV869" s="221"/>
      <c r="AW869" s="221"/>
      <c r="AX869" s="221"/>
      <c r="AY869" s="221"/>
      <c r="AZ869" s="221"/>
      <c r="BA869" s="221"/>
      <c r="BB869" s="221"/>
      <c r="BC869" s="221"/>
      <c r="BD869" s="221"/>
      <c r="BL869" s="195"/>
      <c r="BM869" s="195"/>
      <c r="BN869" s="195"/>
      <c r="BO869" s="195"/>
      <c r="BP869" s="195"/>
      <c r="BQ869" s="195"/>
      <c r="BS869" s="195"/>
      <c r="BT869" s="195"/>
      <c r="BU869" s="246"/>
      <c r="BV869" s="195"/>
      <c r="BW869" s="246"/>
      <c r="BX869" s="195"/>
      <c r="BY869" s="246"/>
      <c r="BZ869" s="195"/>
      <c r="CA869" s="246"/>
      <c r="CC869" s="246"/>
      <c r="CE869" s="246"/>
    </row>
    <row r="870" spans="1:83" s="17" customFormat="1" ht="14.25" customHeight="1" x14ac:dyDescent="0.25">
      <c r="A870" s="198"/>
      <c r="B870" s="200"/>
      <c r="C870" s="199"/>
      <c r="D870" s="199"/>
      <c r="E870" s="199"/>
      <c r="F870" s="200"/>
      <c r="G870" s="200"/>
      <c r="H870" s="200"/>
      <c r="I870" s="198"/>
      <c r="J870" s="199"/>
      <c r="K870" s="212"/>
      <c r="L870" s="198"/>
      <c r="M870" s="198"/>
      <c r="N870" s="198"/>
      <c r="O870" s="198"/>
      <c r="P870" s="198"/>
      <c r="Q870" s="198"/>
      <c r="R870" s="198"/>
      <c r="S870" s="198"/>
      <c r="T870" s="198"/>
      <c r="U870" s="202"/>
      <c r="V870" s="201"/>
      <c r="W870" s="201"/>
      <c r="X870" s="201"/>
      <c r="Y870" s="201"/>
      <c r="Z870" s="201"/>
      <c r="AA870" s="205"/>
      <c r="AB870" s="205"/>
      <c r="AC870" s="205"/>
      <c r="AD870" s="205"/>
      <c r="AE870" s="205"/>
      <c r="AF870" s="205"/>
      <c r="AG870" s="205"/>
      <c r="AH870" s="205"/>
      <c r="AI870" s="233"/>
      <c r="AJ870" s="331"/>
      <c r="AK870" s="331"/>
      <c r="AL870" s="331"/>
      <c r="AM870" s="332"/>
      <c r="AN870" s="332"/>
      <c r="AO870" s="333"/>
      <c r="AQ870" s="19"/>
      <c r="AV870" s="221"/>
      <c r="AW870" s="221"/>
      <c r="AX870" s="221"/>
      <c r="AY870" s="221"/>
      <c r="AZ870" s="221"/>
      <c r="BA870" s="221"/>
      <c r="BB870" s="221"/>
      <c r="BC870" s="221"/>
      <c r="BD870" s="221"/>
      <c r="BL870" s="195"/>
      <c r="BM870" s="195"/>
      <c r="BN870" s="195"/>
      <c r="BO870" s="195"/>
      <c r="BP870" s="195"/>
      <c r="BQ870" s="195"/>
      <c r="BS870" s="195"/>
      <c r="BT870" s="195"/>
      <c r="BU870" s="246"/>
      <c r="BV870" s="195"/>
      <c r="BW870" s="246"/>
      <c r="BX870" s="195"/>
      <c r="BY870" s="246"/>
      <c r="BZ870" s="195"/>
      <c r="CA870" s="246"/>
      <c r="CC870" s="246"/>
      <c r="CE870" s="246"/>
    </row>
    <row r="871" spans="1:83" s="17" customFormat="1" ht="14.25" customHeight="1" x14ac:dyDescent="0.25">
      <c r="A871" s="198"/>
      <c r="B871" s="200"/>
      <c r="C871" s="199"/>
      <c r="D871" s="199"/>
      <c r="E871" s="199"/>
      <c r="F871" s="200"/>
      <c r="G871" s="200"/>
      <c r="H871" s="200"/>
      <c r="I871" s="198"/>
      <c r="J871" s="199"/>
      <c r="K871" s="212"/>
      <c r="L871" s="198"/>
      <c r="M871" s="198"/>
      <c r="N871" s="198"/>
      <c r="O871" s="198"/>
      <c r="P871" s="198"/>
      <c r="Q871" s="198"/>
      <c r="R871" s="198"/>
      <c r="S871" s="198"/>
      <c r="T871" s="198"/>
      <c r="U871" s="202"/>
      <c r="V871" s="201"/>
      <c r="W871" s="201"/>
      <c r="X871" s="201"/>
      <c r="Y871" s="201"/>
      <c r="Z871" s="201"/>
      <c r="AA871" s="205"/>
      <c r="AB871" s="205"/>
      <c r="AC871" s="205"/>
      <c r="AD871" s="205"/>
      <c r="AE871" s="205"/>
      <c r="AF871" s="205"/>
      <c r="AG871" s="205"/>
      <c r="AH871" s="205"/>
      <c r="AI871" s="233"/>
      <c r="AJ871" s="331"/>
      <c r="AK871" s="331"/>
      <c r="AL871" s="331"/>
      <c r="AM871" s="332"/>
      <c r="AN871" s="332"/>
      <c r="AO871" s="333"/>
      <c r="AQ871" s="19"/>
      <c r="AV871" s="221"/>
      <c r="AW871" s="221"/>
      <c r="AX871" s="221"/>
      <c r="AY871" s="221"/>
      <c r="AZ871" s="221"/>
      <c r="BA871" s="221"/>
      <c r="BB871" s="221"/>
      <c r="BC871" s="221"/>
      <c r="BD871" s="221"/>
      <c r="BL871" s="195"/>
      <c r="BM871" s="195"/>
      <c r="BN871" s="195"/>
      <c r="BO871" s="195"/>
      <c r="BP871" s="195"/>
      <c r="BQ871" s="195"/>
      <c r="BS871" s="195"/>
      <c r="BT871" s="195"/>
      <c r="BU871" s="246"/>
      <c r="BV871" s="195"/>
      <c r="BW871" s="246"/>
      <c r="BX871" s="195"/>
      <c r="BY871" s="246"/>
      <c r="BZ871" s="195"/>
      <c r="CA871" s="246"/>
      <c r="CC871" s="246"/>
      <c r="CE871" s="246"/>
    </row>
    <row r="872" spans="1:83" s="17" customFormat="1" ht="14.25" customHeight="1" x14ac:dyDescent="0.25">
      <c r="A872" s="198"/>
      <c r="B872" s="200"/>
      <c r="C872" s="199"/>
      <c r="D872" s="199"/>
      <c r="E872" s="199"/>
      <c r="F872" s="200"/>
      <c r="G872" s="200"/>
      <c r="H872" s="200"/>
      <c r="I872" s="198"/>
      <c r="J872" s="199"/>
      <c r="K872" s="212"/>
      <c r="L872" s="198"/>
      <c r="M872" s="198"/>
      <c r="N872" s="198"/>
      <c r="O872" s="198"/>
      <c r="P872" s="198"/>
      <c r="Q872" s="198"/>
      <c r="R872" s="198"/>
      <c r="S872" s="198"/>
      <c r="T872" s="198"/>
      <c r="U872" s="202"/>
      <c r="V872" s="201"/>
      <c r="W872" s="201"/>
      <c r="X872" s="201"/>
      <c r="Y872" s="201"/>
      <c r="Z872" s="201"/>
      <c r="AA872" s="205"/>
      <c r="AB872" s="205"/>
      <c r="AC872" s="205"/>
      <c r="AD872" s="205"/>
      <c r="AE872" s="205"/>
      <c r="AF872" s="205"/>
      <c r="AG872" s="205"/>
      <c r="AH872" s="205"/>
      <c r="AI872" s="233"/>
      <c r="AJ872" s="331"/>
      <c r="AK872" s="331"/>
      <c r="AL872" s="331"/>
      <c r="AM872" s="332"/>
      <c r="AN872" s="332"/>
      <c r="AO872" s="333"/>
      <c r="AQ872" s="19"/>
      <c r="AV872" s="221"/>
      <c r="AW872" s="221"/>
      <c r="AX872" s="221"/>
      <c r="AY872" s="221"/>
      <c r="AZ872" s="221"/>
      <c r="BA872" s="221"/>
      <c r="BB872" s="221"/>
      <c r="BC872" s="221"/>
      <c r="BD872" s="221"/>
      <c r="BL872" s="195"/>
      <c r="BM872" s="195"/>
      <c r="BN872" s="195"/>
      <c r="BO872" s="195"/>
      <c r="BP872" s="195"/>
      <c r="BQ872" s="195"/>
      <c r="BS872" s="195"/>
      <c r="BT872" s="195"/>
      <c r="BU872" s="246"/>
      <c r="BV872" s="195"/>
      <c r="BW872" s="246"/>
      <c r="BX872" s="195"/>
      <c r="BY872" s="246"/>
      <c r="BZ872" s="195"/>
      <c r="CA872" s="246"/>
      <c r="CC872" s="246"/>
      <c r="CE872" s="246"/>
    </row>
    <row r="873" spans="1:83" s="17" customFormat="1" ht="14.25" customHeight="1" x14ac:dyDescent="0.25">
      <c r="A873" s="198"/>
      <c r="B873" s="200"/>
      <c r="C873" s="199"/>
      <c r="D873" s="199"/>
      <c r="E873" s="199"/>
      <c r="F873" s="200"/>
      <c r="G873" s="200"/>
      <c r="H873" s="200"/>
      <c r="I873" s="198"/>
      <c r="J873" s="199"/>
      <c r="K873" s="212"/>
      <c r="L873" s="198"/>
      <c r="M873" s="198"/>
      <c r="N873" s="198"/>
      <c r="O873" s="198"/>
      <c r="P873" s="198"/>
      <c r="Q873" s="198"/>
      <c r="R873" s="198"/>
      <c r="S873" s="198"/>
      <c r="T873" s="198"/>
      <c r="U873" s="202"/>
      <c r="V873" s="201"/>
      <c r="W873" s="201"/>
      <c r="X873" s="201"/>
      <c r="Y873" s="201"/>
      <c r="Z873" s="201"/>
      <c r="AA873" s="205"/>
      <c r="AB873" s="205"/>
      <c r="AC873" s="205"/>
      <c r="AD873" s="205"/>
      <c r="AE873" s="205"/>
      <c r="AF873" s="205"/>
      <c r="AG873" s="205"/>
      <c r="AH873" s="205"/>
      <c r="AI873" s="233"/>
      <c r="AJ873" s="331"/>
      <c r="AK873" s="331"/>
      <c r="AL873" s="331"/>
      <c r="AM873" s="332"/>
      <c r="AN873" s="332"/>
      <c r="AO873" s="333"/>
      <c r="AQ873" s="19"/>
      <c r="AV873" s="221"/>
      <c r="AW873" s="221"/>
      <c r="AX873" s="221"/>
      <c r="AY873" s="221"/>
      <c r="AZ873" s="221"/>
      <c r="BA873" s="221"/>
      <c r="BB873" s="221"/>
      <c r="BC873" s="221"/>
      <c r="BD873" s="221"/>
      <c r="BL873" s="195"/>
      <c r="BM873" s="195"/>
      <c r="BN873" s="195"/>
      <c r="BO873" s="195"/>
      <c r="BP873" s="195"/>
      <c r="BQ873" s="195"/>
      <c r="BS873" s="195"/>
      <c r="BT873" s="195"/>
      <c r="BU873" s="246"/>
      <c r="BV873" s="195"/>
      <c r="BW873" s="246"/>
      <c r="BX873" s="195"/>
      <c r="BY873" s="246"/>
      <c r="BZ873" s="195"/>
      <c r="CA873" s="246"/>
      <c r="CC873" s="246"/>
      <c r="CE873" s="246"/>
    </row>
    <row r="874" spans="1:83" s="17" customFormat="1" ht="14.25" customHeight="1" x14ac:dyDescent="0.25">
      <c r="A874" s="198"/>
      <c r="B874" s="200"/>
      <c r="C874" s="199"/>
      <c r="D874" s="199"/>
      <c r="E874" s="199"/>
      <c r="F874" s="200"/>
      <c r="G874" s="200"/>
      <c r="H874" s="200"/>
      <c r="I874" s="198"/>
      <c r="J874" s="199"/>
      <c r="K874" s="212"/>
      <c r="L874" s="198"/>
      <c r="M874" s="198"/>
      <c r="N874" s="198"/>
      <c r="O874" s="198"/>
      <c r="P874" s="198"/>
      <c r="Q874" s="198"/>
      <c r="R874" s="198"/>
      <c r="S874" s="198"/>
      <c r="T874" s="198"/>
      <c r="U874" s="202"/>
      <c r="V874" s="201"/>
      <c r="W874" s="201"/>
      <c r="X874" s="201"/>
      <c r="Y874" s="201"/>
      <c r="Z874" s="201"/>
      <c r="AA874" s="205"/>
      <c r="AB874" s="205"/>
      <c r="AC874" s="205"/>
      <c r="AD874" s="205"/>
      <c r="AE874" s="205"/>
      <c r="AF874" s="205"/>
      <c r="AG874" s="205"/>
      <c r="AH874" s="205"/>
      <c r="AI874" s="233"/>
      <c r="AJ874" s="331"/>
      <c r="AK874" s="331"/>
      <c r="AL874" s="331"/>
      <c r="AM874" s="332"/>
      <c r="AN874" s="332"/>
      <c r="AO874" s="333"/>
      <c r="AQ874" s="19"/>
      <c r="AV874" s="221"/>
      <c r="AW874" s="221"/>
      <c r="AX874" s="221"/>
      <c r="AY874" s="221"/>
      <c r="AZ874" s="221"/>
      <c r="BA874" s="221"/>
      <c r="BB874" s="221"/>
      <c r="BC874" s="221"/>
      <c r="BD874" s="221"/>
      <c r="BL874" s="195"/>
      <c r="BM874" s="195"/>
      <c r="BN874" s="195"/>
      <c r="BO874" s="195"/>
      <c r="BP874" s="195"/>
      <c r="BQ874" s="195"/>
      <c r="BS874" s="195"/>
      <c r="BT874" s="195"/>
      <c r="BU874" s="246"/>
      <c r="BV874" s="195"/>
      <c r="BW874" s="246"/>
      <c r="BX874" s="195"/>
      <c r="BY874" s="246"/>
      <c r="BZ874" s="195"/>
      <c r="CA874" s="246"/>
      <c r="CC874" s="246"/>
      <c r="CE874" s="246"/>
    </row>
    <row r="875" spans="1:83" s="17" customFormat="1" ht="14.25" customHeight="1" x14ac:dyDescent="0.25">
      <c r="A875" s="198"/>
      <c r="B875" s="200"/>
      <c r="C875" s="199"/>
      <c r="D875" s="199"/>
      <c r="E875" s="199"/>
      <c r="F875" s="200"/>
      <c r="G875" s="200"/>
      <c r="H875" s="200"/>
      <c r="I875" s="198"/>
      <c r="J875" s="199"/>
      <c r="K875" s="212"/>
      <c r="L875" s="198"/>
      <c r="M875" s="198"/>
      <c r="N875" s="198"/>
      <c r="O875" s="198"/>
      <c r="P875" s="198"/>
      <c r="Q875" s="198"/>
      <c r="R875" s="198"/>
      <c r="S875" s="198"/>
      <c r="T875" s="198"/>
      <c r="U875" s="202"/>
      <c r="V875" s="201"/>
      <c r="W875" s="201"/>
      <c r="X875" s="201"/>
      <c r="Y875" s="201"/>
      <c r="Z875" s="201"/>
      <c r="AA875" s="205"/>
      <c r="AB875" s="205"/>
      <c r="AC875" s="205"/>
      <c r="AD875" s="205"/>
      <c r="AE875" s="205"/>
      <c r="AF875" s="205"/>
      <c r="AG875" s="205"/>
      <c r="AH875" s="205"/>
      <c r="AI875" s="233"/>
      <c r="AJ875" s="331"/>
      <c r="AK875" s="331"/>
      <c r="AL875" s="331"/>
      <c r="AM875" s="332"/>
      <c r="AN875" s="332"/>
      <c r="AO875" s="333"/>
      <c r="AQ875" s="19"/>
      <c r="AV875" s="221"/>
      <c r="AW875" s="221"/>
      <c r="AX875" s="221"/>
      <c r="AY875" s="221"/>
      <c r="AZ875" s="221"/>
      <c r="BA875" s="221"/>
      <c r="BB875" s="221"/>
      <c r="BC875" s="221"/>
      <c r="BD875" s="221"/>
      <c r="BL875" s="195"/>
      <c r="BM875" s="195"/>
      <c r="BN875" s="195"/>
      <c r="BO875" s="195"/>
      <c r="BP875" s="195"/>
      <c r="BQ875" s="195"/>
      <c r="BS875" s="195"/>
      <c r="BT875" s="195"/>
      <c r="BU875" s="246"/>
      <c r="BV875" s="195"/>
      <c r="BW875" s="246"/>
      <c r="BX875" s="195"/>
      <c r="BY875" s="246"/>
      <c r="BZ875" s="195"/>
      <c r="CA875" s="246"/>
      <c r="CC875" s="246"/>
      <c r="CE875" s="246"/>
    </row>
    <row r="876" spans="1:83" s="17" customFormat="1" ht="14.25" customHeight="1" x14ac:dyDescent="0.25">
      <c r="A876" s="198"/>
      <c r="B876" s="200"/>
      <c r="C876" s="199"/>
      <c r="D876" s="199"/>
      <c r="E876" s="199"/>
      <c r="F876" s="200"/>
      <c r="G876" s="200"/>
      <c r="H876" s="200"/>
      <c r="I876" s="198"/>
      <c r="J876" s="199"/>
      <c r="K876" s="212"/>
      <c r="L876" s="198"/>
      <c r="M876" s="198"/>
      <c r="N876" s="198"/>
      <c r="O876" s="198"/>
      <c r="P876" s="198"/>
      <c r="Q876" s="198"/>
      <c r="R876" s="198"/>
      <c r="S876" s="198"/>
      <c r="T876" s="198"/>
      <c r="U876" s="202"/>
      <c r="V876" s="201"/>
      <c r="W876" s="201"/>
      <c r="X876" s="201"/>
      <c r="Y876" s="201"/>
      <c r="Z876" s="201"/>
      <c r="AA876" s="205"/>
      <c r="AB876" s="205"/>
      <c r="AC876" s="205"/>
      <c r="AD876" s="205"/>
      <c r="AE876" s="205"/>
      <c r="AF876" s="205"/>
      <c r="AG876" s="205"/>
      <c r="AH876" s="205"/>
      <c r="AI876" s="233"/>
      <c r="AJ876" s="331"/>
      <c r="AK876" s="331"/>
      <c r="AL876" s="331"/>
      <c r="AM876" s="332"/>
      <c r="AN876" s="332"/>
      <c r="AO876" s="333"/>
      <c r="AQ876" s="19"/>
      <c r="AV876" s="221"/>
      <c r="AW876" s="221"/>
      <c r="AX876" s="221"/>
      <c r="AY876" s="221"/>
      <c r="AZ876" s="221"/>
      <c r="BA876" s="221"/>
      <c r="BB876" s="221"/>
      <c r="BC876" s="221"/>
      <c r="BD876" s="221"/>
      <c r="BL876" s="195"/>
      <c r="BM876" s="195"/>
      <c r="BN876" s="195"/>
      <c r="BO876" s="195"/>
      <c r="BP876" s="195"/>
      <c r="BQ876" s="195"/>
      <c r="BS876" s="195"/>
      <c r="BT876" s="195"/>
      <c r="BU876" s="246"/>
      <c r="BV876" s="195"/>
      <c r="BW876" s="246"/>
      <c r="BX876" s="195"/>
      <c r="BY876" s="246"/>
      <c r="BZ876" s="195"/>
      <c r="CA876" s="246"/>
      <c r="CC876" s="246"/>
      <c r="CE876" s="246"/>
    </row>
    <row r="877" spans="1:83" s="17" customFormat="1" ht="14.25" customHeight="1" x14ac:dyDescent="0.25">
      <c r="A877" s="198"/>
      <c r="B877" s="200"/>
      <c r="C877" s="199"/>
      <c r="D877" s="199"/>
      <c r="E877" s="199"/>
      <c r="F877" s="200"/>
      <c r="G877" s="200"/>
      <c r="H877" s="200"/>
      <c r="I877" s="198"/>
      <c r="J877" s="199"/>
      <c r="K877" s="212"/>
      <c r="L877" s="198"/>
      <c r="M877" s="198"/>
      <c r="N877" s="198"/>
      <c r="O877" s="198"/>
      <c r="P877" s="198"/>
      <c r="Q877" s="198"/>
      <c r="R877" s="198"/>
      <c r="S877" s="198"/>
      <c r="T877" s="198"/>
      <c r="U877" s="202"/>
      <c r="V877" s="201"/>
      <c r="W877" s="201"/>
      <c r="X877" s="201"/>
      <c r="Y877" s="201"/>
      <c r="Z877" s="201"/>
      <c r="AA877" s="205"/>
      <c r="AB877" s="205"/>
      <c r="AC877" s="205"/>
      <c r="AD877" s="205"/>
      <c r="AE877" s="205"/>
      <c r="AF877" s="205"/>
      <c r="AG877" s="205"/>
      <c r="AH877" s="205"/>
      <c r="AI877" s="233"/>
      <c r="AJ877" s="331"/>
      <c r="AK877" s="331"/>
      <c r="AL877" s="331"/>
      <c r="AM877" s="332"/>
      <c r="AN877" s="332"/>
      <c r="AO877" s="333"/>
      <c r="AQ877" s="19"/>
      <c r="AV877" s="221"/>
      <c r="AW877" s="221"/>
      <c r="AX877" s="221"/>
      <c r="AY877" s="221"/>
      <c r="AZ877" s="221"/>
      <c r="BA877" s="221"/>
      <c r="BB877" s="221"/>
      <c r="BC877" s="221"/>
      <c r="BD877" s="221"/>
      <c r="BL877" s="195"/>
      <c r="BM877" s="195"/>
      <c r="BN877" s="195"/>
      <c r="BO877" s="195"/>
      <c r="BP877" s="195"/>
      <c r="BQ877" s="195"/>
      <c r="BS877" s="195"/>
      <c r="BT877" s="195"/>
      <c r="BU877" s="246"/>
      <c r="BV877" s="195"/>
      <c r="BW877" s="246"/>
      <c r="BX877" s="195"/>
      <c r="BY877" s="246"/>
      <c r="BZ877" s="195"/>
      <c r="CA877" s="246"/>
      <c r="CC877" s="246"/>
      <c r="CE877" s="246"/>
    </row>
    <row r="878" spans="1:83" s="17" customFormat="1" ht="14.25" customHeight="1" x14ac:dyDescent="0.25">
      <c r="A878" s="198"/>
      <c r="B878" s="200"/>
      <c r="C878" s="199"/>
      <c r="D878" s="199"/>
      <c r="E878" s="199"/>
      <c r="F878" s="200"/>
      <c r="G878" s="200"/>
      <c r="H878" s="200"/>
      <c r="I878" s="198"/>
      <c r="J878" s="199"/>
      <c r="K878" s="212"/>
      <c r="L878" s="198"/>
      <c r="M878" s="198"/>
      <c r="N878" s="198"/>
      <c r="O878" s="198"/>
      <c r="P878" s="198"/>
      <c r="Q878" s="198"/>
      <c r="R878" s="198"/>
      <c r="S878" s="198"/>
      <c r="T878" s="198"/>
      <c r="U878" s="202"/>
      <c r="V878" s="201"/>
      <c r="W878" s="201"/>
      <c r="X878" s="201"/>
      <c r="Y878" s="201"/>
      <c r="Z878" s="201"/>
      <c r="AA878" s="205"/>
      <c r="AB878" s="205"/>
      <c r="AC878" s="205"/>
      <c r="AD878" s="205"/>
      <c r="AE878" s="205"/>
      <c r="AF878" s="205"/>
      <c r="AG878" s="205"/>
      <c r="AH878" s="205"/>
      <c r="AI878" s="233"/>
      <c r="AJ878" s="331"/>
      <c r="AK878" s="331"/>
      <c r="AL878" s="331"/>
      <c r="AM878" s="332"/>
      <c r="AN878" s="332"/>
      <c r="AO878" s="333"/>
      <c r="AQ878" s="19"/>
      <c r="AV878" s="221"/>
      <c r="AW878" s="221"/>
      <c r="AX878" s="221"/>
      <c r="AY878" s="221"/>
      <c r="AZ878" s="221"/>
      <c r="BA878" s="221"/>
      <c r="BB878" s="221"/>
      <c r="BC878" s="221"/>
      <c r="BD878" s="221"/>
      <c r="BL878" s="195"/>
      <c r="BM878" s="195"/>
      <c r="BN878" s="195"/>
      <c r="BO878" s="195"/>
      <c r="BP878" s="195"/>
      <c r="BQ878" s="195"/>
      <c r="BS878" s="195"/>
      <c r="BT878" s="195"/>
      <c r="BU878" s="246"/>
      <c r="BV878" s="195"/>
      <c r="BW878" s="246"/>
      <c r="BX878" s="195"/>
      <c r="BY878" s="246"/>
      <c r="BZ878" s="195"/>
      <c r="CA878" s="246"/>
      <c r="CC878" s="246"/>
      <c r="CE878" s="246"/>
    </row>
    <row r="879" spans="1:83" s="17" customFormat="1" ht="14.25" customHeight="1" x14ac:dyDescent="0.25">
      <c r="A879" s="198"/>
      <c r="B879" s="200"/>
      <c r="C879" s="199"/>
      <c r="D879" s="199"/>
      <c r="E879" s="199"/>
      <c r="F879" s="200"/>
      <c r="G879" s="200"/>
      <c r="H879" s="200"/>
      <c r="I879" s="198"/>
      <c r="J879" s="199"/>
      <c r="K879" s="212"/>
      <c r="L879" s="198"/>
      <c r="M879" s="198"/>
      <c r="N879" s="198"/>
      <c r="O879" s="198"/>
      <c r="P879" s="198"/>
      <c r="Q879" s="198"/>
      <c r="R879" s="198"/>
      <c r="S879" s="198"/>
      <c r="T879" s="198"/>
      <c r="U879" s="202"/>
      <c r="V879" s="201"/>
      <c r="W879" s="201"/>
      <c r="X879" s="201"/>
      <c r="Y879" s="201"/>
      <c r="Z879" s="201"/>
      <c r="AA879" s="205"/>
      <c r="AB879" s="205"/>
      <c r="AC879" s="205"/>
      <c r="AD879" s="205"/>
      <c r="AE879" s="205"/>
      <c r="AF879" s="205"/>
      <c r="AG879" s="205"/>
      <c r="AH879" s="205"/>
      <c r="AI879" s="233"/>
      <c r="AJ879" s="331"/>
      <c r="AK879" s="331"/>
      <c r="AL879" s="331"/>
      <c r="AM879" s="332"/>
      <c r="AN879" s="332"/>
      <c r="AO879" s="333"/>
      <c r="AQ879" s="19"/>
      <c r="AV879" s="221"/>
      <c r="AW879" s="221"/>
      <c r="AX879" s="221"/>
      <c r="AY879" s="221"/>
      <c r="AZ879" s="221"/>
      <c r="BA879" s="221"/>
      <c r="BB879" s="221"/>
      <c r="BC879" s="221"/>
      <c r="BD879" s="221"/>
      <c r="BL879" s="195"/>
      <c r="BM879" s="195"/>
      <c r="BN879" s="195"/>
      <c r="BO879" s="195"/>
      <c r="BP879" s="195"/>
      <c r="BQ879" s="195"/>
      <c r="BS879" s="195"/>
      <c r="BT879" s="195"/>
      <c r="BU879" s="246"/>
      <c r="BV879" s="195"/>
      <c r="BW879" s="246"/>
      <c r="BX879" s="195"/>
      <c r="BY879" s="246"/>
      <c r="BZ879" s="195"/>
      <c r="CA879" s="246"/>
      <c r="CC879" s="246"/>
      <c r="CE879" s="246"/>
    </row>
    <row r="880" spans="1:83" s="17" customFormat="1" ht="14.25" customHeight="1" x14ac:dyDescent="0.25">
      <c r="A880" s="198"/>
      <c r="B880" s="200"/>
      <c r="C880" s="199"/>
      <c r="D880" s="199"/>
      <c r="E880" s="199"/>
      <c r="F880" s="200"/>
      <c r="G880" s="200"/>
      <c r="H880" s="200"/>
      <c r="I880" s="198"/>
      <c r="J880" s="199"/>
      <c r="K880" s="212"/>
      <c r="L880" s="198"/>
      <c r="M880" s="198"/>
      <c r="N880" s="198"/>
      <c r="O880" s="198"/>
      <c r="P880" s="198"/>
      <c r="Q880" s="198"/>
      <c r="R880" s="198"/>
      <c r="S880" s="198"/>
      <c r="T880" s="198"/>
      <c r="U880" s="202"/>
      <c r="V880" s="201"/>
      <c r="W880" s="201"/>
      <c r="X880" s="201"/>
      <c r="Y880" s="201"/>
      <c r="Z880" s="201"/>
      <c r="AA880" s="205"/>
      <c r="AB880" s="205"/>
      <c r="AC880" s="205"/>
      <c r="AD880" s="205"/>
      <c r="AE880" s="205"/>
      <c r="AF880" s="205"/>
      <c r="AG880" s="205"/>
      <c r="AH880" s="205"/>
      <c r="AI880" s="233"/>
      <c r="AJ880" s="331"/>
      <c r="AK880" s="331"/>
      <c r="AL880" s="331"/>
      <c r="AM880" s="332"/>
      <c r="AN880" s="332"/>
      <c r="AO880" s="333"/>
      <c r="AQ880" s="19"/>
      <c r="AV880" s="221"/>
      <c r="AW880" s="221"/>
      <c r="AX880" s="221"/>
      <c r="AY880" s="221"/>
      <c r="AZ880" s="221"/>
      <c r="BA880" s="221"/>
      <c r="BB880" s="221"/>
      <c r="BC880" s="221"/>
      <c r="BD880" s="221"/>
      <c r="BL880" s="195"/>
      <c r="BM880" s="195"/>
      <c r="BN880" s="195"/>
      <c r="BO880" s="195"/>
      <c r="BP880" s="195"/>
      <c r="BQ880" s="195"/>
      <c r="BS880" s="195"/>
      <c r="BT880" s="195"/>
      <c r="BU880" s="246"/>
      <c r="BV880" s="195"/>
      <c r="BW880" s="246"/>
      <c r="BX880" s="195"/>
      <c r="BY880" s="246"/>
      <c r="BZ880" s="195"/>
      <c r="CA880" s="246"/>
      <c r="CC880" s="246"/>
      <c r="CE880" s="246"/>
    </row>
    <row r="881" spans="1:83" s="17" customFormat="1" ht="14.25" customHeight="1" x14ac:dyDescent="0.25">
      <c r="A881" s="198"/>
      <c r="B881" s="200"/>
      <c r="C881" s="199"/>
      <c r="D881" s="199"/>
      <c r="E881" s="199"/>
      <c r="F881" s="200"/>
      <c r="G881" s="200"/>
      <c r="H881" s="200"/>
      <c r="I881" s="198"/>
      <c r="J881" s="199"/>
      <c r="K881" s="212"/>
      <c r="L881" s="198"/>
      <c r="M881" s="198"/>
      <c r="N881" s="198"/>
      <c r="O881" s="198"/>
      <c r="P881" s="198"/>
      <c r="Q881" s="198"/>
      <c r="R881" s="198"/>
      <c r="S881" s="198"/>
      <c r="T881" s="198"/>
      <c r="U881" s="202"/>
      <c r="V881" s="201"/>
      <c r="W881" s="201"/>
      <c r="X881" s="201"/>
      <c r="Y881" s="201"/>
      <c r="Z881" s="201"/>
      <c r="AA881" s="205"/>
      <c r="AB881" s="205"/>
      <c r="AC881" s="205"/>
      <c r="AD881" s="205"/>
      <c r="AE881" s="205"/>
      <c r="AF881" s="205"/>
      <c r="AG881" s="205"/>
      <c r="AH881" s="205"/>
      <c r="AI881" s="233"/>
      <c r="AJ881" s="331"/>
      <c r="AK881" s="331"/>
      <c r="AL881" s="331"/>
      <c r="AM881" s="332"/>
      <c r="AN881" s="332"/>
      <c r="AO881" s="333"/>
      <c r="AQ881" s="19"/>
      <c r="AV881" s="221"/>
      <c r="AW881" s="221"/>
      <c r="AX881" s="221"/>
      <c r="AY881" s="221"/>
      <c r="AZ881" s="221"/>
      <c r="BA881" s="221"/>
      <c r="BB881" s="221"/>
      <c r="BC881" s="221"/>
      <c r="BD881" s="221"/>
      <c r="BL881" s="195"/>
      <c r="BM881" s="195"/>
      <c r="BN881" s="195"/>
      <c r="BO881" s="195"/>
      <c r="BP881" s="195"/>
      <c r="BQ881" s="195"/>
      <c r="BS881" s="195"/>
      <c r="BT881" s="195"/>
      <c r="BU881" s="246"/>
      <c r="BV881" s="195"/>
      <c r="BW881" s="246"/>
      <c r="BX881" s="195"/>
      <c r="BY881" s="246"/>
      <c r="BZ881" s="195"/>
      <c r="CA881" s="246"/>
      <c r="CC881" s="246"/>
      <c r="CE881" s="246"/>
    </row>
    <row r="882" spans="1:83" s="17" customFormat="1" ht="14.25" customHeight="1" x14ac:dyDescent="0.25">
      <c r="A882" s="198"/>
      <c r="B882" s="200"/>
      <c r="C882" s="199"/>
      <c r="D882" s="199"/>
      <c r="E882" s="199"/>
      <c r="F882" s="200"/>
      <c r="G882" s="200"/>
      <c r="H882" s="200"/>
      <c r="I882" s="198"/>
      <c r="J882" s="199"/>
      <c r="K882" s="212"/>
      <c r="L882" s="198"/>
      <c r="M882" s="198"/>
      <c r="N882" s="198"/>
      <c r="O882" s="198"/>
      <c r="P882" s="198"/>
      <c r="Q882" s="198"/>
      <c r="R882" s="198"/>
      <c r="S882" s="198"/>
      <c r="T882" s="198"/>
      <c r="U882" s="202"/>
      <c r="V882" s="201"/>
      <c r="W882" s="201"/>
      <c r="X882" s="201"/>
      <c r="Y882" s="201"/>
      <c r="Z882" s="201"/>
      <c r="AA882" s="205"/>
      <c r="AB882" s="205"/>
      <c r="AC882" s="205"/>
      <c r="AD882" s="205"/>
      <c r="AE882" s="205"/>
      <c r="AF882" s="205"/>
      <c r="AG882" s="205"/>
      <c r="AH882" s="205"/>
      <c r="AI882" s="233"/>
      <c r="AJ882" s="331"/>
      <c r="AK882" s="331"/>
      <c r="AL882" s="331"/>
      <c r="AM882" s="332"/>
      <c r="AN882" s="332"/>
      <c r="AO882" s="333"/>
      <c r="AQ882" s="19"/>
      <c r="AV882" s="221"/>
      <c r="AW882" s="221"/>
      <c r="AX882" s="221"/>
      <c r="AY882" s="221"/>
      <c r="AZ882" s="221"/>
      <c r="BA882" s="221"/>
      <c r="BB882" s="221"/>
      <c r="BC882" s="221"/>
      <c r="BD882" s="221"/>
      <c r="BL882" s="195"/>
      <c r="BM882" s="195"/>
      <c r="BN882" s="195"/>
      <c r="BO882" s="195"/>
      <c r="BP882" s="195"/>
      <c r="BQ882" s="195"/>
      <c r="BS882" s="195"/>
      <c r="BT882" s="195"/>
      <c r="BU882" s="246"/>
      <c r="BV882" s="195"/>
      <c r="BW882" s="246"/>
      <c r="BX882" s="195"/>
      <c r="BY882" s="246"/>
      <c r="BZ882" s="195"/>
      <c r="CA882" s="246"/>
      <c r="CC882" s="246"/>
      <c r="CE882" s="246"/>
    </row>
    <row r="883" spans="1:83" s="17" customFormat="1" ht="14.25" customHeight="1" x14ac:dyDescent="0.25">
      <c r="A883" s="198"/>
      <c r="B883" s="200"/>
      <c r="C883" s="199"/>
      <c r="D883" s="199"/>
      <c r="E883" s="199"/>
      <c r="F883" s="200"/>
      <c r="G883" s="200"/>
      <c r="H883" s="200"/>
      <c r="I883" s="198"/>
      <c r="J883" s="199"/>
      <c r="K883" s="212"/>
      <c r="L883" s="198"/>
      <c r="M883" s="198"/>
      <c r="N883" s="198"/>
      <c r="O883" s="198"/>
      <c r="P883" s="198"/>
      <c r="Q883" s="198"/>
      <c r="R883" s="198"/>
      <c r="S883" s="198"/>
      <c r="T883" s="198"/>
      <c r="U883" s="202"/>
      <c r="V883" s="201"/>
      <c r="W883" s="201"/>
      <c r="X883" s="201"/>
      <c r="Y883" s="201"/>
      <c r="Z883" s="201"/>
      <c r="AA883" s="205"/>
      <c r="AB883" s="205"/>
      <c r="AC883" s="205"/>
      <c r="AD883" s="205"/>
      <c r="AE883" s="205"/>
      <c r="AF883" s="205"/>
      <c r="AG883" s="205"/>
      <c r="AH883" s="205"/>
      <c r="AI883" s="233"/>
      <c r="AJ883" s="331"/>
      <c r="AK883" s="331"/>
      <c r="AL883" s="331"/>
      <c r="AM883" s="332"/>
      <c r="AN883" s="332"/>
      <c r="AO883" s="333"/>
      <c r="AQ883" s="19"/>
      <c r="AV883" s="221"/>
      <c r="AW883" s="221"/>
      <c r="AX883" s="221"/>
      <c r="AY883" s="221"/>
      <c r="AZ883" s="221"/>
      <c r="BA883" s="221"/>
      <c r="BB883" s="221"/>
      <c r="BC883" s="221"/>
      <c r="BD883" s="221"/>
      <c r="BL883" s="195"/>
      <c r="BM883" s="195"/>
      <c r="BN883" s="195"/>
      <c r="BO883" s="195"/>
      <c r="BP883" s="195"/>
      <c r="BQ883" s="195"/>
      <c r="BS883" s="195"/>
      <c r="BT883" s="195"/>
      <c r="BU883" s="246"/>
      <c r="BV883" s="195"/>
      <c r="BW883" s="246"/>
      <c r="BX883" s="195"/>
      <c r="BY883" s="246"/>
      <c r="BZ883" s="195"/>
      <c r="CA883" s="246"/>
      <c r="CC883" s="246"/>
      <c r="CE883" s="246"/>
    </row>
    <row r="884" spans="1:83" s="17" customFormat="1" ht="14.25" customHeight="1" x14ac:dyDescent="0.25">
      <c r="A884" s="198"/>
      <c r="B884" s="200"/>
      <c r="C884" s="199"/>
      <c r="D884" s="199"/>
      <c r="E884" s="199"/>
      <c r="F884" s="200"/>
      <c r="G884" s="200"/>
      <c r="H884" s="200"/>
      <c r="I884" s="198"/>
      <c r="J884" s="199"/>
      <c r="K884" s="212"/>
      <c r="L884" s="198"/>
      <c r="M884" s="198"/>
      <c r="N884" s="198"/>
      <c r="O884" s="198"/>
      <c r="P884" s="198"/>
      <c r="Q884" s="198"/>
      <c r="R884" s="198"/>
      <c r="S884" s="198"/>
      <c r="T884" s="198"/>
      <c r="U884" s="202"/>
      <c r="V884" s="201"/>
      <c r="W884" s="201"/>
      <c r="X884" s="201"/>
      <c r="Y884" s="201"/>
      <c r="Z884" s="201"/>
      <c r="AA884" s="205"/>
      <c r="AB884" s="205"/>
      <c r="AC884" s="205"/>
      <c r="AD884" s="205"/>
      <c r="AE884" s="205"/>
      <c r="AF884" s="205"/>
      <c r="AG884" s="205"/>
      <c r="AH884" s="205"/>
      <c r="AI884" s="233"/>
      <c r="AJ884" s="331"/>
      <c r="AK884" s="331"/>
      <c r="AL884" s="331"/>
      <c r="AM884" s="332"/>
      <c r="AN884" s="332"/>
      <c r="AO884" s="333"/>
      <c r="AQ884" s="19"/>
      <c r="AV884" s="221"/>
      <c r="AW884" s="221"/>
      <c r="AX884" s="221"/>
      <c r="AY884" s="221"/>
      <c r="AZ884" s="221"/>
      <c r="BA884" s="221"/>
      <c r="BB884" s="221"/>
      <c r="BC884" s="221"/>
      <c r="BD884" s="221"/>
      <c r="BL884" s="195"/>
      <c r="BM884" s="195"/>
      <c r="BN884" s="195"/>
      <c r="BO884" s="195"/>
      <c r="BP884" s="195"/>
      <c r="BQ884" s="195"/>
      <c r="BS884" s="195"/>
      <c r="BT884" s="195"/>
      <c r="BU884" s="246"/>
      <c r="BV884" s="195"/>
      <c r="BW884" s="246"/>
      <c r="BX884" s="195"/>
      <c r="BY884" s="246"/>
      <c r="BZ884" s="195"/>
      <c r="CA884" s="246"/>
      <c r="CC884" s="246"/>
      <c r="CE884" s="246"/>
    </row>
    <row r="885" spans="1:83" s="17" customFormat="1" ht="14.25" customHeight="1" x14ac:dyDescent="0.25">
      <c r="A885" s="198"/>
      <c r="B885" s="200"/>
      <c r="C885" s="199"/>
      <c r="D885" s="199"/>
      <c r="E885" s="199"/>
      <c r="F885" s="200"/>
      <c r="G885" s="200"/>
      <c r="H885" s="200"/>
      <c r="I885" s="198"/>
      <c r="J885" s="199"/>
      <c r="K885" s="212"/>
      <c r="L885" s="198"/>
      <c r="M885" s="198"/>
      <c r="N885" s="198"/>
      <c r="O885" s="198"/>
      <c r="P885" s="198"/>
      <c r="Q885" s="198"/>
      <c r="R885" s="198"/>
      <c r="S885" s="198"/>
      <c r="T885" s="198"/>
      <c r="U885" s="202"/>
      <c r="V885" s="201"/>
      <c r="W885" s="201"/>
      <c r="X885" s="201"/>
      <c r="Y885" s="201"/>
      <c r="Z885" s="201"/>
      <c r="AA885" s="205"/>
      <c r="AB885" s="205"/>
      <c r="AC885" s="205"/>
      <c r="AD885" s="205"/>
      <c r="AE885" s="205"/>
      <c r="AF885" s="205"/>
      <c r="AG885" s="205"/>
      <c r="AH885" s="205"/>
      <c r="AI885" s="233"/>
      <c r="AJ885" s="331"/>
      <c r="AK885" s="331"/>
      <c r="AL885" s="331"/>
      <c r="AM885" s="332"/>
      <c r="AN885" s="332"/>
      <c r="AO885" s="333"/>
      <c r="AQ885" s="19"/>
      <c r="AV885" s="221"/>
      <c r="AW885" s="221"/>
      <c r="AX885" s="221"/>
      <c r="AY885" s="221"/>
      <c r="AZ885" s="221"/>
      <c r="BA885" s="221"/>
      <c r="BB885" s="221"/>
      <c r="BC885" s="221"/>
      <c r="BD885" s="221"/>
      <c r="BL885" s="195"/>
      <c r="BM885" s="195"/>
      <c r="BN885" s="195"/>
      <c r="BO885" s="195"/>
      <c r="BP885" s="195"/>
      <c r="BQ885" s="195"/>
      <c r="BS885" s="195"/>
      <c r="BT885" s="195"/>
      <c r="BU885" s="246"/>
      <c r="BV885" s="195"/>
      <c r="BW885" s="246"/>
      <c r="BX885" s="195"/>
      <c r="BY885" s="246"/>
      <c r="BZ885" s="195"/>
      <c r="CA885" s="246"/>
      <c r="CC885" s="246"/>
      <c r="CE885" s="246"/>
    </row>
    <row r="886" spans="1:83" s="17" customFormat="1" ht="14.25" customHeight="1" x14ac:dyDescent="0.25">
      <c r="A886" s="198"/>
      <c r="B886" s="200"/>
      <c r="C886" s="199"/>
      <c r="D886" s="199"/>
      <c r="E886" s="199"/>
      <c r="F886" s="200"/>
      <c r="G886" s="200"/>
      <c r="H886" s="200"/>
      <c r="I886" s="198"/>
      <c r="J886" s="199"/>
      <c r="K886" s="212"/>
      <c r="L886" s="198"/>
      <c r="M886" s="198"/>
      <c r="N886" s="198"/>
      <c r="O886" s="198"/>
      <c r="P886" s="198"/>
      <c r="Q886" s="198"/>
      <c r="R886" s="198"/>
      <c r="S886" s="198"/>
      <c r="T886" s="198"/>
      <c r="U886" s="202"/>
      <c r="V886" s="201"/>
      <c r="W886" s="201"/>
      <c r="X886" s="201"/>
      <c r="Y886" s="201"/>
      <c r="Z886" s="201"/>
      <c r="AA886" s="205"/>
      <c r="AB886" s="205"/>
      <c r="AC886" s="205"/>
      <c r="AD886" s="205"/>
      <c r="AE886" s="205"/>
      <c r="AF886" s="205"/>
      <c r="AG886" s="205"/>
      <c r="AH886" s="205"/>
      <c r="AI886" s="233"/>
      <c r="AJ886" s="331"/>
      <c r="AK886" s="331"/>
      <c r="AL886" s="331"/>
      <c r="AM886" s="332"/>
      <c r="AN886" s="332"/>
      <c r="AO886" s="333"/>
      <c r="AQ886" s="19"/>
      <c r="AV886" s="221"/>
      <c r="AW886" s="221"/>
      <c r="AX886" s="221"/>
      <c r="AY886" s="221"/>
      <c r="AZ886" s="221"/>
      <c r="BA886" s="221"/>
      <c r="BB886" s="221"/>
      <c r="BC886" s="221"/>
      <c r="BD886" s="221"/>
      <c r="BL886" s="195"/>
      <c r="BM886" s="195"/>
      <c r="BN886" s="195"/>
      <c r="BO886" s="195"/>
      <c r="BP886" s="195"/>
      <c r="BQ886" s="195"/>
      <c r="BS886" s="195"/>
      <c r="BT886" s="195"/>
      <c r="BU886" s="246"/>
      <c r="BV886" s="195"/>
      <c r="BW886" s="246"/>
      <c r="BX886" s="195"/>
      <c r="BY886" s="246"/>
      <c r="BZ886" s="195"/>
      <c r="CA886" s="246"/>
      <c r="CC886" s="246"/>
      <c r="CE886" s="246"/>
    </row>
    <row r="887" spans="1:83" s="17" customFormat="1" ht="14.25" customHeight="1" x14ac:dyDescent="0.25">
      <c r="A887" s="198"/>
      <c r="B887" s="200"/>
      <c r="C887" s="199"/>
      <c r="D887" s="199"/>
      <c r="E887" s="199"/>
      <c r="F887" s="200"/>
      <c r="G887" s="200"/>
      <c r="H887" s="200"/>
      <c r="I887" s="198"/>
      <c r="J887" s="199"/>
      <c r="K887" s="212"/>
      <c r="L887" s="198"/>
      <c r="M887" s="198"/>
      <c r="N887" s="198"/>
      <c r="O887" s="198"/>
      <c r="P887" s="198"/>
      <c r="Q887" s="198"/>
      <c r="R887" s="198"/>
      <c r="S887" s="198"/>
      <c r="T887" s="198"/>
      <c r="U887" s="202"/>
      <c r="V887" s="201"/>
      <c r="W887" s="201"/>
      <c r="X887" s="201"/>
      <c r="Y887" s="201"/>
      <c r="Z887" s="201"/>
      <c r="AA887" s="205"/>
      <c r="AB887" s="205"/>
      <c r="AC887" s="205"/>
      <c r="AD887" s="205"/>
      <c r="AE887" s="205"/>
      <c r="AF887" s="205"/>
      <c r="AG887" s="205"/>
      <c r="AH887" s="205"/>
      <c r="AI887" s="233"/>
      <c r="AJ887" s="331"/>
      <c r="AK887" s="331"/>
      <c r="AL887" s="331"/>
      <c r="AM887" s="332"/>
      <c r="AN887" s="332"/>
      <c r="AO887" s="333"/>
      <c r="AQ887" s="19"/>
      <c r="AV887" s="221"/>
      <c r="AW887" s="221"/>
      <c r="AX887" s="221"/>
      <c r="AY887" s="221"/>
      <c r="AZ887" s="221"/>
      <c r="BA887" s="221"/>
      <c r="BB887" s="221"/>
      <c r="BC887" s="221"/>
      <c r="BD887" s="221"/>
      <c r="BL887" s="195"/>
      <c r="BM887" s="195"/>
      <c r="BN887" s="195"/>
      <c r="BO887" s="195"/>
      <c r="BP887" s="195"/>
      <c r="BQ887" s="195"/>
      <c r="BS887" s="195"/>
      <c r="BT887" s="195"/>
      <c r="BU887" s="246"/>
      <c r="BV887" s="195"/>
      <c r="BW887" s="246"/>
      <c r="BX887" s="195"/>
      <c r="BY887" s="246"/>
      <c r="BZ887" s="195"/>
      <c r="CA887" s="246"/>
      <c r="CC887" s="246"/>
      <c r="CE887" s="246"/>
    </row>
    <row r="888" spans="1:83" s="17" customFormat="1" ht="14.25" customHeight="1" x14ac:dyDescent="0.25">
      <c r="A888" s="198"/>
      <c r="B888" s="200"/>
      <c r="C888" s="199"/>
      <c r="D888" s="199"/>
      <c r="E888" s="199"/>
      <c r="F888" s="200"/>
      <c r="G888" s="200"/>
      <c r="H888" s="200"/>
      <c r="I888" s="198"/>
      <c r="J888" s="199"/>
      <c r="K888" s="212"/>
      <c r="L888" s="198"/>
      <c r="M888" s="198"/>
      <c r="N888" s="198"/>
      <c r="O888" s="198"/>
      <c r="P888" s="198"/>
      <c r="Q888" s="198"/>
      <c r="R888" s="198"/>
      <c r="S888" s="198"/>
      <c r="T888" s="198"/>
      <c r="U888" s="202"/>
      <c r="V888" s="201"/>
      <c r="W888" s="201"/>
      <c r="X888" s="201"/>
      <c r="Y888" s="201"/>
      <c r="Z888" s="201"/>
      <c r="AA888" s="205"/>
      <c r="AB888" s="205"/>
      <c r="AC888" s="205"/>
      <c r="AD888" s="205"/>
      <c r="AE888" s="205"/>
      <c r="AF888" s="205"/>
      <c r="AG888" s="205"/>
      <c r="AH888" s="205"/>
      <c r="AI888" s="233"/>
      <c r="AJ888" s="331"/>
      <c r="AK888" s="331"/>
      <c r="AL888" s="331"/>
      <c r="AM888" s="332"/>
      <c r="AN888" s="332"/>
      <c r="AO888" s="333"/>
      <c r="AQ888" s="19"/>
      <c r="AV888" s="221"/>
      <c r="AW888" s="221"/>
      <c r="AX888" s="221"/>
      <c r="AY888" s="221"/>
      <c r="AZ888" s="221"/>
      <c r="BA888" s="221"/>
      <c r="BB888" s="221"/>
      <c r="BC888" s="221"/>
      <c r="BD888" s="221"/>
      <c r="BL888" s="195"/>
      <c r="BM888" s="195"/>
      <c r="BN888" s="195"/>
      <c r="BO888" s="195"/>
      <c r="BP888" s="195"/>
      <c r="BQ888" s="195"/>
      <c r="BS888" s="195"/>
      <c r="BT888" s="195"/>
      <c r="BU888" s="246"/>
      <c r="BV888" s="195"/>
      <c r="BW888" s="246"/>
      <c r="BX888" s="195"/>
      <c r="BY888" s="246"/>
      <c r="BZ888" s="195"/>
      <c r="CA888" s="246"/>
      <c r="CC888" s="246"/>
      <c r="CE888" s="246"/>
    </row>
    <row r="889" spans="1:83" s="17" customFormat="1" ht="14.25" customHeight="1" x14ac:dyDescent="0.25">
      <c r="A889" s="198"/>
      <c r="B889" s="200"/>
      <c r="C889" s="199"/>
      <c r="D889" s="199"/>
      <c r="E889" s="199"/>
      <c r="F889" s="200"/>
      <c r="G889" s="200"/>
      <c r="H889" s="200"/>
      <c r="I889" s="198"/>
      <c r="J889" s="199"/>
      <c r="K889" s="212"/>
      <c r="L889" s="198"/>
      <c r="M889" s="198"/>
      <c r="N889" s="198"/>
      <c r="O889" s="198"/>
      <c r="P889" s="198"/>
      <c r="Q889" s="198"/>
      <c r="R889" s="198"/>
      <c r="S889" s="198"/>
      <c r="T889" s="198"/>
      <c r="U889" s="202"/>
      <c r="V889" s="201"/>
      <c r="W889" s="201"/>
      <c r="X889" s="201"/>
      <c r="Y889" s="201"/>
      <c r="Z889" s="201"/>
      <c r="AA889" s="205"/>
      <c r="AB889" s="205"/>
      <c r="AC889" s="205"/>
      <c r="AD889" s="205"/>
      <c r="AE889" s="205"/>
      <c r="AF889" s="205"/>
      <c r="AG889" s="205"/>
      <c r="AH889" s="205"/>
      <c r="AI889" s="233"/>
      <c r="AJ889" s="331"/>
      <c r="AK889" s="331"/>
      <c r="AL889" s="331"/>
      <c r="AM889" s="332"/>
      <c r="AN889" s="332"/>
      <c r="AO889" s="333"/>
      <c r="AQ889" s="19"/>
      <c r="AV889" s="221"/>
      <c r="AW889" s="221"/>
      <c r="AX889" s="221"/>
      <c r="AY889" s="221"/>
      <c r="AZ889" s="221"/>
      <c r="BA889" s="221"/>
      <c r="BB889" s="221"/>
      <c r="BC889" s="221"/>
      <c r="BD889" s="221"/>
      <c r="BL889" s="195"/>
      <c r="BM889" s="195"/>
      <c r="BN889" s="195"/>
      <c r="BO889" s="195"/>
      <c r="BP889" s="195"/>
      <c r="BQ889" s="195"/>
      <c r="BS889" s="195"/>
      <c r="BT889" s="195"/>
      <c r="BU889" s="246"/>
      <c r="BV889" s="195"/>
      <c r="BW889" s="246"/>
      <c r="BX889" s="195"/>
      <c r="BY889" s="246"/>
      <c r="BZ889" s="195"/>
      <c r="CA889" s="246"/>
      <c r="CC889" s="246"/>
      <c r="CE889" s="246"/>
    </row>
    <row r="890" spans="1:83" s="17" customFormat="1" ht="14.25" customHeight="1" x14ac:dyDescent="0.25">
      <c r="A890" s="198"/>
      <c r="B890" s="200"/>
      <c r="C890" s="199"/>
      <c r="D890" s="199"/>
      <c r="E890" s="199"/>
      <c r="F890" s="200"/>
      <c r="G890" s="200"/>
      <c r="H890" s="200"/>
      <c r="I890" s="198"/>
      <c r="J890" s="199"/>
      <c r="K890" s="212"/>
      <c r="L890" s="198"/>
      <c r="M890" s="198"/>
      <c r="N890" s="198"/>
      <c r="O890" s="198"/>
      <c r="P890" s="198"/>
      <c r="Q890" s="198"/>
      <c r="R890" s="198"/>
      <c r="S890" s="198"/>
      <c r="T890" s="198"/>
      <c r="U890" s="202"/>
      <c r="V890" s="201"/>
      <c r="W890" s="201"/>
      <c r="X890" s="201"/>
      <c r="Y890" s="201"/>
      <c r="Z890" s="201"/>
      <c r="AA890" s="205"/>
      <c r="AB890" s="205"/>
      <c r="AC890" s="205"/>
      <c r="AD890" s="205"/>
      <c r="AE890" s="205"/>
      <c r="AF890" s="205"/>
      <c r="AG890" s="205"/>
      <c r="AH890" s="205"/>
      <c r="AI890" s="233"/>
      <c r="AJ890" s="331"/>
      <c r="AK890" s="331"/>
      <c r="AL890" s="331"/>
      <c r="AM890" s="332"/>
      <c r="AN890" s="332"/>
      <c r="AO890" s="333"/>
      <c r="AQ890" s="19"/>
      <c r="AV890" s="221"/>
      <c r="AW890" s="221"/>
      <c r="AX890" s="221"/>
      <c r="AY890" s="221"/>
      <c r="AZ890" s="221"/>
      <c r="BA890" s="221"/>
      <c r="BB890" s="221"/>
      <c r="BC890" s="221"/>
      <c r="BD890" s="221"/>
      <c r="BL890" s="195"/>
      <c r="BM890" s="195"/>
      <c r="BN890" s="195"/>
      <c r="BO890" s="195"/>
      <c r="BP890" s="195"/>
      <c r="BQ890" s="195"/>
      <c r="BS890" s="195"/>
      <c r="BT890" s="195"/>
      <c r="BU890" s="246"/>
      <c r="BV890" s="195"/>
      <c r="BW890" s="246"/>
      <c r="BX890" s="195"/>
      <c r="BY890" s="246"/>
      <c r="BZ890" s="195"/>
      <c r="CA890" s="246"/>
      <c r="CC890" s="246"/>
      <c r="CE890" s="246"/>
    </row>
    <row r="891" spans="1:83" s="17" customFormat="1" ht="14.25" customHeight="1" x14ac:dyDescent="0.25">
      <c r="A891" s="198"/>
      <c r="B891" s="200"/>
      <c r="C891" s="199"/>
      <c r="D891" s="199"/>
      <c r="E891" s="199"/>
      <c r="F891" s="200"/>
      <c r="G891" s="200"/>
      <c r="H891" s="200"/>
      <c r="I891" s="198"/>
      <c r="J891" s="199"/>
      <c r="K891" s="212"/>
      <c r="L891" s="198"/>
      <c r="M891" s="198"/>
      <c r="N891" s="198"/>
      <c r="O891" s="198"/>
      <c r="P891" s="198"/>
      <c r="Q891" s="198"/>
      <c r="R891" s="198"/>
      <c r="S891" s="198"/>
      <c r="T891" s="198"/>
      <c r="U891" s="202"/>
      <c r="V891" s="201"/>
      <c r="W891" s="201"/>
      <c r="X891" s="201"/>
      <c r="Y891" s="201"/>
      <c r="Z891" s="201"/>
      <c r="AA891" s="205"/>
      <c r="AB891" s="205"/>
      <c r="AC891" s="205"/>
      <c r="AD891" s="205"/>
      <c r="AE891" s="205"/>
      <c r="AF891" s="205"/>
      <c r="AG891" s="205"/>
      <c r="AH891" s="205"/>
      <c r="AI891" s="233"/>
      <c r="AJ891" s="331"/>
      <c r="AK891" s="331"/>
      <c r="AL891" s="331"/>
      <c r="AM891" s="332"/>
      <c r="AN891" s="332"/>
      <c r="AO891" s="333"/>
      <c r="AQ891" s="19"/>
      <c r="AV891" s="221"/>
      <c r="AW891" s="221"/>
      <c r="AX891" s="221"/>
      <c r="AY891" s="221"/>
      <c r="AZ891" s="221"/>
      <c r="BA891" s="221"/>
      <c r="BB891" s="221"/>
      <c r="BC891" s="221"/>
      <c r="BD891" s="221"/>
      <c r="BL891" s="195"/>
      <c r="BM891" s="195"/>
      <c r="BN891" s="195"/>
      <c r="BO891" s="195"/>
      <c r="BP891" s="195"/>
      <c r="BQ891" s="195"/>
      <c r="BS891" s="195"/>
      <c r="BT891" s="195"/>
      <c r="BU891" s="246"/>
      <c r="BV891" s="195"/>
      <c r="BW891" s="246"/>
      <c r="BX891" s="195"/>
      <c r="BY891" s="246"/>
      <c r="BZ891" s="195"/>
      <c r="CA891" s="246"/>
      <c r="CC891" s="246"/>
      <c r="CE891" s="246"/>
    </row>
    <row r="892" spans="1:83" s="17" customFormat="1" ht="14.25" customHeight="1" x14ac:dyDescent="0.25">
      <c r="A892" s="198"/>
      <c r="B892" s="200"/>
      <c r="C892" s="199"/>
      <c r="D892" s="199"/>
      <c r="E892" s="199"/>
      <c r="F892" s="200"/>
      <c r="G892" s="200"/>
      <c r="H892" s="200"/>
      <c r="I892" s="198"/>
      <c r="J892" s="199"/>
      <c r="K892" s="212"/>
      <c r="L892" s="198"/>
      <c r="M892" s="198"/>
      <c r="N892" s="198"/>
      <c r="O892" s="198"/>
      <c r="P892" s="198"/>
      <c r="Q892" s="198"/>
      <c r="R892" s="198"/>
      <c r="S892" s="198"/>
      <c r="T892" s="198"/>
      <c r="U892" s="202"/>
      <c r="V892" s="201"/>
      <c r="W892" s="201"/>
      <c r="X892" s="201"/>
      <c r="Y892" s="201"/>
      <c r="Z892" s="201"/>
      <c r="AA892" s="205"/>
      <c r="AB892" s="205"/>
      <c r="AC892" s="205"/>
      <c r="AD892" s="205"/>
      <c r="AE892" s="205"/>
      <c r="AF892" s="205"/>
      <c r="AG892" s="205"/>
      <c r="AH892" s="205"/>
      <c r="AI892" s="233"/>
      <c r="AJ892" s="331"/>
      <c r="AK892" s="331"/>
      <c r="AL892" s="331"/>
      <c r="AM892" s="332"/>
      <c r="AN892" s="332"/>
      <c r="AO892" s="333"/>
      <c r="AQ892" s="19"/>
      <c r="AV892" s="221"/>
      <c r="AW892" s="221"/>
      <c r="AX892" s="221"/>
      <c r="AY892" s="221"/>
      <c r="AZ892" s="221"/>
      <c r="BA892" s="221"/>
      <c r="BB892" s="221"/>
      <c r="BC892" s="221"/>
      <c r="BD892" s="221"/>
      <c r="BL892" s="195"/>
      <c r="BM892" s="195"/>
      <c r="BN892" s="195"/>
      <c r="BO892" s="195"/>
      <c r="BP892" s="195"/>
      <c r="BQ892" s="195"/>
      <c r="BS892" s="195"/>
      <c r="BT892" s="195"/>
      <c r="BU892" s="246"/>
      <c r="BV892" s="195"/>
      <c r="BW892" s="246"/>
      <c r="BX892" s="195"/>
      <c r="BY892" s="246"/>
      <c r="BZ892" s="195"/>
      <c r="CA892" s="246"/>
      <c r="CC892" s="246"/>
      <c r="CE892" s="246"/>
    </row>
    <row r="893" spans="1:83" s="17" customFormat="1" ht="14.25" customHeight="1" x14ac:dyDescent="0.25">
      <c r="A893" s="198"/>
      <c r="B893" s="200"/>
      <c r="C893" s="199"/>
      <c r="D893" s="199"/>
      <c r="E893" s="199"/>
      <c r="F893" s="200"/>
      <c r="G893" s="200"/>
      <c r="H893" s="200"/>
      <c r="I893" s="198"/>
      <c r="J893" s="199"/>
      <c r="K893" s="212"/>
      <c r="L893" s="198"/>
      <c r="M893" s="198"/>
      <c r="N893" s="198"/>
      <c r="O893" s="198"/>
      <c r="P893" s="198"/>
      <c r="Q893" s="198"/>
      <c r="R893" s="198"/>
      <c r="S893" s="198"/>
      <c r="T893" s="198"/>
      <c r="U893" s="202"/>
      <c r="V893" s="201"/>
      <c r="W893" s="201"/>
      <c r="X893" s="201"/>
      <c r="Y893" s="201"/>
      <c r="Z893" s="201"/>
      <c r="AA893" s="205"/>
      <c r="AB893" s="205"/>
      <c r="AC893" s="205"/>
      <c r="AD893" s="205"/>
      <c r="AE893" s="205"/>
      <c r="AF893" s="205"/>
      <c r="AG893" s="205"/>
      <c r="AH893" s="205"/>
      <c r="AI893" s="233"/>
      <c r="AJ893" s="331"/>
      <c r="AK893" s="331"/>
      <c r="AL893" s="331"/>
      <c r="AM893" s="332"/>
      <c r="AN893" s="332"/>
      <c r="AO893" s="333"/>
      <c r="AQ893" s="19"/>
      <c r="AV893" s="221"/>
      <c r="AW893" s="221"/>
      <c r="AX893" s="221"/>
      <c r="AY893" s="221"/>
      <c r="AZ893" s="221"/>
      <c r="BA893" s="221"/>
      <c r="BB893" s="221"/>
      <c r="BC893" s="221"/>
      <c r="BD893" s="221"/>
      <c r="BL893" s="195"/>
      <c r="BM893" s="195"/>
      <c r="BN893" s="195"/>
      <c r="BO893" s="195"/>
      <c r="BP893" s="195"/>
      <c r="BQ893" s="195"/>
      <c r="BS893" s="195"/>
      <c r="BT893" s="195"/>
      <c r="BU893" s="246"/>
      <c r="BV893" s="195"/>
      <c r="BW893" s="246"/>
      <c r="BX893" s="195"/>
      <c r="BY893" s="246"/>
      <c r="BZ893" s="195"/>
      <c r="CA893" s="246"/>
      <c r="CC893" s="246"/>
      <c r="CE893" s="246"/>
    </row>
    <row r="894" spans="1:83" s="17" customFormat="1" ht="14.25" customHeight="1" x14ac:dyDescent="0.25">
      <c r="A894" s="198"/>
      <c r="B894" s="200"/>
      <c r="C894" s="199"/>
      <c r="D894" s="199"/>
      <c r="E894" s="199"/>
      <c r="F894" s="200"/>
      <c r="G894" s="200"/>
      <c r="H894" s="200"/>
      <c r="I894" s="198"/>
      <c r="J894" s="199"/>
      <c r="K894" s="212"/>
      <c r="L894" s="198"/>
      <c r="M894" s="198"/>
      <c r="N894" s="198"/>
      <c r="O894" s="198"/>
      <c r="P894" s="198"/>
      <c r="Q894" s="198"/>
      <c r="R894" s="198"/>
      <c r="S894" s="198"/>
      <c r="T894" s="198"/>
      <c r="U894" s="202"/>
      <c r="V894" s="201"/>
      <c r="W894" s="201"/>
      <c r="X894" s="201"/>
      <c r="Y894" s="201"/>
      <c r="Z894" s="201"/>
      <c r="AA894" s="205"/>
      <c r="AB894" s="205"/>
      <c r="AC894" s="205"/>
      <c r="AD894" s="205"/>
      <c r="AE894" s="205"/>
      <c r="AF894" s="205"/>
      <c r="AG894" s="205"/>
      <c r="AH894" s="205"/>
      <c r="AI894" s="233"/>
      <c r="AJ894" s="331"/>
      <c r="AK894" s="331"/>
      <c r="AL894" s="331"/>
      <c r="AM894" s="332"/>
      <c r="AN894" s="332"/>
      <c r="AO894" s="333"/>
      <c r="AQ894" s="19"/>
      <c r="AV894" s="221"/>
      <c r="AW894" s="221"/>
      <c r="AX894" s="221"/>
      <c r="AY894" s="221"/>
      <c r="AZ894" s="221"/>
      <c r="BA894" s="221"/>
      <c r="BB894" s="221"/>
      <c r="BC894" s="221"/>
      <c r="BD894" s="221"/>
      <c r="BL894" s="195"/>
      <c r="BM894" s="195"/>
      <c r="BN894" s="195"/>
      <c r="BO894" s="195"/>
      <c r="BP894" s="195"/>
      <c r="BQ894" s="195"/>
      <c r="BS894" s="195"/>
      <c r="BT894" s="195"/>
      <c r="BU894" s="246"/>
      <c r="BV894" s="195"/>
      <c r="BW894" s="246"/>
      <c r="BX894" s="195"/>
      <c r="BY894" s="246"/>
      <c r="BZ894" s="195"/>
      <c r="CA894" s="246"/>
      <c r="CC894" s="246"/>
      <c r="CE894" s="246"/>
    </row>
    <row r="895" spans="1:83" s="17" customFormat="1" ht="14.25" customHeight="1" x14ac:dyDescent="0.25">
      <c r="A895" s="198"/>
      <c r="B895" s="200"/>
      <c r="C895" s="199"/>
      <c r="D895" s="199"/>
      <c r="E895" s="199"/>
      <c r="F895" s="200"/>
      <c r="G895" s="200"/>
      <c r="H895" s="200"/>
      <c r="I895" s="198"/>
      <c r="J895" s="199"/>
      <c r="K895" s="212"/>
      <c r="L895" s="198"/>
      <c r="M895" s="198"/>
      <c r="N895" s="198"/>
      <c r="O895" s="198"/>
      <c r="P895" s="198"/>
      <c r="Q895" s="198"/>
      <c r="R895" s="198"/>
      <c r="S895" s="198"/>
      <c r="T895" s="198"/>
      <c r="U895" s="202"/>
      <c r="V895" s="201"/>
      <c r="W895" s="201"/>
      <c r="X895" s="201"/>
      <c r="Y895" s="201"/>
      <c r="Z895" s="201"/>
      <c r="AA895" s="205"/>
      <c r="AB895" s="205"/>
      <c r="AC895" s="205"/>
      <c r="AD895" s="205"/>
      <c r="AE895" s="205"/>
      <c r="AF895" s="205"/>
      <c r="AG895" s="205"/>
      <c r="AH895" s="205"/>
      <c r="AI895" s="233"/>
      <c r="AJ895" s="331"/>
      <c r="AK895" s="331"/>
      <c r="AL895" s="331"/>
      <c r="AM895" s="332"/>
      <c r="AN895" s="332"/>
      <c r="AO895" s="333"/>
      <c r="AQ895" s="19"/>
      <c r="AV895" s="221"/>
      <c r="AW895" s="221"/>
      <c r="AX895" s="221"/>
      <c r="AY895" s="221"/>
      <c r="AZ895" s="221"/>
      <c r="BA895" s="221"/>
      <c r="BB895" s="221"/>
      <c r="BC895" s="221"/>
      <c r="BD895" s="221"/>
      <c r="BL895" s="195"/>
      <c r="BM895" s="195"/>
      <c r="BN895" s="195"/>
      <c r="BO895" s="195"/>
      <c r="BP895" s="195"/>
      <c r="BQ895" s="195"/>
      <c r="BS895" s="195"/>
      <c r="BT895" s="195"/>
      <c r="BU895" s="246"/>
      <c r="BV895" s="195"/>
      <c r="BW895" s="246"/>
      <c r="BX895" s="195"/>
      <c r="BY895" s="246"/>
      <c r="BZ895" s="195"/>
      <c r="CA895" s="246"/>
      <c r="CC895" s="246"/>
      <c r="CE895" s="246"/>
    </row>
    <row r="896" spans="1:83" s="17" customFormat="1" ht="14.25" customHeight="1" x14ac:dyDescent="0.25">
      <c r="A896" s="198"/>
      <c r="B896" s="200"/>
      <c r="C896" s="199"/>
      <c r="D896" s="199"/>
      <c r="E896" s="199"/>
      <c r="F896" s="200"/>
      <c r="G896" s="200"/>
      <c r="H896" s="200"/>
      <c r="I896" s="198"/>
      <c r="J896" s="199"/>
      <c r="K896" s="212"/>
      <c r="L896" s="198"/>
      <c r="M896" s="198"/>
      <c r="N896" s="198"/>
      <c r="O896" s="198"/>
      <c r="P896" s="198"/>
      <c r="Q896" s="198"/>
      <c r="R896" s="198"/>
      <c r="S896" s="198"/>
      <c r="T896" s="198"/>
      <c r="U896" s="202"/>
      <c r="V896" s="201"/>
      <c r="W896" s="201"/>
      <c r="X896" s="201"/>
      <c r="Y896" s="201"/>
      <c r="Z896" s="201"/>
      <c r="AA896" s="205"/>
      <c r="AB896" s="205"/>
      <c r="AC896" s="205"/>
      <c r="AD896" s="205"/>
      <c r="AE896" s="205"/>
      <c r="AF896" s="205"/>
      <c r="AG896" s="205"/>
      <c r="AH896" s="205"/>
      <c r="AI896" s="233"/>
      <c r="AJ896" s="331"/>
      <c r="AK896" s="331"/>
      <c r="AL896" s="331"/>
      <c r="AM896" s="332"/>
      <c r="AN896" s="332"/>
      <c r="AO896" s="333"/>
      <c r="AQ896" s="19"/>
      <c r="AV896" s="221"/>
      <c r="AW896" s="221"/>
      <c r="AX896" s="221"/>
      <c r="AY896" s="221"/>
      <c r="AZ896" s="221"/>
      <c r="BA896" s="221"/>
      <c r="BB896" s="221"/>
      <c r="BC896" s="221"/>
      <c r="BD896" s="221"/>
      <c r="BL896" s="195"/>
      <c r="BM896" s="195"/>
      <c r="BN896" s="195"/>
      <c r="BO896" s="195"/>
      <c r="BP896" s="195"/>
      <c r="BQ896" s="195"/>
      <c r="BS896" s="195"/>
      <c r="BT896" s="195"/>
      <c r="BU896" s="246"/>
      <c r="BV896" s="195"/>
      <c r="BW896" s="246"/>
      <c r="BX896" s="195"/>
      <c r="BY896" s="246"/>
      <c r="BZ896" s="195"/>
      <c r="CA896" s="246"/>
      <c r="CC896" s="246"/>
      <c r="CE896" s="246"/>
    </row>
    <row r="897" spans="1:83" s="17" customFormat="1" ht="14.25" customHeight="1" x14ac:dyDescent="0.25">
      <c r="A897" s="198"/>
      <c r="B897" s="200"/>
      <c r="C897" s="199"/>
      <c r="D897" s="199"/>
      <c r="E897" s="199"/>
      <c r="F897" s="200"/>
      <c r="G897" s="200"/>
      <c r="H897" s="200"/>
      <c r="I897" s="198"/>
      <c r="J897" s="199"/>
      <c r="K897" s="212"/>
      <c r="L897" s="198"/>
      <c r="M897" s="198"/>
      <c r="N897" s="198"/>
      <c r="O897" s="198"/>
      <c r="P897" s="198"/>
      <c r="Q897" s="198"/>
      <c r="R897" s="198"/>
      <c r="S897" s="198"/>
      <c r="T897" s="198"/>
      <c r="U897" s="202"/>
      <c r="V897" s="201"/>
      <c r="W897" s="201"/>
      <c r="X897" s="201"/>
      <c r="Y897" s="201"/>
      <c r="Z897" s="201"/>
      <c r="AA897" s="205"/>
      <c r="AB897" s="205"/>
      <c r="AC897" s="205"/>
      <c r="AD897" s="205"/>
      <c r="AE897" s="205"/>
      <c r="AF897" s="205"/>
      <c r="AG897" s="205"/>
      <c r="AH897" s="205"/>
      <c r="AI897" s="233"/>
      <c r="AJ897" s="331"/>
      <c r="AK897" s="331"/>
      <c r="AL897" s="331"/>
      <c r="AM897" s="332"/>
      <c r="AN897" s="332"/>
      <c r="AO897" s="333"/>
      <c r="AQ897" s="19"/>
      <c r="AV897" s="221"/>
      <c r="AW897" s="221"/>
      <c r="AX897" s="221"/>
      <c r="AY897" s="221"/>
      <c r="AZ897" s="221"/>
      <c r="BA897" s="221"/>
      <c r="BB897" s="221"/>
      <c r="BC897" s="221"/>
      <c r="BD897" s="221"/>
      <c r="BL897" s="195"/>
      <c r="BM897" s="195"/>
      <c r="BN897" s="195"/>
      <c r="BO897" s="195"/>
      <c r="BP897" s="195"/>
      <c r="BQ897" s="195"/>
      <c r="BS897" s="195"/>
      <c r="BT897" s="195"/>
      <c r="BU897" s="246"/>
      <c r="BV897" s="195"/>
      <c r="BW897" s="246"/>
      <c r="BX897" s="195"/>
      <c r="BY897" s="246"/>
      <c r="BZ897" s="195"/>
      <c r="CA897" s="246"/>
      <c r="CC897" s="246"/>
      <c r="CE897" s="246"/>
    </row>
    <row r="898" spans="1:83" s="17" customFormat="1" ht="14.25" customHeight="1" x14ac:dyDescent="0.25">
      <c r="A898" s="198"/>
      <c r="B898" s="200"/>
      <c r="C898" s="199"/>
      <c r="D898" s="199"/>
      <c r="E898" s="199"/>
      <c r="F898" s="200"/>
      <c r="G898" s="200"/>
      <c r="H898" s="200"/>
      <c r="I898" s="198"/>
      <c r="J898" s="199"/>
      <c r="K898" s="212"/>
      <c r="L898" s="198"/>
      <c r="M898" s="198"/>
      <c r="N898" s="198"/>
      <c r="O898" s="198"/>
      <c r="P898" s="198"/>
      <c r="Q898" s="198"/>
      <c r="R898" s="198"/>
      <c r="S898" s="198"/>
      <c r="T898" s="198"/>
      <c r="U898" s="202"/>
      <c r="V898" s="201"/>
      <c r="W898" s="201"/>
      <c r="X898" s="201"/>
      <c r="Y898" s="201"/>
      <c r="Z898" s="201"/>
      <c r="AA898" s="205"/>
      <c r="AB898" s="205"/>
      <c r="AC898" s="205"/>
      <c r="AD898" s="205"/>
      <c r="AE898" s="205"/>
      <c r="AF898" s="205"/>
      <c r="AG898" s="205"/>
      <c r="AH898" s="205"/>
      <c r="AI898" s="233"/>
      <c r="AJ898" s="331"/>
      <c r="AK898" s="331"/>
      <c r="AL898" s="331"/>
      <c r="AM898" s="332"/>
      <c r="AN898" s="332"/>
      <c r="AO898" s="333"/>
      <c r="AQ898" s="19"/>
      <c r="AV898" s="221"/>
      <c r="AW898" s="221"/>
      <c r="AX898" s="221"/>
      <c r="AY898" s="221"/>
      <c r="AZ898" s="221"/>
      <c r="BA898" s="221"/>
      <c r="BB898" s="221"/>
      <c r="BC898" s="221"/>
      <c r="BD898" s="221"/>
      <c r="BL898" s="195"/>
      <c r="BM898" s="195"/>
      <c r="BN898" s="195"/>
      <c r="BO898" s="195"/>
      <c r="BP898" s="195"/>
      <c r="BQ898" s="195"/>
      <c r="BS898" s="195"/>
      <c r="BT898" s="195"/>
      <c r="BU898" s="246"/>
      <c r="BV898" s="195"/>
      <c r="BW898" s="246"/>
      <c r="BX898" s="195"/>
      <c r="BY898" s="246"/>
      <c r="BZ898" s="195"/>
      <c r="CA898" s="246"/>
      <c r="CC898" s="246"/>
      <c r="CE898" s="246"/>
    </row>
    <row r="899" spans="1:83" s="17" customFormat="1" ht="14.25" customHeight="1" x14ac:dyDescent="0.25">
      <c r="A899" s="198"/>
      <c r="B899" s="200"/>
      <c r="C899" s="199"/>
      <c r="D899" s="199"/>
      <c r="E899" s="199"/>
      <c r="F899" s="200"/>
      <c r="G899" s="200"/>
      <c r="H899" s="200"/>
      <c r="I899" s="198"/>
      <c r="J899" s="199"/>
      <c r="K899" s="212"/>
      <c r="L899" s="198"/>
      <c r="M899" s="198"/>
      <c r="N899" s="198"/>
      <c r="O899" s="198"/>
      <c r="P899" s="198"/>
      <c r="Q899" s="198"/>
      <c r="R899" s="198"/>
      <c r="S899" s="198"/>
      <c r="T899" s="198"/>
      <c r="U899" s="202"/>
      <c r="V899" s="201"/>
      <c r="W899" s="201"/>
      <c r="X899" s="201"/>
      <c r="Y899" s="201"/>
      <c r="Z899" s="201"/>
      <c r="AA899" s="205"/>
      <c r="AB899" s="205"/>
      <c r="AC899" s="205"/>
      <c r="AD899" s="205"/>
      <c r="AE899" s="205"/>
      <c r="AF899" s="205"/>
      <c r="AG899" s="205"/>
      <c r="AH899" s="205"/>
      <c r="AI899" s="233"/>
      <c r="AJ899" s="331"/>
      <c r="AK899" s="331"/>
      <c r="AL899" s="331"/>
      <c r="AM899" s="332"/>
      <c r="AN899" s="332"/>
      <c r="AO899" s="333"/>
      <c r="AQ899" s="19"/>
      <c r="AV899" s="221"/>
      <c r="AW899" s="221"/>
      <c r="AX899" s="221"/>
      <c r="AY899" s="221"/>
      <c r="AZ899" s="221"/>
      <c r="BA899" s="221"/>
      <c r="BB899" s="221"/>
      <c r="BC899" s="221"/>
      <c r="BD899" s="221"/>
      <c r="BL899" s="195"/>
      <c r="BM899" s="195"/>
      <c r="BN899" s="195"/>
      <c r="BO899" s="195"/>
      <c r="BP899" s="195"/>
      <c r="BQ899" s="195"/>
      <c r="BS899" s="195"/>
      <c r="BT899" s="195"/>
      <c r="BU899" s="246"/>
      <c r="BV899" s="195"/>
      <c r="BW899" s="246"/>
      <c r="BX899" s="195"/>
      <c r="BY899" s="246"/>
      <c r="BZ899" s="195"/>
      <c r="CA899" s="246"/>
      <c r="CC899" s="246"/>
      <c r="CE899" s="246"/>
    </row>
    <row r="900" spans="1:83" s="17" customFormat="1" ht="14.25" customHeight="1" x14ac:dyDescent="0.25">
      <c r="A900" s="198"/>
      <c r="B900" s="200"/>
      <c r="C900" s="199"/>
      <c r="D900" s="199"/>
      <c r="E900" s="199"/>
      <c r="F900" s="200"/>
      <c r="G900" s="200"/>
      <c r="H900" s="200"/>
      <c r="I900" s="198"/>
      <c r="J900" s="199"/>
      <c r="K900" s="212"/>
      <c r="L900" s="198"/>
      <c r="M900" s="198"/>
      <c r="N900" s="198"/>
      <c r="O900" s="198"/>
      <c r="P900" s="198"/>
      <c r="Q900" s="198"/>
      <c r="R900" s="198"/>
      <c r="S900" s="198"/>
      <c r="T900" s="198"/>
      <c r="U900" s="202"/>
      <c r="V900" s="201"/>
      <c r="W900" s="201"/>
      <c r="X900" s="201"/>
      <c r="Y900" s="201"/>
      <c r="Z900" s="201"/>
      <c r="AA900" s="205"/>
      <c r="AB900" s="205"/>
      <c r="AC900" s="205"/>
      <c r="AD900" s="205"/>
      <c r="AE900" s="205"/>
      <c r="AF900" s="205"/>
      <c r="AG900" s="205"/>
      <c r="AH900" s="205"/>
      <c r="AI900" s="233"/>
      <c r="AJ900" s="331"/>
      <c r="AK900" s="331"/>
      <c r="AL900" s="331"/>
      <c r="AM900" s="332"/>
      <c r="AN900" s="332"/>
      <c r="AO900" s="333"/>
      <c r="AQ900" s="19"/>
      <c r="AV900" s="221"/>
      <c r="AW900" s="221"/>
      <c r="AX900" s="221"/>
      <c r="AY900" s="221"/>
      <c r="AZ900" s="221"/>
      <c r="BA900" s="221"/>
      <c r="BB900" s="221"/>
      <c r="BC900" s="221"/>
      <c r="BD900" s="221"/>
      <c r="BL900" s="195"/>
      <c r="BM900" s="195"/>
      <c r="BN900" s="195"/>
      <c r="BO900" s="195"/>
      <c r="BP900" s="195"/>
      <c r="BQ900" s="195"/>
      <c r="BS900" s="195"/>
      <c r="BT900" s="195"/>
      <c r="BU900" s="246"/>
      <c r="BV900" s="195"/>
      <c r="BW900" s="246"/>
      <c r="BX900" s="195"/>
      <c r="BY900" s="246"/>
      <c r="BZ900" s="195"/>
      <c r="CA900" s="246"/>
      <c r="CC900" s="246"/>
      <c r="CE900" s="246"/>
    </row>
    <row r="901" spans="1:83" s="17" customFormat="1" ht="14.25" customHeight="1" x14ac:dyDescent="0.25">
      <c r="A901" s="198"/>
      <c r="B901" s="200"/>
      <c r="C901" s="199"/>
      <c r="D901" s="199"/>
      <c r="E901" s="199"/>
      <c r="F901" s="200"/>
      <c r="G901" s="200"/>
      <c r="H901" s="200"/>
      <c r="I901" s="198"/>
      <c r="J901" s="199"/>
      <c r="K901" s="212"/>
      <c r="L901" s="198"/>
      <c r="M901" s="198"/>
      <c r="N901" s="198"/>
      <c r="O901" s="198"/>
      <c r="P901" s="198"/>
      <c r="Q901" s="198"/>
      <c r="R901" s="198"/>
      <c r="S901" s="198"/>
      <c r="T901" s="198"/>
      <c r="U901" s="202"/>
      <c r="V901" s="201"/>
      <c r="W901" s="201"/>
      <c r="X901" s="201"/>
      <c r="Y901" s="201"/>
      <c r="Z901" s="201"/>
      <c r="AA901" s="205"/>
      <c r="AB901" s="205"/>
      <c r="AC901" s="205"/>
      <c r="AD901" s="205"/>
      <c r="AE901" s="205"/>
      <c r="AF901" s="205"/>
      <c r="AG901" s="205"/>
      <c r="AH901" s="205"/>
      <c r="AI901" s="233"/>
      <c r="AJ901" s="331"/>
      <c r="AK901" s="331"/>
      <c r="AL901" s="331"/>
      <c r="AM901" s="332"/>
      <c r="AN901" s="332"/>
      <c r="AO901" s="333"/>
      <c r="AQ901" s="19"/>
      <c r="AV901" s="221"/>
      <c r="AW901" s="221"/>
      <c r="AX901" s="221"/>
      <c r="AY901" s="221"/>
      <c r="AZ901" s="221"/>
      <c r="BA901" s="221"/>
      <c r="BB901" s="221"/>
      <c r="BC901" s="221"/>
      <c r="BD901" s="221"/>
      <c r="BL901" s="195"/>
      <c r="BM901" s="195"/>
      <c r="BN901" s="195"/>
      <c r="BO901" s="195"/>
      <c r="BP901" s="195"/>
      <c r="BQ901" s="195"/>
      <c r="BS901" s="195"/>
      <c r="BT901" s="195"/>
      <c r="BU901" s="246"/>
      <c r="BV901" s="195"/>
      <c r="BW901" s="246"/>
      <c r="BX901" s="195"/>
      <c r="BY901" s="246"/>
      <c r="BZ901" s="195"/>
      <c r="CA901" s="246"/>
      <c r="CC901" s="246"/>
      <c r="CE901" s="246"/>
    </row>
    <row r="902" spans="1:83" s="17" customFormat="1" ht="14.25" customHeight="1" x14ac:dyDescent="0.25">
      <c r="A902" s="198"/>
      <c r="B902" s="200"/>
      <c r="C902" s="199"/>
      <c r="D902" s="199"/>
      <c r="E902" s="199"/>
      <c r="F902" s="200"/>
      <c r="G902" s="200"/>
      <c r="H902" s="200"/>
      <c r="I902" s="198"/>
      <c r="J902" s="199"/>
      <c r="K902" s="212"/>
      <c r="L902" s="198"/>
      <c r="M902" s="198"/>
      <c r="N902" s="198"/>
      <c r="O902" s="198"/>
      <c r="P902" s="198"/>
      <c r="Q902" s="198"/>
      <c r="R902" s="198"/>
      <c r="S902" s="198"/>
      <c r="T902" s="198"/>
      <c r="U902" s="202"/>
      <c r="V902" s="201"/>
      <c r="W902" s="201"/>
      <c r="X902" s="201"/>
      <c r="Y902" s="201"/>
      <c r="Z902" s="201"/>
      <c r="AA902" s="205"/>
      <c r="AB902" s="205"/>
      <c r="AC902" s="205"/>
      <c r="AD902" s="205"/>
      <c r="AE902" s="205"/>
      <c r="AF902" s="205"/>
      <c r="AG902" s="205"/>
      <c r="AH902" s="205"/>
      <c r="AI902" s="233"/>
      <c r="AJ902" s="331"/>
      <c r="AK902" s="331"/>
      <c r="AL902" s="331"/>
      <c r="AM902" s="332"/>
      <c r="AN902" s="332"/>
      <c r="AO902" s="333"/>
      <c r="AQ902" s="19"/>
      <c r="AV902" s="221"/>
      <c r="AW902" s="221"/>
      <c r="AX902" s="221"/>
      <c r="AY902" s="221"/>
      <c r="AZ902" s="221"/>
      <c r="BA902" s="221"/>
      <c r="BB902" s="221"/>
      <c r="BC902" s="221"/>
      <c r="BD902" s="221"/>
      <c r="BL902" s="195"/>
      <c r="BM902" s="195"/>
      <c r="BN902" s="195"/>
      <c r="BO902" s="195"/>
      <c r="BP902" s="195"/>
      <c r="BQ902" s="195"/>
      <c r="BS902" s="195"/>
      <c r="BT902" s="195"/>
      <c r="BU902" s="246"/>
      <c r="BV902" s="195"/>
      <c r="BW902" s="246"/>
      <c r="BX902" s="195"/>
      <c r="BY902" s="246"/>
      <c r="BZ902" s="195"/>
      <c r="CA902" s="246"/>
      <c r="CC902" s="246"/>
      <c r="CE902" s="246"/>
    </row>
    <row r="903" spans="1:83" s="17" customFormat="1" ht="14.25" customHeight="1" x14ac:dyDescent="0.25">
      <c r="A903" s="198"/>
      <c r="B903" s="200"/>
      <c r="C903" s="199"/>
      <c r="D903" s="199"/>
      <c r="E903" s="199"/>
      <c r="F903" s="200"/>
      <c r="G903" s="200"/>
      <c r="H903" s="200"/>
      <c r="I903" s="198"/>
      <c r="J903" s="199"/>
      <c r="K903" s="212"/>
      <c r="L903" s="198"/>
      <c r="M903" s="198"/>
      <c r="N903" s="198"/>
      <c r="O903" s="198"/>
      <c r="P903" s="198"/>
      <c r="Q903" s="198"/>
      <c r="R903" s="198"/>
      <c r="S903" s="198"/>
      <c r="T903" s="198"/>
      <c r="U903" s="202"/>
      <c r="V903" s="201"/>
      <c r="W903" s="201"/>
      <c r="X903" s="201"/>
      <c r="Y903" s="201"/>
      <c r="Z903" s="201"/>
      <c r="AA903" s="205"/>
      <c r="AB903" s="205"/>
      <c r="AC903" s="205"/>
      <c r="AD903" s="205"/>
      <c r="AE903" s="205"/>
      <c r="AF903" s="205"/>
      <c r="AG903" s="205"/>
      <c r="AH903" s="205"/>
      <c r="AI903" s="233"/>
      <c r="AJ903" s="331"/>
      <c r="AK903" s="331"/>
      <c r="AL903" s="331"/>
      <c r="AM903" s="332"/>
      <c r="AN903" s="332"/>
      <c r="AO903" s="333"/>
      <c r="AQ903" s="19"/>
      <c r="AV903" s="221"/>
      <c r="AW903" s="221"/>
      <c r="AX903" s="221"/>
      <c r="AY903" s="221"/>
      <c r="AZ903" s="221"/>
      <c r="BA903" s="221"/>
      <c r="BB903" s="221"/>
      <c r="BC903" s="221"/>
      <c r="BD903" s="221"/>
      <c r="BL903" s="195"/>
      <c r="BM903" s="195"/>
      <c r="BN903" s="195"/>
      <c r="BO903" s="195"/>
      <c r="BP903" s="195"/>
      <c r="BQ903" s="195"/>
      <c r="BS903" s="195"/>
      <c r="BT903" s="195"/>
      <c r="BU903" s="246"/>
      <c r="BV903" s="195"/>
      <c r="BW903" s="246"/>
      <c r="BX903" s="195"/>
      <c r="BY903" s="246"/>
      <c r="BZ903" s="195"/>
      <c r="CA903" s="246"/>
      <c r="CC903" s="246"/>
      <c r="CE903" s="246"/>
    </row>
    <row r="904" spans="1:83" s="17" customFormat="1" ht="14.25" customHeight="1" x14ac:dyDescent="0.25">
      <c r="A904" s="198"/>
      <c r="B904" s="200"/>
      <c r="C904" s="199"/>
      <c r="D904" s="199"/>
      <c r="E904" s="199"/>
      <c r="F904" s="200"/>
      <c r="G904" s="200"/>
      <c r="H904" s="200"/>
      <c r="I904" s="198"/>
      <c r="J904" s="199"/>
      <c r="K904" s="212"/>
      <c r="L904" s="198"/>
      <c r="M904" s="198"/>
      <c r="N904" s="198"/>
      <c r="O904" s="198"/>
      <c r="P904" s="198"/>
      <c r="Q904" s="198"/>
      <c r="R904" s="198"/>
      <c r="S904" s="198"/>
      <c r="T904" s="198"/>
      <c r="U904" s="202"/>
      <c r="V904" s="201"/>
      <c r="W904" s="201"/>
      <c r="X904" s="201"/>
      <c r="Y904" s="201"/>
      <c r="Z904" s="201"/>
      <c r="AA904" s="205"/>
      <c r="AB904" s="205"/>
      <c r="AC904" s="205"/>
      <c r="AD904" s="205"/>
      <c r="AE904" s="205"/>
      <c r="AF904" s="205"/>
      <c r="AG904" s="205"/>
      <c r="AH904" s="205"/>
      <c r="AI904" s="233"/>
      <c r="AJ904" s="331"/>
      <c r="AK904" s="331"/>
      <c r="AL904" s="331"/>
      <c r="AM904" s="332"/>
      <c r="AN904" s="332"/>
      <c r="AO904" s="333"/>
      <c r="AQ904" s="19"/>
      <c r="AV904" s="221"/>
      <c r="AW904" s="221"/>
      <c r="AX904" s="221"/>
      <c r="AY904" s="221"/>
      <c r="AZ904" s="221"/>
      <c r="BA904" s="221"/>
      <c r="BB904" s="221"/>
      <c r="BC904" s="221"/>
      <c r="BD904" s="221"/>
      <c r="BL904" s="195"/>
      <c r="BM904" s="195"/>
      <c r="BN904" s="195"/>
      <c r="BO904" s="195"/>
      <c r="BP904" s="195"/>
      <c r="BQ904" s="195"/>
      <c r="BS904" s="195"/>
      <c r="BT904" s="195"/>
      <c r="BU904" s="246"/>
      <c r="BV904" s="195"/>
      <c r="BW904" s="246"/>
      <c r="BX904" s="195"/>
      <c r="BY904" s="246"/>
      <c r="BZ904" s="195"/>
      <c r="CA904" s="246"/>
      <c r="CC904" s="246"/>
      <c r="CE904" s="246"/>
    </row>
    <row r="905" spans="1:83" s="17" customFormat="1" ht="14.25" customHeight="1" x14ac:dyDescent="0.25">
      <c r="A905" s="198"/>
      <c r="B905" s="200"/>
      <c r="C905" s="199"/>
      <c r="D905" s="199"/>
      <c r="E905" s="199"/>
      <c r="F905" s="200"/>
      <c r="G905" s="200"/>
      <c r="H905" s="200"/>
      <c r="I905" s="198"/>
      <c r="J905" s="199"/>
      <c r="K905" s="212"/>
      <c r="L905" s="198"/>
      <c r="M905" s="198"/>
      <c r="N905" s="198"/>
      <c r="O905" s="198"/>
      <c r="P905" s="198"/>
      <c r="Q905" s="198"/>
      <c r="R905" s="198"/>
      <c r="S905" s="198"/>
      <c r="T905" s="198"/>
      <c r="U905" s="202"/>
      <c r="V905" s="201"/>
      <c r="W905" s="201"/>
      <c r="X905" s="201"/>
      <c r="Y905" s="201"/>
      <c r="Z905" s="201"/>
      <c r="AA905" s="205"/>
      <c r="AB905" s="205"/>
      <c r="AC905" s="205"/>
      <c r="AD905" s="205"/>
      <c r="AE905" s="205"/>
      <c r="AF905" s="205"/>
      <c r="AG905" s="205"/>
      <c r="AH905" s="205"/>
      <c r="AI905" s="233"/>
      <c r="AJ905" s="331"/>
      <c r="AK905" s="331"/>
      <c r="AL905" s="331"/>
      <c r="AM905" s="332"/>
      <c r="AN905" s="332"/>
      <c r="AO905" s="333"/>
      <c r="AQ905" s="19"/>
      <c r="AV905" s="221"/>
      <c r="AW905" s="221"/>
      <c r="AX905" s="221"/>
      <c r="AY905" s="221"/>
      <c r="AZ905" s="221"/>
      <c r="BA905" s="221"/>
      <c r="BB905" s="221"/>
      <c r="BC905" s="221"/>
      <c r="BD905" s="221"/>
      <c r="BL905" s="195"/>
      <c r="BM905" s="195"/>
      <c r="BN905" s="195"/>
      <c r="BO905" s="195"/>
      <c r="BP905" s="195"/>
      <c r="BQ905" s="195"/>
      <c r="BS905" s="195"/>
      <c r="BT905" s="195"/>
      <c r="BU905" s="246"/>
      <c r="BV905" s="195"/>
      <c r="BW905" s="246"/>
      <c r="BX905" s="195"/>
      <c r="BY905" s="246"/>
      <c r="BZ905" s="195"/>
      <c r="CA905" s="246"/>
      <c r="CC905" s="246"/>
      <c r="CE905" s="246"/>
    </row>
    <row r="906" spans="1:83" s="17" customFormat="1" ht="14.25" customHeight="1" x14ac:dyDescent="0.25">
      <c r="A906" s="198"/>
      <c r="B906" s="200"/>
      <c r="C906" s="199"/>
      <c r="D906" s="199"/>
      <c r="E906" s="199"/>
      <c r="F906" s="200"/>
      <c r="G906" s="200"/>
      <c r="H906" s="200"/>
      <c r="I906" s="198"/>
      <c r="J906" s="199"/>
      <c r="K906" s="212"/>
      <c r="L906" s="198"/>
      <c r="M906" s="198"/>
      <c r="N906" s="198"/>
      <c r="O906" s="198"/>
      <c r="P906" s="198"/>
      <c r="Q906" s="198"/>
      <c r="R906" s="198"/>
      <c r="S906" s="198"/>
      <c r="T906" s="198"/>
      <c r="U906" s="202"/>
      <c r="V906" s="201"/>
      <c r="W906" s="201"/>
      <c r="X906" s="201"/>
      <c r="Y906" s="201"/>
      <c r="Z906" s="201"/>
      <c r="AA906" s="205"/>
      <c r="AB906" s="205"/>
      <c r="AC906" s="205"/>
      <c r="AD906" s="205"/>
      <c r="AE906" s="205"/>
      <c r="AF906" s="205"/>
      <c r="AG906" s="205"/>
      <c r="AH906" s="205"/>
      <c r="AI906" s="233"/>
      <c r="AJ906" s="331"/>
      <c r="AK906" s="331"/>
      <c r="AL906" s="331"/>
      <c r="AM906" s="332"/>
      <c r="AN906" s="332"/>
      <c r="AO906" s="333"/>
      <c r="AQ906" s="19"/>
      <c r="AV906" s="221"/>
      <c r="AW906" s="221"/>
      <c r="AX906" s="221"/>
      <c r="AY906" s="221"/>
      <c r="AZ906" s="221"/>
      <c r="BA906" s="221"/>
      <c r="BB906" s="221"/>
      <c r="BC906" s="221"/>
      <c r="BD906" s="221"/>
      <c r="BL906" s="195"/>
      <c r="BM906" s="195"/>
      <c r="BN906" s="195"/>
      <c r="BO906" s="195"/>
      <c r="BP906" s="195"/>
      <c r="BQ906" s="195"/>
      <c r="BS906" s="195"/>
      <c r="BT906" s="195"/>
      <c r="BU906" s="246"/>
      <c r="BV906" s="195"/>
      <c r="BW906" s="246"/>
      <c r="BX906" s="195"/>
      <c r="BY906" s="246"/>
      <c r="BZ906" s="195"/>
      <c r="CA906" s="246"/>
      <c r="CC906" s="246"/>
      <c r="CE906" s="246"/>
    </row>
    <row r="907" spans="1:83" s="17" customFormat="1" ht="14.25" customHeight="1" x14ac:dyDescent="0.25">
      <c r="A907" s="198"/>
      <c r="B907" s="200"/>
      <c r="C907" s="199"/>
      <c r="D907" s="199"/>
      <c r="E907" s="199"/>
      <c r="F907" s="200"/>
      <c r="G907" s="200"/>
      <c r="H907" s="200"/>
      <c r="I907" s="198"/>
      <c r="J907" s="199"/>
      <c r="K907" s="212"/>
      <c r="L907" s="198"/>
      <c r="M907" s="198"/>
      <c r="N907" s="198"/>
      <c r="O907" s="198"/>
      <c r="P907" s="198"/>
      <c r="Q907" s="198"/>
      <c r="R907" s="198"/>
      <c r="S907" s="198"/>
      <c r="T907" s="198"/>
      <c r="U907" s="202"/>
      <c r="V907" s="201"/>
      <c r="W907" s="201"/>
      <c r="X907" s="201"/>
      <c r="Y907" s="201"/>
      <c r="Z907" s="201"/>
      <c r="AA907" s="205"/>
      <c r="AB907" s="205"/>
      <c r="AC907" s="205"/>
      <c r="AD907" s="205"/>
      <c r="AE907" s="205"/>
      <c r="AF907" s="205"/>
      <c r="AG907" s="205"/>
      <c r="AH907" s="205"/>
      <c r="AI907" s="233"/>
      <c r="AJ907" s="331"/>
      <c r="AK907" s="331"/>
      <c r="AL907" s="331"/>
      <c r="AM907" s="332"/>
      <c r="AN907" s="332"/>
      <c r="AO907" s="333"/>
      <c r="AQ907" s="19"/>
      <c r="AV907" s="221"/>
      <c r="AW907" s="221"/>
      <c r="AX907" s="221"/>
      <c r="AY907" s="221"/>
      <c r="AZ907" s="221"/>
      <c r="BA907" s="221"/>
      <c r="BB907" s="221"/>
      <c r="BC907" s="221"/>
      <c r="BD907" s="221"/>
      <c r="BL907" s="195"/>
      <c r="BM907" s="195"/>
      <c r="BN907" s="195"/>
      <c r="BO907" s="195"/>
      <c r="BP907" s="195"/>
      <c r="BQ907" s="195"/>
      <c r="BS907" s="195"/>
      <c r="BT907" s="195"/>
      <c r="BU907" s="246"/>
      <c r="BV907" s="195"/>
      <c r="BW907" s="246"/>
      <c r="BX907" s="195"/>
      <c r="BY907" s="246"/>
      <c r="BZ907" s="195"/>
      <c r="CA907" s="246"/>
      <c r="CC907" s="246"/>
      <c r="CE907" s="246"/>
    </row>
    <row r="908" spans="1:83" s="17" customFormat="1" ht="14.25" customHeight="1" x14ac:dyDescent="0.25">
      <c r="A908" s="198"/>
      <c r="B908" s="200"/>
      <c r="C908" s="199"/>
      <c r="D908" s="199"/>
      <c r="E908" s="199"/>
      <c r="F908" s="200"/>
      <c r="G908" s="200"/>
      <c r="H908" s="200"/>
      <c r="I908" s="198"/>
      <c r="J908" s="199"/>
      <c r="K908" s="212"/>
      <c r="L908" s="198"/>
      <c r="M908" s="198"/>
      <c r="N908" s="198"/>
      <c r="O908" s="198"/>
      <c r="P908" s="198"/>
      <c r="Q908" s="198"/>
      <c r="R908" s="198"/>
      <c r="S908" s="198"/>
      <c r="T908" s="198"/>
      <c r="U908" s="202"/>
      <c r="V908" s="201"/>
      <c r="W908" s="201"/>
      <c r="X908" s="201"/>
      <c r="Y908" s="201"/>
      <c r="Z908" s="201"/>
      <c r="AA908" s="205"/>
      <c r="AB908" s="205"/>
      <c r="AC908" s="205"/>
      <c r="AD908" s="205"/>
      <c r="AE908" s="205"/>
      <c r="AF908" s="205"/>
      <c r="AG908" s="205"/>
      <c r="AH908" s="205"/>
      <c r="AI908" s="233"/>
      <c r="AJ908" s="331"/>
      <c r="AK908" s="331"/>
      <c r="AL908" s="331"/>
      <c r="AM908" s="332"/>
      <c r="AN908" s="332"/>
      <c r="AO908" s="333"/>
      <c r="AQ908" s="19"/>
      <c r="AV908" s="221"/>
      <c r="AW908" s="221"/>
      <c r="AX908" s="221"/>
      <c r="AY908" s="221"/>
      <c r="AZ908" s="221"/>
      <c r="BA908" s="221"/>
      <c r="BB908" s="221"/>
      <c r="BC908" s="221"/>
      <c r="BD908" s="221"/>
      <c r="BL908" s="195"/>
      <c r="BM908" s="195"/>
      <c r="BN908" s="195"/>
      <c r="BO908" s="195"/>
      <c r="BP908" s="195"/>
      <c r="BQ908" s="195"/>
      <c r="BS908" s="195"/>
      <c r="BT908" s="195"/>
      <c r="BU908" s="246"/>
      <c r="BV908" s="195"/>
      <c r="BW908" s="246"/>
      <c r="BX908" s="195"/>
      <c r="BY908" s="246"/>
      <c r="BZ908" s="195"/>
      <c r="CA908" s="246"/>
      <c r="CC908" s="246"/>
      <c r="CE908" s="246"/>
    </row>
    <row r="909" spans="1:83" s="17" customFormat="1" ht="14.25" customHeight="1" x14ac:dyDescent="0.25">
      <c r="A909" s="198"/>
      <c r="B909" s="200"/>
      <c r="C909" s="199"/>
      <c r="D909" s="199"/>
      <c r="E909" s="199"/>
      <c r="F909" s="200"/>
      <c r="G909" s="200"/>
      <c r="H909" s="200"/>
      <c r="I909" s="198"/>
      <c r="J909" s="199"/>
      <c r="K909" s="212"/>
      <c r="L909" s="198"/>
      <c r="M909" s="198"/>
      <c r="N909" s="198"/>
      <c r="O909" s="198"/>
      <c r="P909" s="198"/>
      <c r="Q909" s="198"/>
      <c r="R909" s="198"/>
      <c r="S909" s="198"/>
      <c r="T909" s="198"/>
      <c r="U909" s="202"/>
      <c r="V909" s="201"/>
      <c r="W909" s="201"/>
      <c r="X909" s="201"/>
      <c r="Y909" s="201"/>
      <c r="Z909" s="201"/>
      <c r="AA909" s="205"/>
      <c r="AB909" s="205"/>
      <c r="AC909" s="205"/>
      <c r="AD909" s="205"/>
      <c r="AE909" s="205"/>
      <c r="AF909" s="205"/>
      <c r="AG909" s="205"/>
      <c r="AH909" s="205"/>
      <c r="AI909" s="233"/>
      <c r="AJ909" s="331"/>
      <c r="AK909" s="331"/>
      <c r="AL909" s="331"/>
      <c r="AM909" s="332"/>
      <c r="AN909" s="332"/>
      <c r="AO909" s="333"/>
      <c r="AQ909" s="19"/>
      <c r="AV909" s="221"/>
      <c r="AW909" s="221"/>
      <c r="AX909" s="221"/>
      <c r="AY909" s="221"/>
      <c r="AZ909" s="221"/>
      <c r="BA909" s="221"/>
      <c r="BB909" s="221"/>
      <c r="BC909" s="221"/>
      <c r="BD909" s="221"/>
      <c r="BL909" s="195"/>
      <c r="BM909" s="195"/>
      <c r="BN909" s="195"/>
      <c r="BO909" s="195"/>
      <c r="BP909" s="195"/>
      <c r="BQ909" s="195"/>
      <c r="BS909" s="195"/>
      <c r="BT909" s="195"/>
      <c r="BU909" s="246"/>
      <c r="BV909" s="195"/>
      <c r="BW909" s="246"/>
      <c r="BX909" s="195"/>
      <c r="BY909" s="246"/>
      <c r="BZ909" s="195"/>
      <c r="CA909" s="246"/>
      <c r="CC909" s="246"/>
      <c r="CE909" s="246"/>
    </row>
    <row r="910" spans="1:83" s="17" customFormat="1" ht="14.25" customHeight="1" x14ac:dyDescent="0.25">
      <c r="A910" s="198"/>
      <c r="B910" s="200"/>
      <c r="C910" s="199"/>
      <c r="D910" s="199"/>
      <c r="E910" s="199"/>
      <c r="F910" s="200"/>
      <c r="G910" s="200"/>
      <c r="H910" s="200"/>
      <c r="I910" s="198"/>
      <c r="J910" s="199"/>
      <c r="K910" s="212"/>
      <c r="L910" s="198"/>
      <c r="M910" s="198"/>
      <c r="N910" s="198"/>
      <c r="O910" s="198"/>
      <c r="P910" s="198"/>
      <c r="Q910" s="198"/>
      <c r="R910" s="198"/>
      <c r="S910" s="198"/>
      <c r="T910" s="198"/>
      <c r="U910" s="202"/>
      <c r="V910" s="201"/>
      <c r="W910" s="201"/>
      <c r="X910" s="201"/>
      <c r="Y910" s="201"/>
      <c r="Z910" s="201"/>
      <c r="AA910" s="205"/>
      <c r="AB910" s="205"/>
      <c r="AC910" s="205"/>
      <c r="AD910" s="205"/>
      <c r="AE910" s="205"/>
      <c r="AF910" s="205"/>
      <c r="AG910" s="205"/>
      <c r="AH910" s="205"/>
      <c r="AI910" s="233"/>
      <c r="AJ910" s="331"/>
      <c r="AK910" s="331"/>
      <c r="AL910" s="331"/>
      <c r="AM910" s="332"/>
      <c r="AN910" s="332"/>
      <c r="AO910" s="333"/>
      <c r="AQ910" s="19"/>
      <c r="AV910" s="221"/>
      <c r="AW910" s="221"/>
      <c r="AX910" s="221"/>
      <c r="AY910" s="221"/>
      <c r="AZ910" s="221"/>
      <c r="BA910" s="221"/>
      <c r="BB910" s="221"/>
      <c r="BC910" s="221"/>
      <c r="BD910" s="221"/>
      <c r="BL910" s="195"/>
      <c r="BM910" s="195"/>
      <c r="BN910" s="195"/>
      <c r="BO910" s="195"/>
      <c r="BP910" s="195"/>
      <c r="BQ910" s="195"/>
      <c r="BS910" s="195"/>
      <c r="BT910" s="195"/>
      <c r="BU910" s="246"/>
      <c r="BV910" s="195"/>
      <c r="BW910" s="246"/>
      <c r="BX910" s="195"/>
      <c r="BY910" s="246"/>
      <c r="BZ910" s="195"/>
      <c r="CA910" s="246"/>
      <c r="CC910" s="246"/>
      <c r="CE910" s="246"/>
    </row>
    <row r="911" spans="1:83" s="17" customFormat="1" ht="14.25" customHeight="1" x14ac:dyDescent="0.25">
      <c r="A911" s="198"/>
      <c r="B911" s="200"/>
      <c r="C911" s="199"/>
      <c r="D911" s="199"/>
      <c r="E911" s="199"/>
      <c r="F911" s="200"/>
      <c r="G911" s="200"/>
      <c r="H911" s="200"/>
      <c r="I911" s="198"/>
      <c r="J911" s="199"/>
      <c r="K911" s="212"/>
      <c r="L911" s="198"/>
      <c r="M911" s="198"/>
      <c r="N911" s="198"/>
      <c r="O911" s="198"/>
      <c r="P911" s="198"/>
      <c r="Q911" s="198"/>
      <c r="R911" s="198"/>
      <c r="S911" s="198"/>
      <c r="T911" s="198"/>
      <c r="U911" s="202"/>
      <c r="V911" s="201"/>
      <c r="W911" s="201"/>
      <c r="X911" s="201"/>
      <c r="Y911" s="201"/>
      <c r="Z911" s="201"/>
      <c r="AA911" s="205"/>
      <c r="AB911" s="205"/>
      <c r="AC911" s="205"/>
      <c r="AD911" s="205"/>
      <c r="AE911" s="205"/>
      <c r="AF911" s="205"/>
      <c r="AG911" s="205"/>
      <c r="AH911" s="205"/>
      <c r="AI911" s="233"/>
      <c r="AJ911" s="331"/>
      <c r="AK911" s="331"/>
      <c r="AL911" s="331"/>
      <c r="AM911" s="332"/>
      <c r="AN911" s="332"/>
      <c r="AO911" s="333"/>
      <c r="AQ911" s="19"/>
      <c r="AV911" s="221"/>
      <c r="AW911" s="221"/>
      <c r="AX911" s="221"/>
      <c r="AY911" s="221"/>
      <c r="AZ911" s="221"/>
      <c r="BA911" s="221"/>
      <c r="BB911" s="221"/>
      <c r="BC911" s="221"/>
      <c r="BD911" s="221"/>
      <c r="BL911" s="195"/>
      <c r="BM911" s="195"/>
      <c r="BN911" s="195"/>
      <c r="BO911" s="195"/>
      <c r="BP911" s="195"/>
      <c r="BQ911" s="195"/>
      <c r="BS911" s="195"/>
      <c r="BT911" s="195"/>
      <c r="BU911" s="246"/>
      <c r="BV911" s="195"/>
      <c r="BW911" s="246"/>
      <c r="BX911" s="195"/>
      <c r="BY911" s="246"/>
      <c r="BZ911" s="195"/>
      <c r="CA911" s="246"/>
      <c r="CC911" s="246"/>
      <c r="CE911" s="246"/>
    </row>
    <row r="912" spans="1:83" s="17" customFormat="1" ht="14.25" customHeight="1" x14ac:dyDescent="0.25">
      <c r="A912" s="198"/>
      <c r="B912" s="200"/>
      <c r="C912" s="199"/>
      <c r="D912" s="199"/>
      <c r="E912" s="199"/>
      <c r="F912" s="200"/>
      <c r="G912" s="200"/>
      <c r="H912" s="200"/>
      <c r="I912" s="198"/>
      <c r="J912" s="199"/>
      <c r="K912" s="212"/>
      <c r="L912" s="198"/>
      <c r="M912" s="198"/>
      <c r="N912" s="198"/>
      <c r="O912" s="198"/>
      <c r="P912" s="198"/>
      <c r="Q912" s="198"/>
      <c r="R912" s="198"/>
      <c r="S912" s="198"/>
      <c r="T912" s="198"/>
      <c r="U912" s="202"/>
      <c r="V912" s="201"/>
      <c r="W912" s="201"/>
      <c r="X912" s="201"/>
      <c r="Y912" s="201"/>
      <c r="Z912" s="201"/>
      <c r="AA912" s="205"/>
      <c r="AB912" s="205"/>
      <c r="AC912" s="205"/>
      <c r="AD912" s="205"/>
      <c r="AE912" s="205"/>
      <c r="AF912" s="205"/>
      <c r="AG912" s="205"/>
      <c r="AH912" s="205"/>
      <c r="AI912" s="233"/>
      <c r="AJ912" s="331"/>
      <c r="AK912" s="331"/>
      <c r="AL912" s="331"/>
      <c r="AM912" s="332"/>
      <c r="AN912" s="332"/>
      <c r="AO912" s="333"/>
      <c r="AQ912" s="19"/>
      <c r="AV912" s="221"/>
      <c r="AW912" s="221"/>
      <c r="AX912" s="221"/>
      <c r="AY912" s="221"/>
      <c r="AZ912" s="221"/>
      <c r="BA912" s="221"/>
      <c r="BB912" s="221"/>
      <c r="BC912" s="221"/>
      <c r="BD912" s="221"/>
      <c r="BL912" s="195"/>
      <c r="BM912" s="195"/>
      <c r="BN912" s="195"/>
      <c r="BO912" s="195"/>
      <c r="BP912" s="195"/>
      <c r="BQ912" s="195"/>
      <c r="BS912" s="195"/>
      <c r="BT912" s="195"/>
      <c r="BU912" s="246"/>
      <c r="BV912" s="195"/>
      <c r="BW912" s="246"/>
      <c r="BX912" s="195"/>
      <c r="BY912" s="246"/>
      <c r="BZ912" s="195"/>
      <c r="CA912" s="246"/>
      <c r="CC912" s="246"/>
      <c r="CE912" s="246"/>
    </row>
    <row r="913" spans="1:83" s="17" customFormat="1" ht="14.25" customHeight="1" x14ac:dyDescent="0.25">
      <c r="A913" s="198"/>
      <c r="B913" s="200"/>
      <c r="C913" s="199"/>
      <c r="D913" s="199"/>
      <c r="E913" s="199"/>
      <c r="F913" s="200"/>
      <c r="G913" s="200"/>
      <c r="H913" s="200"/>
      <c r="I913" s="198"/>
      <c r="J913" s="199"/>
      <c r="K913" s="212"/>
      <c r="L913" s="198"/>
      <c r="M913" s="198"/>
      <c r="N913" s="198"/>
      <c r="O913" s="198"/>
      <c r="P913" s="198"/>
      <c r="Q913" s="198"/>
      <c r="R913" s="198"/>
      <c r="S913" s="198"/>
      <c r="T913" s="198"/>
      <c r="U913" s="202"/>
      <c r="V913" s="201"/>
      <c r="W913" s="201"/>
      <c r="X913" s="201"/>
      <c r="Y913" s="201"/>
      <c r="Z913" s="201"/>
      <c r="AA913" s="205"/>
      <c r="AB913" s="205"/>
      <c r="AC913" s="205"/>
      <c r="AD913" s="205"/>
      <c r="AE913" s="205"/>
      <c r="AF913" s="205"/>
      <c r="AG913" s="205"/>
      <c r="AH913" s="205"/>
      <c r="AI913" s="233"/>
      <c r="AJ913" s="331"/>
      <c r="AK913" s="331"/>
      <c r="AL913" s="331"/>
      <c r="AM913" s="332"/>
      <c r="AN913" s="332"/>
      <c r="AO913" s="333"/>
      <c r="AQ913" s="19"/>
      <c r="AV913" s="221"/>
      <c r="AW913" s="221"/>
      <c r="AX913" s="221"/>
      <c r="AY913" s="221"/>
      <c r="AZ913" s="221"/>
      <c r="BA913" s="221"/>
      <c r="BB913" s="221"/>
      <c r="BC913" s="221"/>
      <c r="BD913" s="221"/>
      <c r="BL913" s="195"/>
      <c r="BM913" s="195"/>
      <c r="BN913" s="195"/>
      <c r="BO913" s="195"/>
      <c r="BP913" s="195"/>
      <c r="BQ913" s="195"/>
      <c r="BS913" s="195"/>
      <c r="BT913" s="195"/>
      <c r="BU913" s="246"/>
      <c r="BV913" s="195"/>
      <c r="BW913" s="246"/>
      <c r="BX913" s="195"/>
      <c r="BY913" s="246"/>
      <c r="BZ913" s="195"/>
      <c r="CA913" s="246"/>
      <c r="CC913" s="246"/>
      <c r="CE913" s="246"/>
    </row>
    <row r="914" spans="1:83" s="17" customFormat="1" ht="14.25" customHeight="1" x14ac:dyDescent="0.25">
      <c r="A914" s="198"/>
      <c r="B914" s="200"/>
      <c r="C914" s="199"/>
      <c r="D914" s="199"/>
      <c r="E914" s="199"/>
      <c r="F914" s="200"/>
      <c r="G914" s="200"/>
      <c r="H914" s="200"/>
      <c r="I914" s="198"/>
      <c r="J914" s="199"/>
      <c r="K914" s="212"/>
      <c r="L914" s="198"/>
      <c r="M914" s="198"/>
      <c r="N914" s="198"/>
      <c r="O914" s="198"/>
      <c r="P914" s="198"/>
      <c r="Q914" s="198"/>
      <c r="R914" s="198"/>
      <c r="S914" s="198"/>
      <c r="T914" s="198"/>
      <c r="U914" s="202"/>
      <c r="V914" s="201"/>
      <c r="W914" s="201"/>
      <c r="X914" s="201"/>
      <c r="Y914" s="201"/>
      <c r="Z914" s="201"/>
      <c r="AA914" s="205"/>
      <c r="AB914" s="205"/>
      <c r="AC914" s="205"/>
      <c r="AD914" s="205"/>
      <c r="AE914" s="205"/>
      <c r="AF914" s="205"/>
      <c r="AG914" s="205"/>
      <c r="AH914" s="205"/>
      <c r="AI914" s="233"/>
      <c r="AJ914" s="331"/>
      <c r="AK914" s="331"/>
      <c r="AL914" s="331"/>
      <c r="AM914" s="332"/>
      <c r="AN914" s="332"/>
      <c r="AO914" s="333"/>
      <c r="AQ914" s="19"/>
      <c r="AV914" s="221"/>
      <c r="AW914" s="221"/>
      <c r="AX914" s="221"/>
      <c r="AY914" s="221"/>
      <c r="AZ914" s="221"/>
      <c r="BA914" s="221"/>
      <c r="BB914" s="221"/>
      <c r="BC914" s="221"/>
      <c r="BD914" s="221"/>
      <c r="BL914" s="195"/>
      <c r="BM914" s="195"/>
      <c r="BN914" s="195"/>
      <c r="BO914" s="195"/>
      <c r="BP914" s="195"/>
      <c r="BQ914" s="195"/>
      <c r="BS914" s="195"/>
      <c r="BT914" s="195"/>
      <c r="BU914" s="246"/>
      <c r="BV914" s="195"/>
      <c r="BW914" s="246"/>
      <c r="BX914" s="195"/>
      <c r="BY914" s="246"/>
      <c r="BZ914" s="195"/>
      <c r="CA914" s="246"/>
      <c r="CC914" s="246"/>
      <c r="CE914" s="246"/>
    </row>
    <row r="915" spans="1:83" s="17" customFormat="1" ht="14.25" customHeight="1" x14ac:dyDescent="0.25">
      <c r="A915" s="198"/>
      <c r="B915" s="200"/>
      <c r="C915" s="199"/>
      <c r="D915" s="199"/>
      <c r="E915" s="199"/>
      <c r="F915" s="200"/>
      <c r="G915" s="200"/>
      <c r="H915" s="200"/>
      <c r="I915" s="198"/>
      <c r="J915" s="199"/>
      <c r="K915" s="212"/>
      <c r="L915" s="198"/>
      <c r="M915" s="198"/>
      <c r="N915" s="198"/>
      <c r="O915" s="198"/>
      <c r="P915" s="198"/>
      <c r="Q915" s="198"/>
      <c r="R915" s="198"/>
      <c r="S915" s="198"/>
      <c r="T915" s="198"/>
      <c r="U915" s="202"/>
      <c r="V915" s="201"/>
      <c r="W915" s="201"/>
      <c r="X915" s="201"/>
      <c r="Y915" s="201"/>
      <c r="Z915" s="201"/>
      <c r="AA915" s="205"/>
      <c r="AB915" s="205"/>
      <c r="AC915" s="205"/>
      <c r="AD915" s="205"/>
      <c r="AE915" s="205"/>
      <c r="AF915" s="205"/>
      <c r="AG915" s="205"/>
      <c r="AH915" s="205"/>
      <c r="AI915" s="233"/>
      <c r="AJ915" s="331"/>
      <c r="AK915" s="331"/>
      <c r="AL915" s="331"/>
      <c r="AM915" s="332"/>
      <c r="AN915" s="332"/>
      <c r="AO915" s="333"/>
      <c r="AQ915" s="19"/>
      <c r="AV915" s="221"/>
      <c r="AW915" s="221"/>
      <c r="AX915" s="221"/>
      <c r="AY915" s="221"/>
      <c r="AZ915" s="221"/>
      <c r="BA915" s="221"/>
      <c r="BB915" s="221"/>
      <c r="BC915" s="221"/>
      <c r="BD915" s="221"/>
      <c r="BL915" s="195"/>
      <c r="BM915" s="195"/>
      <c r="BN915" s="195"/>
      <c r="BO915" s="195"/>
      <c r="BP915" s="195"/>
      <c r="BQ915" s="195"/>
      <c r="BS915" s="195"/>
      <c r="BT915" s="195"/>
      <c r="BU915" s="246"/>
      <c r="BV915" s="195"/>
      <c r="BW915" s="246"/>
      <c r="BX915" s="195"/>
      <c r="BY915" s="246"/>
      <c r="BZ915" s="195"/>
      <c r="CA915" s="246"/>
      <c r="CC915" s="246"/>
      <c r="CE915" s="246"/>
    </row>
    <row r="916" spans="1:83" s="17" customFormat="1" ht="14.25" customHeight="1" x14ac:dyDescent="0.25">
      <c r="A916" s="198"/>
      <c r="B916" s="200"/>
      <c r="C916" s="199"/>
      <c r="D916" s="199"/>
      <c r="E916" s="199"/>
      <c r="F916" s="200"/>
      <c r="G916" s="200"/>
      <c r="H916" s="200"/>
      <c r="I916" s="198"/>
      <c r="J916" s="199"/>
      <c r="K916" s="212"/>
      <c r="L916" s="198"/>
      <c r="M916" s="198"/>
      <c r="N916" s="198"/>
      <c r="O916" s="198"/>
      <c r="P916" s="198"/>
      <c r="Q916" s="198"/>
      <c r="R916" s="198"/>
      <c r="S916" s="198"/>
      <c r="T916" s="198"/>
      <c r="U916" s="202"/>
      <c r="V916" s="201"/>
      <c r="W916" s="201"/>
      <c r="X916" s="201"/>
      <c r="Y916" s="201"/>
      <c r="Z916" s="201"/>
      <c r="AA916" s="205"/>
      <c r="AB916" s="205"/>
      <c r="AC916" s="205"/>
      <c r="AD916" s="205"/>
      <c r="AE916" s="205"/>
      <c r="AF916" s="205"/>
      <c r="AG916" s="205"/>
      <c r="AH916" s="205"/>
      <c r="AI916" s="233"/>
      <c r="AJ916" s="331"/>
      <c r="AK916" s="331"/>
      <c r="AL916" s="331"/>
      <c r="AM916" s="332"/>
      <c r="AN916" s="332"/>
      <c r="AO916" s="333"/>
      <c r="AQ916" s="19"/>
      <c r="AV916" s="221"/>
      <c r="AW916" s="221"/>
      <c r="AX916" s="221"/>
      <c r="AY916" s="221"/>
      <c r="AZ916" s="221"/>
      <c r="BA916" s="221"/>
      <c r="BB916" s="221"/>
      <c r="BC916" s="221"/>
      <c r="BD916" s="221"/>
      <c r="BL916" s="195"/>
      <c r="BM916" s="195"/>
      <c r="BN916" s="195"/>
      <c r="BO916" s="195"/>
      <c r="BP916" s="195"/>
      <c r="BQ916" s="195"/>
      <c r="BS916" s="195"/>
      <c r="BT916" s="195"/>
      <c r="BU916" s="246"/>
      <c r="BV916" s="195"/>
      <c r="BW916" s="246"/>
      <c r="BX916" s="195"/>
      <c r="BY916" s="246"/>
      <c r="BZ916" s="195"/>
      <c r="CA916" s="246"/>
      <c r="CC916" s="246"/>
      <c r="CE916" s="246"/>
    </row>
    <row r="917" spans="1:83" s="17" customFormat="1" ht="14.25" customHeight="1" x14ac:dyDescent="0.25">
      <c r="A917" s="198"/>
      <c r="B917" s="200"/>
      <c r="C917" s="199"/>
      <c r="D917" s="199"/>
      <c r="E917" s="199"/>
      <c r="F917" s="200"/>
      <c r="G917" s="200"/>
      <c r="H917" s="200"/>
      <c r="I917" s="198"/>
      <c r="J917" s="199"/>
      <c r="K917" s="212"/>
      <c r="L917" s="198"/>
      <c r="M917" s="198"/>
      <c r="N917" s="198"/>
      <c r="O917" s="198"/>
      <c r="P917" s="198"/>
      <c r="Q917" s="198"/>
      <c r="R917" s="198"/>
      <c r="S917" s="198"/>
      <c r="T917" s="198"/>
      <c r="U917" s="202"/>
      <c r="V917" s="201"/>
      <c r="W917" s="201"/>
      <c r="X917" s="201"/>
      <c r="Y917" s="201"/>
      <c r="Z917" s="201"/>
      <c r="AA917" s="205"/>
      <c r="AB917" s="205"/>
      <c r="AC917" s="205"/>
      <c r="AD917" s="205"/>
      <c r="AE917" s="205"/>
      <c r="AF917" s="205"/>
      <c r="AG917" s="205"/>
      <c r="AH917" s="205"/>
      <c r="AI917" s="233"/>
      <c r="AJ917" s="331"/>
      <c r="AK917" s="331"/>
      <c r="AL917" s="331"/>
      <c r="AM917" s="332"/>
      <c r="AN917" s="332"/>
      <c r="AO917" s="333"/>
      <c r="AQ917" s="19"/>
      <c r="AV917" s="221"/>
      <c r="AW917" s="221"/>
      <c r="AX917" s="221"/>
      <c r="AY917" s="221"/>
      <c r="AZ917" s="221"/>
      <c r="BA917" s="221"/>
      <c r="BB917" s="221"/>
      <c r="BC917" s="221"/>
      <c r="BD917" s="221"/>
      <c r="BL917" s="195"/>
      <c r="BM917" s="195"/>
      <c r="BN917" s="195"/>
      <c r="BO917" s="195"/>
      <c r="BP917" s="195"/>
      <c r="BQ917" s="195"/>
      <c r="BS917" s="195"/>
      <c r="BT917" s="195"/>
      <c r="BU917" s="246"/>
      <c r="BV917" s="195"/>
      <c r="BW917" s="246"/>
      <c r="BX917" s="195"/>
      <c r="BY917" s="246"/>
      <c r="BZ917" s="195"/>
      <c r="CA917" s="246"/>
      <c r="CC917" s="246"/>
      <c r="CE917" s="246"/>
    </row>
    <row r="918" spans="1:83" s="17" customFormat="1" ht="14.25" customHeight="1" x14ac:dyDescent="0.25">
      <c r="A918" s="198"/>
      <c r="B918" s="200"/>
      <c r="C918" s="199"/>
      <c r="D918" s="199"/>
      <c r="E918" s="199"/>
      <c r="F918" s="200"/>
      <c r="G918" s="200"/>
      <c r="H918" s="200"/>
      <c r="I918" s="198"/>
      <c r="J918" s="199"/>
      <c r="K918" s="212"/>
      <c r="L918" s="198"/>
      <c r="M918" s="198"/>
      <c r="N918" s="198"/>
      <c r="O918" s="198"/>
      <c r="P918" s="198"/>
      <c r="Q918" s="198"/>
      <c r="R918" s="198"/>
      <c r="S918" s="198"/>
      <c r="T918" s="198"/>
      <c r="U918" s="202"/>
      <c r="V918" s="201"/>
      <c r="W918" s="201"/>
      <c r="X918" s="201"/>
      <c r="Y918" s="201"/>
      <c r="Z918" s="201"/>
      <c r="AA918" s="205"/>
      <c r="AB918" s="205"/>
      <c r="AC918" s="205"/>
      <c r="AD918" s="205"/>
      <c r="AE918" s="205"/>
      <c r="AF918" s="205"/>
      <c r="AG918" s="205"/>
      <c r="AH918" s="205"/>
      <c r="AI918" s="233"/>
      <c r="AJ918" s="331"/>
      <c r="AK918" s="331"/>
      <c r="AL918" s="331"/>
      <c r="AM918" s="332"/>
      <c r="AN918" s="332"/>
      <c r="AO918" s="333"/>
      <c r="AQ918" s="19"/>
      <c r="AV918" s="221"/>
      <c r="AW918" s="221"/>
      <c r="AX918" s="221"/>
      <c r="AY918" s="221"/>
      <c r="AZ918" s="221"/>
      <c r="BA918" s="221"/>
      <c r="BB918" s="221"/>
      <c r="BC918" s="221"/>
      <c r="BD918" s="221"/>
      <c r="BL918" s="195"/>
      <c r="BM918" s="195"/>
      <c r="BN918" s="195"/>
      <c r="BO918" s="195"/>
      <c r="BP918" s="195"/>
      <c r="BQ918" s="195"/>
      <c r="BS918" s="195"/>
      <c r="BT918" s="195"/>
      <c r="BU918" s="246"/>
      <c r="BV918" s="195"/>
      <c r="BW918" s="246"/>
      <c r="BX918" s="195"/>
      <c r="BY918" s="246"/>
      <c r="BZ918" s="195"/>
      <c r="CA918" s="246"/>
      <c r="CC918" s="246"/>
      <c r="CE918" s="246"/>
    </row>
    <row r="919" spans="1:83" s="17" customFormat="1" ht="14.25" customHeight="1" x14ac:dyDescent="0.25">
      <c r="A919" s="198"/>
      <c r="B919" s="200"/>
      <c r="C919" s="199"/>
      <c r="D919" s="199"/>
      <c r="E919" s="199"/>
      <c r="F919" s="200"/>
      <c r="G919" s="200"/>
      <c r="H919" s="200"/>
      <c r="I919" s="198"/>
      <c r="J919" s="199"/>
      <c r="K919" s="212"/>
      <c r="L919" s="198"/>
      <c r="M919" s="198"/>
      <c r="N919" s="198"/>
      <c r="O919" s="198"/>
      <c r="P919" s="198"/>
      <c r="Q919" s="198"/>
      <c r="R919" s="198"/>
      <c r="S919" s="198"/>
      <c r="T919" s="198"/>
      <c r="U919" s="202"/>
      <c r="V919" s="201"/>
      <c r="W919" s="201"/>
      <c r="X919" s="201"/>
      <c r="Y919" s="201"/>
      <c r="Z919" s="201"/>
      <c r="AA919" s="205"/>
      <c r="AB919" s="205"/>
      <c r="AC919" s="205"/>
      <c r="AD919" s="205"/>
      <c r="AE919" s="205"/>
      <c r="AF919" s="205"/>
      <c r="AG919" s="205"/>
      <c r="AH919" s="205"/>
      <c r="AI919" s="233"/>
      <c r="AJ919" s="331"/>
      <c r="AK919" s="331"/>
      <c r="AL919" s="331"/>
      <c r="AM919" s="332"/>
      <c r="AN919" s="332"/>
      <c r="AO919" s="333"/>
      <c r="AQ919" s="19"/>
      <c r="AV919" s="221"/>
      <c r="AW919" s="221"/>
      <c r="AX919" s="221"/>
      <c r="AY919" s="221"/>
      <c r="AZ919" s="221"/>
      <c r="BA919" s="221"/>
      <c r="BB919" s="221"/>
      <c r="BC919" s="221"/>
      <c r="BD919" s="221"/>
      <c r="BL919" s="195"/>
      <c r="BM919" s="195"/>
      <c r="BN919" s="195"/>
      <c r="BO919" s="195"/>
      <c r="BP919" s="195"/>
      <c r="BQ919" s="195"/>
      <c r="BS919" s="195"/>
      <c r="BT919" s="195"/>
      <c r="BU919" s="246"/>
      <c r="BV919" s="195"/>
      <c r="BW919" s="246"/>
      <c r="BX919" s="195"/>
      <c r="BY919" s="246"/>
      <c r="BZ919" s="195"/>
      <c r="CA919" s="246"/>
      <c r="CC919" s="246"/>
      <c r="CE919" s="246"/>
    </row>
    <row r="920" spans="1:83" s="17" customFormat="1" ht="14.25" customHeight="1" x14ac:dyDescent="0.25">
      <c r="A920" s="198"/>
      <c r="B920" s="200"/>
      <c r="C920" s="199"/>
      <c r="D920" s="199"/>
      <c r="E920" s="199"/>
      <c r="F920" s="200"/>
      <c r="G920" s="200"/>
      <c r="H920" s="200"/>
      <c r="I920" s="198"/>
      <c r="J920" s="199"/>
      <c r="K920" s="212"/>
      <c r="L920" s="198"/>
      <c r="M920" s="198"/>
      <c r="N920" s="198"/>
      <c r="O920" s="198"/>
      <c r="P920" s="198"/>
      <c r="Q920" s="198"/>
      <c r="R920" s="198"/>
      <c r="S920" s="198"/>
      <c r="T920" s="198"/>
      <c r="U920" s="202"/>
      <c r="V920" s="201"/>
      <c r="W920" s="201"/>
      <c r="X920" s="201"/>
      <c r="Y920" s="201"/>
      <c r="Z920" s="201"/>
      <c r="AA920" s="205"/>
      <c r="AB920" s="205"/>
      <c r="AC920" s="205"/>
      <c r="AD920" s="205"/>
      <c r="AE920" s="205"/>
      <c r="AF920" s="205"/>
      <c r="AG920" s="205"/>
      <c r="AH920" s="205"/>
      <c r="AI920" s="233"/>
      <c r="AJ920" s="331"/>
      <c r="AK920" s="331"/>
      <c r="AL920" s="331"/>
      <c r="AM920" s="332"/>
      <c r="AN920" s="332"/>
      <c r="AO920" s="333"/>
      <c r="AQ920" s="19"/>
      <c r="AV920" s="221"/>
      <c r="AW920" s="221"/>
      <c r="AX920" s="221"/>
      <c r="AY920" s="221"/>
      <c r="AZ920" s="221"/>
      <c r="BA920" s="221"/>
      <c r="BB920" s="221"/>
      <c r="BC920" s="221"/>
      <c r="BD920" s="221"/>
      <c r="BL920" s="195"/>
      <c r="BM920" s="195"/>
      <c r="BN920" s="195"/>
      <c r="BO920" s="195"/>
      <c r="BP920" s="195"/>
      <c r="BQ920" s="195"/>
      <c r="BS920" s="195"/>
      <c r="BT920" s="195"/>
      <c r="BU920" s="246"/>
      <c r="BV920" s="195"/>
      <c r="BW920" s="246"/>
      <c r="BX920" s="195"/>
      <c r="BY920" s="246"/>
      <c r="BZ920" s="195"/>
      <c r="CA920" s="246"/>
      <c r="CC920" s="246"/>
      <c r="CE920" s="246"/>
    </row>
    <row r="921" spans="1:83" s="17" customFormat="1" ht="14.25" customHeight="1" x14ac:dyDescent="0.25">
      <c r="A921" s="198"/>
      <c r="B921" s="200"/>
      <c r="C921" s="199"/>
      <c r="D921" s="199"/>
      <c r="E921" s="199"/>
      <c r="F921" s="200"/>
      <c r="G921" s="200"/>
      <c r="H921" s="200"/>
      <c r="I921" s="198"/>
      <c r="J921" s="199"/>
      <c r="K921" s="212"/>
      <c r="L921" s="198"/>
      <c r="M921" s="198"/>
      <c r="N921" s="198"/>
      <c r="O921" s="198"/>
      <c r="P921" s="198"/>
      <c r="Q921" s="198"/>
      <c r="R921" s="198"/>
      <c r="S921" s="198"/>
      <c r="T921" s="198"/>
      <c r="U921" s="202"/>
      <c r="V921" s="201"/>
      <c r="W921" s="201"/>
      <c r="X921" s="201"/>
      <c r="Y921" s="201"/>
      <c r="Z921" s="201"/>
      <c r="AA921" s="205"/>
      <c r="AB921" s="205"/>
      <c r="AC921" s="205"/>
      <c r="AD921" s="205"/>
      <c r="AE921" s="205"/>
      <c r="AF921" s="205"/>
      <c r="AG921" s="205"/>
      <c r="AH921" s="205"/>
      <c r="AI921" s="233"/>
      <c r="AJ921" s="331"/>
      <c r="AK921" s="331"/>
      <c r="AL921" s="331"/>
      <c r="AM921" s="332"/>
      <c r="AN921" s="332"/>
      <c r="AO921" s="333"/>
      <c r="AQ921" s="19"/>
      <c r="AV921" s="221"/>
      <c r="AW921" s="221"/>
      <c r="AX921" s="221"/>
      <c r="AY921" s="221"/>
      <c r="AZ921" s="221"/>
      <c r="BA921" s="221"/>
      <c r="BB921" s="221"/>
      <c r="BC921" s="221"/>
      <c r="BD921" s="221"/>
      <c r="BL921" s="195"/>
      <c r="BM921" s="195"/>
      <c r="BN921" s="195"/>
      <c r="BO921" s="195"/>
      <c r="BP921" s="195"/>
      <c r="BQ921" s="195"/>
      <c r="BS921" s="195"/>
      <c r="BT921" s="195"/>
      <c r="BU921" s="246"/>
      <c r="BV921" s="195"/>
      <c r="BW921" s="246"/>
      <c r="BX921" s="195"/>
      <c r="BY921" s="246"/>
      <c r="BZ921" s="195"/>
      <c r="CA921" s="246"/>
      <c r="CC921" s="246"/>
      <c r="CE921" s="246"/>
    </row>
    <row r="922" spans="1:83" s="17" customFormat="1" ht="14.25" customHeight="1" x14ac:dyDescent="0.25">
      <c r="A922" s="198"/>
      <c r="B922" s="200"/>
      <c r="C922" s="199"/>
      <c r="D922" s="199"/>
      <c r="E922" s="199"/>
      <c r="F922" s="200"/>
      <c r="G922" s="200"/>
      <c r="H922" s="200"/>
      <c r="I922" s="198"/>
      <c r="J922" s="199"/>
      <c r="K922" s="212"/>
      <c r="L922" s="198"/>
      <c r="M922" s="198"/>
      <c r="N922" s="198"/>
      <c r="O922" s="198"/>
      <c r="P922" s="198"/>
      <c r="Q922" s="198"/>
      <c r="R922" s="198"/>
      <c r="S922" s="198"/>
      <c r="T922" s="198"/>
      <c r="U922" s="202"/>
      <c r="V922" s="201"/>
      <c r="W922" s="201"/>
      <c r="X922" s="201"/>
      <c r="Y922" s="201"/>
      <c r="Z922" s="201"/>
      <c r="AA922" s="205"/>
      <c r="AB922" s="205"/>
      <c r="AC922" s="205"/>
      <c r="AD922" s="205"/>
      <c r="AE922" s="205"/>
      <c r="AF922" s="205"/>
      <c r="AG922" s="205"/>
      <c r="AH922" s="205"/>
      <c r="AI922" s="233"/>
      <c r="AJ922" s="331"/>
      <c r="AK922" s="331"/>
      <c r="AL922" s="331"/>
      <c r="AM922" s="332"/>
      <c r="AN922" s="332"/>
      <c r="AO922" s="333"/>
      <c r="AQ922" s="19"/>
      <c r="AV922" s="221"/>
      <c r="AW922" s="221"/>
      <c r="AX922" s="221"/>
      <c r="AY922" s="221"/>
      <c r="AZ922" s="221"/>
      <c r="BA922" s="221"/>
      <c r="BB922" s="221"/>
      <c r="BC922" s="221"/>
      <c r="BD922" s="221"/>
      <c r="BL922" s="195"/>
      <c r="BM922" s="195"/>
      <c r="BN922" s="195"/>
      <c r="BO922" s="195"/>
      <c r="BP922" s="195"/>
      <c r="BQ922" s="195"/>
      <c r="BS922" s="195"/>
      <c r="BT922" s="195"/>
      <c r="BU922" s="246"/>
      <c r="BV922" s="195"/>
      <c r="BW922" s="246"/>
      <c r="BX922" s="195"/>
      <c r="BY922" s="246"/>
      <c r="BZ922" s="195"/>
      <c r="CA922" s="246"/>
      <c r="CC922" s="246"/>
      <c r="CE922" s="246"/>
    </row>
    <row r="923" spans="1:83" s="17" customFormat="1" ht="14.25" customHeight="1" x14ac:dyDescent="0.25">
      <c r="A923" s="198"/>
      <c r="B923" s="200"/>
      <c r="C923" s="199"/>
      <c r="D923" s="199"/>
      <c r="E923" s="199"/>
      <c r="F923" s="200"/>
      <c r="G923" s="200"/>
      <c r="H923" s="200"/>
      <c r="I923" s="198"/>
      <c r="J923" s="199"/>
      <c r="K923" s="212"/>
      <c r="L923" s="198"/>
      <c r="M923" s="198"/>
      <c r="N923" s="198"/>
      <c r="O923" s="198"/>
      <c r="P923" s="198"/>
      <c r="Q923" s="198"/>
      <c r="R923" s="198"/>
      <c r="S923" s="198"/>
      <c r="T923" s="198"/>
      <c r="U923" s="202"/>
      <c r="V923" s="201"/>
      <c r="W923" s="201"/>
      <c r="X923" s="201"/>
      <c r="Y923" s="201"/>
      <c r="Z923" s="201"/>
      <c r="AA923" s="205"/>
      <c r="AB923" s="205"/>
      <c r="AC923" s="205"/>
      <c r="AD923" s="205"/>
      <c r="AE923" s="205"/>
      <c r="AF923" s="205"/>
      <c r="AG923" s="205"/>
      <c r="AH923" s="205"/>
      <c r="AI923" s="233"/>
      <c r="AJ923" s="331"/>
      <c r="AK923" s="331"/>
      <c r="AL923" s="331"/>
      <c r="AM923" s="332"/>
      <c r="AN923" s="332"/>
      <c r="AO923" s="333"/>
      <c r="AQ923" s="19"/>
      <c r="AV923" s="221"/>
      <c r="AW923" s="221"/>
      <c r="AX923" s="221"/>
      <c r="AY923" s="221"/>
      <c r="AZ923" s="221"/>
      <c r="BA923" s="221"/>
      <c r="BB923" s="221"/>
      <c r="BC923" s="221"/>
      <c r="BD923" s="221"/>
      <c r="BL923" s="195"/>
      <c r="BM923" s="195"/>
      <c r="BN923" s="195"/>
      <c r="BO923" s="195"/>
      <c r="BP923" s="195"/>
      <c r="BQ923" s="195"/>
      <c r="BS923" s="195"/>
      <c r="BT923" s="195"/>
      <c r="BU923" s="246"/>
      <c r="BV923" s="195"/>
      <c r="BW923" s="246"/>
      <c r="BX923" s="195"/>
      <c r="BY923" s="246"/>
      <c r="BZ923" s="195"/>
      <c r="CA923" s="246"/>
      <c r="CC923" s="246"/>
      <c r="CE923" s="246"/>
    </row>
    <row r="924" spans="1:83" s="17" customFormat="1" ht="14.25" customHeight="1" x14ac:dyDescent="0.25">
      <c r="A924" s="198"/>
      <c r="B924" s="200"/>
      <c r="C924" s="199"/>
      <c r="D924" s="199"/>
      <c r="E924" s="199"/>
      <c r="F924" s="200"/>
      <c r="G924" s="200"/>
      <c r="H924" s="200"/>
      <c r="I924" s="198"/>
      <c r="J924" s="199"/>
      <c r="K924" s="212"/>
      <c r="L924" s="198"/>
      <c r="M924" s="198"/>
      <c r="N924" s="198"/>
      <c r="O924" s="198"/>
      <c r="P924" s="198"/>
      <c r="Q924" s="198"/>
      <c r="R924" s="198"/>
      <c r="S924" s="198"/>
      <c r="T924" s="198"/>
      <c r="U924" s="202"/>
      <c r="V924" s="201"/>
      <c r="W924" s="201"/>
      <c r="X924" s="201"/>
      <c r="Y924" s="201"/>
      <c r="Z924" s="201"/>
      <c r="AA924" s="205"/>
      <c r="AB924" s="205"/>
      <c r="AC924" s="205"/>
      <c r="AD924" s="205"/>
      <c r="AE924" s="205"/>
      <c r="AF924" s="205"/>
      <c r="AG924" s="205"/>
      <c r="AH924" s="205"/>
      <c r="AI924" s="233"/>
      <c r="AJ924" s="331"/>
      <c r="AK924" s="331"/>
      <c r="AL924" s="331"/>
      <c r="AM924" s="332"/>
      <c r="AN924" s="332"/>
      <c r="AO924" s="333"/>
      <c r="AQ924" s="19"/>
      <c r="AV924" s="221"/>
      <c r="AW924" s="221"/>
      <c r="AX924" s="221"/>
      <c r="AY924" s="221"/>
      <c r="AZ924" s="221"/>
      <c r="BA924" s="221"/>
      <c r="BB924" s="221"/>
      <c r="BC924" s="221"/>
      <c r="BD924" s="221"/>
      <c r="BL924" s="195"/>
      <c r="BM924" s="195"/>
      <c r="BN924" s="195"/>
      <c r="BO924" s="195"/>
      <c r="BP924" s="195"/>
      <c r="BQ924" s="195"/>
      <c r="BS924" s="195"/>
      <c r="BT924" s="195"/>
      <c r="BU924" s="246"/>
      <c r="BV924" s="195"/>
      <c r="BW924" s="246"/>
      <c r="BX924" s="195"/>
      <c r="BY924" s="246"/>
      <c r="BZ924" s="195"/>
      <c r="CA924" s="246"/>
      <c r="CC924" s="246"/>
      <c r="CE924" s="246"/>
    </row>
    <row r="925" spans="1:83" s="17" customFormat="1" ht="14.25" customHeight="1" x14ac:dyDescent="0.25">
      <c r="A925" s="198"/>
      <c r="B925" s="200"/>
      <c r="C925" s="199"/>
      <c r="D925" s="199"/>
      <c r="E925" s="199"/>
      <c r="F925" s="200"/>
      <c r="G925" s="200"/>
      <c r="H925" s="200"/>
      <c r="I925" s="198"/>
      <c r="J925" s="199"/>
      <c r="K925" s="212"/>
      <c r="L925" s="198"/>
      <c r="M925" s="198"/>
      <c r="N925" s="198"/>
      <c r="O925" s="198"/>
      <c r="P925" s="198"/>
      <c r="Q925" s="198"/>
      <c r="R925" s="198"/>
      <c r="S925" s="198"/>
      <c r="T925" s="198"/>
      <c r="U925" s="202"/>
      <c r="V925" s="201"/>
      <c r="W925" s="201"/>
      <c r="X925" s="201"/>
      <c r="Y925" s="201"/>
      <c r="Z925" s="201"/>
      <c r="AA925" s="205"/>
      <c r="AB925" s="205"/>
      <c r="AC925" s="205"/>
      <c r="AD925" s="205"/>
      <c r="AE925" s="205"/>
      <c r="AF925" s="205"/>
      <c r="AG925" s="205"/>
      <c r="AH925" s="205"/>
      <c r="AI925" s="233"/>
      <c r="AJ925" s="331"/>
      <c r="AK925" s="331"/>
      <c r="AL925" s="331"/>
      <c r="AM925" s="332"/>
      <c r="AN925" s="332"/>
      <c r="AO925" s="333"/>
      <c r="AQ925" s="19"/>
      <c r="AV925" s="221"/>
      <c r="AW925" s="221"/>
      <c r="AX925" s="221"/>
      <c r="AY925" s="221"/>
      <c r="AZ925" s="221"/>
      <c r="BA925" s="221"/>
      <c r="BB925" s="221"/>
      <c r="BC925" s="221"/>
      <c r="BD925" s="221"/>
      <c r="BL925" s="195"/>
      <c r="BM925" s="195"/>
      <c r="BN925" s="195"/>
      <c r="BO925" s="195"/>
      <c r="BP925" s="195"/>
      <c r="BQ925" s="195"/>
      <c r="BS925" s="195"/>
      <c r="BT925" s="195"/>
      <c r="BU925" s="246"/>
      <c r="BV925" s="195"/>
      <c r="BW925" s="246"/>
      <c r="BX925" s="195"/>
      <c r="BY925" s="246"/>
      <c r="BZ925" s="195"/>
      <c r="CA925" s="246"/>
      <c r="CC925" s="246"/>
      <c r="CE925" s="246"/>
    </row>
    <row r="926" spans="1:83" s="17" customFormat="1" ht="14.25" customHeight="1" x14ac:dyDescent="0.25">
      <c r="A926" s="198"/>
      <c r="B926" s="200"/>
      <c r="C926" s="199"/>
      <c r="D926" s="199"/>
      <c r="E926" s="199"/>
      <c r="F926" s="200"/>
      <c r="G926" s="200"/>
      <c r="H926" s="200"/>
      <c r="I926" s="198"/>
      <c r="J926" s="199"/>
      <c r="K926" s="212"/>
      <c r="L926" s="198"/>
      <c r="M926" s="198"/>
      <c r="N926" s="198"/>
      <c r="O926" s="198"/>
      <c r="P926" s="198"/>
      <c r="Q926" s="198"/>
      <c r="R926" s="198"/>
      <c r="S926" s="198"/>
      <c r="T926" s="198"/>
      <c r="U926" s="202"/>
      <c r="V926" s="201"/>
      <c r="W926" s="201"/>
      <c r="X926" s="201"/>
      <c r="Y926" s="201"/>
      <c r="Z926" s="201"/>
      <c r="AA926" s="205"/>
      <c r="AB926" s="205"/>
      <c r="AC926" s="205"/>
      <c r="AD926" s="205"/>
      <c r="AE926" s="205"/>
      <c r="AF926" s="205"/>
      <c r="AG926" s="205"/>
      <c r="AH926" s="205"/>
      <c r="AI926" s="233"/>
      <c r="AJ926" s="331"/>
      <c r="AK926" s="331"/>
      <c r="AL926" s="331"/>
      <c r="AM926" s="332"/>
      <c r="AN926" s="332"/>
      <c r="AO926" s="333"/>
      <c r="AQ926" s="19"/>
      <c r="AV926" s="221"/>
      <c r="AW926" s="221"/>
      <c r="AX926" s="221"/>
      <c r="AY926" s="221"/>
      <c r="AZ926" s="221"/>
      <c r="BA926" s="221"/>
      <c r="BB926" s="221"/>
      <c r="BC926" s="221"/>
      <c r="BD926" s="221"/>
      <c r="BL926" s="195"/>
      <c r="BM926" s="195"/>
      <c r="BN926" s="195"/>
      <c r="BO926" s="195"/>
      <c r="BP926" s="195"/>
      <c r="BQ926" s="195"/>
      <c r="BS926" s="195"/>
      <c r="BT926" s="195"/>
      <c r="BU926" s="246"/>
      <c r="BV926" s="195"/>
      <c r="BW926" s="246"/>
      <c r="BX926" s="195"/>
      <c r="BY926" s="246"/>
      <c r="BZ926" s="195"/>
      <c r="CA926" s="246"/>
      <c r="CC926" s="246"/>
      <c r="CE926" s="246"/>
    </row>
    <row r="927" spans="1:83" s="17" customFormat="1" ht="14.25" customHeight="1" x14ac:dyDescent="0.25">
      <c r="A927" s="198"/>
      <c r="B927" s="200"/>
      <c r="C927" s="199"/>
      <c r="D927" s="199"/>
      <c r="E927" s="199"/>
      <c r="F927" s="200"/>
      <c r="G927" s="200"/>
      <c r="H927" s="200"/>
      <c r="I927" s="198"/>
      <c r="J927" s="199"/>
      <c r="K927" s="212"/>
      <c r="L927" s="198"/>
      <c r="M927" s="198"/>
      <c r="N927" s="198"/>
      <c r="O927" s="198"/>
      <c r="P927" s="198"/>
      <c r="Q927" s="198"/>
      <c r="R927" s="198"/>
      <c r="S927" s="198"/>
      <c r="T927" s="198"/>
      <c r="U927" s="202"/>
      <c r="V927" s="201"/>
      <c r="W927" s="201"/>
      <c r="X927" s="201"/>
      <c r="Y927" s="201"/>
      <c r="Z927" s="201"/>
      <c r="AA927" s="205"/>
      <c r="AB927" s="205"/>
      <c r="AC927" s="205"/>
      <c r="AD927" s="205"/>
      <c r="AE927" s="205"/>
      <c r="AF927" s="205"/>
      <c r="AG927" s="205"/>
      <c r="AH927" s="205"/>
      <c r="AI927" s="233"/>
      <c r="AJ927" s="331"/>
      <c r="AK927" s="331"/>
      <c r="AL927" s="331"/>
      <c r="AM927" s="332"/>
      <c r="AN927" s="332"/>
      <c r="AO927" s="333"/>
      <c r="AQ927" s="19"/>
      <c r="AV927" s="221"/>
      <c r="AW927" s="221"/>
      <c r="AX927" s="221"/>
      <c r="AY927" s="221"/>
      <c r="AZ927" s="221"/>
      <c r="BA927" s="221"/>
      <c r="BB927" s="221"/>
      <c r="BC927" s="221"/>
      <c r="BD927" s="221"/>
      <c r="BL927" s="195"/>
      <c r="BM927" s="195"/>
      <c r="BN927" s="195"/>
      <c r="BO927" s="195"/>
      <c r="BP927" s="195"/>
      <c r="BQ927" s="195"/>
      <c r="BS927" s="195"/>
      <c r="BT927" s="195"/>
      <c r="BU927" s="246"/>
      <c r="BV927" s="195"/>
      <c r="BW927" s="246"/>
      <c r="BX927" s="195"/>
      <c r="BY927" s="246"/>
      <c r="BZ927" s="195"/>
      <c r="CA927" s="246"/>
      <c r="CC927" s="246"/>
      <c r="CE927" s="246"/>
    </row>
    <row r="928" spans="1:83" s="17" customFormat="1" ht="14.25" customHeight="1" x14ac:dyDescent="0.25">
      <c r="A928" s="198"/>
      <c r="B928" s="200"/>
      <c r="C928" s="199"/>
      <c r="D928" s="199"/>
      <c r="E928" s="199"/>
      <c r="F928" s="200"/>
      <c r="G928" s="200"/>
      <c r="H928" s="200"/>
      <c r="I928" s="198"/>
      <c r="J928" s="199"/>
      <c r="K928" s="212"/>
      <c r="L928" s="198"/>
      <c r="M928" s="198"/>
      <c r="N928" s="198"/>
      <c r="O928" s="198"/>
      <c r="P928" s="198"/>
      <c r="Q928" s="198"/>
      <c r="R928" s="198"/>
      <c r="S928" s="198"/>
      <c r="T928" s="198"/>
      <c r="U928" s="202"/>
      <c r="V928" s="201"/>
      <c r="W928" s="201"/>
      <c r="X928" s="201"/>
      <c r="Y928" s="201"/>
      <c r="Z928" s="201"/>
      <c r="AA928" s="205"/>
      <c r="AB928" s="205"/>
      <c r="AC928" s="205"/>
      <c r="AD928" s="205"/>
      <c r="AE928" s="205"/>
      <c r="AF928" s="205"/>
      <c r="AG928" s="205"/>
      <c r="AH928" s="205"/>
      <c r="AI928" s="233"/>
      <c r="AJ928" s="331"/>
      <c r="AK928" s="331"/>
      <c r="AL928" s="331"/>
      <c r="AM928" s="332"/>
      <c r="AN928" s="332"/>
      <c r="AO928" s="333"/>
      <c r="AQ928" s="19"/>
      <c r="AV928" s="221"/>
      <c r="AW928" s="221"/>
      <c r="AX928" s="221"/>
      <c r="AY928" s="221"/>
      <c r="AZ928" s="221"/>
      <c r="BA928" s="221"/>
      <c r="BB928" s="221"/>
      <c r="BC928" s="221"/>
      <c r="BD928" s="221"/>
      <c r="BL928" s="195"/>
      <c r="BM928" s="195"/>
      <c r="BN928" s="195"/>
      <c r="BO928" s="195"/>
      <c r="BP928" s="195"/>
      <c r="BQ928" s="195"/>
      <c r="BS928" s="195"/>
      <c r="BT928" s="195"/>
      <c r="BU928" s="246"/>
      <c r="BV928" s="195"/>
      <c r="BW928" s="246"/>
      <c r="BX928" s="195"/>
      <c r="BY928" s="246"/>
      <c r="BZ928" s="195"/>
      <c r="CA928" s="246"/>
      <c r="CC928" s="246"/>
      <c r="CE928" s="246"/>
    </row>
    <row r="929" spans="1:83" s="17" customFormat="1" ht="14.25" customHeight="1" x14ac:dyDescent="0.25">
      <c r="A929" s="198"/>
      <c r="B929" s="200"/>
      <c r="C929" s="199"/>
      <c r="D929" s="199"/>
      <c r="E929" s="199"/>
      <c r="F929" s="200"/>
      <c r="G929" s="200"/>
      <c r="H929" s="200"/>
      <c r="I929" s="198"/>
      <c r="J929" s="199"/>
      <c r="K929" s="212"/>
      <c r="L929" s="198"/>
      <c r="M929" s="198"/>
      <c r="N929" s="198"/>
      <c r="O929" s="198"/>
      <c r="P929" s="198"/>
      <c r="Q929" s="198"/>
      <c r="R929" s="198"/>
      <c r="S929" s="198"/>
      <c r="T929" s="198"/>
      <c r="U929" s="202"/>
      <c r="V929" s="201"/>
      <c r="W929" s="201"/>
      <c r="X929" s="201"/>
      <c r="Y929" s="201"/>
      <c r="Z929" s="201"/>
      <c r="AA929" s="205"/>
      <c r="AB929" s="205"/>
      <c r="AC929" s="205"/>
      <c r="AD929" s="205"/>
      <c r="AE929" s="205"/>
      <c r="AF929" s="205"/>
      <c r="AG929" s="205"/>
      <c r="AH929" s="205"/>
      <c r="AI929" s="233"/>
      <c r="AJ929" s="331"/>
      <c r="AK929" s="331"/>
      <c r="AL929" s="331"/>
      <c r="AM929" s="332"/>
      <c r="AN929" s="332"/>
      <c r="AO929" s="333"/>
      <c r="AQ929" s="19"/>
      <c r="AV929" s="221"/>
      <c r="AW929" s="221"/>
      <c r="AX929" s="221"/>
      <c r="AY929" s="221"/>
      <c r="AZ929" s="221"/>
      <c r="BA929" s="221"/>
      <c r="BB929" s="221"/>
      <c r="BC929" s="221"/>
      <c r="BD929" s="221"/>
      <c r="BL929" s="195"/>
      <c r="BM929" s="195"/>
      <c r="BN929" s="195"/>
      <c r="BO929" s="195"/>
      <c r="BP929" s="195"/>
      <c r="BQ929" s="195"/>
      <c r="BS929" s="195"/>
      <c r="BT929" s="195"/>
      <c r="BU929" s="246"/>
      <c r="BV929" s="195"/>
      <c r="BW929" s="246"/>
      <c r="BX929" s="195"/>
      <c r="BY929" s="246"/>
      <c r="BZ929" s="195"/>
      <c r="CA929" s="246"/>
      <c r="CC929" s="246"/>
      <c r="CE929" s="246"/>
    </row>
    <row r="930" spans="1:83" s="17" customFormat="1" ht="14.25" customHeight="1" x14ac:dyDescent="0.25">
      <c r="A930" s="198"/>
      <c r="B930" s="200"/>
      <c r="C930" s="199"/>
      <c r="D930" s="199"/>
      <c r="E930" s="199"/>
      <c r="F930" s="200"/>
      <c r="G930" s="200"/>
      <c r="H930" s="200"/>
      <c r="I930" s="198"/>
      <c r="J930" s="199"/>
      <c r="K930" s="212"/>
      <c r="L930" s="198"/>
      <c r="M930" s="198"/>
      <c r="N930" s="198"/>
      <c r="O930" s="198"/>
      <c r="P930" s="198"/>
      <c r="Q930" s="198"/>
      <c r="R930" s="198"/>
      <c r="S930" s="198"/>
      <c r="T930" s="198"/>
      <c r="U930" s="202"/>
      <c r="V930" s="201"/>
      <c r="W930" s="201"/>
      <c r="X930" s="201"/>
      <c r="Y930" s="201"/>
      <c r="Z930" s="201"/>
      <c r="AA930" s="205"/>
      <c r="AB930" s="205"/>
      <c r="AC930" s="205"/>
      <c r="AD930" s="205"/>
      <c r="AE930" s="205"/>
      <c r="AF930" s="205"/>
      <c r="AG930" s="205"/>
      <c r="AH930" s="205"/>
      <c r="AI930" s="233"/>
      <c r="AJ930" s="331"/>
      <c r="AK930" s="331"/>
      <c r="AL930" s="331"/>
      <c r="AM930" s="332"/>
      <c r="AN930" s="332"/>
      <c r="AO930" s="333"/>
      <c r="AQ930" s="19"/>
      <c r="AV930" s="221"/>
      <c r="AW930" s="221"/>
      <c r="AX930" s="221"/>
      <c r="AY930" s="221"/>
      <c r="AZ930" s="221"/>
      <c r="BA930" s="221"/>
      <c r="BB930" s="221"/>
      <c r="BC930" s="221"/>
      <c r="BD930" s="221"/>
      <c r="BL930" s="195"/>
      <c r="BM930" s="195"/>
      <c r="BN930" s="195"/>
      <c r="BO930" s="195"/>
      <c r="BP930" s="195"/>
      <c r="BQ930" s="195"/>
      <c r="BS930" s="195"/>
      <c r="BT930" s="195"/>
      <c r="BU930" s="246"/>
      <c r="BV930" s="195"/>
      <c r="BW930" s="246"/>
      <c r="BX930" s="195"/>
      <c r="BY930" s="246"/>
      <c r="BZ930" s="195"/>
      <c r="CA930" s="246"/>
      <c r="CC930" s="246"/>
      <c r="CE930" s="246"/>
    </row>
    <row r="931" spans="1:83" s="17" customFormat="1" ht="14.25" customHeight="1" x14ac:dyDescent="0.25">
      <c r="A931" s="198"/>
      <c r="B931" s="200"/>
      <c r="C931" s="199"/>
      <c r="D931" s="199"/>
      <c r="E931" s="199"/>
      <c r="F931" s="200"/>
      <c r="G931" s="200"/>
      <c r="H931" s="200"/>
      <c r="I931" s="198"/>
      <c r="J931" s="199"/>
      <c r="K931" s="212"/>
      <c r="L931" s="198"/>
      <c r="M931" s="198"/>
      <c r="N931" s="198"/>
      <c r="O931" s="198"/>
      <c r="P931" s="198"/>
      <c r="Q931" s="198"/>
      <c r="R931" s="198"/>
      <c r="S931" s="198"/>
      <c r="T931" s="198"/>
      <c r="U931" s="202"/>
      <c r="V931" s="201"/>
      <c r="W931" s="201"/>
      <c r="X931" s="201"/>
      <c r="Y931" s="201"/>
      <c r="Z931" s="201"/>
      <c r="AA931" s="205"/>
      <c r="AB931" s="205"/>
      <c r="AC931" s="205"/>
      <c r="AD931" s="205"/>
      <c r="AE931" s="205"/>
      <c r="AF931" s="205"/>
      <c r="AG931" s="205"/>
      <c r="AH931" s="205"/>
      <c r="AI931" s="233"/>
      <c r="AJ931" s="331"/>
      <c r="AK931" s="331"/>
      <c r="AL931" s="331"/>
      <c r="AM931" s="332"/>
      <c r="AN931" s="332"/>
      <c r="AO931" s="333"/>
      <c r="AQ931" s="19"/>
      <c r="AV931" s="221"/>
      <c r="AW931" s="221"/>
      <c r="AX931" s="221"/>
      <c r="AY931" s="221"/>
      <c r="AZ931" s="221"/>
      <c r="BA931" s="221"/>
      <c r="BB931" s="221"/>
      <c r="BC931" s="221"/>
      <c r="BD931" s="221"/>
      <c r="BL931" s="195"/>
      <c r="BM931" s="195"/>
      <c r="BN931" s="195"/>
      <c r="BO931" s="195"/>
      <c r="BP931" s="195"/>
      <c r="BQ931" s="195"/>
      <c r="BS931" s="195"/>
      <c r="BT931" s="195"/>
      <c r="BU931" s="246"/>
      <c r="BV931" s="195"/>
      <c r="BW931" s="246"/>
      <c r="BX931" s="195"/>
      <c r="BY931" s="246"/>
      <c r="BZ931" s="195"/>
      <c r="CA931" s="246"/>
      <c r="CC931" s="246"/>
      <c r="CE931" s="246"/>
    </row>
    <row r="932" spans="1:83" s="17" customFormat="1" ht="14.25" customHeight="1" x14ac:dyDescent="0.25">
      <c r="A932" s="198"/>
      <c r="B932" s="200"/>
      <c r="C932" s="199"/>
      <c r="D932" s="199"/>
      <c r="E932" s="199"/>
      <c r="F932" s="200"/>
      <c r="G932" s="200"/>
      <c r="H932" s="200"/>
      <c r="I932" s="198"/>
      <c r="J932" s="199"/>
      <c r="K932" s="212"/>
      <c r="L932" s="198"/>
      <c r="M932" s="198"/>
      <c r="N932" s="198"/>
      <c r="O932" s="198"/>
      <c r="P932" s="198"/>
      <c r="Q932" s="198"/>
      <c r="R932" s="198"/>
      <c r="S932" s="198"/>
      <c r="T932" s="198"/>
      <c r="U932" s="202"/>
      <c r="V932" s="201"/>
      <c r="W932" s="201"/>
      <c r="X932" s="201"/>
      <c r="Y932" s="201"/>
      <c r="Z932" s="201"/>
      <c r="AA932" s="205"/>
      <c r="AB932" s="205"/>
      <c r="AC932" s="205"/>
      <c r="AD932" s="205"/>
      <c r="AE932" s="205"/>
      <c r="AF932" s="205"/>
      <c r="AG932" s="205"/>
      <c r="AH932" s="205"/>
      <c r="AI932" s="233"/>
      <c r="AJ932" s="331"/>
      <c r="AK932" s="331"/>
      <c r="AL932" s="331"/>
      <c r="AM932" s="332"/>
      <c r="AN932" s="332"/>
      <c r="AO932" s="333"/>
      <c r="AQ932" s="19"/>
      <c r="AV932" s="221"/>
      <c r="AW932" s="221"/>
      <c r="AX932" s="221"/>
      <c r="AY932" s="221"/>
      <c r="AZ932" s="221"/>
      <c r="BA932" s="221"/>
      <c r="BB932" s="221"/>
      <c r="BC932" s="221"/>
      <c r="BD932" s="221"/>
      <c r="BL932" s="195"/>
      <c r="BM932" s="195"/>
      <c r="BN932" s="195"/>
      <c r="BO932" s="195"/>
      <c r="BP932" s="195"/>
      <c r="BQ932" s="195"/>
      <c r="BS932" s="195"/>
      <c r="BT932" s="195"/>
      <c r="BU932" s="246"/>
      <c r="BV932" s="195"/>
      <c r="BW932" s="246"/>
      <c r="BX932" s="195"/>
      <c r="BY932" s="246"/>
      <c r="BZ932" s="195"/>
      <c r="CA932" s="246"/>
      <c r="CC932" s="246"/>
      <c r="CE932" s="246"/>
    </row>
    <row r="933" spans="1:83" s="17" customFormat="1" ht="14.25" customHeight="1" x14ac:dyDescent="0.25">
      <c r="A933" s="198"/>
      <c r="B933" s="200"/>
      <c r="C933" s="199"/>
      <c r="D933" s="199"/>
      <c r="E933" s="199"/>
      <c r="F933" s="200"/>
      <c r="G933" s="200"/>
      <c r="H933" s="200"/>
      <c r="I933" s="198"/>
      <c r="J933" s="199"/>
      <c r="K933" s="212"/>
      <c r="L933" s="198"/>
      <c r="M933" s="198"/>
      <c r="N933" s="198"/>
      <c r="O933" s="198"/>
      <c r="P933" s="198"/>
      <c r="Q933" s="198"/>
      <c r="R933" s="198"/>
      <c r="S933" s="198"/>
      <c r="T933" s="198"/>
      <c r="U933" s="202"/>
      <c r="V933" s="201"/>
      <c r="W933" s="201"/>
      <c r="X933" s="201"/>
      <c r="Y933" s="201"/>
      <c r="Z933" s="201"/>
      <c r="AA933" s="205"/>
      <c r="AB933" s="205"/>
      <c r="AC933" s="205"/>
      <c r="AD933" s="205"/>
      <c r="AE933" s="205"/>
      <c r="AF933" s="205"/>
      <c r="AG933" s="205"/>
      <c r="AH933" s="205"/>
      <c r="AI933" s="233"/>
      <c r="AJ933" s="331"/>
      <c r="AK933" s="331"/>
      <c r="AL933" s="331"/>
      <c r="AM933" s="332"/>
      <c r="AN933" s="332"/>
      <c r="AO933" s="333"/>
      <c r="AQ933" s="19"/>
      <c r="AV933" s="221"/>
      <c r="AW933" s="221"/>
      <c r="AX933" s="221"/>
      <c r="AY933" s="221"/>
      <c r="AZ933" s="221"/>
      <c r="BA933" s="221"/>
      <c r="BB933" s="221"/>
      <c r="BC933" s="221"/>
      <c r="BD933" s="221"/>
      <c r="BL933" s="195"/>
      <c r="BM933" s="195"/>
      <c r="BN933" s="195"/>
      <c r="BO933" s="195"/>
      <c r="BP933" s="195"/>
      <c r="BQ933" s="195"/>
      <c r="BS933" s="195"/>
      <c r="BT933" s="195"/>
      <c r="BU933" s="246"/>
      <c r="BV933" s="195"/>
      <c r="BW933" s="246"/>
      <c r="BX933" s="195"/>
      <c r="BY933" s="246"/>
      <c r="BZ933" s="195"/>
      <c r="CA933" s="246"/>
      <c r="CC933" s="246"/>
      <c r="CE933" s="246"/>
    </row>
    <row r="934" spans="1:83" s="17" customFormat="1" ht="14.25" customHeight="1" x14ac:dyDescent="0.25">
      <c r="A934" s="198"/>
      <c r="B934" s="200"/>
      <c r="C934" s="199"/>
      <c r="D934" s="199"/>
      <c r="E934" s="199"/>
      <c r="F934" s="200"/>
      <c r="G934" s="200"/>
      <c r="H934" s="200"/>
      <c r="I934" s="198"/>
      <c r="J934" s="199"/>
      <c r="K934" s="212"/>
      <c r="L934" s="198"/>
      <c r="M934" s="198"/>
      <c r="N934" s="198"/>
      <c r="O934" s="198"/>
      <c r="P934" s="198"/>
      <c r="Q934" s="198"/>
      <c r="R934" s="198"/>
      <c r="S934" s="198"/>
      <c r="T934" s="198"/>
      <c r="U934" s="202"/>
      <c r="V934" s="201"/>
      <c r="W934" s="201"/>
      <c r="X934" s="201"/>
      <c r="Y934" s="201"/>
      <c r="Z934" s="201"/>
      <c r="AA934" s="205"/>
      <c r="AB934" s="205"/>
      <c r="AC934" s="205"/>
      <c r="AD934" s="205"/>
      <c r="AE934" s="205"/>
      <c r="AF934" s="205"/>
      <c r="AG934" s="205"/>
      <c r="AH934" s="205"/>
      <c r="AI934" s="233"/>
      <c r="AJ934" s="331"/>
      <c r="AK934" s="331"/>
      <c r="AL934" s="331"/>
      <c r="AM934" s="332"/>
      <c r="AN934" s="332"/>
      <c r="AO934" s="333"/>
      <c r="AQ934" s="19"/>
      <c r="AV934" s="221"/>
      <c r="AW934" s="221"/>
      <c r="AX934" s="221"/>
      <c r="AY934" s="221"/>
      <c r="AZ934" s="221"/>
      <c r="BA934" s="221"/>
      <c r="BB934" s="221"/>
      <c r="BC934" s="221"/>
      <c r="BD934" s="221"/>
      <c r="BL934" s="195"/>
      <c r="BM934" s="195"/>
      <c r="BN934" s="195"/>
      <c r="BO934" s="195"/>
      <c r="BP934" s="195"/>
      <c r="BQ934" s="195"/>
      <c r="BS934" s="195"/>
      <c r="BT934" s="195"/>
      <c r="BU934" s="246"/>
      <c r="BV934" s="195"/>
      <c r="BW934" s="246"/>
      <c r="BX934" s="195"/>
      <c r="BY934" s="246"/>
      <c r="BZ934" s="195"/>
      <c r="CA934" s="246"/>
      <c r="CC934" s="246"/>
      <c r="CE934" s="246"/>
    </row>
    <row r="935" spans="1:83" s="17" customFormat="1" ht="14.25" customHeight="1" x14ac:dyDescent="0.25">
      <c r="A935" s="198"/>
      <c r="B935" s="200"/>
      <c r="C935" s="199"/>
      <c r="D935" s="199"/>
      <c r="E935" s="199"/>
      <c r="F935" s="200"/>
      <c r="G935" s="200"/>
      <c r="H935" s="200"/>
      <c r="I935" s="198"/>
      <c r="J935" s="199"/>
      <c r="K935" s="212"/>
      <c r="L935" s="198"/>
      <c r="M935" s="198"/>
      <c r="N935" s="198"/>
      <c r="O935" s="198"/>
      <c r="P935" s="198"/>
      <c r="Q935" s="198"/>
      <c r="R935" s="198"/>
      <c r="S935" s="198"/>
      <c r="T935" s="198"/>
      <c r="U935" s="202"/>
      <c r="V935" s="201"/>
      <c r="W935" s="201"/>
      <c r="X935" s="201"/>
      <c r="Y935" s="201"/>
      <c r="Z935" s="201"/>
      <c r="AA935" s="205"/>
      <c r="AB935" s="205"/>
      <c r="AC935" s="205"/>
      <c r="AD935" s="205"/>
      <c r="AE935" s="205"/>
      <c r="AF935" s="205"/>
      <c r="AG935" s="205"/>
      <c r="AH935" s="205"/>
      <c r="AI935" s="233"/>
      <c r="AJ935" s="331"/>
      <c r="AK935" s="331"/>
      <c r="AL935" s="331"/>
      <c r="AM935" s="332"/>
      <c r="AN935" s="332"/>
      <c r="AO935" s="333"/>
      <c r="AQ935" s="19"/>
      <c r="AV935" s="221"/>
      <c r="AW935" s="221"/>
      <c r="AX935" s="221"/>
      <c r="AY935" s="221"/>
      <c r="AZ935" s="221"/>
      <c r="BA935" s="221"/>
      <c r="BB935" s="221"/>
      <c r="BC935" s="221"/>
      <c r="BD935" s="221"/>
      <c r="BL935" s="195"/>
      <c r="BM935" s="195"/>
      <c r="BN935" s="195"/>
      <c r="BO935" s="195"/>
      <c r="BP935" s="195"/>
      <c r="BQ935" s="195"/>
      <c r="BS935" s="195"/>
      <c r="BT935" s="195"/>
      <c r="BU935" s="246"/>
      <c r="BV935" s="195"/>
      <c r="BW935" s="246"/>
      <c r="BX935" s="195"/>
      <c r="BY935" s="246"/>
      <c r="BZ935" s="195"/>
      <c r="CA935" s="246"/>
      <c r="CC935" s="246"/>
      <c r="CE935" s="246"/>
    </row>
    <row r="936" spans="1:83" s="17" customFormat="1" ht="14.25" customHeight="1" x14ac:dyDescent="0.25">
      <c r="A936" s="198"/>
      <c r="B936" s="200"/>
      <c r="C936" s="199"/>
      <c r="D936" s="199"/>
      <c r="E936" s="199"/>
      <c r="F936" s="200"/>
      <c r="G936" s="200"/>
      <c r="H936" s="200"/>
      <c r="I936" s="198"/>
      <c r="J936" s="199"/>
      <c r="K936" s="212"/>
      <c r="L936" s="198"/>
      <c r="M936" s="198"/>
      <c r="N936" s="198"/>
      <c r="O936" s="198"/>
      <c r="P936" s="198"/>
      <c r="Q936" s="198"/>
      <c r="R936" s="198"/>
      <c r="S936" s="198"/>
      <c r="T936" s="198"/>
      <c r="U936" s="202"/>
      <c r="V936" s="201"/>
      <c r="W936" s="201"/>
      <c r="X936" s="201"/>
      <c r="Y936" s="201"/>
      <c r="Z936" s="201"/>
      <c r="AA936" s="205"/>
      <c r="AB936" s="205"/>
      <c r="AC936" s="205"/>
      <c r="AD936" s="205"/>
      <c r="AE936" s="205"/>
      <c r="AF936" s="205"/>
      <c r="AG936" s="205"/>
      <c r="AH936" s="205"/>
      <c r="AI936" s="233"/>
      <c r="AJ936" s="331"/>
      <c r="AK936" s="331"/>
      <c r="AL936" s="331"/>
      <c r="AM936" s="332"/>
      <c r="AN936" s="332"/>
      <c r="AO936" s="333"/>
      <c r="AQ936" s="19"/>
      <c r="AV936" s="221"/>
      <c r="AW936" s="221"/>
      <c r="AX936" s="221"/>
      <c r="AY936" s="221"/>
      <c r="AZ936" s="221"/>
      <c r="BA936" s="221"/>
      <c r="BB936" s="221"/>
      <c r="BC936" s="221"/>
      <c r="BD936" s="221"/>
      <c r="BL936" s="195"/>
      <c r="BM936" s="195"/>
      <c r="BN936" s="195"/>
      <c r="BO936" s="195"/>
      <c r="BP936" s="195"/>
      <c r="BQ936" s="195"/>
      <c r="BS936" s="195"/>
      <c r="BT936" s="195"/>
      <c r="BU936" s="246"/>
      <c r="BV936" s="195"/>
      <c r="BW936" s="246"/>
      <c r="BX936" s="195"/>
      <c r="BY936" s="246"/>
      <c r="BZ936" s="195"/>
      <c r="CA936" s="246"/>
      <c r="CC936" s="246"/>
      <c r="CE936" s="246"/>
    </row>
    <row r="937" spans="1:83" s="17" customFormat="1" ht="14.25" customHeight="1" x14ac:dyDescent="0.25">
      <c r="A937" s="198"/>
      <c r="B937" s="200"/>
      <c r="C937" s="199"/>
      <c r="D937" s="199"/>
      <c r="E937" s="199"/>
      <c r="F937" s="200"/>
      <c r="G937" s="200"/>
      <c r="H937" s="200"/>
      <c r="I937" s="198"/>
      <c r="J937" s="199"/>
      <c r="K937" s="212"/>
      <c r="L937" s="198"/>
      <c r="M937" s="198"/>
      <c r="N937" s="198"/>
      <c r="O937" s="198"/>
      <c r="P937" s="198"/>
      <c r="Q937" s="198"/>
      <c r="R937" s="198"/>
      <c r="S937" s="198"/>
      <c r="T937" s="198"/>
      <c r="U937" s="202"/>
      <c r="V937" s="201"/>
      <c r="W937" s="201"/>
      <c r="X937" s="201"/>
      <c r="Y937" s="201"/>
      <c r="Z937" s="201"/>
      <c r="AA937" s="205"/>
      <c r="AB937" s="205"/>
      <c r="AC937" s="205"/>
      <c r="AD937" s="205"/>
      <c r="AE937" s="205"/>
      <c r="AF937" s="205"/>
      <c r="AG937" s="205"/>
      <c r="AH937" s="205"/>
      <c r="AI937" s="233"/>
      <c r="AJ937" s="331"/>
      <c r="AK937" s="331"/>
      <c r="AL937" s="331"/>
      <c r="AM937" s="332"/>
      <c r="AN937" s="332"/>
      <c r="AO937" s="333"/>
      <c r="AQ937" s="19"/>
      <c r="AV937" s="221"/>
      <c r="AW937" s="221"/>
      <c r="AX937" s="221"/>
      <c r="AY937" s="221"/>
      <c r="AZ937" s="221"/>
      <c r="BA937" s="221"/>
      <c r="BB937" s="221"/>
      <c r="BC937" s="221"/>
      <c r="BD937" s="221"/>
      <c r="BL937" s="195"/>
      <c r="BM937" s="195"/>
      <c r="BN937" s="195"/>
      <c r="BO937" s="195"/>
      <c r="BP937" s="195"/>
      <c r="BQ937" s="195"/>
      <c r="BS937" s="195"/>
      <c r="BT937" s="195"/>
      <c r="BU937" s="246"/>
      <c r="BV937" s="195"/>
      <c r="BW937" s="246"/>
      <c r="BX937" s="195"/>
      <c r="BY937" s="246"/>
      <c r="BZ937" s="195"/>
      <c r="CA937" s="246"/>
      <c r="CC937" s="246"/>
      <c r="CE937" s="246"/>
    </row>
    <row r="938" spans="1:83" s="17" customFormat="1" ht="14.25" customHeight="1" x14ac:dyDescent="0.25">
      <c r="A938" s="198"/>
      <c r="B938" s="200"/>
      <c r="C938" s="199"/>
      <c r="D938" s="199"/>
      <c r="E938" s="199"/>
      <c r="F938" s="200"/>
      <c r="G938" s="200"/>
      <c r="H938" s="200"/>
      <c r="I938" s="198"/>
      <c r="J938" s="199"/>
      <c r="K938" s="212"/>
      <c r="L938" s="198"/>
      <c r="M938" s="198"/>
      <c r="N938" s="198"/>
      <c r="O938" s="198"/>
      <c r="P938" s="198"/>
      <c r="Q938" s="198"/>
      <c r="R938" s="198"/>
      <c r="S938" s="198"/>
      <c r="T938" s="198"/>
      <c r="U938" s="202"/>
      <c r="V938" s="201"/>
      <c r="W938" s="201"/>
      <c r="X938" s="201"/>
      <c r="Y938" s="201"/>
      <c r="Z938" s="201"/>
      <c r="AA938" s="205"/>
      <c r="AB938" s="205"/>
      <c r="AC938" s="205"/>
      <c r="AD938" s="205"/>
      <c r="AE938" s="205"/>
      <c r="AF938" s="205"/>
      <c r="AG938" s="205"/>
      <c r="AH938" s="205"/>
      <c r="AI938" s="233"/>
      <c r="AJ938" s="331"/>
      <c r="AK938" s="331"/>
      <c r="AL938" s="331"/>
      <c r="AM938" s="332"/>
      <c r="AN938" s="332"/>
      <c r="AO938" s="333"/>
      <c r="AQ938" s="19"/>
      <c r="AV938" s="221"/>
      <c r="AW938" s="221"/>
      <c r="AX938" s="221"/>
      <c r="AY938" s="221"/>
      <c r="AZ938" s="221"/>
      <c r="BA938" s="221"/>
      <c r="BB938" s="221"/>
      <c r="BC938" s="221"/>
      <c r="BD938" s="221"/>
      <c r="BL938" s="195"/>
      <c r="BM938" s="195"/>
      <c r="BN938" s="195"/>
      <c r="BO938" s="195"/>
      <c r="BP938" s="195"/>
      <c r="BQ938" s="195"/>
      <c r="BS938" s="195"/>
      <c r="BT938" s="195"/>
      <c r="BU938" s="246"/>
      <c r="BV938" s="195"/>
      <c r="BW938" s="246"/>
      <c r="BX938" s="195"/>
      <c r="BY938" s="246"/>
      <c r="BZ938" s="195"/>
      <c r="CA938" s="246"/>
      <c r="CC938" s="246"/>
      <c r="CE938" s="246"/>
    </row>
    <row r="939" spans="1:83" s="17" customFormat="1" ht="14.25" customHeight="1" x14ac:dyDescent="0.25">
      <c r="A939" s="198"/>
      <c r="B939" s="200"/>
      <c r="C939" s="199"/>
      <c r="D939" s="199"/>
      <c r="E939" s="199"/>
      <c r="F939" s="200"/>
      <c r="G939" s="200"/>
      <c r="H939" s="200"/>
      <c r="I939" s="198"/>
      <c r="J939" s="199"/>
      <c r="K939" s="212"/>
      <c r="L939" s="198"/>
      <c r="M939" s="198"/>
      <c r="N939" s="198"/>
      <c r="O939" s="198"/>
      <c r="P939" s="198"/>
      <c r="Q939" s="198"/>
      <c r="R939" s="198"/>
      <c r="S939" s="198"/>
      <c r="T939" s="198"/>
      <c r="U939" s="202"/>
      <c r="V939" s="201"/>
      <c r="W939" s="201"/>
      <c r="X939" s="201"/>
      <c r="Y939" s="201"/>
      <c r="Z939" s="201"/>
      <c r="AA939" s="205"/>
      <c r="AB939" s="205"/>
      <c r="AC939" s="205"/>
      <c r="AD939" s="205"/>
      <c r="AE939" s="205"/>
      <c r="AF939" s="205"/>
      <c r="AG939" s="205"/>
      <c r="AH939" s="205"/>
      <c r="AI939" s="233"/>
      <c r="AJ939" s="331"/>
      <c r="AK939" s="331"/>
      <c r="AL939" s="331"/>
      <c r="AM939" s="332"/>
      <c r="AN939" s="332"/>
      <c r="AO939" s="333"/>
      <c r="AQ939" s="19"/>
      <c r="AV939" s="221"/>
      <c r="AW939" s="221"/>
      <c r="AX939" s="221"/>
      <c r="AY939" s="221"/>
      <c r="AZ939" s="221"/>
      <c r="BA939" s="221"/>
      <c r="BB939" s="221"/>
      <c r="BC939" s="221"/>
      <c r="BD939" s="221"/>
      <c r="BL939" s="195"/>
      <c r="BM939" s="195"/>
      <c r="BN939" s="195"/>
      <c r="BO939" s="195"/>
      <c r="BP939" s="195"/>
      <c r="BQ939" s="195"/>
      <c r="BS939" s="195"/>
      <c r="BT939" s="195"/>
      <c r="BU939" s="246"/>
      <c r="BV939" s="195"/>
      <c r="BW939" s="246"/>
      <c r="BX939" s="195"/>
      <c r="BY939" s="246"/>
      <c r="BZ939" s="195"/>
      <c r="CA939" s="246"/>
      <c r="CC939" s="246"/>
      <c r="CE939" s="246"/>
    </row>
    <row r="940" spans="1:83" s="17" customFormat="1" ht="14.25" customHeight="1" x14ac:dyDescent="0.25">
      <c r="A940" s="198"/>
      <c r="B940" s="200"/>
      <c r="C940" s="199"/>
      <c r="D940" s="199"/>
      <c r="E940" s="199"/>
      <c r="F940" s="200"/>
      <c r="G940" s="200"/>
      <c r="H940" s="200"/>
      <c r="I940" s="198"/>
      <c r="J940" s="199"/>
      <c r="K940" s="212"/>
      <c r="L940" s="198"/>
      <c r="M940" s="198"/>
      <c r="N940" s="198"/>
      <c r="O940" s="198"/>
      <c r="P940" s="198"/>
      <c r="Q940" s="198"/>
      <c r="R940" s="198"/>
      <c r="S940" s="198"/>
      <c r="T940" s="198"/>
      <c r="U940" s="202"/>
      <c r="V940" s="201"/>
      <c r="W940" s="201"/>
      <c r="X940" s="201"/>
      <c r="Y940" s="201"/>
      <c r="Z940" s="201"/>
      <c r="AA940" s="205"/>
      <c r="AB940" s="205"/>
      <c r="AC940" s="205"/>
      <c r="AD940" s="205"/>
      <c r="AE940" s="205"/>
      <c r="AF940" s="205"/>
      <c r="AG940" s="205"/>
      <c r="AH940" s="205"/>
      <c r="AI940" s="233"/>
      <c r="AJ940" s="331"/>
      <c r="AK940" s="331"/>
      <c r="AL940" s="331"/>
      <c r="AM940" s="332"/>
      <c r="AN940" s="332"/>
      <c r="AO940" s="333"/>
      <c r="AQ940" s="19"/>
      <c r="AV940" s="221"/>
      <c r="AW940" s="221"/>
      <c r="AX940" s="221"/>
      <c r="AY940" s="221"/>
      <c r="AZ940" s="221"/>
      <c r="BA940" s="221"/>
      <c r="BB940" s="221"/>
      <c r="BC940" s="221"/>
      <c r="BD940" s="221"/>
      <c r="BL940" s="195"/>
      <c r="BM940" s="195"/>
      <c r="BN940" s="195"/>
      <c r="BO940" s="195"/>
      <c r="BP940" s="195"/>
      <c r="BQ940" s="195"/>
      <c r="BS940" s="195"/>
      <c r="BT940" s="195"/>
      <c r="BU940" s="246"/>
      <c r="BV940" s="195"/>
      <c r="BW940" s="246"/>
      <c r="BX940" s="195"/>
      <c r="BY940" s="246"/>
      <c r="BZ940" s="195"/>
      <c r="CA940" s="246"/>
      <c r="CC940" s="246"/>
      <c r="CE940" s="246"/>
    </row>
    <row r="941" spans="1:83" s="17" customFormat="1" ht="14.25" customHeight="1" x14ac:dyDescent="0.25">
      <c r="A941" s="198"/>
      <c r="B941" s="200"/>
      <c r="C941" s="199"/>
      <c r="D941" s="199"/>
      <c r="E941" s="199"/>
      <c r="F941" s="200"/>
      <c r="G941" s="200"/>
      <c r="H941" s="200"/>
      <c r="I941" s="198"/>
      <c r="J941" s="199"/>
      <c r="K941" s="212"/>
      <c r="L941" s="198"/>
      <c r="M941" s="198"/>
      <c r="N941" s="198"/>
      <c r="O941" s="198"/>
      <c r="P941" s="198"/>
      <c r="Q941" s="198"/>
      <c r="R941" s="198"/>
      <c r="S941" s="198"/>
      <c r="T941" s="198"/>
      <c r="U941" s="202"/>
      <c r="V941" s="201"/>
      <c r="W941" s="201"/>
      <c r="X941" s="201"/>
      <c r="Y941" s="201"/>
      <c r="Z941" s="201"/>
      <c r="AA941" s="205"/>
      <c r="AB941" s="205"/>
      <c r="AC941" s="205"/>
      <c r="AD941" s="205"/>
      <c r="AE941" s="205"/>
      <c r="AF941" s="205"/>
      <c r="AG941" s="205"/>
      <c r="AH941" s="205"/>
      <c r="AI941" s="233"/>
      <c r="AJ941" s="331"/>
      <c r="AK941" s="331"/>
      <c r="AL941" s="331"/>
      <c r="AM941" s="332"/>
      <c r="AN941" s="332"/>
      <c r="AO941" s="333"/>
      <c r="AQ941" s="19"/>
      <c r="AV941" s="221"/>
      <c r="AW941" s="221"/>
      <c r="AX941" s="221"/>
      <c r="AY941" s="221"/>
      <c r="AZ941" s="221"/>
      <c r="BA941" s="221"/>
      <c r="BB941" s="221"/>
      <c r="BC941" s="221"/>
      <c r="BD941" s="221"/>
      <c r="BL941" s="195"/>
      <c r="BM941" s="195"/>
      <c r="BN941" s="195"/>
      <c r="BO941" s="195"/>
      <c r="BP941" s="195"/>
      <c r="BQ941" s="195"/>
      <c r="BS941" s="195"/>
      <c r="BT941" s="195"/>
      <c r="BU941" s="246"/>
      <c r="BV941" s="195"/>
      <c r="BW941" s="246"/>
      <c r="BX941" s="195"/>
      <c r="BY941" s="246"/>
      <c r="BZ941" s="195"/>
      <c r="CA941" s="246"/>
      <c r="CC941" s="246"/>
      <c r="CE941" s="246"/>
    </row>
    <row r="942" spans="1:83" s="17" customFormat="1" ht="14.25" customHeight="1" x14ac:dyDescent="0.25">
      <c r="A942" s="198"/>
      <c r="B942" s="200"/>
      <c r="C942" s="199"/>
      <c r="D942" s="199"/>
      <c r="E942" s="199"/>
      <c r="F942" s="200"/>
      <c r="G942" s="200"/>
      <c r="H942" s="200"/>
      <c r="I942" s="198"/>
      <c r="J942" s="199"/>
      <c r="K942" s="212"/>
      <c r="L942" s="198"/>
      <c r="M942" s="198"/>
      <c r="N942" s="198"/>
      <c r="O942" s="198"/>
      <c r="P942" s="198"/>
      <c r="Q942" s="198"/>
      <c r="R942" s="198"/>
      <c r="S942" s="198"/>
      <c r="T942" s="198"/>
      <c r="U942" s="202"/>
      <c r="V942" s="201"/>
      <c r="W942" s="201"/>
      <c r="X942" s="201"/>
      <c r="Y942" s="201"/>
      <c r="Z942" s="201"/>
      <c r="AA942" s="205"/>
      <c r="AB942" s="205"/>
      <c r="AC942" s="205"/>
      <c r="AD942" s="205"/>
      <c r="AE942" s="205"/>
      <c r="AF942" s="205"/>
      <c r="AG942" s="205"/>
      <c r="AH942" s="205"/>
      <c r="AI942" s="233"/>
      <c r="AJ942" s="331"/>
      <c r="AK942" s="331"/>
      <c r="AL942" s="331"/>
      <c r="AM942" s="332"/>
      <c r="AN942" s="332"/>
      <c r="AO942" s="333"/>
      <c r="AQ942" s="19"/>
      <c r="AV942" s="221"/>
      <c r="AW942" s="221"/>
      <c r="AX942" s="221"/>
      <c r="AY942" s="221"/>
      <c r="AZ942" s="221"/>
      <c r="BA942" s="221"/>
      <c r="BB942" s="221"/>
      <c r="BC942" s="221"/>
      <c r="BD942" s="221"/>
      <c r="BL942" s="195"/>
      <c r="BM942" s="195"/>
      <c r="BN942" s="195"/>
      <c r="BO942" s="195"/>
      <c r="BP942" s="195"/>
      <c r="BQ942" s="195"/>
      <c r="BS942" s="195"/>
      <c r="BT942" s="195"/>
      <c r="BU942" s="246"/>
      <c r="BV942" s="195"/>
      <c r="BW942" s="246"/>
      <c r="BX942" s="195"/>
      <c r="BY942" s="246"/>
      <c r="BZ942" s="195"/>
      <c r="CA942" s="246"/>
      <c r="CC942" s="246"/>
      <c r="CE942" s="246"/>
    </row>
    <row r="943" spans="1:83" s="17" customFormat="1" ht="14.25" customHeight="1" x14ac:dyDescent="0.25">
      <c r="A943" s="198"/>
      <c r="B943" s="200"/>
      <c r="C943" s="199"/>
      <c r="D943" s="199"/>
      <c r="E943" s="199"/>
      <c r="F943" s="200"/>
      <c r="G943" s="200"/>
      <c r="H943" s="200"/>
      <c r="I943" s="198"/>
      <c r="J943" s="199"/>
      <c r="K943" s="212"/>
      <c r="L943" s="198"/>
      <c r="M943" s="198"/>
      <c r="N943" s="198"/>
      <c r="O943" s="198"/>
      <c r="P943" s="198"/>
      <c r="Q943" s="198"/>
      <c r="R943" s="198"/>
      <c r="S943" s="198"/>
      <c r="T943" s="198"/>
      <c r="U943" s="202"/>
      <c r="V943" s="201"/>
      <c r="W943" s="201"/>
      <c r="X943" s="201"/>
      <c r="Y943" s="201"/>
      <c r="Z943" s="201"/>
      <c r="AA943" s="205"/>
      <c r="AB943" s="205"/>
      <c r="AC943" s="205"/>
      <c r="AD943" s="205"/>
      <c r="AE943" s="205"/>
      <c r="AF943" s="205"/>
      <c r="AG943" s="205"/>
      <c r="AH943" s="205"/>
      <c r="AI943" s="233"/>
      <c r="AJ943" s="331"/>
      <c r="AK943" s="331"/>
      <c r="AL943" s="331"/>
      <c r="AM943" s="332"/>
      <c r="AN943" s="332"/>
      <c r="AO943" s="333"/>
      <c r="AQ943" s="19"/>
      <c r="AV943" s="221"/>
      <c r="AW943" s="221"/>
      <c r="AX943" s="221"/>
      <c r="AY943" s="221"/>
      <c r="AZ943" s="221"/>
      <c r="BA943" s="221"/>
      <c r="BB943" s="221"/>
      <c r="BC943" s="221"/>
      <c r="BD943" s="221"/>
      <c r="BL943" s="195"/>
      <c r="BM943" s="195"/>
      <c r="BN943" s="195"/>
      <c r="BO943" s="195"/>
      <c r="BP943" s="195"/>
      <c r="BQ943" s="195"/>
      <c r="BS943" s="195"/>
      <c r="BT943" s="195"/>
      <c r="BU943" s="246"/>
      <c r="BV943" s="195"/>
      <c r="BW943" s="246"/>
      <c r="BX943" s="195"/>
      <c r="BY943" s="246"/>
      <c r="BZ943" s="195"/>
      <c r="CA943" s="246"/>
      <c r="CC943" s="246"/>
      <c r="CE943" s="246"/>
    </row>
    <row r="944" spans="1:83" s="17" customFormat="1" ht="14.25" customHeight="1" x14ac:dyDescent="0.25">
      <c r="A944" s="198"/>
      <c r="B944" s="200"/>
      <c r="C944" s="199"/>
      <c r="D944" s="199"/>
      <c r="E944" s="199"/>
      <c r="F944" s="200"/>
      <c r="G944" s="200"/>
      <c r="H944" s="200"/>
      <c r="I944" s="198"/>
      <c r="J944" s="199"/>
      <c r="K944" s="212"/>
      <c r="L944" s="198"/>
      <c r="M944" s="198"/>
      <c r="N944" s="198"/>
      <c r="O944" s="198"/>
      <c r="P944" s="198"/>
      <c r="Q944" s="198"/>
      <c r="R944" s="198"/>
      <c r="S944" s="198"/>
      <c r="T944" s="198"/>
      <c r="U944" s="202"/>
      <c r="V944" s="201"/>
      <c r="W944" s="201"/>
      <c r="X944" s="201"/>
      <c r="Y944" s="201"/>
      <c r="Z944" s="201"/>
      <c r="AA944" s="205"/>
      <c r="AB944" s="205"/>
      <c r="AC944" s="205"/>
      <c r="AD944" s="205"/>
      <c r="AE944" s="205"/>
      <c r="AF944" s="205"/>
      <c r="AG944" s="205"/>
      <c r="AH944" s="205"/>
      <c r="AI944" s="233"/>
      <c r="AJ944" s="331"/>
      <c r="AK944" s="331"/>
      <c r="AL944" s="331"/>
      <c r="AM944" s="332"/>
      <c r="AN944" s="332"/>
      <c r="AO944" s="333"/>
      <c r="AQ944" s="19"/>
      <c r="AV944" s="221"/>
      <c r="AW944" s="221"/>
      <c r="AX944" s="221"/>
      <c r="AY944" s="221"/>
      <c r="AZ944" s="221"/>
      <c r="BA944" s="221"/>
      <c r="BB944" s="221"/>
      <c r="BC944" s="221"/>
      <c r="BD944" s="221"/>
      <c r="BL944" s="195"/>
      <c r="BM944" s="195"/>
      <c r="BN944" s="195"/>
      <c r="BO944" s="195"/>
      <c r="BP944" s="195"/>
      <c r="BQ944" s="195"/>
      <c r="BS944" s="195"/>
      <c r="BT944" s="195"/>
      <c r="BU944" s="246"/>
      <c r="BV944" s="195"/>
      <c r="BW944" s="246"/>
      <c r="BX944" s="195"/>
      <c r="BY944" s="246"/>
      <c r="BZ944" s="195"/>
      <c r="CA944" s="246"/>
      <c r="CC944" s="246"/>
      <c r="CE944" s="246"/>
    </row>
    <row r="945" spans="1:83" s="17" customFormat="1" ht="14.25" customHeight="1" x14ac:dyDescent="0.25">
      <c r="A945" s="198"/>
      <c r="B945" s="200"/>
      <c r="C945" s="199"/>
      <c r="D945" s="199"/>
      <c r="E945" s="199"/>
      <c r="F945" s="200"/>
      <c r="G945" s="200"/>
      <c r="H945" s="200"/>
      <c r="I945" s="198"/>
      <c r="J945" s="199"/>
      <c r="K945" s="212"/>
      <c r="L945" s="198"/>
      <c r="M945" s="198"/>
      <c r="N945" s="198"/>
      <c r="O945" s="198"/>
      <c r="P945" s="198"/>
      <c r="Q945" s="198"/>
      <c r="R945" s="198"/>
      <c r="S945" s="198"/>
      <c r="T945" s="198"/>
      <c r="U945" s="202"/>
      <c r="V945" s="201"/>
      <c r="W945" s="201"/>
      <c r="X945" s="201"/>
      <c r="Y945" s="201"/>
      <c r="Z945" s="201"/>
      <c r="AA945" s="205"/>
      <c r="AB945" s="205"/>
      <c r="AC945" s="205"/>
      <c r="AD945" s="205"/>
      <c r="AE945" s="205"/>
      <c r="AF945" s="205"/>
      <c r="AG945" s="205"/>
      <c r="AH945" s="205"/>
      <c r="AI945" s="233"/>
      <c r="AJ945" s="331"/>
      <c r="AK945" s="331"/>
      <c r="AL945" s="331"/>
      <c r="AM945" s="332"/>
      <c r="AN945" s="332"/>
      <c r="AO945" s="333"/>
      <c r="AQ945" s="19"/>
      <c r="AV945" s="221"/>
      <c r="AW945" s="221"/>
      <c r="AX945" s="221"/>
      <c r="AY945" s="221"/>
      <c r="AZ945" s="221"/>
      <c r="BA945" s="221"/>
      <c r="BB945" s="221"/>
      <c r="BC945" s="221"/>
      <c r="BD945" s="221"/>
      <c r="BL945" s="195"/>
      <c r="BM945" s="195"/>
      <c r="BN945" s="195"/>
      <c r="BO945" s="195"/>
      <c r="BP945" s="195"/>
      <c r="BQ945" s="195"/>
      <c r="BS945" s="195"/>
      <c r="BT945" s="195"/>
      <c r="BU945" s="246"/>
      <c r="BV945" s="195"/>
      <c r="BW945" s="246"/>
      <c r="BX945" s="195"/>
      <c r="BY945" s="246"/>
      <c r="BZ945" s="195"/>
      <c r="CA945" s="246"/>
      <c r="CC945" s="246"/>
      <c r="CE945" s="246"/>
    </row>
    <row r="946" spans="1:83" s="17" customFormat="1" ht="14.25" customHeight="1" x14ac:dyDescent="0.25">
      <c r="A946" s="198"/>
      <c r="B946" s="200"/>
      <c r="C946" s="199"/>
      <c r="D946" s="199"/>
      <c r="E946" s="199"/>
      <c r="F946" s="200"/>
      <c r="G946" s="200"/>
      <c r="H946" s="200"/>
      <c r="I946" s="198"/>
      <c r="J946" s="199"/>
      <c r="K946" s="212"/>
      <c r="L946" s="198"/>
      <c r="M946" s="198"/>
      <c r="N946" s="198"/>
      <c r="O946" s="198"/>
      <c r="P946" s="198"/>
      <c r="Q946" s="198"/>
      <c r="R946" s="198"/>
      <c r="S946" s="198"/>
      <c r="T946" s="198"/>
      <c r="U946" s="202"/>
      <c r="V946" s="201"/>
      <c r="W946" s="201"/>
      <c r="X946" s="201"/>
      <c r="Y946" s="201"/>
      <c r="Z946" s="201"/>
      <c r="AA946" s="205"/>
      <c r="AB946" s="205"/>
      <c r="AC946" s="205"/>
      <c r="AD946" s="205"/>
      <c r="AE946" s="205"/>
      <c r="AF946" s="205"/>
      <c r="AG946" s="205"/>
      <c r="AH946" s="205"/>
      <c r="AI946" s="233"/>
      <c r="AJ946" s="331"/>
      <c r="AK946" s="331"/>
      <c r="AL946" s="331"/>
      <c r="AM946" s="332"/>
      <c r="AN946" s="332"/>
      <c r="AO946" s="333"/>
      <c r="AQ946" s="19"/>
      <c r="AV946" s="221"/>
      <c r="AW946" s="221"/>
      <c r="AX946" s="221"/>
      <c r="AY946" s="221"/>
      <c r="AZ946" s="221"/>
      <c r="BA946" s="221"/>
      <c r="BB946" s="221"/>
      <c r="BC946" s="221"/>
      <c r="BD946" s="221"/>
      <c r="BL946" s="195"/>
      <c r="BM946" s="195"/>
      <c r="BN946" s="195"/>
      <c r="BO946" s="195"/>
      <c r="BP946" s="195"/>
      <c r="BQ946" s="195"/>
      <c r="BS946" s="195"/>
      <c r="BT946" s="195"/>
      <c r="BU946" s="246"/>
      <c r="BV946" s="195"/>
      <c r="BW946" s="246"/>
      <c r="BX946" s="195"/>
      <c r="BY946" s="246"/>
      <c r="BZ946" s="195"/>
      <c r="CA946" s="246"/>
      <c r="CC946" s="246"/>
      <c r="CE946" s="246"/>
    </row>
    <row r="947" spans="1:83" s="17" customFormat="1" ht="14.25" customHeight="1" x14ac:dyDescent="0.25">
      <c r="A947" s="198"/>
      <c r="B947" s="200"/>
      <c r="C947" s="199"/>
      <c r="D947" s="199"/>
      <c r="E947" s="199"/>
      <c r="F947" s="200"/>
      <c r="G947" s="200"/>
      <c r="H947" s="200"/>
      <c r="I947" s="198"/>
      <c r="J947" s="199"/>
      <c r="K947" s="212"/>
      <c r="L947" s="198"/>
      <c r="M947" s="198"/>
      <c r="N947" s="198"/>
      <c r="O947" s="198"/>
      <c r="P947" s="198"/>
      <c r="Q947" s="198"/>
      <c r="R947" s="198"/>
      <c r="S947" s="198"/>
      <c r="T947" s="198"/>
      <c r="U947" s="202"/>
      <c r="V947" s="201"/>
      <c r="W947" s="201"/>
      <c r="X947" s="201"/>
      <c r="Y947" s="201"/>
      <c r="Z947" s="201"/>
      <c r="AA947" s="205"/>
      <c r="AB947" s="205"/>
      <c r="AC947" s="205"/>
      <c r="AD947" s="205"/>
      <c r="AE947" s="205"/>
      <c r="AF947" s="205"/>
      <c r="AG947" s="205"/>
      <c r="AH947" s="205"/>
      <c r="AI947" s="233"/>
      <c r="AJ947" s="331"/>
      <c r="AK947" s="331"/>
      <c r="AL947" s="331"/>
      <c r="AM947" s="332"/>
      <c r="AN947" s="332"/>
      <c r="AO947" s="333"/>
      <c r="AQ947" s="19"/>
      <c r="AV947" s="221"/>
      <c r="AW947" s="221"/>
      <c r="AX947" s="221"/>
      <c r="AY947" s="221"/>
      <c r="AZ947" s="221"/>
      <c r="BA947" s="221"/>
      <c r="BB947" s="221"/>
      <c r="BC947" s="221"/>
      <c r="BD947" s="221"/>
      <c r="BL947" s="195"/>
      <c r="BM947" s="195"/>
      <c r="BN947" s="195"/>
      <c r="BO947" s="195"/>
      <c r="BP947" s="195"/>
      <c r="BQ947" s="195"/>
      <c r="BS947" s="195"/>
      <c r="BT947" s="195"/>
      <c r="BU947" s="246"/>
      <c r="BV947" s="195"/>
      <c r="BW947" s="246"/>
      <c r="BX947" s="195"/>
      <c r="BY947" s="246"/>
      <c r="BZ947" s="195"/>
      <c r="CA947" s="246"/>
      <c r="CC947" s="246"/>
      <c r="CE947" s="246"/>
    </row>
    <row r="948" spans="1:83" s="17" customFormat="1" ht="14.25" customHeight="1" x14ac:dyDescent="0.25">
      <c r="A948" s="198"/>
      <c r="B948" s="200"/>
      <c r="C948" s="199"/>
      <c r="D948" s="199"/>
      <c r="E948" s="199"/>
      <c r="F948" s="200"/>
      <c r="G948" s="200"/>
      <c r="H948" s="200"/>
      <c r="I948" s="198"/>
      <c r="J948" s="199"/>
      <c r="K948" s="212"/>
      <c r="L948" s="198"/>
      <c r="M948" s="198"/>
      <c r="N948" s="198"/>
      <c r="O948" s="198"/>
      <c r="P948" s="198"/>
      <c r="Q948" s="198"/>
      <c r="R948" s="198"/>
      <c r="S948" s="198"/>
      <c r="T948" s="198"/>
      <c r="U948" s="202"/>
      <c r="V948" s="201"/>
      <c r="W948" s="201"/>
      <c r="X948" s="201"/>
      <c r="Y948" s="201"/>
      <c r="Z948" s="201"/>
      <c r="AA948" s="205"/>
      <c r="AB948" s="205"/>
      <c r="AC948" s="205"/>
      <c r="AD948" s="205"/>
      <c r="AE948" s="205"/>
      <c r="AF948" s="205"/>
      <c r="AG948" s="205"/>
      <c r="AH948" s="205"/>
      <c r="AI948" s="233"/>
      <c r="AJ948" s="331"/>
      <c r="AK948" s="331"/>
      <c r="AL948" s="331"/>
      <c r="AM948" s="332"/>
      <c r="AN948" s="332"/>
      <c r="AO948" s="333"/>
      <c r="AQ948" s="19"/>
      <c r="AV948" s="221"/>
      <c r="AW948" s="221"/>
      <c r="AX948" s="221"/>
      <c r="AY948" s="221"/>
      <c r="AZ948" s="221"/>
      <c r="BA948" s="221"/>
      <c r="BB948" s="221"/>
      <c r="BC948" s="221"/>
      <c r="BD948" s="221"/>
      <c r="BL948" s="195"/>
      <c r="BM948" s="195"/>
      <c r="BN948" s="195"/>
      <c r="BO948" s="195"/>
      <c r="BP948" s="195"/>
      <c r="BQ948" s="195"/>
      <c r="BS948" s="195"/>
      <c r="BT948" s="195"/>
      <c r="BU948" s="246"/>
      <c r="BV948" s="195"/>
      <c r="BW948" s="246"/>
      <c r="BX948" s="195"/>
      <c r="BY948" s="246"/>
      <c r="BZ948" s="195"/>
      <c r="CA948" s="246"/>
      <c r="CC948" s="246"/>
      <c r="CE948" s="246"/>
    </row>
    <row r="949" spans="1:83" s="17" customFormat="1" ht="14.25" customHeight="1" x14ac:dyDescent="0.25">
      <c r="A949" s="198"/>
      <c r="B949" s="200"/>
      <c r="C949" s="199"/>
      <c r="D949" s="199"/>
      <c r="E949" s="199"/>
      <c r="F949" s="200"/>
      <c r="G949" s="200"/>
      <c r="H949" s="200"/>
      <c r="I949" s="198"/>
      <c r="J949" s="199"/>
      <c r="K949" s="212"/>
      <c r="L949" s="198"/>
      <c r="M949" s="198"/>
      <c r="N949" s="198"/>
      <c r="O949" s="198"/>
      <c r="P949" s="198"/>
      <c r="Q949" s="198"/>
      <c r="R949" s="198"/>
      <c r="S949" s="198"/>
      <c r="T949" s="198"/>
      <c r="U949" s="202"/>
      <c r="V949" s="201"/>
      <c r="W949" s="201"/>
      <c r="X949" s="201"/>
      <c r="Y949" s="201"/>
      <c r="Z949" s="201"/>
      <c r="AA949" s="205"/>
      <c r="AB949" s="205"/>
      <c r="AC949" s="205"/>
      <c r="AD949" s="205"/>
      <c r="AE949" s="205"/>
      <c r="AF949" s="205"/>
      <c r="AG949" s="205"/>
      <c r="AH949" s="205"/>
      <c r="AI949" s="233"/>
      <c r="AJ949" s="331"/>
      <c r="AK949" s="331"/>
      <c r="AL949" s="331"/>
      <c r="AM949" s="332"/>
      <c r="AN949" s="332"/>
      <c r="AO949" s="333"/>
      <c r="AQ949" s="19"/>
      <c r="AV949" s="221"/>
      <c r="AW949" s="221"/>
      <c r="AX949" s="221"/>
      <c r="AY949" s="221"/>
      <c r="AZ949" s="221"/>
      <c r="BA949" s="221"/>
      <c r="BB949" s="221"/>
      <c r="BC949" s="221"/>
      <c r="BD949" s="221"/>
      <c r="BL949" s="195"/>
      <c r="BM949" s="195"/>
      <c r="BN949" s="195"/>
      <c r="BO949" s="195"/>
      <c r="BP949" s="195"/>
      <c r="BQ949" s="195"/>
      <c r="BS949" s="195"/>
      <c r="BT949" s="195"/>
      <c r="BU949" s="246"/>
      <c r="BV949" s="195"/>
      <c r="BW949" s="246"/>
      <c r="BX949" s="195"/>
      <c r="BY949" s="246"/>
      <c r="BZ949" s="195"/>
      <c r="CA949" s="246"/>
      <c r="CC949" s="246"/>
      <c r="CE949" s="246"/>
    </row>
    <row r="950" spans="1:83" s="17" customFormat="1" ht="14.25" customHeight="1" x14ac:dyDescent="0.25">
      <c r="A950" s="198"/>
      <c r="B950" s="200"/>
      <c r="C950" s="199"/>
      <c r="D950" s="199"/>
      <c r="E950" s="199"/>
      <c r="F950" s="200"/>
      <c r="G950" s="200"/>
      <c r="H950" s="200"/>
      <c r="I950" s="198"/>
      <c r="J950" s="199"/>
      <c r="K950" s="212"/>
      <c r="L950" s="198"/>
      <c r="M950" s="198"/>
      <c r="N950" s="198"/>
      <c r="O950" s="198"/>
      <c r="P950" s="198"/>
      <c r="Q950" s="198"/>
      <c r="R950" s="198"/>
      <c r="S950" s="198"/>
      <c r="T950" s="198"/>
      <c r="U950" s="202"/>
      <c r="V950" s="201"/>
      <c r="W950" s="201"/>
      <c r="X950" s="201"/>
      <c r="Y950" s="201"/>
      <c r="Z950" s="201"/>
      <c r="AA950" s="205"/>
      <c r="AB950" s="205"/>
      <c r="AC950" s="205"/>
      <c r="AD950" s="205"/>
      <c r="AE950" s="205"/>
      <c r="AF950" s="205"/>
      <c r="AG950" s="205"/>
      <c r="AH950" s="205"/>
      <c r="AI950" s="233"/>
      <c r="AJ950" s="331"/>
      <c r="AK950" s="331"/>
      <c r="AL950" s="331"/>
      <c r="AM950" s="332"/>
      <c r="AN950" s="332"/>
      <c r="AO950" s="333"/>
      <c r="AQ950" s="19"/>
      <c r="AV950" s="221"/>
      <c r="AW950" s="221"/>
      <c r="AX950" s="221"/>
      <c r="AY950" s="221"/>
      <c r="AZ950" s="221"/>
      <c r="BA950" s="221"/>
      <c r="BB950" s="221"/>
      <c r="BC950" s="221"/>
      <c r="BD950" s="221"/>
      <c r="BL950" s="195"/>
      <c r="BM950" s="195"/>
      <c r="BN950" s="195"/>
      <c r="BO950" s="195"/>
      <c r="BP950" s="195"/>
      <c r="BQ950" s="195"/>
      <c r="BS950" s="195"/>
      <c r="BT950" s="195"/>
      <c r="BU950" s="246"/>
      <c r="BV950" s="195"/>
      <c r="BW950" s="246"/>
      <c r="BX950" s="195"/>
      <c r="BY950" s="246"/>
      <c r="BZ950" s="195"/>
      <c r="CA950" s="246"/>
      <c r="CC950" s="246"/>
      <c r="CE950" s="246"/>
    </row>
    <row r="951" spans="1:83" s="17" customFormat="1" ht="14.25" customHeight="1" x14ac:dyDescent="0.25">
      <c r="A951" s="198"/>
      <c r="B951" s="200"/>
      <c r="C951" s="199"/>
      <c r="D951" s="199"/>
      <c r="E951" s="199"/>
      <c r="F951" s="200"/>
      <c r="G951" s="200"/>
      <c r="H951" s="200"/>
      <c r="I951" s="198"/>
      <c r="J951" s="199"/>
      <c r="K951" s="212"/>
      <c r="L951" s="198"/>
      <c r="M951" s="198"/>
      <c r="N951" s="198"/>
      <c r="O951" s="198"/>
      <c r="P951" s="198"/>
      <c r="Q951" s="198"/>
      <c r="R951" s="198"/>
      <c r="S951" s="198"/>
      <c r="T951" s="198"/>
      <c r="U951" s="202"/>
      <c r="V951" s="201"/>
      <c r="W951" s="201"/>
      <c r="X951" s="201"/>
      <c r="Y951" s="201"/>
      <c r="Z951" s="201"/>
      <c r="AA951" s="205"/>
      <c r="AB951" s="205"/>
      <c r="AC951" s="205"/>
      <c r="AD951" s="205"/>
      <c r="AE951" s="205"/>
      <c r="AF951" s="205"/>
      <c r="AG951" s="205"/>
      <c r="AH951" s="205"/>
      <c r="AI951" s="233"/>
      <c r="AJ951" s="331"/>
      <c r="AK951" s="331"/>
      <c r="AL951" s="331"/>
      <c r="AM951" s="332"/>
      <c r="AN951" s="332"/>
      <c r="AO951" s="333"/>
      <c r="AQ951" s="19"/>
      <c r="AV951" s="221"/>
      <c r="AW951" s="221"/>
      <c r="AX951" s="221"/>
      <c r="AY951" s="221"/>
      <c r="AZ951" s="221"/>
      <c r="BA951" s="221"/>
      <c r="BB951" s="221"/>
      <c r="BC951" s="221"/>
      <c r="BD951" s="221"/>
      <c r="BL951" s="195"/>
      <c r="BM951" s="195"/>
      <c r="BN951" s="195"/>
      <c r="BO951" s="195"/>
      <c r="BP951" s="195"/>
      <c r="BQ951" s="195"/>
      <c r="BS951" s="195"/>
      <c r="BT951" s="195"/>
      <c r="BU951" s="246"/>
      <c r="BV951" s="195"/>
      <c r="BW951" s="246"/>
      <c r="BX951" s="195"/>
      <c r="BY951" s="246"/>
      <c r="BZ951" s="195"/>
      <c r="CA951" s="246"/>
      <c r="CC951" s="246"/>
      <c r="CE951" s="246"/>
    </row>
    <row r="952" spans="1:83" s="17" customFormat="1" ht="14.25" customHeight="1" x14ac:dyDescent="0.25">
      <c r="A952" s="198"/>
      <c r="B952" s="200"/>
      <c r="C952" s="199"/>
      <c r="D952" s="199"/>
      <c r="E952" s="199"/>
      <c r="F952" s="200"/>
      <c r="G952" s="200"/>
      <c r="H952" s="200"/>
      <c r="I952" s="198"/>
      <c r="J952" s="199"/>
      <c r="K952" s="212"/>
      <c r="L952" s="198"/>
      <c r="M952" s="198"/>
      <c r="N952" s="198"/>
      <c r="O952" s="198"/>
      <c r="P952" s="198"/>
      <c r="Q952" s="198"/>
      <c r="R952" s="198"/>
      <c r="S952" s="198"/>
      <c r="T952" s="198"/>
      <c r="U952" s="202"/>
      <c r="V952" s="201"/>
      <c r="W952" s="201"/>
      <c r="X952" s="201"/>
      <c r="Y952" s="201"/>
      <c r="Z952" s="201"/>
      <c r="AA952" s="205"/>
      <c r="AB952" s="205"/>
      <c r="AC952" s="205"/>
      <c r="AD952" s="205"/>
      <c r="AE952" s="205"/>
      <c r="AF952" s="205"/>
      <c r="AG952" s="205"/>
      <c r="AH952" s="205"/>
      <c r="AI952" s="233"/>
      <c r="AJ952" s="331"/>
      <c r="AK952" s="331"/>
      <c r="AL952" s="331"/>
      <c r="AM952" s="332"/>
      <c r="AN952" s="332"/>
      <c r="AO952" s="333"/>
      <c r="AQ952" s="19"/>
      <c r="AV952" s="221"/>
      <c r="AW952" s="221"/>
      <c r="AX952" s="221"/>
      <c r="AY952" s="221"/>
      <c r="AZ952" s="221"/>
      <c r="BA952" s="221"/>
      <c r="BB952" s="221"/>
      <c r="BC952" s="221"/>
      <c r="BD952" s="221"/>
      <c r="BL952" s="195"/>
      <c r="BM952" s="195"/>
      <c r="BN952" s="195"/>
      <c r="BO952" s="195"/>
      <c r="BP952" s="195"/>
      <c r="BQ952" s="195"/>
      <c r="BS952" s="195"/>
      <c r="BT952" s="195"/>
      <c r="BU952" s="246"/>
      <c r="BV952" s="195"/>
      <c r="BW952" s="246"/>
      <c r="BX952" s="195"/>
      <c r="BY952" s="246"/>
      <c r="BZ952" s="195"/>
      <c r="CA952" s="246"/>
      <c r="CC952" s="246"/>
      <c r="CE952" s="246"/>
    </row>
    <row r="953" spans="1:83" s="17" customFormat="1" ht="14.25" customHeight="1" x14ac:dyDescent="0.25">
      <c r="A953" s="198"/>
      <c r="B953" s="200"/>
      <c r="C953" s="199"/>
      <c r="D953" s="199"/>
      <c r="E953" s="199"/>
      <c r="F953" s="200"/>
      <c r="G953" s="200"/>
      <c r="H953" s="200"/>
      <c r="I953" s="198"/>
      <c r="J953" s="199"/>
      <c r="K953" s="212"/>
      <c r="L953" s="198"/>
      <c r="M953" s="198"/>
      <c r="N953" s="198"/>
      <c r="O953" s="198"/>
      <c r="P953" s="198"/>
      <c r="Q953" s="198"/>
      <c r="R953" s="198"/>
      <c r="S953" s="198"/>
      <c r="T953" s="198"/>
      <c r="U953" s="202"/>
      <c r="V953" s="201"/>
      <c r="W953" s="201"/>
      <c r="X953" s="201"/>
      <c r="Y953" s="201"/>
      <c r="Z953" s="201"/>
      <c r="AA953" s="205"/>
      <c r="AB953" s="205"/>
      <c r="AC953" s="205"/>
      <c r="AD953" s="205"/>
      <c r="AE953" s="205"/>
      <c r="AF953" s="205"/>
      <c r="AG953" s="205"/>
      <c r="AH953" s="205"/>
      <c r="AI953" s="233"/>
      <c r="AJ953" s="331"/>
      <c r="AK953" s="331"/>
      <c r="AL953" s="331"/>
      <c r="AM953" s="332"/>
      <c r="AN953" s="332"/>
      <c r="AO953" s="333"/>
      <c r="AQ953" s="19"/>
      <c r="AV953" s="221"/>
      <c r="AW953" s="221"/>
      <c r="AX953" s="221"/>
      <c r="AY953" s="221"/>
      <c r="AZ953" s="221"/>
      <c r="BA953" s="221"/>
      <c r="BB953" s="221"/>
      <c r="BC953" s="221"/>
      <c r="BD953" s="221"/>
      <c r="BL953" s="195"/>
      <c r="BM953" s="195"/>
      <c r="BN953" s="195"/>
      <c r="BO953" s="195"/>
      <c r="BP953" s="195"/>
      <c r="BQ953" s="195"/>
      <c r="BS953" s="195"/>
      <c r="BT953" s="195"/>
      <c r="BU953" s="246"/>
      <c r="BV953" s="195"/>
      <c r="BW953" s="246"/>
      <c r="BX953" s="195"/>
      <c r="BY953" s="246"/>
      <c r="BZ953" s="195"/>
      <c r="CA953" s="246"/>
      <c r="CC953" s="246"/>
      <c r="CE953" s="246"/>
    </row>
    <row r="954" spans="1:83" s="17" customFormat="1" ht="14.25" customHeight="1" x14ac:dyDescent="0.25">
      <c r="A954" s="198"/>
      <c r="B954" s="200"/>
      <c r="C954" s="199"/>
      <c r="D954" s="199"/>
      <c r="E954" s="199"/>
      <c r="F954" s="200"/>
      <c r="G954" s="200"/>
      <c r="H954" s="200"/>
      <c r="I954" s="198"/>
      <c r="J954" s="199"/>
      <c r="K954" s="212"/>
      <c r="L954" s="198"/>
      <c r="M954" s="198"/>
      <c r="N954" s="198"/>
      <c r="O954" s="198"/>
      <c r="P954" s="198"/>
      <c r="Q954" s="198"/>
      <c r="R954" s="198"/>
      <c r="S954" s="198"/>
      <c r="T954" s="198"/>
      <c r="U954" s="202"/>
      <c r="V954" s="201"/>
      <c r="W954" s="201"/>
      <c r="X954" s="201"/>
      <c r="Y954" s="201"/>
      <c r="Z954" s="201"/>
      <c r="AA954" s="205"/>
      <c r="AB954" s="205"/>
      <c r="AC954" s="205"/>
      <c r="AD954" s="205"/>
      <c r="AE954" s="205"/>
      <c r="AF954" s="205"/>
      <c r="AG954" s="205"/>
      <c r="AH954" s="205"/>
      <c r="AI954" s="233"/>
      <c r="AJ954" s="331"/>
      <c r="AK954" s="331"/>
      <c r="AL954" s="331"/>
      <c r="AM954" s="332"/>
      <c r="AN954" s="332"/>
      <c r="AO954" s="333"/>
      <c r="AQ954" s="19"/>
      <c r="AV954" s="221"/>
      <c r="AW954" s="221"/>
      <c r="AX954" s="221"/>
      <c r="AY954" s="221"/>
      <c r="AZ954" s="221"/>
      <c r="BA954" s="221"/>
      <c r="BB954" s="221"/>
      <c r="BC954" s="221"/>
      <c r="BD954" s="221"/>
      <c r="BL954" s="195"/>
      <c r="BM954" s="195"/>
      <c r="BN954" s="195"/>
      <c r="BO954" s="195"/>
      <c r="BP954" s="195"/>
      <c r="BQ954" s="195"/>
      <c r="BS954" s="195"/>
      <c r="BT954" s="195"/>
      <c r="BU954" s="246"/>
      <c r="BV954" s="195"/>
      <c r="BW954" s="246"/>
      <c r="BX954" s="195"/>
      <c r="BY954" s="246"/>
      <c r="BZ954" s="195"/>
      <c r="CA954" s="246"/>
      <c r="CC954" s="246"/>
      <c r="CE954" s="246"/>
    </row>
    <row r="955" spans="1:83" s="17" customFormat="1" ht="14.25" customHeight="1" x14ac:dyDescent="0.25">
      <c r="A955" s="198"/>
      <c r="B955" s="200"/>
      <c r="C955" s="199"/>
      <c r="D955" s="199"/>
      <c r="E955" s="199"/>
      <c r="F955" s="200"/>
      <c r="G955" s="200"/>
      <c r="H955" s="200"/>
      <c r="I955" s="198"/>
      <c r="J955" s="199"/>
      <c r="K955" s="212"/>
      <c r="L955" s="198"/>
      <c r="M955" s="198"/>
      <c r="N955" s="198"/>
      <c r="O955" s="198"/>
      <c r="P955" s="198"/>
      <c r="Q955" s="198"/>
      <c r="R955" s="198"/>
      <c r="S955" s="198"/>
      <c r="T955" s="198"/>
      <c r="U955" s="202"/>
      <c r="V955" s="201"/>
      <c r="W955" s="201"/>
      <c r="X955" s="201"/>
      <c r="Y955" s="201"/>
      <c r="Z955" s="201"/>
      <c r="AA955" s="205"/>
      <c r="AB955" s="205"/>
      <c r="AC955" s="205"/>
      <c r="AD955" s="205"/>
      <c r="AE955" s="205"/>
      <c r="AF955" s="205"/>
      <c r="AG955" s="205"/>
      <c r="AH955" s="205"/>
      <c r="AI955" s="233"/>
      <c r="AJ955" s="331"/>
      <c r="AK955" s="331"/>
      <c r="AL955" s="331"/>
      <c r="AM955" s="332"/>
      <c r="AN955" s="332"/>
      <c r="AO955" s="333"/>
      <c r="AQ955" s="19"/>
      <c r="AV955" s="221"/>
      <c r="AW955" s="221"/>
      <c r="AX955" s="221"/>
      <c r="AY955" s="221"/>
      <c r="AZ955" s="221"/>
      <c r="BA955" s="221"/>
      <c r="BB955" s="221"/>
      <c r="BC955" s="221"/>
      <c r="BD955" s="221"/>
      <c r="BL955" s="195"/>
      <c r="BM955" s="195"/>
      <c r="BN955" s="195"/>
      <c r="BO955" s="195"/>
      <c r="BP955" s="195"/>
      <c r="BQ955" s="195"/>
      <c r="BS955" s="195"/>
      <c r="BT955" s="195"/>
      <c r="BU955" s="246"/>
      <c r="BV955" s="195"/>
      <c r="BW955" s="246"/>
      <c r="BX955" s="195"/>
      <c r="BY955" s="246"/>
      <c r="BZ955" s="195"/>
      <c r="CA955" s="246"/>
      <c r="CC955" s="246"/>
      <c r="CE955" s="246"/>
    </row>
    <row r="956" spans="1:83" s="17" customFormat="1" ht="14.25" customHeight="1" x14ac:dyDescent="0.25">
      <c r="A956" s="198"/>
      <c r="B956" s="200"/>
      <c r="C956" s="199"/>
      <c r="D956" s="199"/>
      <c r="E956" s="199"/>
      <c r="F956" s="200"/>
      <c r="G956" s="200"/>
      <c r="H956" s="200"/>
      <c r="I956" s="198"/>
      <c r="J956" s="199"/>
      <c r="K956" s="212"/>
      <c r="L956" s="198"/>
      <c r="M956" s="198"/>
      <c r="N956" s="198"/>
      <c r="O956" s="198"/>
      <c r="P956" s="198"/>
      <c r="Q956" s="198"/>
      <c r="R956" s="198"/>
      <c r="S956" s="198"/>
      <c r="T956" s="198"/>
      <c r="U956" s="202"/>
      <c r="V956" s="201"/>
      <c r="W956" s="201"/>
      <c r="X956" s="201"/>
      <c r="Y956" s="201"/>
      <c r="Z956" s="201"/>
      <c r="AA956" s="205"/>
      <c r="AB956" s="205"/>
      <c r="AC956" s="205"/>
      <c r="AD956" s="205"/>
      <c r="AE956" s="205"/>
      <c r="AF956" s="205"/>
      <c r="AG956" s="205"/>
      <c r="AH956" s="205"/>
      <c r="AI956" s="233"/>
      <c r="AJ956" s="331"/>
      <c r="AK956" s="331"/>
      <c r="AL956" s="331"/>
      <c r="AM956" s="332"/>
      <c r="AN956" s="332"/>
      <c r="AO956" s="333"/>
      <c r="AQ956" s="19"/>
      <c r="AV956" s="221"/>
      <c r="AW956" s="221"/>
      <c r="AX956" s="221"/>
      <c r="AY956" s="221"/>
      <c r="AZ956" s="221"/>
      <c r="BA956" s="221"/>
      <c r="BB956" s="221"/>
      <c r="BC956" s="221"/>
      <c r="BD956" s="221"/>
      <c r="BL956" s="195"/>
      <c r="BM956" s="195"/>
      <c r="BN956" s="195"/>
      <c r="BO956" s="195"/>
      <c r="BP956" s="195"/>
      <c r="BQ956" s="195"/>
      <c r="BS956" s="195"/>
      <c r="BT956" s="195"/>
      <c r="BU956" s="246"/>
      <c r="BV956" s="195"/>
      <c r="BW956" s="246"/>
      <c r="BX956" s="195"/>
      <c r="BY956" s="246"/>
      <c r="BZ956" s="195"/>
      <c r="CA956" s="246"/>
      <c r="CC956" s="246"/>
      <c r="CE956" s="246"/>
    </row>
    <row r="957" spans="1:83" s="17" customFormat="1" ht="14.25" customHeight="1" x14ac:dyDescent="0.25">
      <c r="A957" s="198"/>
      <c r="B957" s="200"/>
      <c r="C957" s="199"/>
      <c r="D957" s="199"/>
      <c r="E957" s="199"/>
      <c r="F957" s="200"/>
      <c r="G957" s="200"/>
      <c r="H957" s="200"/>
      <c r="I957" s="198"/>
      <c r="J957" s="199"/>
      <c r="K957" s="212"/>
      <c r="L957" s="198"/>
      <c r="M957" s="198"/>
      <c r="N957" s="198"/>
      <c r="O957" s="198"/>
      <c r="P957" s="198"/>
      <c r="Q957" s="198"/>
      <c r="R957" s="198"/>
      <c r="S957" s="198"/>
      <c r="T957" s="198"/>
      <c r="U957" s="202"/>
      <c r="V957" s="201"/>
      <c r="W957" s="201"/>
      <c r="X957" s="201"/>
      <c r="Y957" s="201"/>
      <c r="Z957" s="201"/>
      <c r="AA957" s="205"/>
      <c r="AB957" s="205"/>
      <c r="AC957" s="205"/>
      <c r="AD957" s="205"/>
      <c r="AE957" s="205"/>
      <c r="AF957" s="205"/>
      <c r="AG957" s="205"/>
      <c r="AH957" s="205"/>
      <c r="AI957" s="233"/>
      <c r="AJ957" s="331"/>
      <c r="AK957" s="331"/>
      <c r="AL957" s="331"/>
      <c r="AM957" s="332"/>
      <c r="AN957" s="332"/>
      <c r="AO957" s="333"/>
      <c r="AQ957" s="19"/>
      <c r="AV957" s="221"/>
      <c r="AW957" s="221"/>
      <c r="AX957" s="221"/>
      <c r="AY957" s="221"/>
      <c r="AZ957" s="221"/>
      <c r="BA957" s="221"/>
      <c r="BB957" s="221"/>
      <c r="BC957" s="221"/>
      <c r="BD957" s="221"/>
      <c r="BL957" s="195"/>
      <c r="BM957" s="195"/>
      <c r="BN957" s="195"/>
      <c r="BO957" s="195"/>
      <c r="BP957" s="195"/>
      <c r="BQ957" s="195"/>
      <c r="BS957" s="195"/>
      <c r="BT957" s="195"/>
      <c r="BU957" s="246"/>
      <c r="BV957" s="195"/>
      <c r="BW957" s="246"/>
      <c r="BX957" s="195"/>
      <c r="BY957" s="246"/>
      <c r="BZ957" s="195"/>
      <c r="CA957" s="246"/>
      <c r="CC957" s="246"/>
      <c r="CE957" s="246"/>
    </row>
    <row r="958" spans="1:83" s="17" customFormat="1" ht="14.25" customHeight="1" x14ac:dyDescent="0.25">
      <c r="A958" s="198"/>
      <c r="B958" s="200"/>
      <c r="C958" s="199"/>
      <c r="D958" s="199"/>
      <c r="E958" s="199"/>
      <c r="F958" s="200"/>
      <c r="G958" s="200"/>
      <c r="H958" s="200"/>
      <c r="I958" s="198"/>
      <c r="J958" s="199"/>
      <c r="K958" s="212"/>
      <c r="L958" s="198"/>
      <c r="M958" s="198"/>
      <c r="N958" s="198"/>
      <c r="O958" s="198"/>
      <c r="P958" s="198"/>
      <c r="Q958" s="198"/>
      <c r="R958" s="198"/>
      <c r="S958" s="198"/>
      <c r="T958" s="198"/>
      <c r="U958" s="202"/>
      <c r="V958" s="201"/>
      <c r="W958" s="201"/>
      <c r="X958" s="201"/>
      <c r="Y958" s="201"/>
      <c r="Z958" s="201"/>
      <c r="AA958" s="205"/>
      <c r="AB958" s="205"/>
      <c r="AC958" s="205"/>
      <c r="AD958" s="205"/>
      <c r="AE958" s="205"/>
      <c r="AF958" s="205"/>
      <c r="AG958" s="205"/>
      <c r="AH958" s="205"/>
      <c r="AI958" s="233"/>
      <c r="AJ958" s="331"/>
      <c r="AK958" s="331"/>
      <c r="AL958" s="331"/>
      <c r="AM958" s="332"/>
      <c r="AN958" s="332"/>
      <c r="AO958" s="333"/>
      <c r="AQ958" s="19"/>
      <c r="AV958" s="221"/>
      <c r="AW958" s="221"/>
      <c r="AX958" s="221"/>
      <c r="AY958" s="221"/>
      <c r="AZ958" s="221"/>
      <c r="BA958" s="221"/>
      <c r="BB958" s="221"/>
      <c r="BC958" s="221"/>
      <c r="BD958" s="221"/>
      <c r="BL958" s="195"/>
      <c r="BM958" s="195"/>
      <c r="BN958" s="195"/>
      <c r="BO958" s="195"/>
      <c r="BP958" s="195"/>
      <c r="BQ958" s="195"/>
      <c r="BS958" s="195"/>
      <c r="BT958" s="195"/>
      <c r="BU958" s="246"/>
      <c r="BV958" s="195"/>
      <c r="BW958" s="246"/>
      <c r="BX958" s="195"/>
      <c r="BY958" s="246"/>
      <c r="BZ958" s="195"/>
      <c r="CA958" s="246"/>
      <c r="CC958" s="246"/>
      <c r="CE958" s="246"/>
    </row>
    <row r="959" spans="1:83" s="17" customFormat="1" ht="14.25" customHeight="1" x14ac:dyDescent="0.25">
      <c r="A959" s="198"/>
      <c r="B959" s="200"/>
      <c r="C959" s="199"/>
      <c r="D959" s="199"/>
      <c r="E959" s="199"/>
      <c r="F959" s="200"/>
      <c r="G959" s="200"/>
      <c r="H959" s="200"/>
      <c r="I959" s="198"/>
      <c r="J959" s="199"/>
      <c r="K959" s="212"/>
      <c r="L959" s="198"/>
      <c r="M959" s="198"/>
      <c r="N959" s="198"/>
      <c r="O959" s="198"/>
      <c r="P959" s="198"/>
      <c r="Q959" s="198"/>
      <c r="R959" s="198"/>
      <c r="S959" s="198"/>
      <c r="T959" s="198"/>
      <c r="U959" s="202"/>
      <c r="V959" s="201"/>
      <c r="W959" s="201"/>
      <c r="X959" s="201"/>
      <c r="Y959" s="201"/>
      <c r="Z959" s="201"/>
      <c r="AA959" s="205"/>
      <c r="AB959" s="205"/>
      <c r="AC959" s="205"/>
      <c r="AD959" s="205"/>
      <c r="AE959" s="205"/>
      <c r="AF959" s="205"/>
      <c r="AG959" s="205"/>
      <c r="AH959" s="205"/>
      <c r="AI959" s="233"/>
      <c r="AJ959" s="331"/>
      <c r="AK959" s="331"/>
      <c r="AL959" s="331"/>
      <c r="AM959" s="332"/>
      <c r="AN959" s="332"/>
      <c r="AO959" s="333"/>
      <c r="AQ959" s="19"/>
      <c r="AV959" s="221"/>
      <c r="AW959" s="221"/>
      <c r="AX959" s="221"/>
      <c r="AY959" s="221"/>
      <c r="AZ959" s="221"/>
      <c r="BA959" s="221"/>
      <c r="BB959" s="221"/>
      <c r="BC959" s="221"/>
      <c r="BD959" s="221"/>
      <c r="BL959" s="195"/>
      <c r="BM959" s="195"/>
      <c r="BN959" s="195"/>
      <c r="BO959" s="195"/>
      <c r="BP959" s="195"/>
      <c r="BQ959" s="195"/>
      <c r="BS959" s="195"/>
      <c r="BT959" s="195"/>
      <c r="BU959" s="246"/>
      <c r="BV959" s="195"/>
      <c r="BW959" s="246"/>
      <c r="BX959" s="195"/>
      <c r="BY959" s="246"/>
      <c r="BZ959" s="195"/>
      <c r="CA959" s="246"/>
      <c r="CC959" s="246"/>
      <c r="CE959" s="246"/>
    </row>
    <row r="960" spans="1:83" s="17" customFormat="1" ht="14.25" customHeight="1" x14ac:dyDescent="0.25">
      <c r="A960" s="198"/>
      <c r="B960" s="200"/>
      <c r="C960" s="199"/>
      <c r="D960" s="199"/>
      <c r="E960" s="199"/>
      <c r="F960" s="200"/>
      <c r="G960" s="200"/>
      <c r="H960" s="200"/>
      <c r="I960" s="198"/>
      <c r="J960" s="199"/>
      <c r="K960" s="212"/>
      <c r="L960" s="198"/>
      <c r="M960" s="198"/>
      <c r="N960" s="198"/>
      <c r="O960" s="198"/>
      <c r="P960" s="198"/>
      <c r="Q960" s="198"/>
      <c r="R960" s="198"/>
      <c r="S960" s="198"/>
      <c r="T960" s="198"/>
      <c r="U960" s="202"/>
      <c r="V960" s="201"/>
      <c r="W960" s="201"/>
      <c r="X960" s="201"/>
      <c r="Y960" s="201"/>
      <c r="Z960" s="201"/>
      <c r="AA960" s="205"/>
      <c r="AB960" s="205"/>
      <c r="AC960" s="205"/>
      <c r="AD960" s="205"/>
      <c r="AE960" s="205"/>
      <c r="AF960" s="205"/>
      <c r="AG960" s="205"/>
      <c r="AH960" s="205"/>
      <c r="AI960" s="233"/>
      <c r="AJ960" s="331"/>
      <c r="AK960" s="331"/>
      <c r="AL960" s="331"/>
      <c r="AM960" s="332"/>
      <c r="AN960" s="332"/>
      <c r="AO960" s="333"/>
      <c r="AQ960" s="19"/>
      <c r="AV960" s="221"/>
      <c r="AW960" s="221"/>
      <c r="AX960" s="221"/>
      <c r="AY960" s="221"/>
      <c r="AZ960" s="221"/>
      <c r="BA960" s="221"/>
      <c r="BB960" s="221"/>
      <c r="BC960" s="221"/>
      <c r="BD960" s="221"/>
      <c r="BL960" s="195"/>
      <c r="BM960" s="195"/>
      <c r="BN960" s="195"/>
      <c r="BO960" s="195"/>
      <c r="BP960" s="195"/>
      <c r="BQ960" s="195"/>
      <c r="BS960" s="195"/>
      <c r="BT960" s="195"/>
      <c r="BU960" s="246"/>
      <c r="BV960" s="195"/>
      <c r="BW960" s="246"/>
      <c r="BX960" s="195"/>
      <c r="BY960" s="246"/>
      <c r="BZ960" s="195"/>
      <c r="CA960" s="246"/>
      <c r="CC960" s="246"/>
      <c r="CE960" s="246"/>
    </row>
    <row r="961" spans="1:83" s="17" customFormat="1" ht="14.25" customHeight="1" x14ac:dyDescent="0.25">
      <c r="A961" s="198"/>
      <c r="B961" s="200"/>
      <c r="C961" s="199"/>
      <c r="D961" s="199"/>
      <c r="E961" s="199"/>
      <c r="F961" s="200"/>
      <c r="G961" s="200"/>
      <c r="H961" s="200"/>
      <c r="I961" s="198"/>
      <c r="J961" s="199"/>
      <c r="K961" s="212"/>
      <c r="L961" s="198"/>
      <c r="M961" s="198"/>
      <c r="N961" s="198"/>
      <c r="O961" s="198"/>
      <c r="P961" s="198"/>
      <c r="Q961" s="198"/>
      <c r="R961" s="198"/>
      <c r="S961" s="198"/>
      <c r="T961" s="198"/>
      <c r="U961" s="202"/>
      <c r="V961" s="201"/>
      <c r="W961" s="201"/>
      <c r="X961" s="201"/>
      <c r="Y961" s="201"/>
      <c r="Z961" s="201"/>
      <c r="AA961" s="205"/>
      <c r="AB961" s="205"/>
      <c r="AC961" s="205"/>
      <c r="AD961" s="205"/>
      <c r="AE961" s="205"/>
      <c r="AF961" s="205"/>
      <c r="AG961" s="205"/>
      <c r="AH961" s="205"/>
      <c r="AI961" s="233"/>
      <c r="AJ961" s="331"/>
      <c r="AK961" s="331"/>
      <c r="AL961" s="331"/>
      <c r="AM961" s="332"/>
      <c r="AN961" s="332"/>
      <c r="AO961" s="333"/>
      <c r="AQ961" s="19"/>
      <c r="AV961" s="221"/>
      <c r="AW961" s="221"/>
      <c r="AX961" s="221"/>
      <c r="AY961" s="221"/>
      <c r="AZ961" s="221"/>
      <c r="BA961" s="221"/>
      <c r="BB961" s="221"/>
      <c r="BC961" s="221"/>
      <c r="BD961" s="221"/>
      <c r="BL961" s="195"/>
      <c r="BM961" s="195"/>
      <c r="BN961" s="195"/>
      <c r="BO961" s="195"/>
      <c r="BP961" s="195"/>
      <c r="BQ961" s="195"/>
      <c r="BS961" s="195"/>
      <c r="BT961" s="195"/>
      <c r="BU961" s="246"/>
      <c r="BV961" s="195"/>
      <c r="BW961" s="246"/>
      <c r="BX961" s="195"/>
      <c r="BY961" s="246"/>
      <c r="BZ961" s="195"/>
      <c r="CA961" s="246"/>
      <c r="CC961" s="246"/>
      <c r="CE961" s="246"/>
    </row>
    <row r="962" spans="1:83" s="17" customFormat="1" ht="14.25" customHeight="1" x14ac:dyDescent="0.25">
      <c r="A962" s="198"/>
      <c r="B962" s="200"/>
      <c r="C962" s="199"/>
      <c r="D962" s="199"/>
      <c r="E962" s="199"/>
      <c r="F962" s="200"/>
      <c r="G962" s="200"/>
      <c r="H962" s="200"/>
      <c r="I962" s="198"/>
      <c r="J962" s="199"/>
      <c r="K962" s="212"/>
      <c r="L962" s="198"/>
      <c r="M962" s="198"/>
      <c r="N962" s="198"/>
      <c r="O962" s="198"/>
      <c r="P962" s="198"/>
      <c r="Q962" s="198"/>
      <c r="R962" s="198"/>
      <c r="S962" s="198"/>
      <c r="T962" s="198"/>
      <c r="U962" s="202"/>
      <c r="V962" s="201"/>
      <c r="W962" s="201"/>
      <c r="X962" s="201"/>
      <c r="Y962" s="201"/>
      <c r="Z962" s="201"/>
      <c r="AA962" s="205"/>
      <c r="AB962" s="205"/>
      <c r="AC962" s="205"/>
      <c r="AD962" s="205"/>
      <c r="AE962" s="205"/>
      <c r="AF962" s="205"/>
      <c r="AG962" s="205"/>
      <c r="AH962" s="205"/>
      <c r="AI962" s="233"/>
      <c r="AJ962" s="331"/>
      <c r="AK962" s="331"/>
      <c r="AL962" s="331"/>
      <c r="AM962" s="332"/>
      <c r="AN962" s="332"/>
      <c r="AO962" s="333"/>
      <c r="AQ962" s="19"/>
      <c r="AV962" s="221"/>
      <c r="AW962" s="221"/>
      <c r="AX962" s="221"/>
      <c r="AY962" s="221"/>
      <c r="AZ962" s="221"/>
      <c r="BA962" s="221"/>
      <c r="BB962" s="221"/>
      <c r="BC962" s="221"/>
      <c r="BD962" s="221"/>
      <c r="BL962" s="195"/>
      <c r="BM962" s="195"/>
      <c r="BN962" s="195"/>
      <c r="BO962" s="195"/>
      <c r="BP962" s="195"/>
      <c r="BQ962" s="195"/>
      <c r="BS962" s="195"/>
      <c r="BT962" s="195"/>
      <c r="BU962" s="246"/>
      <c r="BV962" s="195"/>
      <c r="BW962" s="246"/>
      <c r="BX962" s="195"/>
      <c r="BY962" s="246"/>
      <c r="BZ962" s="195"/>
      <c r="CA962" s="246"/>
      <c r="CC962" s="246"/>
      <c r="CE962" s="246"/>
    </row>
    <row r="963" spans="1:83" s="17" customFormat="1" ht="14.25" customHeight="1" x14ac:dyDescent="0.25">
      <c r="A963" s="198"/>
      <c r="B963" s="200"/>
      <c r="C963" s="199"/>
      <c r="D963" s="199"/>
      <c r="E963" s="199"/>
      <c r="F963" s="200"/>
      <c r="G963" s="200"/>
      <c r="H963" s="200"/>
      <c r="I963" s="198"/>
      <c r="J963" s="199"/>
      <c r="K963" s="212"/>
      <c r="L963" s="198"/>
      <c r="M963" s="198"/>
      <c r="N963" s="198"/>
      <c r="O963" s="198"/>
      <c r="P963" s="198"/>
      <c r="Q963" s="198"/>
      <c r="R963" s="198"/>
      <c r="S963" s="198"/>
      <c r="T963" s="198"/>
      <c r="U963" s="202"/>
      <c r="V963" s="201"/>
      <c r="W963" s="201"/>
      <c r="X963" s="201"/>
      <c r="Y963" s="201"/>
      <c r="Z963" s="201"/>
      <c r="AA963" s="205"/>
      <c r="AB963" s="205"/>
      <c r="AC963" s="205"/>
      <c r="AD963" s="205"/>
      <c r="AE963" s="205"/>
      <c r="AF963" s="205"/>
      <c r="AG963" s="205"/>
      <c r="AH963" s="205"/>
      <c r="AI963" s="233"/>
      <c r="AJ963" s="331"/>
      <c r="AK963" s="331"/>
      <c r="AL963" s="331"/>
      <c r="AM963" s="332"/>
      <c r="AN963" s="332"/>
      <c r="AO963" s="333"/>
      <c r="AQ963" s="19"/>
      <c r="AV963" s="221"/>
      <c r="AW963" s="221"/>
      <c r="AX963" s="221"/>
      <c r="AY963" s="221"/>
      <c r="AZ963" s="221"/>
      <c r="BA963" s="221"/>
      <c r="BB963" s="221"/>
      <c r="BC963" s="221"/>
      <c r="BD963" s="221"/>
      <c r="BL963" s="195"/>
      <c r="BM963" s="195"/>
      <c r="BN963" s="195"/>
      <c r="BO963" s="195"/>
      <c r="BP963" s="195"/>
      <c r="BQ963" s="195"/>
      <c r="BS963" s="195"/>
      <c r="BT963" s="195"/>
      <c r="BU963" s="246"/>
      <c r="BV963" s="195"/>
      <c r="BW963" s="246"/>
      <c r="BX963" s="195"/>
      <c r="BY963" s="246"/>
      <c r="BZ963" s="195"/>
      <c r="CA963" s="246"/>
      <c r="CC963" s="246"/>
      <c r="CE963" s="246"/>
    </row>
    <row r="964" spans="1:83" s="17" customFormat="1" ht="14.25" customHeight="1" x14ac:dyDescent="0.25">
      <c r="A964" s="198"/>
      <c r="B964" s="200"/>
      <c r="C964" s="199"/>
      <c r="D964" s="199"/>
      <c r="E964" s="199"/>
      <c r="F964" s="200"/>
      <c r="G964" s="200"/>
      <c r="H964" s="200"/>
      <c r="I964" s="198"/>
      <c r="J964" s="199"/>
      <c r="K964" s="212"/>
      <c r="L964" s="198"/>
      <c r="M964" s="198"/>
      <c r="N964" s="198"/>
      <c r="O964" s="198"/>
      <c r="P964" s="198"/>
      <c r="Q964" s="198"/>
      <c r="R964" s="198"/>
      <c r="S964" s="198"/>
      <c r="T964" s="198"/>
      <c r="U964" s="202"/>
      <c r="V964" s="201"/>
      <c r="W964" s="201"/>
      <c r="X964" s="201"/>
      <c r="Y964" s="201"/>
      <c r="Z964" s="201"/>
      <c r="AA964" s="205"/>
      <c r="AB964" s="205"/>
      <c r="AC964" s="205"/>
      <c r="AD964" s="205"/>
      <c r="AE964" s="205"/>
      <c r="AF964" s="205"/>
      <c r="AG964" s="205"/>
      <c r="AH964" s="205"/>
      <c r="AI964" s="233"/>
      <c r="AJ964" s="331"/>
      <c r="AK964" s="331"/>
      <c r="AL964" s="331"/>
      <c r="AM964" s="332"/>
      <c r="AN964" s="332"/>
      <c r="AO964" s="333"/>
      <c r="AQ964" s="19"/>
      <c r="AV964" s="221"/>
      <c r="AW964" s="221"/>
      <c r="AX964" s="221"/>
      <c r="AY964" s="221"/>
      <c r="AZ964" s="221"/>
      <c r="BA964" s="221"/>
      <c r="BB964" s="221"/>
      <c r="BC964" s="221"/>
      <c r="BD964" s="221"/>
      <c r="BL964" s="195"/>
      <c r="BM964" s="195"/>
      <c r="BN964" s="195"/>
      <c r="BO964" s="195"/>
      <c r="BP964" s="195"/>
      <c r="BQ964" s="195"/>
      <c r="BS964" s="195"/>
      <c r="BT964" s="195"/>
      <c r="BU964" s="246"/>
      <c r="BV964" s="195"/>
      <c r="BW964" s="246"/>
      <c r="BX964" s="195"/>
      <c r="BY964" s="246"/>
      <c r="BZ964" s="195"/>
      <c r="CA964" s="246"/>
      <c r="CC964" s="246"/>
      <c r="CE964" s="246"/>
    </row>
    <row r="965" spans="1:83" s="17" customFormat="1" ht="14.25" customHeight="1" x14ac:dyDescent="0.25">
      <c r="A965" s="198"/>
      <c r="B965" s="200"/>
      <c r="C965" s="199"/>
      <c r="D965" s="199"/>
      <c r="E965" s="199"/>
      <c r="F965" s="200"/>
      <c r="G965" s="200"/>
      <c r="H965" s="200"/>
      <c r="I965" s="198"/>
      <c r="J965" s="199"/>
      <c r="K965" s="212"/>
      <c r="L965" s="198"/>
      <c r="M965" s="198"/>
      <c r="N965" s="198"/>
      <c r="O965" s="198"/>
      <c r="P965" s="198"/>
      <c r="Q965" s="198"/>
      <c r="R965" s="198"/>
      <c r="S965" s="198"/>
      <c r="T965" s="198"/>
      <c r="U965" s="202"/>
      <c r="V965" s="201"/>
      <c r="W965" s="201"/>
      <c r="X965" s="201"/>
      <c r="Y965" s="201"/>
      <c r="Z965" s="201"/>
      <c r="AA965" s="205"/>
      <c r="AB965" s="205"/>
      <c r="AC965" s="205"/>
      <c r="AD965" s="205"/>
      <c r="AE965" s="205"/>
      <c r="AF965" s="205"/>
      <c r="AG965" s="205"/>
      <c r="AH965" s="205"/>
      <c r="AI965" s="233"/>
      <c r="AJ965" s="331"/>
      <c r="AK965" s="331"/>
      <c r="AL965" s="331"/>
      <c r="AM965" s="332"/>
      <c r="AN965" s="332"/>
      <c r="AO965" s="333"/>
      <c r="AQ965" s="19"/>
      <c r="AV965" s="221"/>
      <c r="AW965" s="221"/>
      <c r="AX965" s="221"/>
      <c r="AY965" s="221"/>
      <c r="AZ965" s="221"/>
      <c r="BA965" s="221"/>
      <c r="BB965" s="221"/>
      <c r="BC965" s="221"/>
      <c r="BD965" s="221"/>
      <c r="BL965" s="195"/>
      <c r="BM965" s="195"/>
      <c r="BN965" s="195"/>
      <c r="BO965" s="195"/>
      <c r="BP965" s="195"/>
      <c r="BQ965" s="195"/>
      <c r="BS965" s="195"/>
      <c r="BT965" s="195"/>
      <c r="BU965" s="246"/>
      <c r="BV965" s="195"/>
      <c r="BW965" s="246"/>
      <c r="BX965" s="195"/>
      <c r="BY965" s="246"/>
      <c r="BZ965" s="195"/>
      <c r="CA965" s="246"/>
      <c r="CC965" s="246"/>
      <c r="CE965" s="246"/>
    </row>
    <row r="966" spans="1:83" s="17" customFormat="1" ht="14.25" customHeight="1" x14ac:dyDescent="0.25">
      <c r="A966" s="198"/>
      <c r="B966" s="200"/>
      <c r="C966" s="199"/>
      <c r="D966" s="199"/>
      <c r="E966" s="199"/>
      <c r="F966" s="200"/>
      <c r="G966" s="200"/>
      <c r="H966" s="200"/>
      <c r="I966" s="198"/>
      <c r="J966" s="199"/>
      <c r="K966" s="212"/>
      <c r="L966" s="198"/>
      <c r="M966" s="198"/>
      <c r="N966" s="198"/>
      <c r="O966" s="198"/>
      <c r="P966" s="198"/>
      <c r="Q966" s="198"/>
      <c r="R966" s="198"/>
      <c r="S966" s="198"/>
      <c r="T966" s="198"/>
      <c r="U966" s="202"/>
      <c r="V966" s="201"/>
      <c r="W966" s="201"/>
      <c r="X966" s="201"/>
      <c r="Y966" s="201"/>
      <c r="Z966" s="201"/>
      <c r="AA966" s="205"/>
      <c r="AB966" s="205"/>
      <c r="AC966" s="205"/>
      <c r="AD966" s="205"/>
      <c r="AE966" s="205"/>
      <c r="AF966" s="205"/>
      <c r="AG966" s="205"/>
      <c r="AH966" s="205"/>
      <c r="AI966" s="233"/>
      <c r="AJ966" s="331"/>
      <c r="AK966" s="331"/>
      <c r="AL966" s="331"/>
      <c r="AM966" s="332"/>
      <c r="AN966" s="332"/>
      <c r="AO966" s="333"/>
      <c r="AQ966" s="19"/>
      <c r="AV966" s="221"/>
      <c r="AW966" s="221"/>
      <c r="AX966" s="221"/>
      <c r="AY966" s="221"/>
      <c r="AZ966" s="221"/>
      <c r="BA966" s="221"/>
      <c r="BB966" s="221"/>
      <c r="BC966" s="221"/>
      <c r="BD966" s="221"/>
      <c r="BL966" s="195"/>
      <c r="BM966" s="195"/>
      <c r="BN966" s="195"/>
      <c r="BO966" s="195"/>
      <c r="BP966" s="195"/>
      <c r="BQ966" s="195"/>
      <c r="BS966" s="195"/>
      <c r="BT966" s="195"/>
      <c r="BU966" s="246"/>
      <c r="BV966" s="195"/>
      <c r="BW966" s="246"/>
      <c r="BX966" s="195"/>
      <c r="BY966" s="246"/>
      <c r="BZ966" s="195"/>
      <c r="CA966" s="246"/>
      <c r="CC966" s="246"/>
      <c r="CE966" s="246"/>
    </row>
    <row r="967" spans="1:83" s="17" customFormat="1" ht="14.25" customHeight="1" x14ac:dyDescent="0.25">
      <c r="A967" s="198"/>
      <c r="B967" s="200"/>
      <c r="C967" s="199"/>
      <c r="D967" s="199"/>
      <c r="E967" s="199"/>
      <c r="F967" s="200"/>
      <c r="G967" s="200"/>
      <c r="H967" s="200"/>
      <c r="I967" s="198"/>
      <c r="J967" s="199"/>
      <c r="K967" s="212"/>
      <c r="L967" s="198"/>
      <c r="M967" s="198"/>
      <c r="N967" s="198"/>
      <c r="O967" s="198"/>
      <c r="P967" s="198"/>
      <c r="Q967" s="198"/>
      <c r="R967" s="198"/>
      <c r="S967" s="198"/>
      <c r="T967" s="198"/>
      <c r="U967" s="202"/>
      <c r="V967" s="201"/>
      <c r="W967" s="201"/>
      <c r="X967" s="201"/>
      <c r="Y967" s="201"/>
      <c r="Z967" s="201"/>
      <c r="AA967" s="205"/>
      <c r="AB967" s="205"/>
      <c r="AC967" s="205"/>
      <c r="AD967" s="205"/>
      <c r="AE967" s="205"/>
      <c r="AF967" s="205"/>
      <c r="AG967" s="205"/>
      <c r="AH967" s="205"/>
      <c r="AI967" s="233"/>
      <c r="AJ967" s="331"/>
      <c r="AK967" s="331"/>
      <c r="AL967" s="331"/>
      <c r="AM967" s="332"/>
      <c r="AN967" s="332"/>
      <c r="AO967" s="333"/>
      <c r="AQ967" s="19"/>
      <c r="AV967" s="221"/>
      <c r="AW967" s="221"/>
      <c r="AX967" s="221"/>
      <c r="AY967" s="221"/>
      <c r="AZ967" s="221"/>
      <c r="BA967" s="221"/>
      <c r="BB967" s="221"/>
      <c r="BC967" s="221"/>
      <c r="BD967" s="221"/>
      <c r="BL967" s="195"/>
      <c r="BM967" s="195"/>
      <c r="BN967" s="195"/>
      <c r="BO967" s="195"/>
      <c r="BP967" s="195"/>
      <c r="BQ967" s="195"/>
      <c r="BS967" s="195"/>
      <c r="BT967" s="195"/>
      <c r="BU967" s="246"/>
      <c r="BV967" s="195"/>
      <c r="BW967" s="246"/>
      <c r="BX967" s="195"/>
      <c r="BY967" s="246"/>
      <c r="BZ967" s="195"/>
      <c r="CA967" s="246"/>
      <c r="CC967" s="246"/>
      <c r="CE967" s="246"/>
    </row>
    <row r="968" spans="1:83" s="17" customFormat="1" ht="14.25" customHeight="1" x14ac:dyDescent="0.25">
      <c r="A968" s="198"/>
      <c r="B968" s="200"/>
      <c r="C968" s="199"/>
      <c r="D968" s="199"/>
      <c r="E968" s="199"/>
      <c r="F968" s="200"/>
      <c r="G968" s="200"/>
      <c r="H968" s="200"/>
      <c r="I968" s="198"/>
      <c r="J968" s="199"/>
      <c r="K968" s="212"/>
      <c r="L968" s="198"/>
      <c r="M968" s="198"/>
      <c r="N968" s="198"/>
      <c r="O968" s="198"/>
      <c r="P968" s="198"/>
      <c r="Q968" s="198"/>
      <c r="R968" s="198"/>
      <c r="S968" s="198"/>
      <c r="T968" s="198"/>
      <c r="U968" s="202"/>
      <c r="V968" s="201"/>
      <c r="W968" s="201"/>
      <c r="X968" s="201"/>
      <c r="Y968" s="201"/>
      <c r="Z968" s="201"/>
      <c r="AA968" s="205"/>
      <c r="AB968" s="205"/>
      <c r="AC968" s="205"/>
      <c r="AD968" s="205"/>
      <c r="AE968" s="205"/>
      <c r="AF968" s="205"/>
      <c r="AG968" s="205"/>
      <c r="AH968" s="205"/>
      <c r="AI968" s="233"/>
      <c r="AJ968" s="331"/>
      <c r="AK968" s="331"/>
      <c r="AL968" s="331"/>
      <c r="AM968" s="332"/>
      <c r="AN968" s="332"/>
      <c r="AO968" s="333"/>
      <c r="AQ968" s="19"/>
      <c r="AV968" s="221"/>
      <c r="AW968" s="221"/>
      <c r="AX968" s="221"/>
      <c r="AY968" s="221"/>
      <c r="AZ968" s="221"/>
      <c r="BA968" s="221"/>
      <c r="BB968" s="221"/>
      <c r="BC968" s="221"/>
      <c r="BD968" s="221"/>
      <c r="BL968" s="195"/>
      <c r="BM968" s="195"/>
      <c r="BN968" s="195"/>
      <c r="BO968" s="195"/>
      <c r="BP968" s="195"/>
      <c r="BQ968" s="195"/>
      <c r="BS968" s="195"/>
      <c r="BT968" s="195"/>
      <c r="BU968" s="246"/>
      <c r="BV968" s="195"/>
      <c r="BW968" s="246"/>
      <c r="BX968" s="195"/>
      <c r="BY968" s="246"/>
      <c r="BZ968" s="195"/>
      <c r="CA968" s="246"/>
      <c r="CC968" s="246"/>
      <c r="CE968" s="246"/>
    </row>
    <row r="969" spans="1:83" s="17" customFormat="1" ht="14.25" customHeight="1" x14ac:dyDescent="0.25">
      <c r="A969" s="198"/>
      <c r="B969" s="200"/>
      <c r="C969" s="199"/>
      <c r="D969" s="199"/>
      <c r="E969" s="199"/>
      <c r="F969" s="200"/>
      <c r="G969" s="200"/>
      <c r="H969" s="200"/>
      <c r="I969" s="198"/>
      <c r="J969" s="199"/>
      <c r="K969" s="212"/>
      <c r="L969" s="198"/>
      <c r="M969" s="198"/>
      <c r="N969" s="198"/>
      <c r="O969" s="198"/>
      <c r="P969" s="198"/>
      <c r="Q969" s="198"/>
      <c r="R969" s="198"/>
      <c r="S969" s="198"/>
      <c r="T969" s="198"/>
      <c r="U969" s="202"/>
      <c r="V969" s="201"/>
      <c r="W969" s="201"/>
      <c r="X969" s="201"/>
      <c r="Y969" s="201"/>
      <c r="Z969" s="201"/>
      <c r="AA969" s="205"/>
      <c r="AB969" s="205"/>
      <c r="AC969" s="205"/>
      <c r="AD969" s="205"/>
      <c r="AE969" s="205"/>
      <c r="AF969" s="205"/>
      <c r="AG969" s="205"/>
      <c r="AH969" s="205"/>
      <c r="AI969" s="233"/>
      <c r="AJ969" s="331"/>
      <c r="AK969" s="331"/>
      <c r="AL969" s="331"/>
      <c r="AM969" s="332"/>
      <c r="AN969" s="332"/>
      <c r="AO969" s="333"/>
      <c r="AQ969" s="19"/>
      <c r="AV969" s="221"/>
      <c r="AW969" s="221"/>
      <c r="AX969" s="221"/>
      <c r="AY969" s="221"/>
      <c r="AZ969" s="221"/>
      <c r="BA969" s="221"/>
      <c r="BB969" s="221"/>
      <c r="BC969" s="221"/>
      <c r="BD969" s="221"/>
      <c r="BL969" s="195"/>
      <c r="BM969" s="195"/>
      <c r="BN969" s="195"/>
      <c r="BO969" s="195"/>
      <c r="BP969" s="195"/>
      <c r="BQ969" s="195"/>
      <c r="BS969" s="195"/>
      <c r="BT969" s="195"/>
      <c r="BU969" s="246"/>
      <c r="BV969" s="195"/>
      <c r="BW969" s="246"/>
      <c r="BX969" s="195"/>
      <c r="BY969" s="246"/>
      <c r="BZ969" s="195"/>
      <c r="CA969" s="246"/>
      <c r="CC969" s="246"/>
      <c r="CE969" s="246"/>
    </row>
    <row r="970" spans="1:83" s="17" customFormat="1" ht="14.25" customHeight="1" x14ac:dyDescent="0.25">
      <c r="A970" s="198"/>
      <c r="B970" s="200"/>
      <c r="C970" s="199"/>
      <c r="D970" s="199"/>
      <c r="E970" s="199"/>
      <c r="F970" s="200"/>
      <c r="G970" s="200"/>
      <c r="H970" s="200"/>
      <c r="I970" s="198"/>
      <c r="J970" s="199"/>
      <c r="K970" s="212"/>
      <c r="L970" s="198"/>
      <c r="M970" s="198"/>
      <c r="N970" s="198"/>
      <c r="O970" s="198"/>
      <c r="P970" s="198"/>
      <c r="Q970" s="198"/>
      <c r="R970" s="198"/>
      <c r="S970" s="198"/>
      <c r="T970" s="198"/>
      <c r="U970" s="202"/>
      <c r="V970" s="201"/>
      <c r="W970" s="201"/>
      <c r="X970" s="201"/>
      <c r="Y970" s="201"/>
      <c r="Z970" s="201"/>
      <c r="AA970" s="205"/>
      <c r="AB970" s="205"/>
      <c r="AC970" s="205"/>
      <c r="AD970" s="205"/>
      <c r="AE970" s="205"/>
      <c r="AF970" s="205"/>
      <c r="AG970" s="205"/>
      <c r="AH970" s="205"/>
      <c r="AI970" s="233"/>
      <c r="AJ970" s="331"/>
      <c r="AK970" s="331"/>
      <c r="AL970" s="331"/>
      <c r="AM970" s="332"/>
      <c r="AN970" s="332"/>
      <c r="AO970" s="333"/>
      <c r="AQ970" s="19"/>
      <c r="AV970" s="221"/>
      <c r="AW970" s="221"/>
      <c r="AX970" s="221"/>
      <c r="AY970" s="221"/>
      <c r="AZ970" s="221"/>
      <c r="BA970" s="221"/>
      <c r="BB970" s="221"/>
      <c r="BC970" s="221"/>
      <c r="BD970" s="221"/>
      <c r="BL970" s="195"/>
      <c r="BM970" s="195"/>
      <c r="BN970" s="195"/>
      <c r="BO970" s="195"/>
      <c r="BP970" s="195"/>
      <c r="BQ970" s="195"/>
      <c r="BS970" s="195"/>
      <c r="BT970" s="195"/>
      <c r="BU970" s="246"/>
      <c r="BV970" s="195"/>
      <c r="BW970" s="246"/>
      <c r="BX970" s="195"/>
      <c r="BY970" s="246"/>
      <c r="BZ970" s="195"/>
      <c r="CA970" s="246"/>
      <c r="CC970" s="246"/>
      <c r="CE970" s="246"/>
    </row>
    <row r="971" spans="1:83" s="17" customFormat="1" ht="14.25" customHeight="1" x14ac:dyDescent="0.25">
      <c r="A971" s="198"/>
      <c r="B971" s="200"/>
      <c r="C971" s="199"/>
      <c r="D971" s="199"/>
      <c r="E971" s="199"/>
      <c r="F971" s="200"/>
      <c r="G971" s="200"/>
      <c r="H971" s="200"/>
      <c r="I971" s="198"/>
      <c r="J971" s="199"/>
      <c r="K971" s="212"/>
      <c r="L971" s="198"/>
      <c r="M971" s="198"/>
      <c r="N971" s="198"/>
      <c r="O971" s="198"/>
      <c r="P971" s="198"/>
      <c r="Q971" s="198"/>
      <c r="R971" s="198"/>
      <c r="S971" s="198"/>
      <c r="T971" s="198"/>
      <c r="U971" s="202"/>
      <c r="V971" s="201"/>
      <c r="W971" s="201"/>
      <c r="X971" s="201"/>
      <c r="Y971" s="201"/>
      <c r="Z971" s="201"/>
      <c r="AA971" s="205"/>
      <c r="AB971" s="205"/>
      <c r="AC971" s="205"/>
      <c r="AD971" s="205"/>
      <c r="AE971" s="205"/>
      <c r="AF971" s="205"/>
      <c r="AG971" s="205"/>
      <c r="AH971" s="205"/>
      <c r="AI971" s="233"/>
      <c r="AJ971" s="331"/>
      <c r="AK971" s="331"/>
      <c r="AL971" s="331"/>
      <c r="AM971" s="332"/>
      <c r="AN971" s="332"/>
      <c r="AO971" s="333"/>
      <c r="AQ971" s="19"/>
      <c r="AV971" s="221"/>
      <c r="AW971" s="221"/>
      <c r="AX971" s="221"/>
      <c r="AY971" s="221"/>
      <c r="AZ971" s="221"/>
      <c r="BA971" s="221"/>
      <c r="BB971" s="221"/>
      <c r="BC971" s="221"/>
      <c r="BD971" s="221"/>
      <c r="BL971" s="195"/>
      <c r="BM971" s="195"/>
      <c r="BN971" s="195"/>
      <c r="BO971" s="195"/>
      <c r="BP971" s="195"/>
      <c r="BQ971" s="195"/>
      <c r="BS971" s="195"/>
      <c r="BT971" s="195"/>
      <c r="BU971" s="246"/>
      <c r="BV971" s="195"/>
      <c r="BW971" s="246"/>
      <c r="BX971" s="195"/>
      <c r="BY971" s="246"/>
      <c r="BZ971" s="195"/>
      <c r="CA971" s="246"/>
      <c r="CC971" s="246"/>
      <c r="CE971" s="246"/>
    </row>
    <row r="972" spans="1:83" s="17" customFormat="1" ht="14.25" customHeight="1" x14ac:dyDescent="0.25">
      <c r="A972" s="198"/>
      <c r="B972" s="200"/>
      <c r="C972" s="199"/>
      <c r="D972" s="199"/>
      <c r="E972" s="199"/>
      <c r="F972" s="200"/>
      <c r="G972" s="200"/>
      <c r="H972" s="200"/>
      <c r="I972" s="198"/>
      <c r="J972" s="199"/>
      <c r="K972" s="212"/>
      <c r="L972" s="198"/>
      <c r="M972" s="198"/>
      <c r="N972" s="198"/>
      <c r="O972" s="198"/>
      <c r="P972" s="198"/>
      <c r="Q972" s="198"/>
      <c r="R972" s="198"/>
      <c r="S972" s="198"/>
      <c r="T972" s="198"/>
      <c r="U972" s="202"/>
      <c r="V972" s="201"/>
      <c r="W972" s="201"/>
      <c r="X972" s="201"/>
      <c r="Y972" s="201"/>
      <c r="Z972" s="201"/>
      <c r="AA972" s="205"/>
      <c r="AB972" s="205"/>
      <c r="AC972" s="205"/>
      <c r="AD972" s="205"/>
      <c r="AE972" s="205"/>
      <c r="AF972" s="205"/>
      <c r="AG972" s="205"/>
      <c r="AH972" s="205"/>
      <c r="AI972" s="233"/>
      <c r="AJ972" s="331"/>
      <c r="AK972" s="331"/>
      <c r="AL972" s="331"/>
      <c r="AM972" s="332"/>
      <c r="AN972" s="332"/>
      <c r="AO972" s="333"/>
      <c r="AQ972" s="19"/>
      <c r="AV972" s="221"/>
      <c r="AW972" s="221"/>
      <c r="AX972" s="221"/>
      <c r="AY972" s="221"/>
      <c r="AZ972" s="221"/>
      <c r="BA972" s="221"/>
      <c r="BB972" s="221"/>
      <c r="BC972" s="221"/>
      <c r="BD972" s="221"/>
      <c r="BL972" s="195"/>
      <c r="BM972" s="195"/>
      <c r="BN972" s="195"/>
      <c r="BO972" s="195"/>
      <c r="BP972" s="195"/>
      <c r="BQ972" s="195"/>
      <c r="BS972" s="195"/>
      <c r="BT972" s="195"/>
      <c r="BU972" s="246"/>
      <c r="BV972" s="195"/>
      <c r="BW972" s="246"/>
      <c r="BX972" s="195"/>
      <c r="BY972" s="246"/>
      <c r="BZ972" s="195"/>
      <c r="CA972" s="246"/>
      <c r="CC972" s="246"/>
      <c r="CE972" s="246"/>
    </row>
    <row r="973" spans="1:83" s="17" customFormat="1" ht="14.25" customHeight="1" x14ac:dyDescent="0.25">
      <c r="A973" s="198"/>
      <c r="B973" s="200"/>
      <c r="C973" s="199"/>
      <c r="D973" s="199"/>
      <c r="E973" s="199"/>
      <c r="F973" s="200"/>
      <c r="G973" s="200"/>
      <c r="H973" s="200"/>
      <c r="I973" s="198"/>
      <c r="J973" s="199"/>
      <c r="K973" s="212"/>
      <c r="L973" s="198"/>
      <c r="M973" s="198"/>
      <c r="N973" s="198"/>
      <c r="O973" s="198"/>
      <c r="P973" s="198"/>
      <c r="Q973" s="198"/>
      <c r="R973" s="198"/>
      <c r="S973" s="198"/>
      <c r="T973" s="198"/>
      <c r="U973" s="202"/>
      <c r="V973" s="201"/>
      <c r="W973" s="201"/>
      <c r="X973" s="201"/>
      <c r="Y973" s="201"/>
      <c r="Z973" s="201"/>
      <c r="AA973" s="205"/>
      <c r="AB973" s="205"/>
      <c r="AC973" s="205"/>
      <c r="AD973" s="205"/>
      <c r="AE973" s="205"/>
      <c r="AF973" s="205"/>
      <c r="AG973" s="205"/>
      <c r="AH973" s="205"/>
      <c r="AI973" s="233"/>
      <c r="AJ973" s="331"/>
      <c r="AK973" s="331"/>
      <c r="AL973" s="331"/>
      <c r="AM973" s="332"/>
      <c r="AN973" s="332"/>
      <c r="AO973" s="333"/>
      <c r="AQ973" s="19"/>
      <c r="AV973" s="221"/>
      <c r="AW973" s="221"/>
      <c r="AX973" s="221"/>
      <c r="AY973" s="221"/>
      <c r="AZ973" s="221"/>
      <c r="BA973" s="221"/>
      <c r="BB973" s="221"/>
      <c r="BC973" s="221"/>
      <c r="BD973" s="221"/>
      <c r="BL973" s="195"/>
      <c r="BM973" s="195"/>
      <c r="BN973" s="195"/>
      <c r="BO973" s="195"/>
      <c r="BP973" s="195"/>
      <c r="BQ973" s="195"/>
      <c r="BS973" s="195"/>
      <c r="BT973" s="195"/>
      <c r="BU973" s="246"/>
      <c r="BV973" s="195"/>
      <c r="BW973" s="246"/>
      <c r="BX973" s="195"/>
      <c r="BY973" s="246"/>
      <c r="BZ973" s="195"/>
      <c r="CA973" s="246"/>
      <c r="CC973" s="246"/>
      <c r="CE973" s="246"/>
    </row>
    <row r="974" spans="1:83" s="17" customFormat="1" ht="14.25" customHeight="1" x14ac:dyDescent="0.25">
      <c r="A974" s="198"/>
      <c r="B974" s="200"/>
      <c r="C974" s="199"/>
      <c r="D974" s="199"/>
      <c r="E974" s="199"/>
      <c r="F974" s="200"/>
      <c r="G974" s="200"/>
      <c r="H974" s="200"/>
      <c r="I974" s="198"/>
      <c r="J974" s="199"/>
      <c r="K974" s="212"/>
      <c r="L974" s="198"/>
      <c r="M974" s="198"/>
      <c r="N974" s="198"/>
      <c r="O974" s="198"/>
      <c r="P974" s="198"/>
      <c r="Q974" s="198"/>
      <c r="R974" s="198"/>
      <c r="S974" s="198"/>
      <c r="T974" s="198"/>
      <c r="U974" s="202"/>
      <c r="V974" s="201"/>
      <c r="W974" s="201"/>
      <c r="X974" s="201"/>
      <c r="Y974" s="201"/>
      <c r="Z974" s="201"/>
      <c r="AA974" s="205"/>
      <c r="AB974" s="205"/>
      <c r="AC974" s="205"/>
      <c r="AD974" s="205"/>
      <c r="AE974" s="205"/>
      <c r="AF974" s="205"/>
      <c r="AG974" s="205"/>
      <c r="AH974" s="205"/>
      <c r="AI974" s="233"/>
      <c r="AJ974" s="331"/>
      <c r="AK974" s="331"/>
      <c r="AL974" s="331"/>
      <c r="AM974" s="332"/>
      <c r="AN974" s="332"/>
      <c r="AO974" s="333"/>
      <c r="AQ974" s="19"/>
      <c r="AV974" s="221"/>
      <c r="AW974" s="221"/>
      <c r="AX974" s="221"/>
      <c r="AY974" s="221"/>
      <c r="AZ974" s="221"/>
      <c r="BA974" s="221"/>
      <c r="BB974" s="221"/>
      <c r="BC974" s="221"/>
      <c r="BD974" s="221"/>
      <c r="BL974" s="195"/>
      <c r="BM974" s="195"/>
      <c r="BN974" s="195"/>
      <c r="BO974" s="195"/>
      <c r="BP974" s="195"/>
      <c r="BQ974" s="195"/>
      <c r="BS974" s="195"/>
      <c r="BT974" s="195"/>
      <c r="BU974" s="246"/>
      <c r="BV974" s="195"/>
      <c r="BW974" s="246"/>
      <c r="BX974" s="195"/>
      <c r="BY974" s="246"/>
      <c r="BZ974" s="195"/>
      <c r="CA974" s="246"/>
      <c r="CC974" s="246"/>
      <c r="CE974" s="246"/>
    </row>
    <row r="975" spans="1:83" s="17" customFormat="1" ht="14.25" customHeight="1" x14ac:dyDescent="0.25">
      <c r="A975" s="198"/>
      <c r="B975" s="200"/>
      <c r="C975" s="199"/>
      <c r="D975" s="199"/>
      <c r="E975" s="199"/>
      <c r="F975" s="200"/>
      <c r="G975" s="200"/>
      <c r="H975" s="200"/>
      <c r="I975" s="198"/>
      <c r="J975" s="199"/>
      <c r="K975" s="212"/>
      <c r="L975" s="198"/>
      <c r="M975" s="198"/>
      <c r="N975" s="198"/>
      <c r="O975" s="198"/>
      <c r="P975" s="198"/>
      <c r="Q975" s="198"/>
      <c r="R975" s="198"/>
      <c r="S975" s="198"/>
      <c r="T975" s="198"/>
      <c r="U975" s="202"/>
      <c r="V975" s="201"/>
      <c r="W975" s="201"/>
      <c r="X975" s="201"/>
      <c r="Y975" s="201"/>
      <c r="Z975" s="201"/>
      <c r="AA975" s="205"/>
      <c r="AB975" s="205"/>
      <c r="AC975" s="205"/>
      <c r="AD975" s="205"/>
      <c r="AE975" s="205"/>
      <c r="AF975" s="205"/>
      <c r="AG975" s="205"/>
      <c r="AH975" s="205"/>
      <c r="AI975" s="233"/>
      <c r="AJ975" s="331"/>
      <c r="AK975" s="331"/>
      <c r="AL975" s="331"/>
      <c r="AM975" s="332"/>
      <c r="AN975" s="332"/>
      <c r="AO975" s="333"/>
      <c r="AQ975" s="19"/>
      <c r="AV975" s="221"/>
      <c r="AW975" s="221"/>
      <c r="AX975" s="221"/>
      <c r="AY975" s="221"/>
      <c r="AZ975" s="221"/>
      <c r="BA975" s="221"/>
      <c r="BB975" s="221"/>
      <c r="BC975" s="221"/>
      <c r="BD975" s="221"/>
      <c r="BL975" s="195"/>
      <c r="BM975" s="195"/>
      <c r="BN975" s="195"/>
      <c r="BO975" s="195"/>
      <c r="BP975" s="195"/>
      <c r="BQ975" s="195"/>
      <c r="BS975" s="195"/>
      <c r="BT975" s="195"/>
      <c r="BU975" s="246"/>
      <c r="BV975" s="195"/>
      <c r="BW975" s="246"/>
      <c r="BX975" s="195"/>
      <c r="BY975" s="246"/>
      <c r="BZ975" s="195"/>
      <c r="CA975" s="246"/>
      <c r="CC975" s="246"/>
      <c r="CE975" s="246"/>
    </row>
    <row r="976" spans="1:83" s="17" customFormat="1" ht="14.25" customHeight="1" x14ac:dyDescent="0.25">
      <c r="A976" s="198"/>
      <c r="B976" s="200"/>
      <c r="C976" s="199"/>
      <c r="D976" s="199"/>
      <c r="E976" s="199"/>
      <c r="F976" s="200"/>
      <c r="G976" s="200"/>
      <c r="H976" s="200"/>
      <c r="I976" s="198"/>
      <c r="J976" s="199"/>
      <c r="K976" s="212"/>
      <c r="L976" s="198"/>
      <c r="M976" s="198"/>
      <c r="N976" s="198"/>
      <c r="O976" s="198"/>
      <c r="P976" s="198"/>
      <c r="Q976" s="198"/>
      <c r="R976" s="198"/>
      <c r="S976" s="198"/>
      <c r="T976" s="198"/>
      <c r="U976" s="202"/>
      <c r="V976" s="201"/>
      <c r="W976" s="201"/>
      <c r="X976" s="201"/>
      <c r="Y976" s="201"/>
      <c r="Z976" s="201"/>
      <c r="AA976" s="205"/>
      <c r="AB976" s="205"/>
      <c r="AC976" s="205"/>
      <c r="AD976" s="205"/>
      <c r="AE976" s="205"/>
      <c r="AF976" s="205"/>
      <c r="AG976" s="205"/>
      <c r="AH976" s="205"/>
      <c r="AI976" s="233"/>
      <c r="AJ976" s="331"/>
      <c r="AK976" s="331"/>
      <c r="AL976" s="331"/>
      <c r="AM976" s="332"/>
      <c r="AN976" s="332"/>
      <c r="AO976" s="333"/>
      <c r="AQ976" s="19"/>
      <c r="AV976" s="221"/>
      <c r="AW976" s="221"/>
      <c r="AX976" s="221"/>
      <c r="AY976" s="221"/>
      <c r="AZ976" s="221"/>
      <c r="BA976" s="221"/>
      <c r="BB976" s="221"/>
      <c r="BC976" s="221"/>
      <c r="BD976" s="221"/>
      <c r="BL976" s="195"/>
      <c r="BM976" s="195"/>
      <c r="BN976" s="195"/>
      <c r="BO976" s="195"/>
      <c r="BP976" s="195"/>
      <c r="BQ976" s="195"/>
      <c r="BS976" s="195"/>
      <c r="BT976" s="195"/>
      <c r="BU976" s="246"/>
      <c r="BV976" s="195"/>
      <c r="BW976" s="246"/>
      <c r="BX976" s="195"/>
      <c r="BY976" s="246"/>
      <c r="BZ976" s="195"/>
      <c r="CA976" s="246"/>
      <c r="CC976" s="246"/>
      <c r="CE976" s="246"/>
    </row>
    <row r="977" spans="1:83" s="17" customFormat="1" ht="14.25" customHeight="1" x14ac:dyDescent="0.25">
      <c r="A977" s="198"/>
      <c r="B977" s="200"/>
      <c r="C977" s="199"/>
      <c r="D977" s="199"/>
      <c r="E977" s="199"/>
      <c r="F977" s="200"/>
      <c r="G977" s="200"/>
      <c r="H977" s="200"/>
      <c r="I977" s="198"/>
      <c r="J977" s="199"/>
      <c r="K977" s="212"/>
      <c r="L977" s="198"/>
      <c r="M977" s="198"/>
      <c r="N977" s="198"/>
      <c r="O977" s="198"/>
      <c r="P977" s="198"/>
      <c r="Q977" s="198"/>
      <c r="R977" s="198"/>
      <c r="S977" s="198"/>
      <c r="T977" s="198"/>
      <c r="U977" s="202"/>
      <c r="V977" s="201"/>
      <c r="W977" s="201"/>
      <c r="X977" s="201"/>
      <c r="Y977" s="201"/>
      <c r="Z977" s="201"/>
      <c r="AA977" s="205"/>
      <c r="AB977" s="205"/>
      <c r="AC977" s="205"/>
      <c r="AD977" s="205"/>
      <c r="AE977" s="205"/>
      <c r="AF977" s="205"/>
      <c r="AG977" s="205"/>
      <c r="AH977" s="205"/>
      <c r="AI977" s="233"/>
      <c r="AJ977" s="331"/>
      <c r="AK977" s="331"/>
      <c r="AL977" s="331"/>
      <c r="AM977" s="332"/>
      <c r="AN977" s="332"/>
      <c r="AO977" s="333"/>
      <c r="AQ977" s="19"/>
      <c r="AV977" s="221"/>
      <c r="AW977" s="221"/>
      <c r="AX977" s="221"/>
      <c r="AY977" s="221"/>
      <c r="AZ977" s="221"/>
      <c r="BA977" s="221"/>
      <c r="BB977" s="221"/>
      <c r="BC977" s="221"/>
      <c r="BD977" s="221"/>
      <c r="BL977" s="195"/>
      <c r="BM977" s="195"/>
      <c r="BN977" s="195"/>
      <c r="BO977" s="195"/>
      <c r="BP977" s="195"/>
      <c r="BQ977" s="195"/>
      <c r="BS977" s="195"/>
      <c r="BT977" s="195"/>
      <c r="BU977" s="246"/>
      <c r="BV977" s="195"/>
      <c r="BW977" s="246"/>
      <c r="BX977" s="195"/>
      <c r="BY977" s="246"/>
      <c r="BZ977" s="195"/>
      <c r="CA977" s="246"/>
      <c r="CC977" s="246"/>
      <c r="CE977" s="246"/>
    </row>
    <row r="978" spans="1:83" s="17" customFormat="1" ht="14.25" customHeight="1" x14ac:dyDescent="0.25">
      <c r="A978" s="198"/>
      <c r="B978" s="200"/>
      <c r="C978" s="199"/>
      <c r="D978" s="199"/>
      <c r="E978" s="199"/>
      <c r="F978" s="200"/>
      <c r="G978" s="200"/>
      <c r="H978" s="200"/>
      <c r="I978" s="198"/>
      <c r="J978" s="199"/>
      <c r="K978" s="212"/>
      <c r="L978" s="198"/>
      <c r="M978" s="198"/>
      <c r="N978" s="198"/>
      <c r="O978" s="198"/>
      <c r="P978" s="198"/>
      <c r="Q978" s="198"/>
      <c r="R978" s="198"/>
      <c r="S978" s="198"/>
      <c r="T978" s="198"/>
      <c r="U978" s="202"/>
      <c r="V978" s="201"/>
      <c r="W978" s="201"/>
      <c r="X978" s="201"/>
      <c r="Y978" s="201"/>
      <c r="Z978" s="201"/>
      <c r="AA978" s="205"/>
      <c r="AB978" s="205"/>
      <c r="AC978" s="205"/>
      <c r="AD978" s="205"/>
      <c r="AE978" s="205"/>
      <c r="AF978" s="205"/>
      <c r="AG978" s="205"/>
      <c r="AH978" s="205"/>
      <c r="AI978" s="233"/>
      <c r="AJ978" s="331"/>
      <c r="AK978" s="331"/>
      <c r="AL978" s="331"/>
      <c r="AM978" s="332"/>
      <c r="AN978" s="332"/>
      <c r="AO978" s="333"/>
      <c r="AQ978" s="19"/>
      <c r="AV978" s="221"/>
      <c r="AW978" s="221"/>
      <c r="AX978" s="221"/>
      <c r="AY978" s="221"/>
      <c r="AZ978" s="221"/>
      <c r="BA978" s="221"/>
      <c r="BB978" s="221"/>
      <c r="BC978" s="221"/>
      <c r="BD978" s="221"/>
      <c r="BL978" s="195"/>
      <c r="BM978" s="195"/>
      <c r="BN978" s="195"/>
      <c r="BO978" s="195"/>
      <c r="BP978" s="195"/>
      <c r="BQ978" s="195"/>
      <c r="BS978" s="195"/>
      <c r="BT978" s="195"/>
      <c r="BU978" s="246"/>
      <c r="BV978" s="195"/>
      <c r="BW978" s="246"/>
      <c r="BX978" s="195"/>
      <c r="BY978" s="246"/>
      <c r="BZ978" s="195"/>
      <c r="CA978" s="246"/>
      <c r="CC978" s="246"/>
      <c r="CE978" s="246"/>
    </row>
    <row r="979" spans="1:83" s="17" customFormat="1" ht="14.25" customHeight="1" x14ac:dyDescent="0.25">
      <c r="A979" s="198"/>
      <c r="B979" s="200"/>
      <c r="C979" s="199"/>
      <c r="D979" s="199"/>
      <c r="E979" s="199"/>
      <c r="F979" s="200"/>
      <c r="G979" s="200"/>
      <c r="H979" s="200"/>
      <c r="I979" s="198"/>
      <c r="J979" s="199"/>
      <c r="K979" s="212"/>
      <c r="L979" s="198"/>
      <c r="M979" s="198"/>
      <c r="N979" s="198"/>
      <c r="O979" s="198"/>
      <c r="P979" s="198"/>
      <c r="Q979" s="198"/>
      <c r="R979" s="198"/>
      <c r="S979" s="198"/>
      <c r="T979" s="198"/>
      <c r="U979" s="202"/>
      <c r="V979" s="201"/>
      <c r="W979" s="201"/>
      <c r="X979" s="201"/>
      <c r="Y979" s="201"/>
      <c r="Z979" s="201"/>
      <c r="AA979" s="205"/>
      <c r="AB979" s="205"/>
      <c r="AC979" s="205"/>
      <c r="AD979" s="205"/>
      <c r="AE979" s="205"/>
      <c r="AF979" s="205"/>
      <c r="AG979" s="205"/>
      <c r="AH979" s="205"/>
      <c r="AI979" s="233"/>
      <c r="AJ979" s="331"/>
      <c r="AK979" s="331"/>
      <c r="AL979" s="331"/>
      <c r="AM979" s="332"/>
      <c r="AN979" s="332"/>
      <c r="AO979" s="333"/>
      <c r="AQ979" s="19"/>
      <c r="AV979" s="221"/>
      <c r="AW979" s="221"/>
      <c r="AX979" s="221"/>
      <c r="AY979" s="221"/>
      <c r="AZ979" s="221"/>
      <c r="BA979" s="221"/>
      <c r="BB979" s="221"/>
      <c r="BC979" s="221"/>
      <c r="BD979" s="221"/>
      <c r="BL979" s="195"/>
      <c r="BM979" s="195"/>
      <c r="BN979" s="195"/>
      <c r="BO979" s="195"/>
      <c r="BP979" s="195"/>
      <c r="BQ979" s="195"/>
      <c r="BS979" s="195"/>
      <c r="BT979" s="195"/>
      <c r="BU979" s="246"/>
      <c r="BV979" s="195"/>
      <c r="BW979" s="246"/>
      <c r="BX979" s="195"/>
      <c r="BY979" s="246"/>
      <c r="BZ979" s="195"/>
      <c r="CA979" s="246"/>
      <c r="CC979" s="246"/>
      <c r="CE979" s="246"/>
    </row>
    <row r="980" spans="1:83" s="17" customFormat="1" ht="14.25" customHeight="1" x14ac:dyDescent="0.25">
      <c r="A980" s="198"/>
      <c r="B980" s="200"/>
      <c r="C980" s="199"/>
      <c r="D980" s="199"/>
      <c r="E980" s="199"/>
      <c r="F980" s="200"/>
      <c r="G980" s="200"/>
      <c r="H980" s="200"/>
      <c r="I980" s="198"/>
      <c r="J980" s="199"/>
      <c r="K980" s="212"/>
      <c r="L980" s="198"/>
      <c r="M980" s="198"/>
      <c r="N980" s="198"/>
      <c r="O980" s="198"/>
      <c r="P980" s="198"/>
      <c r="Q980" s="198"/>
      <c r="R980" s="198"/>
      <c r="S980" s="198"/>
      <c r="T980" s="198"/>
      <c r="U980" s="202"/>
      <c r="V980" s="201"/>
      <c r="W980" s="201"/>
      <c r="X980" s="201"/>
      <c r="Y980" s="201"/>
      <c r="Z980" s="201"/>
      <c r="AA980" s="205"/>
      <c r="AB980" s="205"/>
      <c r="AC980" s="205"/>
      <c r="AD980" s="205"/>
      <c r="AE980" s="205"/>
      <c r="AF980" s="205"/>
      <c r="AG980" s="205"/>
      <c r="AH980" s="205"/>
      <c r="AI980" s="233"/>
      <c r="AJ980" s="331"/>
      <c r="AK980" s="331"/>
      <c r="AL980" s="331"/>
      <c r="AM980" s="332"/>
      <c r="AN980" s="332"/>
      <c r="AO980" s="333"/>
      <c r="AQ980" s="19"/>
      <c r="AV980" s="221"/>
      <c r="AW980" s="221"/>
      <c r="AX980" s="221"/>
      <c r="AY980" s="221"/>
      <c r="AZ980" s="221"/>
      <c r="BA980" s="221"/>
      <c r="BB980" s="221"/>
      <c r="BC980" s="221"/>
      <c r="BD980" s="221"/>
      <c r="BL980" s="195"/>
      <c r="BM980" s="195"/>
      <c r="BN980" s="195"/>
      <c r="BO980" s="195"/>
      <c r="BP980" s="195"/>
      <c r="BQ980" s="195"/>
      <c r="BS980" s="195"/>
      <c r="BT980" s="195"/>
      <c r="BU980" s="246"/>
      <c r="BV980" s="195"/>
      <c r="BW980" s="246"/>
      <c r="BX980" s="195"/>
      <c r="BY980" s="246"/>
      <c r="BZ980" s="195"/>
      <c r="CA980" s="246"/>
      <c r="CC980" s="246"/>
      <c r="CE980" s="246"/>
    </row>
    <row r="981" spans="1:83" s="17" customFormat="1" ht="14.25" customHeight="1" x14ac:dyDescent="0.25">
      <c r="A981" s="198"/>
      <c r="B981" s="200"/>
      <c r="C981" s="199"/>
      <c r="D981" s="199"/>
      <c r="E981" s="199"/>
      <c r="F981" s="200"/>
      <c r="G981" s="200"/>
      <c r="H981" s="200"/>
      <c r="I981" s="198"/>
      <c r="J981" s="199"/>
      <c r="K981" s="212"/>
      <c r="L981" s="198"/>
      <c r="M981" s="198"/>
      <c r="N981" s="198"/>
      <c r="O981" s="198"/>
      <c r="P981" s="198"/>
      <c r="Q981" s="198"/>
      <c r="R981" s="198"/>
      <c r="S981" s="198"/>
      <c r="T981" s="198"/>
      <c r="U981" s="202"/>
      <c r="V981" s="201"/>
      <c r="W981" s="201"/>
      <c r="X981" s="201"/>
      <c r="Y981" s="201"/>
      <c r="Z981" s="201"/>
      <c r="AA981" s="205"/>
      <c r="AB981" s="205"/>
      <c r="AC981" s="205"/>
      <c r="AD981" s="205"/>
      <c r="AE981" s="205"/>
      <c r="AF981" s="205"/>
      <c r="AG981" s="205"/>
      <c r="AH981" s="205"/>
      <c r="AI981" s="233"/>
      <c r="AJ981" s="331"/>
      <c r="AK981" s="331"/>
      <c r="AL981" s="331"/>
      <c r="AM981" s="332"/>
      <c r="AN981" s="332"/>
      <c r="AO981" s="333"/>
      <c r="AQ981" s="19"/>
      <c r="AV981" s="221"/>
      <c r="AW981" s="221"/>
      <c r="AX981" s="221"/>
      <c r="AY981" s="221"/>
      <c r="AZ981" s="221"/>
      <c r="BA981" s="221"/>
      <c r="BB981" s="221"/>
      <c r="BC981" s="221"/>
      <c r="BD981" s="221"/>
      <c r="BL981" s="195"/>
      <c r="BM981" s="195"/>
      <c r="BN981" s="195"/>
      <c r="BO981" s="195"/>
      <c r="BP981" s="195"/>
      <c r="BQ981" s="195"/>
      <c r="BS981" s="195"/>
      <c r="BT981" s="195"/>
      <c r="BU981" s="246"/>
      <c r="BV981" s="195"/>
      <c r="BW981" s="246"/>
      <c r="BX981" s="195"/>
      <c r="BY981" s="246"/>
      <c r="BZ981" s="195"/>
      <c r="CA981" s="246"/>
      <c r="CC981" s="246"/>
      <c r="CE981" s="246"/>
    </row>
    <row r="982" spans="1:83" s="17" customFormat="1" ht="14.25" customHeight="1" x14ac:dyDescent="0.25">
      <c r="A982" s="198"/>
      <c r="B982" s="200"/>
      <c r="C982" s="199"/>
      <c r="D982" s="199"/>
      <c r="E982" s="199"/>
      <c r="F982" s="200"/>
      <c r="G982" s="200"/>
      <c r="H982" s="200"/>
      <c r="I982" s="198"/>
      <c r="J982" s="199"/>
      <c r="K982" s="212"/>
      <c r="L982" s="198"/>
      <c r="M982" s="198"/>
      <c r="N982" s="198"/>
      <c r="O982" s="198"/>
      <c r="P982" s="198"/>
      <c r="Q982" s="198"/>
      <c r="R982" s="198"/>
      <c r="S982" s="198"/>
      <c r="T982" s="198"/>
      <c r="U982" s="202"/>
      <c r="V982" s="201"/>
      <c r="W982" s="201"/>
      <c r="X982" s="201"/>
      <c r="Y982" s="201"/>
      <c r="Z982" s="201"/>
      <c r="AA982" s="205"/>
      <c r="AB982" s="205"/>
      <c r="AC982" s="205"/>
      <c r="AD982" s="205"/>
      <c r="AE982" s="205"/>
      <c r="AF982" s="205"/>
      <c r="AG982" s="205"/>
      <c r="AH982" s="205"/>
      <c r="AI982" s="233"/>
      <c r="AJ982" s="331"/>
      <c r="AK982" s="331"/>
      <c r="AL982" s="331"/>
      <c r="AM982" s="332"/>
      <c r="AN982" s="332"/>
      <c r="AO982" s="333"/>
      <c r="AQ982" s="19"/>
      <c r="AV982" s="221"/>
      <c r="AW982" s="221"/>
      <c r="AX982" s="221"/>
      <c r="AY982" s="221"/>
      <c r="AZ982" s="221"/>
      <c r="BA982" s="221"/>
      <c r="BB982" s="221"/>
      <c r="BC982" s="221"/>
      <c r="BD982" s="221"/>
      <c r="BL982" s="195"/>
      <c r="BM982" s="195"/>
      <c r="BN982" s="195"/>
      <c r="BO982" s="195"/>
      <c r="BP982" s="195"/>
      <c r="BQ982" s="195"/>
      <c r="BS982" s="195"/>
      <c r="BT982" s="195"/>
      <c r="BU982" s="246"/>
      <c r="BV982" s="195"/>
      <c r="BW982" s="246"/>
      <c r="BX982" s="195"/>
      <c r="BY982" s="246"/>
      <c r="BZ982" s="195"/>
      <c r="CA982" s="246"/>
      <c r="CC982" s="246"/>
      <c r="CE982" s="246"/>
    </row>
    <row r="983" spans="1:83" s="17" customFormat="1" ht="14.25" customHeight="1" x14ac:dyDescent="0.25">
      <c r="A983" s="198"/>
      <c r="B983" s="200"/>
      <c r="C983" s="199"/>
      <c r="D983" s="199"/>
      <c r="E983" s="199"/>
      <c r="F983" s="200"/>
      <c r="G983" s="200"/>
      <c r="H983" s="200"/>
      <c r="I983" s="198"/>
      <c r="J983" s="199"/>
      <c r="K983" s="212"/>
      <c r="L983" s="198"/>
      <c r="M983" s="198"/>
      <c r="N983" s="198"/>
      <c r="O983" s="198"/>
      <c r="P983" s="198"/>
      <c r="Q983" s="198"/>
      <c r="R983" s="198"/>
      <c r="S983" s="198"/>
      <c r="T983" s="198"/>
      <c r="U983" s="202"/>
      <c r="V983" s="201"/>
      <c r="W983" s="201"/>
      <c r="X983" s="201"/>
      <c r="Y983" s="201"/>
      <c r="Z983" s="201"/>
      <c r="AA983" s="205"/>
      <c r="AB983" s="205"/>
      <c r="AC983" s="205"/>
      <c r="AD983" s="205"/>
      <c r="AE983" s="205"/>
      <c r="AF983" s="205"/>
      <c r="AG983" s="205"/>
      <c r="AH983" s="205"/>
      <c r="AI983" s="233"/>
      <c r="AJ983" s="331"/>
      <c r="AK983" s="331"/>
      <c r="AL983" s="331"/>
      <c r="AM983" s="332"/>
      <c r="AN983" s="332"/>
      <c r="AO983" s="333"/>
      <c r="AQ983" s="19"/>
      <c r="AV983" s="221"/>
      <c r="AW983" s="221"/>
      <c r="AX983" s="221"/>
      <c r="AY983" s="221"/>
      <c r="AZ983" s="221"/>
      <c r="BA983" s="221"/>
      <c r="BB983" s="221"/>
      <c r="BC983" s="221"/>
      <c r="BD983" s="221"/>
      <c r="BL983" s="195"/>
      <c r="BM983" s="195"/>
      <c r="BN983" s="195"/>
      <c r="BO983" s="195"/>
      <c r="BP983" s="195"/>
      <c r="BQ983" s="195"/>
      <c r="BS983" s="195"/>
      <c r="BT983" s="195"/>
      <c r="BU983" s="246"/>
      <c r="BV983" s="195"/>
      <c r="BW983" s="246"/>
      <c r="BX983" s="195"/>
      <c r="BY983" s="246"/>
      <c r="BZ983" s="195"/>
      <c r="CA983" s="246"/>
      <c r="CC983" s="246"/>
      <c r="CE983" s="246"/>
    </row>
    <row r="984" spans="1:83" s="17" customFormat="1" ht="14.25" customHeight="1" x14ac:dyDescent="0.25">
      <c r="A984" s="198"/>
      <c r="B984" s="200"/>
      <c r="C984" s="199"/>
      <c r="D984" s="199"/>
      <c r="E984" s="199"/>
      <c r="F984" s="200"/>
      <c r="G984" s="200"/>
      <c r="H984" s="200"/>
      <c r="I984" s="198"/>
      <c r="J984" s="199"/>
      <c r="K984" s="212"/>
      <c r="L984" s="198"/>
      <c r="M984" s="198"/>
      <c r="N984" s="198"/>
      <c r="O984" s="198"/>
      <c r="P984" s="198"/>
      <c r="Q984" s="198"/>
      <c r="R984" s="198"/>
      <c r="S984" s="198"/>
      <c r="T984" s="198"/>
      <c r="U984" s="202"/>
      <c r="V984" s="201"/>
      <c r="W984" s="201"/>
      <c r="X984" s="201"/>
      <c r="Y984" s="201"/>
      <c r="Z984" s="201"/>
      <c r="AA984" s="205"/>
      <c r="AB984" s="205"/>
      <c r="AC984" s="205"/>
      <c r="AD984" s="205"/>
      <c r="AE984" s="205"/>
      <c r="AF984" s="205"/>
      <c r="AG984" s="205"/>
      <c r="AH984" s="205"/>
      <c r="AI984" s="233"/>
      <c r="AJ984" s="331"/>
      <c r="AK984" s="331"/>
      <c r="AL984" s="331"/>
      <c r="AM984" s="332"/>
      <c r="AN984" s="332"/>
      <c r="AO984" s="333"/>
      <c r="AQ984" s="19"/>
      <c r="AV984" s="221"/>
      <c r="AW984" s="221"/>
      <c r="AX984" s="221"/>
      <c r="AY984" s="221"/>
      <c r="AZ984" s="221"/>
      <c r="BA984" s="221"/>
      <c r="BB984" s="221"/>
      <c r="BC984" s="221"/>
      <c r="BD984" s="221"/>
      <c r="BL984" s="195"/>
      <c r="BM984" s="195"/>
      <c r="BN984" s="195"/>
      <c r="BO984" s="195"/>
      <c r="BP984" s="195"/>
      <c r="BQ984" s="195"/>
      <c r="BS984" s="195"/>
      <c r="BT984" s="195"/>
      <c r="BU984" s="246"/>
      <c r="BV984" s="195"/>
      <c r="BW984" s="246"/>
      <c r="BX984" s="195"/>
      <c r="BY984" s="246"/>
      <c r="BZ984" s="195"/>
      <c r="CA984" s="246"/>
      <c r="CC984" s="246"/>
      <c r="CE984" s="246"/>
    </row>
    <row r="985" spans="1:83" s="17" customFormat="1" ht="14.25" customHeight="1" x14ac:dyDescent="0.25">
      <c r="A985" s="198"/>
      <c r="B985" s="200"/>
      <c r="C985" s="199"/>
      <c r="D985" s="199"/>
      <c r="E985" s="199"/>
      <c r="F985" s="200"/>
      <c r="G985" s="200"/>
      <c r="H985" s="200"/>
      <c r="I985" s="198"/>
      <c r="J985" s="199"/>
      <c r="K985" s="212"/>
      <c r="L985" s="198"/>
      <c r="M985" s="198"/>
      <c r="N985" s="198"/>
      <c r="O985" s="198"/>
      <c r="P985" s="198"/>
      <c r="Q985" s="198"/>
      <c r="R985" s="198"/>
      <c r="S985" s="198"/>
      <c r="T985" s="198"/>
      <c r="U985" s="202"/>
      <c r="V985" s="201"/>
      <c r="W985" s="201"/>
      <c r="X985" s="201"/>
      <c r="Y985" s="201"/>
      <c r="Z985" s="201"/>
      <c r="AA985" s="205"/>
      <c r="AB985" s="205"/>
      <c r="AC985" s="205"/>
      <c r="AD985" s="205"/>
      <c r="AE985" s="205"/>
      <c r="AF985" s="205"/>
      <c r="AG985" s="205"/>
      <c r="AH985" s="205"/>
      <c r="AI985" s="233"/>
      <c r="AJ985" s="331"/>
      <c r="AK985" s="331"/>
      <c r="AL985" s="331"/>
      <c r="AM985" s="332"/>
      <c r="AN985" s="332"/>
      <c r="AO985" s="333"/>
      <c r="AQ985" s="19"/>
      <c r="AV985" s="221"/>
      <c r="AW985" s="221"/>
      <c r="AX985" s="221"/>
      <c r="AY985" s="221"/>
      <c r="AZ985" s="221"/>
      <c r="BA985" s="221"/>
      <c r="BB985" s="221"/>
      <c r="BC985" s="221"/>
      <c r="BD985" s="221"/>
      <c r="BL985" s="195"/>
      <c r="BM985" s="195"/>
      <c r="BN985" s="195"/>
      <c r="BO985" s="195"/>
      <c r="BP985" s="195"/>
      <c r="BQ985" s="195"/>
      <c r="BS985" s="195"/>
      <c r="BT985" s="195"/>
      <c r="BU985" s="246"/>
      <c r="BV985" s="195"/>
      <c r="BW985" s="246"/>
      <c r="BX985" s="195"/>
      <c r="BY985" s="246"/>
      <c r="BZ985" s="195"/>
      <c r="CA985" s="246"/>
      <c r="CC985" s="246"/>
      <c r="CE985" s="246"/>
    </row>
    <row r="986" spans="1:83" s="17" customFormat="1" ht="14.25" customHeight="1" x14ac:dyDescent="0.25">
      <c r="A986" s="198"/>
      <c r="B986" s="200"/>
      <c r="C986" s="199"/>
      <c r="D986" s="199"/>
      <c r="E986" s="199"/>
      <c r="F986" s="200"/>
      <c r="G986" s="200"/>
      <c r="H986" s="200"/>
      <c r="I986" s="198"/>
      <c r="J986" s="199"/>
      <c r="K986" s="212"/>
      <c r="L986" s="198"/>
      <c r="M986" s="198"/>
      <c r="N986" s="198"/>
      <c r="O986" s="198"/>
      <c r="P986" s="198"/>
      <c r="Q986" s="198"/>
      <c r="R986" s="198"/>
      <c r="S986" s="198"/>
      <c r="T986" s="198"/>
      <c r="U986" s="202"/>
      <c r="V986" s="201"/>
      <c r="W986" s="201"/>
      <c r="X986" s="201"/>
      <c r="Y986" s="201"/>
      <c r="Z986" s="201"/>
      <c r="AA986" s="205"/>
      <c r="AB986" s="205"/>
      <c r="AC986" s="205"/>
      <c r="AD986" s="205"/>
      <c r="AE986" s="205"/>
      <c r="AF986" s="205"/>
      <c r="AG986" s="205"/>
      <c r="AH986" s="205"/>
      <c r="AI986" s="233"/>
      <c r="AJ986" s="331"/>
      <c r="AK986" s="331"/>
      <c r="AL986" s="331"/>
      <c r="AM986" s="332"/>
      <c r="AN986" s="332"/>
      <c r="AO986" s="333"/>
      <c r="AQ986" s="19"/>
      <c r="AV986" s="221"/>
      <c r="AW986" s="221"/>
      <c r="AX986" s="221"/>
      <c r="AY986" s="221"/>
      <c r="AZ986" s="221"/>
      <c r="BA986" s="221"/>
      <c r="BB986" s="221"/>
      <c r="BC986" s="221"/>
      <c r="BD986" s="221"/>
      <c r="BL986" s="195"/>
      <c r="BM986" s="195"/>
      <c r="BN986" s="195"/>
      <c r="BO986" s="195"/>
      <c r="BP986" s="195"/>
      <c r="BQ986" s="195"/>
      <c r="BS986" s="195"/>
      <c r="BT986" s="195"/>
      <c r="BU986" s="246"/>
      <c r="BV986" s="195"/>
      <c r="BW986" s="246"/>
      <c r="BX986" s="195"/>
      <c r="BY986" s="246"/>
      <c r="BZ986" s="195"/>
      <c r="CA986" s="246"/>
      <c r="CC986" s="246"/>
      <c r="CE986" s="246"/>
    </row>
    <row r="987" spans="1:83" s="17" customFormat="1" ht="14.25" customHeight="1" x14ac:dyDescent="0.25">
      <c r="A987" s="198"/>
      <c r="B987" s="200"/>
      <c r="C987" s="199"/>
      <c r="D987" s="199"/>
      <c r="E987" s="199"/>
      <c r="F987" s="200"/>
      <c r="G987" s="200"/>
      <c r="H987" s="200"/>
      <c r="I987" s="198"/>
      <c r="J987" s="199"/>
      <c r="K987" s="212"/>
      <c r="L987" s="198"/>
      <c r="M987" s="198"/>
      <c r="N987" s="198"/>
      <c r="O987" s="198"/>
      <c r="P987" s="198"/>
      <c r="Q987" s="198"/>
      <c r="R987" s="198"/>
      <c r="S987" s="198"/>
      <c r="T987" s="198"/>
      <c r="U987" s="202"/>
      <c r="V987" s="201"/>
      <c r="W987" s="201"/>
      <c r="X987" s="201"/>
      <c r="Y987" s="201"/>
      <c r="Z987" s="201"/>
      <c r="AA987" s="205"/>
      <c r="AB987" s="205"/>
      <c r="AC987" s="205"/>
      <c r="AD987" s="205"/>
      <c r="AE987" s="205"/>
      <c r="AF987" s="205"/>
      <c r="AG987" s="205"/>
      <c r="AH987" s="205"/>
      <c r="AI987" s="233"/>
      <c r="AJ987" s="331"/>
      <c r="AK987" s="331"/>
      <c r="AL987" s="331"/>
      <c r="AM987" s="332"/>
      <c r="AN987" s="332"/>
      <c r="AO987" s="333"/>
      <c r="AQ987" s="19"/>
      <c r="AV987" s="221"/>
      <c r="AW987" s="221"/>
      <c r="AX987" s="221"/>
      <c r="AY987" s="221"/>
      <c r="AZ987" s="221"/>
      <c r="BA987" s="221"/>
      <c r="BB987" s="221"/>
      <c r="BC987" s="221"/>
      <c r="BD987" s="221"/>
      <c r="BL987" s="195"/>
      <c r="BM987" s="195"/>
      <c r="BN987" s="195"/>
      <c r="BO987" s="195"/>
      <c r="BP987" s="195"/>
      <c r="BQ987" s="195"/>
      <c r="BS987" s="195"/>
      <c r="BT987" s="195"/>
      <c r="BU987" s="246"/>
      <c r="BV987" s="195"/>
      <c r="BW987" s="246"/>
      <c r="BX987" s="195"/>
      <c r="BY987" s="246"/>
      <c r="BZ987" s="195"/>
      <c r="CA987" s="246"/>
      <c r="CC987" s="246"/>
      <c r="CE987" s="246"/>
    </row>
    <row r="988" spans="1:83" s="17" customFormat="1" ht="14.25" customHeight="1" x14ac:dyDescent="0.25">
      <c r="A988" s="198"/>
      <c r="B988" s="200"/>
      <c r="C988" s="199"/>
      <c r="D988" s="199"/>
      <c r="E988" s="199"/>
      <c r="F988" s="200"/>
      <c r="G988" s="200"/>
      <c r="H988" s="200"/>
      <c r="I988" s="198"/>
      <c r="J988" s="199"/>
      <c r="K988" s="212"/>
      <c r="L988" s="198"/>
      <c r="M988" s="198"/>
      <c r="N988" s="198"/>
      <c r="O988" s="198"/>
      <c r="P988" s="198"/>
      <c r="Q988" s="198"/>
      <c r="R988" s="198"/>
      <c r="S988" s="198"/>
      <c r="T988" s="198"/>
      <c r="U988" s="202"/>
      <c r="V988" s="201"/>
      <c r="W988" s="201"/>
      <c r="X988" s="201"/>
      <c r="Y988" s="201"/>
      <c r="Z988" s="201"/>
      <c r="AA988" s="205"/>
      <c r="AB988" s="205"/>
      <c r="AC988" s="205"/>
      <c r="AD988" s="205"/>
      <c r="AE988" s="205"/>
      <c r="AF988" s="205"/>
      <c r="AG988" s="205"/>
      <c r="AH988" s="205"/>
      <c r="AI988" s="233"/>
      <c r="AJ988" s="331"/>
      <c r="AK988" s="331"/>
      <c r="AL988" s="331"/>
      <c r="AM988" s="332"/>
      <c r="AN988" s="332"/>
      <c r="AO988" s="333"/>
      <c r="AQ988" s="19"/>
      <c r="AV988" s="221"/>
      <c r="AW988" s="221"/>
      <c r="AX988" s="221"/>
      <c r="AY988" s="221"/>
      <c r="AZ988" s="221"/>
      <c r="BA988" s="221"/>
      <c r="BB988" s="221"/>
      <c r="BC988" s="221"/>
      <c r="BD988" s="221"/>
      <c r="BL988" s="195"/>
      <c r="BM988" s="195"/>
      <c r="BN988" s="195"/>
      <c r="BO988" s="195"/>
      <c r="BP988" s="195"/>
      <c r="BQ988" s="195"/>
      <c r="BS988" s="195"/>
      <c r="BT988" s="195"/>
      <c r="BU988" s="246"/>
      <c r="BV988" s="195"/>
      <c r="BW988" s="246"/>
      <c r="BX988" s="195"/>
      <c r="BY988" s="246"/>
      <c r="BZ988" s="195"/>
      <c r="CA988" s="246"/>
      <c r="CC988" s="246"/>
      <c r="CE988" s="246"/>
    </row>
    <row r="989" spans="1:83" s="17" customFormat="1" ht="14.25" customHeight="1" x14ac:dyDescent="0.25">
      <c r="A989" s="198"/>
      <c r="B989" s="200"/>
      <c r="C989" s="199"/>
      <c r="D989" s="199"/>
      <c r="E989" s="199"/>
      <c r="F989" s="200"/>
      <c r="G989" s="200"/>
      <c r="H989" s="200"/>
      <c r="I989" s="198"/>
      <c r="J989" s="199"/>
      <c r="K989" s="212"/>
      <c r="L989" s="198"/>
      <c r="M989" s="198"/>
      <c r="N989" s="198"/>
      <c r="O989" s="198"/>
      <c r="P989" s="198"/>
      <c r="Q989" s="198"/>
      <c r="R989" s="198"/>
      <c r="S989" s="198"/>
      <c r="T989" s="198"/>
      <c r="U989" s="202"/>
      <c r="V989" s="201"/>
      <c r="W989" s="201"/>
      <c r="X989" s="201"/>
      <c r="Y989" s="201"/>
      <c r="Z989" s="201"/>
      <c r="AA989" s="205"/>
      <c r="AB989" s="205"/>
      <c r="AC989" s="205"/>
      <c r="AD989" s="205"/>
      <c r="AE989" s="205"/>
      <c r="AF989" s="205"/>
      <c r="AG989" s="205"/>
      <c r="AH989" s="205"/>
      <c r="AI989" s="233"/>
      <c r="AJ989" s="331"/>
      <c r="AK989" s="331"/>
      <c r="AL989" s="331"/>
      <c r="AM989" s="332"/>
      <c r="AN989" s="332"/>
      <c r="AO989" s="333"/>
      <c r="AQ989" s="19"/>
      <c r="AV989" s="221"/>
      <c r="AW989" s="221"/>
      <c r="AX989" s="221"/>
      <c r="AY989" s="221"/>
      <c r="AZ989" s="221"/>
      <c r="BA989" s="221"/>
      <c r="BB989" s="221"/>
      <c r="BC989" s="221"/>
      <c r="BD989" s="221"/>
      <c r="BL989" s="195"/>
      <c r="BM989" s="195"/>
      <c r="BN989" s="195"/>
      <c r="BO989" s="195"/>
      <c r="BP989" s="195"/>
      <c r="BQ989" s="195"/>
      <c r="BS989" s="195"/>
      <c r="BT989" s="195"/>
      <c r="BU989" s="246"/>
      <c r="BV989" s="195"/>
      <c r="BW989" s="246"/>
      <c r="BX989" s="195"/>
      <c r="BY989" s="246"/>
      <c r="BZ989" s="195"/>
      <c r="CA989" s="246"/>
      <c r="CC989" s="246"/>
      <c r="CE989" s="246"/>
    </row>
    <row r="990" spans="1:83" s="17" customFormat="1" ht="14.25" customHeight="1" x14ac:dyDescent="0.25">
      <c r="A990" s="198"/>
      <c r="B990" s="200"/>
      <c r="C990" s="199"/>
      <c r="D990" s="199"/>
      <c r="E990" s="199"/>
      <c r="F990" s="200"/>
      <c r="G990" s="200"/>
      <c r="H990" s="200"/>
      <c r="I990" s="198"/>
      <c r="J990" s="199"/>
      <c r="K990" s="212"/>
      <c r="L990" s="198"/>
      <c r="M990" s="198"/>
      <c r="N990" s="198"/>
      <c r="O990" s="198"/>
      <c r="P990" s="198"/>
      <c r="Q990" s="198"/>
      <c r="R990" s="198"/>
      <c r="S990" s="198"/>
      <c r="T990" s="198"/>
      <c r="U990" s="202"/>
      <c r="V990" s="201"/>
      <c r="W990" s="201"/>
      <c r="X990" s="201"/>
      <c r="Y990" s="201"/>
      <c r="Z990" s="201"/>
      <c r="AA990" s="205"/>
      <c r="AB990" s="205"/>
      <c r="AC990" s="205"/>
      <c r="AD990" s="205"/>
      <c r="AE990" s="205"/>
      <c r="AF990" s="205"/>
      <c r="AG990" s="205"/>
      <c r="AH990" s="205"/>
      <c r="AI990" s="233"/>
      <c r="AJ990" s="331"/>
      <c r="AK990" s="331"/>
      <c r="AL990" s="331"/>
      <c r="AM990" s="332"/>
      <c r="AN990" s="332"/>
      <c r="AO990" s="333"/>
      <c r="AQ990" s="19"/>
      <c r="AV990" s="221"/>
      <c r="AW990" s="221"/>
      <c r="AX990" s="221"/>
      <c r="AY990" s="221"/>
      <c r="AZ990" s="221"/>
      <c r="BA990" s="221"/>
      <c r="BB990" s="221"/>
      <c r="BC990" s="221"/>
      <c r="BD990" s="221"/>
      <c r="BL990" s="195"/>
      <c r="BM990" s="195"/>
      <c r="BN990" s="195"/>
      <c r="BO990" s="195"/>
      <c r="BP990" s="195"/>
      <c r="BQ990" s="195"/>
      <c r="BS990" s="195"/>
      <c r="BT990" s="195"/>
      <c r="BU990" s="246"/>
      <c r="BV990" s="195"/>
      <c r="BW990" s="246"/>
      <c r="BX990" s="195"/>
      <c r="BY990" s="246"/>
      <c r="BZ990" s="195"/>
      <c r="CA990" s="246"/>
      <c r="CC990" s="246"/>
      <c r="CE990" s="246"/>
    </row>
    <row r="991" spans="1:83" s="17" customFormat="1" ht="14.25" customHeight="1" x14ac:dyDescent="0.25">
      <c r="A991" s="198"/>
      <c r="B991" s="200"/>
      <c r="C991" s="199"/>
      <c r="D991" s="199"/>
      <c r="E991" s="199"/>
      <c r="F991" s="200"/>
      <c r="G991" s="200"/>
      <c r="H991" s="200"/>
      <c r="I991" s="198"/>
      <c r="J991" s="199"/>
      <c r="K991" s="212"/>
      <c r="L991" s="198"/>
      <c r="M991" s="198"/>
      <c r="N991" s="198"/>
      <c r="O991" s="198"/>
      <c r="P991" s="198"/>
      <c r="Q991" s="198"/>
      <c r="R991" s="198"/>
      <c r="S991" s="198"/>
      <c r="T991" s="198"/>
      <c r="U991" s="202"/>
      <c r="V991" s="201"/>
      <c r="W991" s="201"/>
      <c r="X991" s="201"/>
      <c r="Y991" s="201"/>
      <c r="Z991" s="201"/>
      <c r="AA991" s="205"/>
      <c r="AB991" s="205"/>
      <c r="AC991" s="205"/>
      <c r="AD991" s="205"/>
      <c r="AE991" s="205"/>
      <c r="AF991" s="205"/>
      <c r="AG991" s="205"/>
      <c r="AH991" s="205"/>
      <c r="AI991" s="233"/>
      <c r="AJ991" s="331"/>
      <c r="AK991" s="331"/>
      <c r="AL991" s="331"/>
      <c r="AM991" s="332"/>
      <c r="AN991" s="332"/>
      <c r="AO991" s="333"/>
      <c r="AQ991" s="19"/>
      <c r="AV991" s="221"/>
      <c r="AW991" s="221"/>
      <c r="AX991" s="221"/>
      <c r="AY991" s="221"/>
      <c r="AZ991" s="221"/>
      <c r="BA991" s="221"/>
      <c r="BB991" s="221"/>
      <c r="BC991" s="221"/>
      <c r="BD991" s="221"/>
      <c r="BL991" s="195"/>
      <c r="BM991" s="195"/>
      <c r="BN991" s="195"/>
      <c r="BO991" s="195"/>
      <c r="BP991" s="195"/>
      <c r="BQ991" s="195"/>
      <c r="BS991" s="195"/>
      <c r="BT991" s="195"/>
      <c r="BU991" s="246"/>
      <c r="BV991" s="195"/>
      <c r="BW991" s="246"/>
      <c r="BX991" s="195"/>
      <c r="BY991" s="246"/>
      <c r="BZ991" s="195"/>
      <c r="CA991" s="246"/>
      <c r="CC991" s="246"/>
      <c r="CE991" s="246"/>
    </row>
    <row r="992" spans="1:83" s="17" customFormat="1" ht="14.25" customHeight="1" x14ac:dyDescent="0.25">
      <c r="A992" s="198"/>
      <c r="B992" s="200"/>
      <c r="C992" s="199"/>
      <c r="D992" s="199"/>
      <c r="E992" s="199"/>
      <c r="F992" s="200"/>
      <c r="G992" s="200"/>
      <c r="H992" s="200"/>
      <c r="I992" s="198"/>
      <c r="J992" s="199"/>
      <c r="K992" s="212"/>
      <c r="L992" s="198"/>
      <c r="M992" s="198"/>
      <c r="N992" s="198"/>
      <c r="O992" s="198"/>
      <c r="P992" s="198"/>
      <c r="Q992" s="198"/>
      <c r="R992" s="198"/>
      <c r="S992" s="198"/>
      <c r="T992" s="198"/>
      <c r="U992" s="202"/>
      <c r="V992" s="201"/>
      <c r="W992" s="201"/>
      <c r="X992" s="201"/>
      <c r="Y992" s="201"/>
      <c r="Z992" s="201"/>
      <c r="AA992" s="205"/>
      <c r="AB992" s="205"/>
      <c r="AC992" s="205"/>
      <c r="AD992" s="205"/>
      <c r="AE992" s="205"/>
      <c r="AF992" s="205"/>
      <c r="AG992" s="205"/>
      <c r="AH992" s="205"/>
      <c r="AI992" s="233"/>
      <c r="AJ992" s="331"/>
      <c r="AK992" s="331"/>
      <c r="AL992" s="331"/>
      <c r="AM992" s="332"/>
      <c r="AN992" s="332"/>
      <c r="AO992" s="333"/>
      <c r="AQ992" s="19"/>
      <c r="AV992" s="221"/>
      <c r="AW992" s="221"/>
      <c r="AX992" s="221"/>
      <c r="AY992" s="221"/>
      <c r="AZ992" s="221"/>
      <c r="BA992" s="221"/>
      <c r="BB992" s="221"/>
      <c r="BC992" s="221"/>
      <c r="BD992" s="221"/>
      <c r="BL992" s="195"/>
      <c r="BM992" s="195"/>
      <c r="BN992" s="195"/>
      <c r="BO992" s="195"/>
      <c r="BP992" s="195"/>
      <c r="BQ992" s="195"/>
      <c r="BS992" s="195"/>
      <c r="BT992" s="195"/>
      <c r="BU992" s="246"/>
      <c r="BV992" s="195"/>
      <c r="BW992" s="246"/>
      <c r="BX992" s="195"/>
      <c r="BY992" s="246"/>
      <c r="BZ992" s="195"/>
      <c r="CA992" s="246"/>
      <c r="CC992" s="246"/>
      <c r="CE992" s="246"/>
    </row>
    <row r="993" spans="1:83" s="17" customFormat="1" ht="14.25" customHeight="1" x14ac:dyDescent="0.25">
      <c r="A993" s="198"/>
      <c r="B993" s="200"/>
      <c r="C993" s="199"/>
      <c r="D993" s="199"/>
      <c r="E993" s="199"/>
      <c r="F993" s="200"/>
      <c r="G993" s="200"/>
      <c r="H993" s="200"/>
      <c r="I993" s="198"/>
      <c r="J993" s="199"/>
      <c r="K993" s="212"/>
      <c r="L993" s="198"/>
      <c r="M993" s="198"/>
      <c r="N993" s="198"/>
      <c r="O993" s="198"/>
      <c r="P993" s="198"/>
      <c r="Q993" s="198"/>
      <c r="R993" s="198"/>
      <c r="S993" s="198"/>
      <c r="T993" s="198"/>
      <c r="U993" s="202"/>
      <c r="V993" s="201"/>
      <c r="W993" s="201"/>
      <c r="X993" s="201"/>
      <c r="Y993" s="201"/>
      <c r="Z993" s="201"/>
      <c r="AA993" s="205"/>
      <c r="AB993" s="205"/>
      <c r="AC993" s="205"/>
      <c r="AD993" s="205"/>
      <c r="AE993" s="205"/>
      <c r="AF993" s="205"/>
      <c r="AG993" s="205"/>
      <c r="AH993" s="205"/>
      <c r="AI993" s="233"/>
      <c r="AJ993" s="331"/>
      <c r="AK993" s="331"/>
      <c r="AL993" s="331"/>
      <c r="AM993" s="332"/>
      <c r="AN993" s="332"/>
      <c r="AO993" s="333"/>
      <c r="AQ993" s="19"/>
      <c r="AV993" s="221"/>
      <c r="AW993" s="221"/>
      <c r="AX993" s="221"/>
      <c r="AY993" s="221"/>
      <c r="AZ993" s="221"/>
      <c r="BA993" s="221"/>
      <c r="BB993" s="221"/>
      <c r="BC993" s="221"/>
      <c r="BD993" s="221"/>
      <c r="BL993" s="195"/>
      <c r="BM993" s="195"/>
      <c r="BN993" s="195"/>
      <c r="BO993" s="195"/>
      <c r="BP993" s="195"/>
      <c r="BQ993" s="195"/>
      <c r="BS993" s="195"/>
      <c r="BT993" s="195"/>
      <c r="BU993" s="246"/>
      <c r="BV993" s="195"/>
      <c r="BW993" s="246"/>
      <c r="BX993" s="195"/>
      <c r="BY993" s="246"/>
      <c r="BZ993" s="195"/>
      <c r="CA993" s="246"/>
      <c r="CC993" s="246"/>
      <c r="CE993" s="246"/>
    </row>
    <row r="994" spans="1:83" s="17" customFormat="1" ht="14.25" customHeight="1" x14ac:dyDescent="0.25">
      <c r="A994" s="198"/>
      <c r="B994" s="200"/>
      <c r="C994" s="199"/>
      <c r="D994" s="199"/>
      <c r="E994" s="199"/>
      <c r="F994" s="200"/>
      <c r="G994" s="200"/>
      <c r="H994" s="200"/>
      <c r="I994" s="198"/>
      <c r="J994" s="199"/>
      <c r="K994" s="212"/>
      <c r="L994" s="198"/>
      <c r="M994" s="198"/>
      <c r="N994" s="198"/>
      <c r="O994" s="198"/>
      <c r="P994" s="198"/>
      <c r="Q994" s="198"/>
      <c r="R994" s="198"/>
      <c r="S994" s="198"/>
      <c r="T994" s="198"/>
      <c r="U994" s="202"/>
      <c r="V994" s="201"/>
      <c r="W994" s="201"/>
      <c r="X994" s="201"/>
      <c r="Y994" s="201"/>
      <c r="Z994" s="201"/>
      <c r="AA994" s="205"/>
      <c r="AB994" s="205"/>
      <c r="AC994" s="205"/>
      <c r="AD994" s="205"/>
      <c r="AE994" s="205"/>
      <c r="AF994" s="205"/>
      <c r="AG994" s="205"/>
      <c r="AH994" s="205"/>
      <c r="AI994" s="233"/>
      <c r="AJ994" s="331"/>
      <c r="AK994" s="331"/>
      <c r="AL994" s="331"/>
      <c r="AM994" s="332"/>
      <c r="AN994" s="332"/>
      <c r="AO994" s="333"/>
      <c r="AQ994" s="19"/>
      <c r="AV994" s="221"/>
      <c r="AW994" s="221"/>
      <c r="AX994" s="221"/>
      <c r="AY994" s="221"/>
      <c r="AZ994" s="221"/>
      <c r="BA994" s="221"/>
      <c r="BB994" s="221"/>
      <c r="BC994" s="221"/>
      <c r="BD994" s="221"/>
      <c r="BL994" s="195"/>
      <c r="BM994" s="195"/>
      <c r="BN994" s="195"/>
      <c r="BO994" s="195"/>
      <c r="BP994" s="195"/>
      <c r="BQ994" s="195"/>
      <c r="BS994" s="195"/>
      <c r="BT994" s="195"/>
      <c r="BU994" s="246"/>
      <c r="BV994" s="195"/>
      <c r="BW994" s="246"/>
      <c r="BX994" s="195"/>
      <c r="BY994" s="246"/>
      <c r="BZ994" s="195"/>
      <c r="CA994" s="246"/>
      <c r="CC994" s="246"/>
      <c r="CE994" s="246"/>
    </row>
    <row r="995" spans="1:83" s="17" customFormat="1" ht="14.25" customHeight="1" x14ac:dyDescent="0.25">
      <c r="A995" s="198"/>
      <c r="B995" s="200"/>
      <c r="C995" s="199"/>
      <c r="D995" s="199"/>
      <c r="E995" s="199"/>
      <c r="F995" s="200"/>
      <c r="G995" s="200"/>
      <c r="H995" s="200"/>
      <c r="I995" s="198"/>
      <c r="J995" s="199"/>
      <c r="K995" s="212"/>
      <c r="L995" s="198"/>
      <c r="M995" s="198"/>
      <c r="N995" s="198"/>
      <c r="O995" s="198"/>
      <c r="P995" s="198"/>
      <c r="Q995" s="198"/>
      <c r="R995" s="198"/>
      <c r="S995" s="198"/>
      <c r="T995" s="198"/>
      <c r="U995" s="202"/>
      <c r="V995" s="201"/>
      <c r="W995" s="201"/>
      <c r="X995" s="201"/>
      <c r="Y995" s="201"/>
      <c r="Z995" s="201"/>
      <c r="AA995" s="205"/>
      <c r="AB995" s="205"/>
      <c r="AC995" s="205"/>
      <c r="AD995" s="205"/>
      <c r="AE995" s="205"/>
      <c r="AF995" s="205"/>
      <c r="AG995" s="205"/>
      <c r="AH995" s="205"/>
      <c r="AI995" s="233"/>
      <c r="AJ995" s="331"/>
      <c r="AK995" s="331"/>
      <c r="AL995" s="331"/>
      <c r="AM995" s="332"/>
      <c r="AN995" s="332"/>
      <c r="AO995" s="333"/>
      <c r="AQ995" s="19"/>
      <c r="AV995" s="221"/>
      <c r="AW995" s="221"/>
      <c r="AX995" s="221"/>
      <c r="AY995" s="221"/>
      <c r="AZ995" s="221"/>
      <c r="BA995" s="221"/>
      <c r="BB995" s="221"/>
      <c r="BC995" s="221"/>
      <c r="BD995" s="221"/>
      <c r="BL995" s="195"/>
      <c r="BM995" s="195"/>
      <c r="BN995" s="195"/>
      <c r="BO995" s="195"/>
      <c r="BP995" s="195"/>
      <c r="BQ995" s="195"/>
      <c r="BS995" s="195"/>
      <c r="BT995" s="195"/>
      <c r="BU995" s="246"/>
      <c r="BV995" s="195"/>
      <c r="BW995" s="246"/>
      <c r="BX995" s="195"/>
      <c r="BY995" s="246"/>
      <c r="BZ995" s="195"/>
      <c r="CA995" s="246"/>
      <c r="CC995" s="246"/>
      <c r="CE995" s="246"/>
    </row>
    <row r="996" spans="1:83" s="17" customFormat="1" ht="14.25" customHeight="1" x14ac:dyDescent="0.25">
      <c r="A996" s="198"/>
      <c r="B996" s="200"/>
      <c r="C996" s="199"/>
      <c r="D996" s="199"/>
      <c r="E996" s="199"/>
      <c r="F996" s="200"/>
      <c r="G996" s="200"/>
      <c r="H996" s="200"/>
      <c r="I996" s="198"/>
      <c r="J996" s="199"/>
      <c r="K996" s="212"/>
      <c r="L996" s="198"/>
      <c r="M996" s="198"/>
      <c r="N996" s="198"/>
      <c r="O996" s="198"/>
      <c r="P996" s="198"/>
      <c r="Q996" s="198"/>
      <c r="R996" s="198"/>
      <c r="S996" s="198"/>
      <c r="T996" s="198"/>
      <c r="U996" s="202"/>
      <c r="V996" s="201"/>
      <c r="W996" s="201"/>
      <c r="X996" s="201"/>
      <c r="Y996" s="201"/>
      <c r="Z996" s="201"/>
      <c r="AA996" s="205"/>
      <c r="AB996" s="205"/>
      <c r="AC996" s="205"/>
      <c r="AD996" s="205"/>
      <c r="AE996" s="205"/>
      <c r="AF996" s="205"/>
      <c r="AG996" s="205"/>
      <c r="AH996" s="205"/>
      <c r="AI996" s="233"/>
      <c r="AJ996" s="331"/>
      <c r="AK996" s="331"/>
      <c r="AL996" s="331"/>
      <c r="AM996" s="332"/>
      <c r="AN996" s="332"/>
      <c r="AO996" s="333"/>
      <c r="AQ996" s="19"/>
      <c r="AV996" s="221"/>
      <c r="AW996" s="221"/>
      <c r="AX996" s="221"/>
      <c r="AY996" s="221"/>
      <c r="AZ996" s="221"/>
      <c r="BA996" s="221"/>
      <c r="BB996" s="221"/>
      <c r="BC996" s="221"/>
      <c r="BD996" s="221"/>
      <c r="BL996" s="195"/>
      <c r="BM996" s="195"/>
      <c r="BN996" s="195"/>
      <c r="BO996" s="195"/>
      <c r="BP996" s="195"/>
      <c r="BQ996" s="195"/>
      <c r="BS996" s="195"/>
      <c r="BT996" s="195"/>
      <c r="BU996" s="246"/>
      <c r="BV996" s="195"/>
      <c r="BW996" s="246"/>
      <c r="BX996" s="195"/>
      <c r="BY996" s="246"/>
      <c r="BZ996" s="195"/>
      <c r="CA996" s="246"/>
      <c r="CC996" s="246"/>
      <c r="CE996" s="246"/>
    </row>
    <row r="997" spans="1:83" s="17" customFormat="1" ht="14.25" customHeight="1" x14ac:dyDescent="0.25">
      <c r="A997" s="198"/>
      <c r="B997" s="200"/>
      <c r="C997" s="199"/>
      <c r="D997" s="199"/>
      <c r="E997" s="199"/>
      <c r="F997" s="200"/>
      <c r="G997" s="200"/>
      <c r="H997" s="200"/>
      <c r="I997" s="198"/>
      <c r="J997" s="199"/>
      <c r="K997" s="212"/>
      <c r="L997" s="198"/>
      <c r="M997" s="198"/>
      <c r="N997" s="198"/>
      <c r="O997" s="198"/>
      <c r="P997" s="198"/>
      <c r="Q997" s="198"/>
      <c r="R997" s="198"/>
      <c r="S997" s="198"/>
      <c r="T997" s="198"/>
      <c r="U997" s="202"/>
      <c r="V997" s="201"/>
      <c r="W997" s="201"/>
      <c r="X997" s="201"/>
      <c r="Y997" s="201"/>
      <c r="Z997" s="201"/>
      <c r="AA997" s="205"/>
      <c r="AB997" s="205"/>
      <c r="AC997" s="205"/>
      <c r="AD997" s="205"/>
      <c r="AE997" s="205"/>
      <c r="AF997" s="205"/>
      <c r="AG997" s="205"/>
      <c r="AH997" s="205"/>
      <c r="AI997" s="233"/>
      <c r="AJ997" s="331"/>
      <c r="AK997" s="331"/>
      <c r="AL997" s="331"/>
      <c r="AM997" s="332"/>
      <c r="AN997" s="332"/>
      <c r="AO997" s="333"/>
      <c r="AQ997" s="19"/>
      <c r="AV997" s="221"/>
      <c r="AW997" s="221"/>
      <c r="AX997" s="221"/>
      <c r="AY997" s="221"/>
      <c r="AZ997" s="221"/>
      <c r="BA997" s="221"/>
      <c r="BB997" s="221"/>
      <c r="BC997" s="221"/>
      <c r="BD997" s="221"/>
      <c r="BL997" s="195"/>
      <c r="BM997" s="195"/>
      <c r="BN997" s="195"/>
      <c r="BO997" s="195"/>
      <c r="BP997" s="195"/>
      <c r="BQ997" s="195"/>
      <c r="BS997" s="195"/>
      <c r="BT997" s="195"/>
      <c r="BU997" s="246"/>
      <c r="BV997" s="195"/>
      <c r="BW997" s="246"/>
      <c r="BX997" s="195"/>
      <c r="BY997" s="246"/>
      <c r="BZ997" s="195"/>
      <c r="CA997" s="246"/>
      <c r="CC997" s="246"/>
      <c r="CE997" s="246"/>
    </row>
    <row r="998" spans="1:83" s="17" customFormat="1" ht="14.25" customHeight="1" x14ac:dyDescent="0.25">
      <c r="A998" s="198"/>
      <c r="B998" s="200"/>
      <c r="C998" s="199"/>
      <c r="D998" s="199"/>
      <c r="E998" s="199"/>
      <c r="F998" s="200"/>
      <c r="G998" s="200"/>
      <c r="H998" s="200"/>
      <c r="I998" s="198"/>
      <c r="J998" s="199"/>
      <c r="K998" s="212"/>
      <c r="L998" s="198"/>
      <c r="M998" s="198"/>
      <c r="N998" s="198"/>
      <c r="O998" s="198"/>
      <c r="P998" s="198"/>
      <c r="Q998" s="198"/>
      <c r="R998" s="198"/>
      <c r="S998" s="198"/>
      <c r="T998" s="198"/>
      <c r="U998" s="202"/>
      <c r="V998" s="201"/>
      <c r="W998" s="201"/>
      <c r="X998" s="201"/>
      <c r="Y998" s="201"/>
      <c r="Z998" s="201"/>
      <c r="AA998" s="205"/>
      <c r="AB998" s="205"/>
      <c r="AC998" s="205"/>
      <c r="AD998" s="205"/>
      <c r="AE998" s="205"/>
      <c r="AF998" s="205"/>
      <c r="AG998" s="205"/>
      <c r="AH998" s="205"/>
      <c r="AI998" s="233"/>
      <c r="AJ998" s="331"/>
      <c r="AK998" s="331"/>
      <c r="AL998" s="331"/>
      <c r="AM998" s="332"/>
      <c r="AN998" s="332"/>
      <c r="AO998" s="333"/>
      <c r="AQ998" s="19"/>
      <c r="AV998" s="221"/>
      <c r="AW998" s="221"/>
      <c r="AX998" s="221"/>
      <c r="AY998" s="221"/>
      <c r="AZ998" s="221"/>
      <c r="BA998" s="221"/>
      <c r="BB998" s="221"/>
      <c r="BC998" s="221"/>
      <c r="BD998" s="221"/>
      <c r="BL998" s="195"/>
      <c r="BM998" s="195"/>
      <c r="BN998" s="195"/>
      <c r="BO998" s="195"/>
      <c r="BP998" s="195"/>
      <c r="BQ998" s="195"/>
      <c r="BS998" s="195"/>
      <c r="BT998" s="195"/>
      <c r="BU998" s="246"/>
      <c r="BV998" s="195"/>
      <c r="BW998" s="246"/>
      <c r="BX998" s="195"/>
      <c r="BY998" s="246"/>
      <c r="BZ998" s="195"/>
      <c r="CA998" s="246"/>
      <c r="CC998" s="246"/>
      <c r="CE998" s="246"/>
    </row>
    <row r="999" spans="1:83" s="17" customFormat="1" ht="14.25" customHeight="1" x14ac:dyDescent="0.25">
      <c r="A999" s="198"/>
      <c r="B999" s="200"/>
      <c r="C999" s="199"/>
      <c r="D999" s="199"/>
      <c r="E999" s="199"/>
      <c r="F999" s="200"/>
      <c r="G999" s="200"/>
      <c r="H999" s="200"/>
      <c r="I999" s="198"/>
      <c r="J999" s="199"/>
      <c r="K999" s="212"/>
      <c r="L999" s="198"/>
      <c r="M999" s="198"/>
      <c r="N999" s="198"/>
      <c r="O999" s="198"/>
      <c r="P999" s="198"/>
      <c r="Q999" s="198"/>
      <c r="R999" s="198"/>
      <c r="S999" s="198"/>
      <c r="T999" s="198"/>
      <c r="U999" s="202"/>
      <c r="V999" s="201"/>
      <c r="W999" s="201"/>
      <c r="X999" s="201"/>
      <c r="Y999" s="201"/>
      <c r="Z999" s="201"/>
      <c r="AA999" s="205"/>
      <c r="AB999" s="205"/>
      <c r="AC999" s="205"/>
      <c r="AD999" s="205"/>
      <c r="AE999" s="205"/>
      <c r="AF999" s="205"/>
      <c r="AG999" s="205"/>
      <c r="AH999" s="205"/>
      <c r="AI999" s="233"/>
      <c r="AJ999" s="331"/>
      <c r="AK999" s="331"/>
      <c r="AL999" s="331"/>
      <c r="AM999" s="332"/>
      <c r="AN999" s="332"/>
      <c r="AO999" s="333"/>
      <c r="AQ999" s="19"/>
      <c r="AV999" s="221"/>
      <c r="AW999" s="221"/>
      <c r="AX999" s="221"/>
      <c r="AY999" s="221"/>
      <c r="AZ999" s="221"/>
      <c r="BA999" s="221"/>
      <c r="BB999" s="221"/>
      <c r="BC999" s="221"/>
      <c r="BD999" s="221"/>
      <c r="BL999" s="195"/>
      <c r="BM999" s="195"/>
      <c r="BN999" s="195"/>
      <c r="BO999" s="195"/>
      <c r="BP999" s="195"/>
      <c r="BQ999" s="195"/>
      <c r="BS999" s="195"/>
      <c r="BT999" s="195"/>
      <c r="BU999" s="246"/>
      <c r="BV999" s="195"/>
      <c r="BW999" s="246"/>
      <c r="BX999" s="195"/>
      <c r="BY999" s="246"/>
      <c r="BZ999" s="195"/>
      <c r="CA999" s="246"/>
      <c r="CC999" s="246"/>
      <c r="CE999" s="246"/>
    </row>
    <row r="1000" spans="1:83" s="17" customFormat="1" ht="14.25" customHeight="1" x14ac:dyDescent="0.25">
      <c r="A1000" s="198"/>
      <c r="B1000" s="200"/>
      <c r="C1000" s="199"/>
      <c r="D1000" s="199"/>
      <c r="E1000" s="199"/>
      <c r="F1000" s="200"/>
      <c r="G1000" s="200"/>
      <c r="H1000" s="200"/>
      <c r="I1000" s="198"/>
      <c r="J1000" s="199"/>
      <c r="K1000" s="212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202"/>
      <c r="V1000" s="201"/>
      <c r="W1000" s="201"/>
      <c r="X1000" s="201"/>
      <c r="Y1000" s="201"/>
      <c r="Z1000" s="201"/>
      <c r="AA1000" s="205"/>
      <c r="AB1000" s="205"/>
      <c r="AC1000" s="205"/>
      <c r="AD1000" s="205"/>
      <c r="AE1000" s="205"/>
      <c r="AF1000" s="205"/>
      <c r="AG1000" s="205"/>
      <c r="AH1000" s="205"/>
      <c r="AI1000" s="233"/>
      <c r="AJ1000" s="331"/>
      <c r="AK1000" s="331"/>
      <c r="AL1000" s="331"/>
      <c r="AM1000" s="332"/>
      <c r="AN1000" s="332"/>
      <c r="AO1000" s="333"/>
      <c r="AQ1000" s="19"/>
      <c r="AV1000" s="221"/>
      <c r="AW1000" s="221"/>
      <c r="AX1000" s="221"/>
      <c r="AY1000" s="221"/>
      <c r="AZ1000" s="221"/>
      <c r="BA1000" s="221"/>
      <c r="BB1000" s="221"/>
      <c r="BC1000" s="221"/>
      <c r="BD1000" s="221"/>
      <c r="BL1000" s="195"/>
      <c r="BM1000" s="195"/>
      <c r="BN1000" s="195"/>
      <c r="BO1000" s="195"/>
      <c r="BP1000" s="195"/>
      <c r="BQ1000" s="195"/>
      <c r="BS1000" s="195"/>
      <c r="BT1000" s="195"/>
      <c r="BU1000" s="246"/>
      <c r="BV1000" s="195"/>
      <c r="BW1000" s="246"/>
      <c r="BX1000" s="195"/>
      <c r="BY1000" s="246"/>
      <c r="BZ1000" s="195"/>
      <c r="CA1000" s="246"/>
      <c r="CC1000" s="246"/>
      <c r="CE1000" s="246"/>
    </row>
    <row r="1001" spans="1:83" s="17" customFormat="1" ht="14.25" customHeight="1" x14ac:dyDescent="0.25">
      <c r="A1001" s="198"/>
      <c r="B1001" s="200"/>
      <c r="C1001" s="199"/>
      <c r="D1001" s="199"/>
      <c r="E1001" s="199"/>
      <c r="F1001" s="200"/>
      <c r="G1001" s="200"/>
      <c r="H1001" s="200"/>
      <c r="I1001" s="198"/>
      <c r="J1001" s="199"/>
      <c r="K1001" s="212"/>
      <c r="L1001" s="198"/>
      <c r="M1001" s="198"/>
      <c r="N1001" s="198"/>
      <c r="O1001" s="198"/>
      <c r="P1001" s="198"/>
      <c r="Q1001" s="198"/>
      <c r="R1001" s="198"/>
      <c r="S1001" s="198"/>
      <c r="T1001" s="198"/>
      <c r="U1001" s="202"/>
      <c r="V1001" s="201"/>
      <c r="W1001" s="201"/>
      <c r="X1001" s="201"/>
      <c r="Y1001" s="201"/>
      <c r="Z1001" s="201"/>
      <c r="AA1001" s="205"/>
      <c r="AB1001" s="205"/>
      <c r="AC1001" s="205"/>
      <c r="AD1001" s="205"/>
      <c r="AE1001" s="205"/>
      <c r="AF1001" s="205"/>
      <c r="AG1001" s="205"/>
      <c r="AH1001" s="205"/>
      <c r="AI1001" s="233"/>
      <c r="AJ1001" s="331"/>
      <c r="AK1001" s="331"/>
      <c r="AL1001" s="331"/>
      <c r="AM1001" s="332"/>
      <c r="AN1001" s="332"/>
      <c r="AO1001" s="333"/>
      <c r="AQ1001" s="19"/>
      <c r="AV1001" s="221"/>
      <c r="AW1001" s="221"/>
      <c r="AX1001" s="221"/>
      <c r="AY1001" s="221"/>
      <c r="AZ1001" s="221"/>
      <c r="BA1001" s="221"/>
      <c r="BB1001" s="221"/>
      <c r="BC1001" s="221"/>
      <c r="BD1001" s="221"/>
      <c r="BL1001" s="195"/>
      <c r="BM1001" s="195"/>
      <c r="BN1001" s="195"/>
      <c r="BO1001" s="195"/>
      <c r="BP1001" s="195"/>
      <c r="BQ1001" s="195"/>
      <c r="BS1001" s="195"/>
      <c r="BT1001" s="195"/>
      <c r="BU1001" s="246"/>
      <c r="BV1001" s="195"/>
      <c r="BW1001" s="246"/>
      <c r="BX1001" s="195"/>
      <c r="BY1001" s="246"/>
      <c r="BZ1001" s="195"/>
      <c r="CA1001" s="246"/>
      <c r="CC1001" s="246"/>
      <c r="CE1001" s="246"/>
    </row>
    <row r="1002" spans="1:83" s="17" customFormat="1" ht="14.25" customHeight="1" x14ac:dyDescent="0.25">
      <c r="A1002" s="198"/>
      <c r="B1002" s="200"/>
      <c r="C1002" s="199"/>
      <c r="D1002" s="199"/>
      <c r="E1002" s="199"/>
      <c r="F1002" s="200"/>
      <c r="G1002" s="200"/>
      <c r="H1002" s="200"/>
      <c r="I1002" s="198"/>
      <c r="J1002" s="199"/>
      <c r="K1002" s="212"/>
      <c r="L1002" s="198"/>
      <c r="M1002" s="198"/>
      <c r="N1002" s="198"/>
      <c r="O1002" s="198"/>
      <c r="P1002" s="198"/>
      <c r="Q1002" s="198"/>
      <c r="R1002" s="198"/>
      <c r="S1002" s="198"/>
      <c r="T1002" s="198"/>
      <c r="U1002" s="202"/>
      <c r="V1002" s="201"/>
      <c r="W1002" s="201"/>
      <c r="X1002" s="201"/>
      <c r="Y1002" s="201"/>
      <c r="Z1002" s="201"/>
      <c r="AA1002" s="205"/>
      <c r="AB1002" s="205"/>
      <c r="AC1002" s="205"/>
      <c r="AD1002" s="205"/>
      <c r="AE1002" s="205"/>
      <c r="AF1002" s="205"/>
      <c r="AG1002" s="205"/>
      <c r="AH1002" s="205"/>
      <c r="AI1002" s="233"/>
      <c r="AJ1002" s="331"/>
      <c r="AK1002" s="331"/>
      <c r="AL1002" s="331"/>
      <c r="AM1002" s="332"/>
      <c r="AN1002" s="332"/>
      <c r="AO1002" s="333"/>
      <c r="AQ1002" s="19"/>
      <c r="AV1002" s="221"/>
      <c r="AW1002" s="221"/>
      <c r="AX1002" s="221"/>
      <c r="AY1002" s="221"/>
      <c r="AZ1002" s="221"/>
      <c r="BA1002" s="221"/>
      <c r="BB1002" s="221"/>
      <c r="BC1002" s="221"/>
      <c r="BD1002" s="221"/>
      <c r="BL1002" s="195"/>
      <c r="BM1002" s="195"/>
      <c r="BN1002" s="195"/>
      <c r="BO1002" s="195"/>
      <c r="BP1002" s="195"/>
      <c r="BQ1002" s="195"/>
      <c r="BS1002" s="195"/>
      <c r="BT1002" s="195"/>
      <c r="BU1002" s="246"/>
      <c r="BV1002" s="195"/>
      <c r="BW1002" s="246"/>
      <c r="BX1002" s="195"/>
      <c r="BY1002" s="246"/>
      <c r="BZ1002" s="195"/>
      <c r="CA1002" s="246"/>
      <c r="CC1002" s="246"/>
      <c r="CE1002" s="246"/>
    </row>
    <row r="1003" spans="1:83" s="17" customFormat="1" ht="14.25" customHeight="1" x14ac:dyDescent="0.25">
      <c r="A1003" s="198"/>
      <c r="B1003" s="200"/>
      <c r="C1003" s="199"/>
      <c r="D1003" s="199"/>
      <c r="E1003" s="199"/>
      <c r="F1003" s="200"/>
      <c r="G1003" s="200"/>
      <c r="H1003" s="200"/>
      <c r="I1003" s="198"/>
      <c r="J1003" s="199"/>
      <c r="K1003" s="212"/>
      <c r="L1003" s="198"/>
      <c r="M1003" s="198"/>
      <c r="N1003" s="198"/>
      <c r="O1003" s="198"/>
      <c r="P1003" s="198"/>
      <c r="Q1003" s="198"/>
      <c r="R1003" s="198"/>
      <c r="S1003" s="198"/>
      <c r="T1003" s="198"/>
      <c r="U1003" s="202"/>
      <c r="V1003" s="201"/>
      <c r="W1003" s="201"/>
      <c r="X1003" s="201"/>
      <c r="Y1003" s="201"/>
      <c r="Z1003" s="201"/>
      <c r="AA1003" s="205"/>
      <c r="AB1003" s="205"/>
      <c r="AC1003" s="205"/>
      <c r="AD1003" s="205"/>
      <c r="AE1003" s="205"/>
      <c r="AF1003" s="205"/>
      <c r="AG1003" s="205"/>
      <c r="AH1003" s="205"/>
      <c r="AI1003" s="233"/>
      <c r="AJ1003" s="331"/>
      <c r="AK1003" s="331"/>
      <c r="AL1003" s="331"/>
      <c r="AM1003" s="332"/>
      <c r="AN1003" s="332"/>
      <c r="AO1003" s="333"/>
      <c r="AQ1003" s="19"/>
      <c r="AV1003" s="221"/>
      <c r="AW1003" s="221"/>
      <c r="AX1003" s="221"/>
      <c r="AY1003" s="221"/>
      <c r="AZ1003" s="221"/>
      <c r="BA1003" s="221"/>
      <c r="BB1003" s="221"/>
      <c r="BC1003" s="221"/>
      <c r="BD1003" s="221"/>
      <c r="BL1003" s="195"/>
      <c r="BM1003" s="195"/>
      <c r="BN1003" s="195"/>
      <c r="BO1003" s="195"/>
      <c r="BP1003" s="195"/>
      <c r="BQ1003" s="195"/>
      <c r="BS1003" s="195"/>
      <c r="BT1003" s="195"/>
      <c r="BU1003" s="246"/>
      <c r="BV1003" s="195"/>
      <c r="BW1003" s="246"/>
      <c r="BX1003" s="195"/>
      <c r="BY1003" s="246"/>
      <c r="BZ1003" s="195"/>
      <c r="CA1003" s="246"/>
      <c r="CC1003" s="246"/>
      <c r="CE1003" s="246"/>
    </row>
    <row r="1004" spans="1:83" s="17" customFormat="1" ht="14.25" customHeight="1" x14ac:dyDescent="0.25">
      <c r="A1004" s="198"/>
      <c r="B1004" s="200"/>
      <c r="C1004" s="199"/>
      <c r="D1004" s="199"/>
      <c r="E1004" s="199"/>
      <c r="F1004" s="200"/>
      <c r="G1004" s="200"/>
      <c r="H1004" s="200"/>
      <c r="I1004" s="198"/>
      <c r="J1004" s="199"/>
      <c r="K1004" s="212"/>
      <c r="L1004" s="198"/>
      <c r="M1004" s="198"/>
      <c r="N1004" s="198"/>
      <c r="O1004" s="198"/>
      <c r="P1004" s="198"/>
      <c r="Q1004" s="198"/>
      <c r="R1004" s="198"/>
      <c r="S1004" s="198"/>
      <c r="T1004" s="198"/>
      <c r="U1004" s="202"/>
      <c r="V1004" s="201"/>
      <c r="W1004" s="201"/>
      <c r="X1004" s="201"/>
      <c r="Y1004" s="201"/>
      <c r="Z1004" s="201"/>
      <c r="AA1004" s="205"/>
      <c r="AB1004" s="205"/>
      <c r="AC1004" s="205"/>
      <c r="AD1004" s="205"/>
      <c r="AE1004" s="205"/>
      <c r="AF1004" s="205"/>
      <c r="AG1004" s="205"/>
      <c r="AH1004" s="205"/>
      <c r="AI1004" s="233"/>
      <c r="AJ1004" s="331"/>
      <c r="AK1004" s="331"/>
      <c r="AL1004" s="331"/>
      <c r="AM1004" s="332"/>
      <c r="AN1004" s="332"/>
      <c r="AO1004" s="333"/>
      <c r="AQ1004" s="19"/>
      <c r="AV1004" s="221"/>
      <c r="AW1004" s="221"/>
      <c r="AX1004" s="221"/>
      <c r="AY1004" s="221"/>
      <c r="AZ1004" s="221"/>
      <c r="BA1004" s="221"/>
      <c r="BB1004" s="221"/>
      <c r="BC1004" s="221"/>
      <c r="BD1004" s="221"/>
      <c r="BL1004" s="195"/>
      <c r="BM1004" s="195"/>
      <c r="BN1004" s="195"/>
      <c r="BO1004" s="195"/>
      <c r="BP1004" s="195"/>
      <c r="BQ1004" s="195"/>
      <c r="BS1004" s="195"/>
      <c r="BT1004" s="195"/>
      <c r="BU1004" s="246"/>
      <c r="BV1004" s="195"/>
      <c r="BW1004" s="246"/>
      <c r="BX1004" s="195"/>
      <c r="BY1004" s="246"/>
      <c r="BZ1004" s="195"/>
      <c r="CA1004" s="246"/>
      <c r="CC1004" s="246"/>
      <c r="CE1004" s="246"/>
    </row>
    <row r="1005" spans="1:83" s="17" customFormat="1" ht="14.25" customHeight="1" x14ac:dyDescent="0.25">
      <c r="A1005" s="198"/>
      <c r="B1005" s="200"/>
      <c r="C1005" s="199"/>
      <c r="D1005" s="199"/>
      <c r="E1005" s="199"/>
      <c r="F1005" s="200"/>
      <c r="G1005" s="200"/>
      <c r="H1005" s="200"/>
      <c r="I1005" s="198"/>
      <c r="J1005" s="199"/>
      <c r="K1005" s="212"/>
      <c r="L1005" s="198"/>
      <c r="M1005" s="198"/>
      <c r="N1005" s="198"/>
      <c r="O1005" s="198"/>
      <c r="P1005" s="198"/>
      <c r="Q1005" s="198"/>
      <c r="R1005" s="198"/>
      <c r="S1005" s="198"/>
      <c r="T1005" s="198"/>
      <c r="U1005" s="202"/>
      <c r="V1005" s="201"/>
      <c r="W1005" s="201"/>
      <c r="X1005" s="201"/>
      <c r="Y1005" s="201"/>
      <c r="Z1005" s="201"/>
      <c r="AA1005" s="205"/>
      <c r="AB1005" s="205"/>
      <c r="AC1005" s="205"/>
      <c r="AD1005" s="205"/>
      <c r="AE1005" s="205"/>
      <c r="AF1005" s="205"/>
      <c r="AG1005" s="205"/>
      <c r="AH1005" s="205"/>
      <c r="AI1005" s="233"/>
      <c r="AJ1005" s="331"/>
      <c r="AK1005" s="331"/>
      <c r="AL1005" s="331"/>
      <c r="AM1005" s="332"/>
      <c r="AN1005" s="332"/>
      <c r="AO1005" s="333"/>
      <c r="AQ1005" s="19"/>
      <c r="AV1005" s="221"/>
      <c r="AW1005" s="221"/>
      <c r="AX1005" s="221"/>
      <c r="AY1005" s="221"/>
      <c r="AZ1005" s="221"/>
      <c r="BA1005" s="221"/>
      <c r="BB1005" s="221"/>
      <c r="BC1005" s="221"/>
      <c r="BD1005" s="221"/>
      <c r="BL1005" s="195"/>
      <c r="BM1005" s="195"/>
      <c r="BN1005" s="195"/>
      <c r="BO1005" s="195"/>
      <c r="BP1005" s="195"/>
      <c r="BQ1005" s="195"/>
      <c r="BS1005" s="195"/>
      <c r="BT1005" s="195"/>
      <c r="BU1005" s="246"/>
      <c r="BV1005" s="195"/>
      <c r="BW1005" s="246"/>
      <c r="BX1005" s="195"/>
      <c r="BY1005" s="246"/>
      <c r="BZ1005" s="195"/>
      <c r="CA1005" s="246"/>
      <c r="CC1005" s="246"/>
      <c r="CE1005" s="246"/>
    </row>
    <row r="1006" spans="1:83" s="17" customFormat="1" ht="14.25" customHeight="1" x14ac:dyDescent="0.25">
      <c r="A1006" s="198"/>
      <c r="B1006" s="200"/>
      <c r="C1006" s="199"/>
      <c r="D1006" s="199"/>
      <c r="E1006" s="199"/>
      <c r="F1006" s="200"/>
      <c r="G1006" s="200"/>
      <c r="H1006" s="200"/>
      <c r="I1006" s="198"/>
      <c r="J1006" s="199"/>
      <c r="K1006" s="212"/>
      <c r="L1006" s="198"/>
      <c r="M1006" s="198"/>
      <c r="N1006" s="198"/>
      <c r="O1006" s="198"/>
      <c r="P1006" s="198"/>
      <c r="Q1006" s="198"/>
      <c r="R1006" s="198"/>
      <c r="S1006" s="198"/>
      <c r="T1006" s="198"/>
      <c r="U1006" s="202"/>
      <c r="V1006" s="201"/>
      <c r="W1006" s="201"/>
      <c r="X1006" s="201"/>
      <c r="Y1006" s="201"/>
      <c r="Z1006" s="201"/>
      <c r="AA1006" s="205"/>
      <c r="AB1006" s="205"/>
      <c r="AC1006" s="205"/>
      <c r="AD1006" s="205"/>
      <c r="AE1006" s="205"/>
      <c r="AF1006" s="205"/>
      <c r="AG1006" s="205"/>
      <c r="AH1006" s="205"/>
      <c r="AI1006" s="233"/>
      <c r="AJ1006" s="331"/>
      <c r="AK1006" s="331"/>
      <c r="AL1006" s="331"/>
      <c r="AM1006" s="332"/>
      <c r="AN1006" s="332"/>
      <c r="AO1006" s="333"/>
      <c r="AQ1006" s="19"/>
      <c r="AV1006" s="221"/>
      <c r="AW1006" s="221"/>
      <c r="AX1006" s="221"/>
      <c r="AY1006" s="221"/>
      <c r="AZ1006" s="221"/>
      <c r="BA1006" s="221"/>
      <c r="BB1006" s="221"/>
      <c r="BC1006" s="221"/>
      <c r="BD1006" s="221"/>
      <c r="BL1006" s="195"/>
      <c r="BM1006" s="195"/>
      <c r="BN1006" s="195"/>
      <c r="BO1006" s="195"/>
      <c r="BP1006" s="195"/>
      <c r="BQ1006" s="195"/>
      <c r="BS1006" s="195"/>
      <c r="BT1006" s="195"/>
      <c r="BU1006" s="246"/>
      <c r="BV1006" s="195"/>
      <c r="BW1006" s="246"/>
      <c r="BX1006" s="195"/>
      <c r="BY1006" s="246"/>
      <c r="BZ1006" s="195"/>
      <c r="CA1006" s="246"/>
      <c r="CC1006" s="246"/>
      <c r="CE1006" s="246"/>
    </row>
    <row r="1007" spans="1:83" s="17" customFormat="1" ht="14.25" customHeight="1" x14ac:dyDescent="0.25">
      <c r="A1007" s="198"/>
      <c r="B1007" s="200"/>
      <c r="C1007" s="199"/>
      <c r="D1007" s="199"/>
      <c r="E1007" s="199"/>
      <c r="F1007" s="200"/>
      <c r="G1007" s="200"/>
      <c r="H1007" s="200"/>
      <c r="I1007" s="198"/>
      <c r="J1007" s="199"/>
      <c r="K1007" s="212"/>
      <c r="L1007" s="198"/>
      <c r="M1007" s="198"/>
      <c r="N1007" s="198"/>
      <c r="O1007" s="198"/>
      <c r="P1007" s="198"/>
      <c r="Q1007" s="198"/>
      <c r="R1007" s="198"/>
      <c r="S1007" s="198"/>
      <c r="T1007" s="198"/>
      <c r="U1007" s="202"/>
      <c r="V1007" s="201"/>
      <c r="W1007" s="201"/>
      <c r="X1007" s="201"/>
      <c r="Y1007" s="201"/>
      <c r="Z1007" s="201"/>
      <c r="AA1007" s="205"/>
      <c r="AB1007" s="205"/>
      <c r="AC1007" s="205"/>
      <c r="AD1007" s="205"/>
      <c r="AE1007" s="205"/>
      <c r="AF1007" s="205"/>
      <c r="AG1007" s="205"/>
      <c r="AH1007" s="205"/>
      <c r="AI1007" s="233"/>
      <c r="AJ1007" s="331"/>
      <c r="AK1007" s="331"/>
      <c r="AL1007" s="331"/>
      <c r="AM1007" s="332"/>
      <c r="AN1007" s="332"/>
      <c r="AO1007" s="333"/>
      <c r="AQ1007" s="19"/>
      <c r="AV1007" s="221"/>
      <c r="AW1007" s="221"/>
      <c r="AX1007" s="221"/>
      <c r="AY1007" s="221"/>
      <c r="AZ1007" s="221"/>
      <c r="BA1007" s="221"/>
      <c r="BB1007" s="221"/>
      <c r="BC1007" s="221"/>
      <c r="BD1007" s="221"/>
      <c r="BL1007" s="195"/>
      <c r="BM1007" s="195"/>
      <c r="BN1007" s="195"/>
      <c r="BO1007" s="195"/>
      <c r="BP1007" s="195"/>
      <c r="BQ1007" s="195"/>
      <c r="BS1007" s="195"/>
      <c r="BT1007" s="195"/>
      <c r="BU1007" s="246"/>
      <c r="BV1007" s="195"/>
      <c r="BW1007" s="246"/>
      <c r="BX1007" s="195"/>
      <c r="BY1007" s="246"/>
      <c r="BZ1007" s="195"/>
      <c r="CA1007" s="246"/>
      <c r="CC1007" s="246"/>
      <c r="CE1007" s="246"/>
    </row>
    <row r="1008" spans="1:83" s="17" customFormat="1" ht="14.25" customHeight="1" x14ac:dyDescent="0.25">
      <c r="A1008" s="198"/>
      <c r="B1008" s="200"/>
      <c r="C1008" s="199"/>
      <c r="D1008" s="199"/>
      <c r="E1008" s="199"/>
      <c r="F1008" s="200"/>
      <c r="G1008" s="200"/>
      <c r="H1008" s="200"/>
      <c r="I1008" s="198"/>
      <c r="J1008" s="199"/>
      <c r="K1008" s="212"/>
      <c r="L1008" s="198"/>
      <c r="M1008" s="198"/>
      <c r="N1008" s="198"/>
      <c r="O1008" s="198"/>
      <c r="P1008" s="198"/>
      <c r="Q1008" s="198"/>
      <c r="R1008" s="198"/>
      <c r="S1008" s="198"/>
      <c r="T1008" s="198"/>
      <c r="U1008" s="202"/>
      <c r="V1008" s="201"/>
      <c r="W1008" s="201"/>
      <c r="X1008" s="201"/>
      <c r="Y1008" s="201"/>
      <c r="Z1008" s="201"/>
      <c r="AA1008" s="205"/>
      <c r="AB1008" s="205"/>
      <c r="AC1008" s="205"/>
      <c r="AD1008" s="205"/>
      <c r="AE1008" s="205"/>
      <c r="AF1008" s="205"/>
      <c r="AG1008" s="205"/>
      <c r="AH1008" s="205"/>
      <c r="AI1008" s="233"/>
      <c r="AJ1008" s="331"/>
      <c r="AK1008" s="331"/>
      <c r="AL1008" s="331"/>
      <c r="AM1008" s="332"/>
      <c r="AN1008" s="332"/>
      <c r="AO1008" s="333"/>
      <c r="AQ1008" s="19"/>
      <c r="AV1008" s="221"/>
      <c r="AW1008" s="221"/>
      <c r="AX1008" s="221"/>
      <c r="AY1008" s="221"/>
      <c r="AZ1008" s="221"/>
      <c r="BA1008" s="221"/>
      <c r="BB1008" s="221"/>
      <c r="BC1008" s="221"/>
      <c r="BD1008" s="221"/>
      <c r="BL1008" s="195"/>
      <c r="BM1008" s="195"/>
      <c r="BN1008" s="195"/>
      <c r="BO1008" s="195"/>
      <c r="BP1008" s="195"/>
      <c r="BQ1008" s="195"/>
      <c r="BS1008" s="195"/>
      <c r="BT1008" s="195"/>
      <c r="BU1008" s="246"/>
      <c r="BV1008" s="195"/>
      <c r="BW1008" s="246"/>
      <c r="BX1008" s="195"/>
      <c r="BY1008" s="246"/>
      <c r="BZ1008" s="195"/>
      <c r="CA1008" s="246"/>
      <c r="CC1008" s="246"/>
      <c r="CE1008" s="246"/>
    </row>
    <row r="1009" spans="1:83" s="17" customFormat="1" ht="14.25" customHeight="1" x14ac:dyDescent="0.25">
      <c r="A1009" s="198"/>
      <c r="B1009" s="200"/>
      <c r="C1009" s="199"/>
      <c r="D1009" s="199"/>
      <c r="E1009" s="199"/>
      <c r="F1009" s="200"/>
      <c r="G1009" s="200"/>
      <c r="H1009" s="200"/>
      <c r="I1009" s="198"/>
      <c r="J1009" s="199"/>
      <c r="K1009" s="212"/>
      <c r="L1009" s="198"/>
      <c r="M1009" s="198"/>
      <c r="N1009" s="198"/>
      <c r="O1009" s="198"/>
      <c r="P1009" s="198"/>
      <c r="Q1009" s="198"/>
      <c r="R1009" s="198"/>
      <c r="S1009" s="198"/>
      <c r="T1009" s="198"/>
      <c r="U1009" s="202"/>
      <c r="V1009" s="201"/>
      <c r="W1009" s="201"/>
      <c r="X1009" s="201"/>
      <c r="Y1009" s="201"/>
      <c r="Z1009" s="201"/>
      <c r="AA1009" s="205"/>
      <c r="AB1009" s="205"/>
      <c r="AC1009" s="205"/>
      <c r="AD1009" s="205"/>
      <c r="AE1009" s="205"/>
      <c r="AF1009" s="205"/>
      <c r="AG1009" s="205"/>
      <c r="AH1009" s="205"/>
      <c r="AI1009" s="233"/>
      <c r="AJ1009" s="331"/>
      <c r="AK1009" s="331"/>
      <c r="AL1009" s="331"/>
      <c r="AM1009" s="332"/>
      <c r="AN1009" s="332"/>
      <c r="AO1009" s="333"/>
      <c r="AQ1009" s="19"/>
      <c r="AV1009" s="221"/>
      <c r="AW1009" s="221"/>
      <c r="AX1009" s="221"/>
      <c r="AY1009" s="221"/>
      <c r="AZ1009" s="221"/>
      <c r="BA1009" s="221"/>
      <c r="BB1009" s="221"/>
      <c r="BC1009" s="221"/>
      <c r="BD1009" s="221"/>
      <c r="BL1009" s="195"/>
      <c r="BM1009" s="195"/>
      <c r="BN1009" s="195"/>
      <c r="BO1009" s="195"/>
      <c r="BP1009" s="195"/>
      <c r="BQ1009" s="195"/>
      <c r="BS1009" s="195"/>
      <c r="BT1009" s="195"/>
      <c r="BU1009" s="246"/>
      <c r="BV1009" s="195"/>
      <c r="BW1009" s="246"/>
      <c r="BX1009" s="195"/>
      <c r="BY1009" s="246"/>
      <c r="BZ1009" s="195"/>
      <c r="CA1009" s="246"/>
      <c r="CC1009" s="246"/>
      <c r="CE1009" s="246"/>
    </row>
    <row r="1010" spans="1:83" s="17" customFormat="1" ht="14.25" customHeight="1" x14ac:dyDescent="0.25">
      <c r="A1010" s="198"/>
      <c r="B1010" s="200"/>
      <c r="C1010" s="199"/>
      <c r="D1010" s="199"/>
      <c r="E1010" s="199"/>
      <c r="F1010" s="200"/>
      <c r="G1010" s="200"/>
      <c r="H1010" s="200"/>
      <c r="I1010" s="198"/>
      <c r="J1010" s="199"/>
      <c r="K1010" s="212"/>
      <c r="L1010" s="198"/>
      <c r="M1010" s="198"/>
      <c r="N1010" s="198"/>
      <c r="O1010" s="198"/>
      <c r="P1010" s="198"/>
      <c r="Q1010" s="198"/>
      <c r="R1010" s="198"/>
      <c r="S1010" s="198"/>
      <c r="T1010" s="198"/>
      <c r="U1010" s="202"/>
      <c r="V1010" s="201"/>
      <c r="W1010" s="201"/>
      <c r="X1010" s="201"/>
      <c r="Y1010" s="201"/>
      <c r="Z1010" s="201"/>
      <c r="AA1010" s="205"/>
      <c r="AB1010" s="205"/>
      <c r="AC1010" s="205"/>
      <c r="AD1010" s="205"/>
      <c r="AE1010" s="205"/>
      <c r="AF1010" s="205"/>
      <c r="AG1010" s="205"/>
      <c r="AH1010" s="205"/>
      <c r="AI1010" s="233"/>
      <c r="AJ1010" s="331"/>
      <c r="AK1010" s="331"/>
      <c r="AL1010" s="331"/>
      <c r="AM1010" s="332"/>
      <c r="AN1010" s="332"/>
      <c r="AO1010" s="333"/>
      <c r="AQ1010" s="19"/>
      <c r="AV1010" s="221"/>
      <c r="AW1010" s="221"/>
      <c r="AX1010" s="221"/>
      <c r="AY1010" s="221"/>
      <c r="AZ1010" s="221"/>
      <c r="BA1010" s="221"/>
      <c r="BB1010" s="221"/>
      <c r="BC1010" s="221"/>
      <c r="BD1010" s="221"/>
      <c r="BL1010" s="195"/>
      <c r="BM1010" s="195"/>
      <c r="BN1010" s="195"/>
      <c r="BO1010" s="195"/>
      <c r="BP1010" s="195"/>
      <c r="BQ1010" s="195"/>
      <c r="BS1010" s="195"/>
      <c r="BT1010" s="195"/>
      <c r="BU1010" s="246"/>
      <c r="BV1010" s="195"/>
      <c r="BW1010" s="246"/>
      <c r="BX1010" s="195"/>
      <c r="BY1010" s="246"/>
      <c r="BZ1010" s="195"/>
      <c r="CA1010" s="246"/>
      <c r="CC1010" s="246"/>
      <c r="CE1010" s="246"/>
    </row>
  </sheetData>
  <pageMargins left="0.15748031496063" right="0.23622047244093999" top="0.19685039370078999" bottom="0.19685039370078999" header="0.19685039370078999" footer="0.19685039370078999"/>
  <pageSetup paperSize="9" scale="60" fitToWidth="2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10"/>
  <sheetViews>
    <sheetView zoomScale="70" zoomScaleNormal="70" workbookViewId="0">
      <selection activeCell="B22" sqref="B22"/>
    </sheetView>
  </sheetViews>
  <sheetFormatPr defaultColWidth="9.140625" defaultRowHeight="12.75" customHeight="1" x14ac:dyDescent="0.25"/>
  <cols>
    <col min="1" max="1" width="3.85546875" style="21" customWidth="1"/>
    <col min="2" max="2" width="5.7109375" style="23" customWidth="1"/>
    <col min="3" max="3" width="14.140625" style="21" customWidth="1"/>
    <col min="4" max="4" width="13.85546875" style="21" customWidth="1"/>
    <col min="5" max="5" width="15" style="21" customWidth="1"/>
    <col min="6" max="6" width="17.140625" style="21" customWidth="1"/>
    <col min="7" max="7" width="13.5703125" style="21" customWidth="1"/>
    <col min="8" max="8" width="13" style="21" customWidth="1"/>
    <col min="9" max="9" width="13.42578125" style="21" customWidth="1"/>
    <col min="10" max="10" width="16.85546875" style="20" customWidth="1"/>
    <col min="11" max="11" width="8.140625" style="21" customWidth="1"/>
    <col min="12" max="12" width="18.7109375" style="21" customWidth="1"/>
    <col min="13" max="13" width="13.28515625" style="21" customWidth="1"/>
    <col min="14" max="19" width="8.7109375" style="21" customWidth="1"/>
    <col min="20" max="20" width="14.42578125" style="21" customWidth="1"/>
    <col min="21" max="24" width="9.7109375" style="21" customWidth="1"/>
    <col min="25" max="26" width="13.42578125" style="21" customWidth="1"/>
    <col min="27" max="27" width="12.42578125" style="21" customWidth="1"/>
    <col min="28" max="28" width="11.140625" style="16" customWidth="1"/>
    <col min="29" max="29" width="10.42578125" style="16" customWidth="1"/>
    <col min="30" max="30" width="10.5703125" style="16" customWidth="1"/>
    <col min="31" max="31" width="12.42578125" style="16" customWidth="1"/>
    <col min="32" max="32" width="9.140625" style="16"/>
    <col min="33" max="33" width="14" style="16" customWidth="1"/>
    <col min="34" max="34" width="9.140625" style="16"/>
    <col min="35" max="35" width="14.7109375" style="16" customWidth="1"/>
    <col min="36" max="36" width="9.140625" style="16"/>
    <col min="37" max="37" width="13.42578125" style="16" customWidth="1"/>
    <col min="38" max="38" width="9.140625" style="16"/>
    <col min="39" max="39" width="14.7109375" style="16" customWidth="1"/>
    <col min="40" max="40" width="9.28515625" style="16" customWidth="1"/>
  </cols>
  <sheetData>
    <row r="1" spans="1:120" ht="12.75" customHeight="1" x14ac:dyDescent="0.25">
      <c r="A1" s="21">
        <v>1</v>
      </c>
      <c r="B1" s="23">
        <f t="shared" ref="B1:AG1" si="0">A1+1</f>
        <v>2</v>
      </c>
      <c r="C1" s="23">
        <f t="shared" si="0"/>
        <v>3</v>
      </c>
      <c r="D1" s="23">
        <f t="shared" si="0"/>
        <v>4</v>
      </c>
      <c r="E1" s="23">
        <f t="shared" si="0"/>
        <v>5</v>
      </c>
      <c r="F1" s="23">
        <f t="shared" si="0"/>
        <v>6</v>
      </c>
      <c r="G1" s="23">
        <f t="shared" si="0"/>
        <v>7</v>
      </c>
      <c r="H1" s="23">
        <f t="shared" si="0"/>
        <v>8</v>
      </c>
      <c r="I1" s="23">
        <f t="shared" si="0"/>
        <v>9</v>
      </c>
      <c r="J1" s="23">
        <f t="shared" si="0"/>
        <v>10</v>
      </c>
      <c r="K1" s="23">
        <f t="shared" si="0"/>
        <v>11</v>
      </c>
      <c r="L1" s="23">
        <f t="shared" si="0"/>
        <v>12</v>
      </c>
      <c r="M1" s="23">
        <f t="shared" si="0"/>
        <v>13</v>
      </c>
      <c r="N1" s="23">
        <f t="shared" si="0"/>
        <v>14</v>
      </c>
      <c r="O1" s="23">
        <f t="shared" si="0"/>
        <v>15</v>
      </c>
      <c r="P1" s="23">
        <f t="shared" si="0"/>
        <v>16</v>
      </c>
      <c r="Q1" s="23">
        <f t="shared" si="0"/>
        <v>17</v>
      </c>
      <c r="R1" s="23">
        <f t="shared" si="0"/>
        <v>18</v>
      </c>
      <c r="S1" s="23">
        <f t="shared" si="0"/>
        <v>19</v>
      </c>
      <c r="T1" s="23">
        <f t="shared" si="0"/>
        <v>20</v>
      </c>
      <c r="U1" s="23">
        <f t="shared" si="0"/>
        <v>21</v>
      </c>
      <c r="V1" s="23">
        <f t="shared" si="0"/>
        <v>22</v>
      </c>
      <c r="W1" s="23">
        <f t="shared" si="0"/>
        <v>23</v>
      </c>
      <c r="X1" s="23">
        <f t="shared" si="0"/>
        <v>24</v>
      </c>
      <c r="Y1" s="23">
        <f t="shared" si="0"/>
        <v>25</v>
      </c>
      <c r="Z1" s="23">
        <f t="shared" si="0"/>
        <v>26</v>
      </c>
      <c r="AA1" s="23">
        <f t="shared" si="0"/>
        <v>27</v>
      </c>
      <c r="AB1" s="23">
        <f t="shared" si="0"/>
        <v>28</v>
      </c>
      <c r="AC1" s="23">
        <f t="shared" si="0"/>
        <v>29</v>
      </c>
      <c r="AD1" s="23">
        <f t="shared" si="0"/>
        <v>30</v>
      </c>
      <c r="AE1" s="23">
        <f t="shared" si="0"/>
        <v>31</v>
      </c>
      <c r="AF1" s="23">
        <f t="shared" si="0"/>
        <v>32</v>
      </c>
      <c r="AG1" s="23">
        <f t="shared" si="0"/>
        <v>33</v>
      </c>
      <c r="AH1" s="23">
        <f t="shared" ref="AH1:BM1" si="1">AG1+1</f>
        <v>34</v>
      </c>
      <c r="AI1" s="23">
        <f t="shared" si="1"/>
        <v>35</v>
      </c>
      <c r="AJ1" s="23">
        <f t="shared" si="1"/>
        <v>36</v>
      </c>
      <c r="AK1" s="23">
        <f t="shared" si="1"/>
        <v>37</v>
      </c>
      <c r="AL1" s="23">
        <f t="shared" si="1"/>
        <v>38</v>
      </c>
      <c r="AM1" s="23">
        <f t="shared" si="1"/>
        <v>39</v>
      </c>
      <c r="AN1" s="23">
        <f t="shared" si="1"/>
        <v>40</v>
      </c>
      <c r="AO1" s="23">
        <f t="shared" si="1"/>
        <v>41</v>
      </c>
      <c r="AP1" s="23">
        <f t="shared" si="1"/>
        <v>42</v>
      </c>
      <c r="AQ1" s="23">
        <f t="shared" si="1"/>
        <v>43</v>
      </c>
      <c r="AR1" s="23">
        <f t="shared" si="1"/>
        <v>44</v>
      </c>
      <c r="AS1" s="23">
        <f t="shared" si="1"/>
        <v>45</v>
      </c>
      <c r="AT1" s="23">
        <f t="shared" si="1"/>
        <v>46</v>
      </c>
      <c r="AU1" s="23">
        <f t="shared" si="1"/>
        <v>47</v>
      </c>
      <c r="AV1" s="23">
        <f t="shared" si="1"/>
        <v>48</v>
      </c>
      <c r="AW1" s="23">
        <f t="shared" si="1"/>
        <v>49</v>
      </c>
      <c r="AX1" s="23">
        <f t="shared" si="1"/>
        <v>50</v>
      </c>
      <c r="AY1" s="23">
        <f t="shared" si="1"/>
        <v>51</v>
      </c>
      <c r="AZ1" s="23">
        <f t="shared" si="1"/>
        <v>52</v>
      </c>
      <c r="BA1" s="23">
        <f t="shared" si="1"/>
        <v>53</v>
      </c>
      <c r="BB1" s="23">
        <f t="shared" si="1"/>
        <v>54</v>
      </c>
      <c r="BC1" s="23">
        <f t="shared" si="1"/>
        <v>55</v>
      </c>
      <c r="BD1" s="23">
        <f t="shared" si="1"/>
        <v>56</v>
      </c>
      <c r="BE1" s="23">
        <f t="shared" si="1"/>
        <v>57</v>
      </c>
      <c r="BF1" s="23">
        <f t="shared" si="1"/>
        <v>58</v>
      </c>
      <c r="BG1" s="23">
        <f t="shared" si="1"/>
        <v>59</v>
      </c>
      <c r="BH1" s="23">
        <f t="shared" si="1"/>
        <v>60</v>
      </c>
      <c r="BI1" s="23">
        <f t="shared" si="1"/>
        <v>61</v>
      </c>
      <c r="BJ1" s="23">
        <f t="shared" si="1"/>
        <v>62</v>
      </c>
      <c r="BK1" s="23">
        <f t="shared" si="1"/>
        <v>63</v>
      </c>
      <c r="BL1" s="23">
        <f t="shared" si="1"/>
        <v>64</v>
      </c>
      <c r="BM1" s="23">
        <f t="shared" si="1"/>
        <v>65</v>
      </c>
      <c r="BN1" s="23">
        <f t="shared" ref="BN1:CS1" si="2">BM1+1</f>
        <v>66</v>
      </c>
      <c r="BO1" s="23">
        <f t="shared" si="2"/>
        <v>67</v>
      </c>
      <c r="BP1" s="23">
        <f t="shared" si="2"/>
        <v>68</v>
      </c>
      <c r="BQ1" s="23">
        <f t="shared" si="2"/>
        <v>69</v>
      </c>
      <c r="BR1" s="23">
        <f t="shared" si="2"/>
        <v>70</v>
      </c>
      <c r="BS1" s="23">
        <f t="shared" si="2"/>
        <v>71</v>
      </c>
      <c r="BT1" s="23">
        <f t="shared" si="2"/>
        <v>72</v>
      </c>
      <c r="BU1" s="23">
        <f t="shared" si="2"/>
        <v>73</v>
      </c>
      <c r="BV1" s="23">
        <f t="shared" si="2"/>
        <v>74</v>
      </c>
      <c r="BW1" s="23">
        <f t="shared" si="2"/>
        <v>75</v>
      </c>
      <c r="BX1" s="23">
        <f t="shared" si="2"/>
        <v>76</v>
      </c>
      <c r="BY1" s="23">
        <f t="shared" si="2"/>
        <v>77</v>
      </c>
      <c r="BZ1" s="23">
        <f t="shared" si="2"/>
        <v>78</v>
      </c>
      <c r="CA1" s="23">
        <f t="shared" si="2"/>
        <v>79</v>
      </c>
      <c r="CB1" s="23">
        <f t="shared" si="2"/>
        <v>80</v>
      </c>
      <c r="CC1" s="23">
        <f t="shared" si="2"/>
        <v>81</v>
      </c>
      <c r="CD1" s="23">
        <f t="shared" si="2"/>
        <v>82</v>
      </c>
      <c r="CE1" s="23">
        <f t="shared" si="2"/>
        <v>83</v>
      </c>
      <c r="CF1" s="23">
        <f t="shared" si="2"/>
        <v>84</v>
      </c>
      <c r="CG1" s="23">
        <f t="shared" si="2"/>
        <v>85</v>
      </c>
      <c r="CH1" s="23">
        <f t="shared" si="2"/>
        <v>86</v>
      </c>
      <c r="CI1" s="23">
        <f t="shared" si="2"/>
        <v>87</v>
      </c>
      <c r="CJ1" s="23">
        <f t="shared" si="2"/>
        <v>88</v>
      </c>
      <c r="CK1" s="23">
        <f t="shared" si="2"/>
        <v>89</v>
      </c>
      <c r="CL1" s="23">
        <f t="shared" si="2"/>
        <v>90</v>
      </c>
      <c r="CM1" s="23">
        <f t="shared" si="2"/>
        <v>91</v>
      </c>
      <c r="CN1" s="23">
        <f t="shared" si="2"/>
        <v>92</v>
      </c>
      <c r="CO1" s="23">
        <f t="shared" si="2"/>
        <v>93</v>
      </c>
      <c r="CP1" s="23">
        <f t="shared" si="2"/>
        <v>94</v>
      </c>
      <c r="CQ1" s="23">
        <f t="shared" si="2"/>
        <v>95</v>
      </c>
      <c r="CR1" s="23">
        <f t="shared" si="2"/>
        <v>96</v>
      </c>
      <c r="CS1" s="23">
        <f t="shared" si="2"/>
        <v>97</v>
      </c>
      <c r="CT1" s="23">
        <f t="shared" ref="CT1:DA1" si="3">CS1+1</f>
        <v>98</v>
      </c>
      <c r="CU1" s="23">
        <f t="shared" si="3"/>
        <v>99</v>
      </c>
      <c r="CV1" s="23">
        <f t="shared" si="3"/>
        <v>100</v>
      </c>
      <c r="CW1" s="23">
        <f t="shared" si="3"/>
        <v>101</v>
      </c>
      <c r="CX1" s="23">
        <f t="shared" si="3"/>
        <v>102</v>
      </c>
      <c r="CY1" s="23">
        <f t="shared" si="3"/>
        <v>103</v>
      </c>
      <c r="CZ1" s="23">
        <f t="shared" si="3"/>
        <v>104</v>
      </c>
      <c r="DA1" s="23">
        <f t="shared" si="3"/>
        <v>105</v>
      </c>
      <c r="DB1" s="23"/>
      <c r="DC1" s="23"/>
      <c r="DD1" s="23"/>
      <c r="DE1" s="23"/>
      <c r="DF1" s="23"/>
      <c r="DG1" s="23"/>
      <c r="DH1" s="23"/>
      <c r="DI1" s="23"/>
      <c r="DJ1" s="23"/>
    </row>
    <row r="2" spans="1:120" ht="12.75" customHeight="1" x14ac:dyDescent="0.25">
      <c r="C2" s="23" t="s">
        <v>320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</row>
    <row r="3" spans="1:120" ht="12.75" customHeight="1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</row>
    <row r="4" spans="1:120" ht="12.75" customHeight="1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</row>
    <row r="5" spans="1:120" ht="12.75" customHeight="1" x14ac:dyDescent="0.25"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</row>
    <row r="6" spans="1:120" ht="12.75" customHeight="1" x14ac:dyDescent="0.25"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</row>
    <row r="7" spans="1:120" ht="12.75" customHeight="1" x14ac:dyDescent="0.25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</row>
    <row r="8" spans="1:120" ht="12.75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</row>
    <row r="9" spans="1:120" ht="12.75" customHeight="1" x14ac:dyDescent="0.2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</row>
    <row r="10" spans="1:120" ht="12.75" customHeight="1" x14ac:dyDescent="0.25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</row>
    <row r="11" spans="1:120" ht="12.75" customHeight="1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</row>
    <row r="12" spans="1:120" ht="12.75" customHeight="1" x14ac:dyDescent="0.25">
      <c r="A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C12" s="16" t="s">
        <v>149</v>
      </c>
      <c r="AE12" s="16" t="str">
        <f>расчет!N3</f>
        <v>смерть по любой причине</v>
      </c>
      <c r="AP12" s="16" t="s">
        <v>153</v>
      </c>
      <c r="AR12" s="16" t="str">
        <f>расчет!N4</f>
        <v>смерть от НС</v>
      </c>
      <c r="BC12" s="16" t="s">
        <v>154</v>
      </c>
      <c r="BE12" s="16" t="str">
        <f>расчет!N5</f>
        <v>инв 1 гр. НС</v>
      </c>
      <c r="BP12" s="16" t="s">
        <v>156</v>
      </c>
      <c r="BR12" s="16" t="str">
        <f>расчет!N6</f>
        <v>инв 2 гр. НС</v>
      </c>
      <c r="CC12" s="16" t="s">
        <v>158</v>
      </c>
      <c r="CE12" s="16" t="str">
        <f>расчет!N7</f>
        <v>инв 3 гр. НС</v>
      </c>
      <c r="CP12" s="16" t="s">
        <v>160</v>
      </c>
      <c r="CR12" s="16" t="str">
        <f>расчет!N8</f>
        <v>травматизм</v>
      </c>
    </row>
    <row r="13" spans="1:120" ht="13.5" customHeight="1" x14ac:dyDescent="0.25">
      <c r="A13" s="338">
        <f>COUNT(A17:A1010)</f>
        <v>47</v>
      </c>
      <c r="B13" s="23">
        <v>6</v>
      </c>
      <c r="C13" s="338">
        <v>6</v>
      </c>
      <c r="J13" s="222">
        <f>SUBTOTAL(9,J17:J1010)</f>
        <v>76567539</v>
      </c>
      <c r="K13" s="23"/>
      <c r="L13" s="23"/>
      <c r="M13" s="222">
        <f>SUBTOTAL(9,M17:M1010)</f>
        <v>0</v>
      </c>
      <c r="N13" s="23"/>
      <c r="O13" s="23"/>
      <c r="P13" s="23"/>
      <c r="Q13" s="23"/>
      <c r="R13" s="23"/>
      <c r="S13" s="23"/>
      <c r="T13" s="222"/>
      <c r="U13" s="222"/>
      <c r="V13" s="222"/>
      <c r="W13" s="222"/>
      <c r="X13" s="222"/>
      <c r="AA13" s="23"/>
      <c r="AC13" s="242" t="s">
        <v>161</v>
      </c>
      <c r="AD13" s="243"/>
      <c r="AE13" s="243"/>
      <c r="AF13" s="244"/>
      <c r="AG13" s="242" t="s">
        <v>162</v>
      </c>
      <c r="AH13" s="243"/>
      <c r="AI13" s="243"/>
      <c r="AJ13" s="244"/>
      <c r="AK13" s="242" t="s">
        <v>75</v>
      </c>
      <c r="AL13" s="244"/>
      <c r="AM13" s="242" t="s">
        <v>162</v>
      </c>
      <c r="AN13" s="244"/>
      <c r="AP13" s="242" t="s">
        <v>161</v>
      </c>
      <c r="AQ13" s="243"/>
      <c r="AR13" s="243"/>
      <c r="AS13" s="244"/>
      <c r="AT13" s="242" t="s">
        <v>162</v>
      </c>
      <c r="AU13" s="243"/>
      <c r="AV13" s="243"/>
      <c r="AW13" s="244"/>
      <c r="AX13" s="242" t="s">
        <v>75</v>
      </c>
      <c r="AY13" s="244"/>
      <c r="AZ13" s="242" t="s">
        <v>162</v>
      </c>
      <c r="BA13" s="244"/>
      <c r="BC13" s="242" t="s">
        <v>161</v>
      </c>
      <c r="BD13" s="243"/>
      <c r="BE13" s="243"/>
      <c r="BF13" s="244"/>
      <c r="BG13" s="242" t="s">
        <v>162</v>
      </c>
      <c r="BH13" s="243"/>
      <c r="BI13" s="243"/>
      <c r="BJ13" s="244"/>
      <c r="BK13" s="242" t="s">
        <v>75</v>
      </c>
      <c r="BL13" s="244"/>
      <c r="BM13" s="242" t="s">
        <v>162</v>
      </c>
      <c r="BN13" s="244"/>
      <c r="BP13" s="242" t="s">
        <v>161</v>
      </c>
      <c r="BQ13" s="243"/>
      <c r="BR13" s="243"/>
      <c r="BS13" s="244"/>
      <c r="BT13" s="242" t="s">
        <v>162</v>
      </c>
      <c r="BU13" s="243"/>
      <c r="BV13" s="243"/>
      <c r="BW13" s="244"/>
      <c r="BX13" s="242" t="s">
        <v>75</v>
      </c>
      <c r="BY13" s="244"/>
      <c r="BZ13" s="242" t="s">
        <v>162</v>
      </c>
      <c r="CA13" s="244"/>
      <c r="CC13" s="242" t="s">
        <v>161</v>
      </c>
      <c r="CD13" s="243"/>
      <c r="CE13" s="243"/>
      <c r="CF13" s="244"/>
      <c r="CG13" s="242" t="s">
        <v>162</v>
      </c>
      <c r="CH13" s="243"/>
      <c r="CI13" s="243"/>
      <c r="CJ13" s="244"/>
      <c r="CK13" s="242" t="s">
        <v>75</v>
      </c>
      <c r="CL13" s="244"/>
      <c r="CM13" s="242" t="s">
        <v>162</v>
      </c>
      <c r="CN13" s="244"/>
      <c r="CP13" s="242" t="s">
        <v>161</v>
      </c>
      <c r="CQ13" s="243"/>
      <c r="CR13" s="243"/>
      <c r="CS13" s="244"/>
      <c r="CT13" s="242" t="s">
        <v>162</v>
      </c>
      <c r="CU13" s="243"/>
      <c r="CV13" s="243"/>
      <c r="CW13" s="244"/>
      <c r="CX13" s="242" t="s">
        <v>75</v>
      </c>
      <c r="CY13" s="244"/>
      <c r="CZ13" s="242" t="s">
        <v>162</v>
      </c>
      <c r="DA13" s="244"/>
    </row>
    <row r="14" spans="1:120" s="18" customFormat="1" ht="149.25" customHeight="1" x14ac:dyDescent="0.2">
      <c r="A14" s="223" t="s">
        <v>163</v>
      </c>
      <c r="B14" s="223" t="s">
        <v>164</v>
      </c>
      <c r="C14" s="223" t="s">
        <v>165</v>
      </c>
      <c r="D14" s="223" t="s">
        <v>166</v>
      </c>
      <c r="E14" s="223" t="s">
        <v>167</v>
      </c>
      <c r="F14" s="223" t="s">
        <v>169</v>
      </c>
      <c r="G14" s="223" t="s">
        <v>170</v>
      </c>
      <c r="H14" s="223" t="s">
        <v>171</v>
      </c>
      <c r="I14" s="223" t="s">
        <v>60</v>
      </c>
      <c r="J14" s="223" t="s">
        <v>172</v>
      </c>
      <c r="K14" s="223" t="s">
        <v>173</v>
      </c>
      <c r="L14" s="223" t="s">
        <v>174</v>
      </c>
      <c r="M14" s="223" t="s">
        <v>175</v>
      </c>
      <c r="N14" s="223" t="s">
        <v>321</v>
      </c>
      <c r="O14" s="223" t="s">
        <v>322</v>
      </c>
      <c r="P14" s="223" t="s">
        <v>323</v>
      </c>
      <c r="Q14" s="223" t="s">
        <v>324</v>
      </c>
      <c r="R14" s="223" t="s">
        <v>325</v>
      </c>
      <c r="S14" s="223" t="s">
        <v>326</v>
      </c>
      <c r="T14" s="223" t="s">
        <v>327</v>
      </c>
      <c r="U14" s="223" t="s">
        <v>198</v>
      </c>
      <c r="V14" s="223" t="s">
        <v>199</v>
      </c>
      <c r="W14" s="223" t="s">
        <v>200</v>
      </c>
      <c r="X14" s="223" t="s">
        <v>201</v>
      </c>
      <c r="Y14" s="223" t="s">
        <v>213</v>
      </c>
      <c r="Z14" s="223" t="s">
        <v>214</v>
      </c>
      <c r="AA14" s="223" t="s">
        <v>328</v>
      </c>
      <c r="AC14" s="334" t="s">
        <v>215</v>
      </c>
      <c r="AD14" s="334" t="s">
        <v>216</v>
      </c>
      <c r="AE14" s="334" t="s">
        <v>217</v>
      </c>
      <c r="AF14" s="334" t="s">
        <v>218</v>
      </c>
      <c r="AG14" s="334" t="s">
        <v>219</v>
      </c>
      <c r="AH14" s="335" t="s">
        <v>220</v>
      </c>
      <c r="AI14" s="334" t="s">
        <v>221</v>
      </c>
      <c r="AJ14" s="335" t="s">
        <v>222</v>
      </c>
      <c r="AK14" s="334" t="s">
        <v>223</v>
      </c>
      <c r="AL14" s="335" t="s">
        <v>224</v>
      </c>
      <c r="AM14" s="334" t="s">
        <v>225</v>
      </c>
      <c r="AN14" s="335" t="s">
        <v>226</v>
      </c>
      <c r="AP14" s="334" t="s">
        <v>215</v>
      </c>
      <c r="AQ14" s="334" t="s">
        <v>216</v>
      </c>
      <c r="AR14" s="334" t="s">
        <v>217</v>
      </c>
      <c r="AS14" s="334" t="s">
        <v>218</v>
      </c>
      <c r="AT14" s="334" t="s">
        <v>219</v>
      </c>
      <c r="AU14" s="335" t="s">
        <v>220</v>
      </c>
      <c r="AV14" s="334" t="s">
        <v>221</v>
      </c>
      <c r="AW14" s="335" t="s">
        <v>222</v>
      </c>
      <c r="AX14" s="334" t="s">
        <v>223</v>
      </c>
      <c r="AY14" s="335" t="s">
        <v>224</v>
      </c>
      <c r="AZ14" s="334" t="s">
        <v>225</v>
      </c>
      <c r="BA14" s="335" t="s">
        <v>226</v>
      </c>
      <c r="BC14" s="334" t="s">
        <v>215</v>
      </c>
      <c r="BD14" s="334" t="s">
        <v>216</v>
      </c>
      <c r="BE14" s="334" t="s">
        <v>217</v>
      </c>
      <c r="BF14" s="334" t="s">
        <v>218</v>
      </c>
      <c r="BG14" s="334" t="s">
        <v>219</v>
      </c>
      <c r="BH14" s="335" t="s">
        <v>220</v>
      </c>
      <c r="BI14" s="334" t="s">
        <v>221</v>
      </c>
      <c r="BJ14" s="335" t="s">
        <v>222</v>
      </c>
      <c r="BK14" s="334" t="s">
        <v>223</v>
      </c>
      <c r="BL14" s="335" t="s">
        <v>224</v>
      </c>
      <c r="BM14" s="334" t="s">
        <v>225</v>
      </c>
      <c r="BN14" s="335" t="s">
        <v>226</v>
      </c>
      <c r="BP14" s="334" t="s">
        <v>215</v>
      </c>
      <c r="BQ14" s="334" t="s">
        <v>216</v>
      </c>
      <c r="BR14" s="334" t="s">
        <v>217</v>
      </c>
      <c r="BS14" s="334" t="s">
        <v>218</v>
      </c>
      <c r="BT14" s="334" t="s">
        <v>219</v>
      </c>
      <c r="BU14" s="335" t="s">
        <v>220</v>
      </c>
      <c r="BV14" s="334" t="s">
        <v>221</v>
      </c>
      <c r="BW14" s="335" t="s">
        <v>222</v>
      </c>
      <c r="BX14" s="334" t="s">
        <v>223</v>
      </c>
      <c r="BY14" s="335" t="s">
        <v>224</v>
      </c>
      <c r="BZ14" s="334" t="s">
        <v>225</v>
      </c>
      <c r="CA14" s="335" t="s">
        <v>226</v>
      </c>
      <c r="CC14" s="334" t="s">
        <v>215</v>
      </c>
      <c r="CD14" s="334" t="s">
        <v>216</v>
      </c>
      <c r="CE14" s="334" t="s">
        <v>217</v>
      </c>
      <c r="CF14" s="334" t="s">
        <v>218</v>
      </c>
      <c r="CG14" s="334" t="s">
        <v>219</v>
      </c>
      <c r="CH14" s="335" t="s">
        <v>220</v>
      </c>
      <c r="CI14" s="334" t="s">
        <v>221</v>
      </c>
      <c r="CJ14" s="335" t="s">
        <v>222</v>
      </c>
      <c r="CK14" s="334" t="s">
        <v>223</v>
      </c>
      <c r="CL14" s="335" t="s">
        <v>224</v>
      </c>
      <c r="CM14" s="334" t="s">
        <v>225</v>
      </c>
      <c r="CN14" s="335" t="s">
        <v>226</v>
      </c>
      <c r="CP14" s="334" t="s">
        <v>215</v>
      </c>
      <c r="CQ14" s="334" t="s">
        <v>216</v>
      </c>
      <c r="CR14" s="334" t="s">
        <v>217</v>
      </c>
      <c r="CS14" s="334" t="s">
        <v>218</v>
      </c>
      <c r="CT14" s="334" t="s">
        <v>219</v>
      </c>
      <c r="CU14" s="335" t="s">
        <v>220</v>
      </c>
      <c r="CV14" s="334" t="s">
        <v>221</v>
      </c>
      <c r="CW14" s="335" t="s">
        <v>222</v>
      </c>
      <c r="CX14" s="334" t="s">
        <v>223</v>
      </c>
      <c r="CY14" s="335" t="s">
        <v>224</v>
      </c>
      <c r="CZ14" s="334" t="s">
        <v>225</v>
      </c>
      <c r="DA14" s="335" t="s">
        <v>226</v>
      </c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</row>
    <row r="15" spans="1:120" s="17" customFormat="1" ht="14.25" customHeight="1" x14ac:dyDescent="0.25">
      <c r="A15" s="198"/>
      <c r="B15" s="200"/>
      <c r="C15" s="199"/>
      <c r="D15" s="199"/>
      <c r="E15" s="199"/>
      <c r="F15" s="200"/>
      <c r="G15" s="200"/>
      <c r="H15" s="198"/>
      <c r="I15" s="199"/>
      <c r="J15" s="212"/>
      <c r="K15" s="198"/>
      <c r="L15" s="198"/>
      <c r="M15" s="198"/>
      <c r="N15" s="198"/>
      <c r="O15" s="198"/>
      <c r="P15" s="198"/>
      <c r="Q15" s="198"/>
      <c r="R15" s="198"/>
      <c r="S15" s="198"/>
      <c r="T15" s="331"/>
      <c r="U15" s="331"/>
      <c r="V15" s="332"/>
      <c r="W15" s="332"/>
      <c r="X15" s="333"/>
      <c r="Y15" s="199"/>
      <c r="Z15" s="199"/>
      <c r="AA15" s="198"/>
      <c r="AB15" s="195"/>
      <c r="AC15" s="246"/>
      <c r="AD15" s="195"/>
      <c r="AE15" s="246"/>
      <c r="AF15" s="195"/>
      <c r="AG15" s="246"/>
      <c r="AH15" s="195"/>
      <c r="AI15" s="246"/>
      <c r="AK15" s="246"/>
      <c r="AM15" s="246"/>
      <c r="AP15" s="195"/>
      <c r="DB15" s="195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</row>
    <row r="16" spans="1:120" s="17" customFormat="1" ht="14.25" customHeight="1" x14ac:dyDescent="0.25">
      <c r="A16" s="198"/>
      <c r="B16" s="200"/>
      <c r="C16" s="199"/>
      <c r="D16" s="199"/>
      <c r="E16" s="199"/>
      <c r="F16" s="200"/>
      <c r="G16" s="200"/>
      <c r="H16" s="198"/>
      <c r="I16" s="199"/>
      <c r="J16" s="212"/>
      <c r="K16" s="198"/>
      <c r="L16" s="198"/>
      <c r="M16" s="198"/>
      <c r="N16" s="198"/>
      <c r="O16" s="198"/>
      <c r="P16" s="198"/>
      <c r="Q16" s="198"/>
      <c r="R16" s="198"/>
      <c r="S16" s="198"/>
      <c r="T16" s="331"/>
      <c r="U16" s="331"/>
      <c r="V16" s="332"/>
      <c r="W16" s="332"/>
      <c r="X16" s="333"/>
      <c r="Y16" s="199"/>
      <c r="Z16" s="199"/>
      <c r="AA16" s="198"/>
      <c r="AB16" s="195"/>
      <c r="AC16" s="246"/>
      <c r="AD16" s="195"/>
      <c r="AE16" s="246"/>
      <c r="AF16" s="195"/>
      <c r="AG16" s="246"/>
      <c r="AH16" s="195"/>
      <c r="AI16" s="246"/>
      <c r="AK16" s="246"/>
      <c r="AM16" s="246"/>
      <c r="AP16" s="195"/>
      <c r="DB16" s="195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</row>
    <row r="17" spans="1:120" s="17" customFormat="1" ht="16.5" customHeight="1" x14ac:dyDescent="0.25">
      <c r="A17" s="198">
        <v>1</v>
      </c>
      <c r="B17" s="200"/>
      <c r="C17" s="199">
        <v>42717</v>
      </c>
      <c r="D17" s="199">
        <v>42717</v>
      </c>
      <c r="E17" s="199">
        <v>43081</v>
      </c>
      <c r="F17" s="200" t="s">
        <v>28</v>
      </c>
      <c r="G17" s="200"/>
      <c r="H17" s="198" t="s">
        <v>72</v>
      </c>
      <c r="I17" s="199">
        <v>26983</v>
      </c>
      <c r="J17" s="212">
        <v>1000000</v>
      </c>
      <c r="K17" s="198">
        <v>1</v>
      </c>
      <c r="L17" s="198" t="s">
        <v>230</v>
      </c>
      <c r="M17" s="198"/>
      <c r="N17" s="198">
        <v>0</v>
      </c>
      <c r="O17" s="198">
        <v>0</v>
      </c>
      <c r="P17" s="198">
        <v>0</v>
      </c>
      <c r="Q17" s="198">
        <v>0</v>
      </c>
      <c r="R17" s="198">
        <v>0</v>
      </c>
      <c r="S17" s="198">
        <v>0</v>
      </c>
      <c r="T17" s="337">
        <v>1</v>
      </c>
      <c r="U17" s="331" t="s">
        <v>132</v>
      </c>
      <c r="V17" s="332"/>
      <c r="W17" s="332"/>
      <c r="X17" s="333">
        <v>0</v>
      </c>
      <c r="Y17" s="199"/>
      <c r="Z17" s="199"/>
      <c r="AA17" s="198"/>
      <c r="AB17" s="195"/>
      <c r="AC17" s="246">
        <v>4.1209000000000003E-3</v>
      </c>
      <c r="AD17" s="195">
        <v>4121</v>
      </c>
      <c r="AE17" s="246">
        <v>3.336E-3</v>
      </c>
      <c r="AF17" s="195">
        <v>3336</v>
      </c>
      <c r="AG17" s="246">
        <v>4.1209000000000003E-3</v>
      </c>
      <c r="AH17" s="195">
        <v>4121</v>
      </c>
      <c r="AI17" s="246">
        <v>3.336E-3</v>
      </c>
      <c r="AJ17" s="17">
        <v>3336</v>
      </c>
      <c r="AK17" s="246">
        <v>0</v>
      </c>
      <c r="AL17" s="17">
        <v>0</v>
      </c>
      <c r="AM17" s="246">
        <v>0</v>
      </c>
      <c r="AN17" s="17">
        <v>0</v>
      </c>
      <c r="AP17" s="195">
        <v>1.4824E-3</v>
      </c>
      <c r="AQ17" s="17">
        <v>1482</v>
      </c>
      <c r="AR17" s="17">
        <v>1.1999999999999999E-3</v>
      </c>
      <c r="AS17" s="17">
        <v>1200</v>
      </c>
      <c r="AT17" s="17">
        <v>1.4824E-3</v>
      </c>
      <c r="AU17" s="17">
        <v>1482</v>
      </c>
      <c r="AV17" s="17">
        <v>1.1999999999999999E-3</v>
      </c>
      <c r="AW17" s="17">
        <v>1200</v>
      </c>
      <c r="AX17" s="17">
        <v>0</v>
      </c>
      <c r="AY17" s="17">
        <v>0</v>
      </c>
      <c r="AZ17" s="17">
        <v>0</v>
      </c>
      <c r="BA17" s="17">
        <v>0</v>
      </c>
      <c r="BC17" s="17">
        <v>1.7789999999999999E-4</v>
      </c>
      <c r="BD17" s="17">
        <v>178</v>
      </c>
      <c r="BE17" s="17">
        <v>1.44E-4</v>
      </c>
      <c r="BF17" s="17">
        <v>144</v>
      </c>
      <c r="BG17" s="17">
        <v>1.7789999999999999E-4</v>
      </c>
      <c r="BH17" s="17">
        <v>178</v>
      </c>
      <c r="BI17" s="17">
        <v>1.44E-4</v>
      </c>
      <c r="BJ17" s="17">
        <v>144</v>
      </c>
      <c r="BK17" s="17">
        <v>0</v>
      </c>
      <c r="BL17" s="17">
        <v>0</v>
      </c>
      <c r="BM17" s="17">
        <v>0</v>
      </c>
      <c r="BN17" s="17">
        <v>0</v>
      </c>
      <c r="BP17" s="17">
        <v>5.1880000000000003E-4</v>
      </c>
      <c r="BQ17" s="17">
        <v>519</v>
      </c>
      <c r="BR17" s="17">
        <v>4.2000000000000002E-4</v>
      </c>
      <c r="BS17" s="17">
        <v>420</v>
      </c>
      <c r="BT17" s="17">
        <v>5.1880000000000003E-4</v>
      </c>
      <c r="BU17" s="17">
        <v>519</v>
      </c>
      <c r="BV17" s="17">
        <v>4.2000000000000002E-4</v>
      </c>
      <c r="BW17" s="17">
        <v>420</v>
      </c>
      <c r="BX17" s="17">
        <v>0</v>
      </c>
      <c r="BY17" s="17">
        <v>0</v>
      </c>
      <c r="BZ17" s="17">
        <v>0</v>
      </c>
      <c r="CA17" s="17">
        <v>0</v>
      </c>
      <c r="CC17" s="17">
        <v>7.5600000000000005E-4</v>
      </c>
      <c r="CD17" s="17">
        <v>756</v>
      </c>
      <c r="CE17" s="17">
        <v>6.1200000000000002E-4</v>
      </c>
      <c r="CF17" s="17">
        <v>612</v>
      </c>
      <c r="CG17" s="17">
        <v>7.5600000000000005E-4</v>
      </c>
      <c r="CH17" s="17">
        <v>756</v>
      </c>
      <c r="CI17" s="17">
        <v>6.1200000000000002E-4</v>
      </c>
      <c r="CJ17" s="17">
        <v>612</v>
      </c>
      <c r="CK17" s="17">
        <v>0</v>
      </c>
      <c r="CL17" s="17">
        <v>0</v>
      </c>
      <c r="CM17" s="17">
        <v>0</v>
      </c>
      <c r="CN17" s="17">
        <v>0</v>
      </c>
      <c r="CP17" s="17">
        <v>3.7058999999999998E-3</v>
      </c>
      <c r="CQ17" s="17">
        <v>3706</v>
      </c>
      <c r="CR17" s="17">
        <v>3.0000000000000001E-3</v>
      </c>
      <c r="CS17" s="17">
        <v>3000</v>
      </c>
      <c r="CT17" s="17">
        <v>3.7058999999999998E-3</v>
      </c>
      <c r="CU17" s="17">
        <v>3706</v>
      </c>
      <c r="CV17" s="17">
        <v>3.0000000000000001E-3</v>
      </c>
      <c r="CW17" s="17">
        <v>3000</v>
      </c>
      <c r="CX17" s="17">
        <v>0</v>
      </c>
      <c r="CY17" s="17">
        <v>0</v>
      </c>
      <c r="CZ17" s="17">
        <v>0</v>
      </c>
      <c r="DA17" s="17">
        <v>0</v>
      </c>
      <c r="DB17" s="195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</row>
    <row r="18" spans="1:120" s="17" customFormat="1" ht="16.5" customHeight="1" x14ac:dyDescent="0.25">
      <c r="A18" s="198">
        <v>2</v>
      </c>
      <c r="B18" s="200"/>
      <c r="C18" s="199">
        <v>42754</v>
      </c>
      <c r="D18" s="199">
        <v>42754</v>
      </c>
      <c r="E18" s="199">
        <v>43118</v>
      </c>
      <c r="F18" s="200" t="s">
        <v>28</v>
      </c>
      <c r="G18" s="200"/>
      <c r="H18" s="198" t="s">
        <v>32</v>
      </c>
      <c r="I18" s="199">
        <v>28056</v>
      </c>
      <c r="J18" s="212">
        <v>1500000</v>
      </c>
      <c r="K18" s="198">
        <v>1</v>
      </c>
      <c r="L18" s="198" t="s">
        <v>230</v>
      </c>
      <c r="M18" s="198"/>
      <c r="N18" s="198">
        <v>0</v>
      </c>
      <c r="O18" s="198">
        <v>0</v>
      </c>
      <c r="P18" s="198">
        <v>0</v>
      </c>
      <c r="Q18" s="198">
        <v>0</v>
      </c>
      <c r="R18" s="198">
        <v>0</v>
      </c>
      <c r="S18" s="198">
        <v>0</v>
      </c>
      <c r="T18" s="337">
        <v>2</v>
      </c>
      <c r="U18" s="331" t="s">
        <v>132</v>
      </c>
      <c r="V18" s="332"/>
      <c r="W18" s="332"/>
      <c r="X18" s="333">
        <v>0</v>
      </c>
      <c r="Y18" s="199"/>
      <c r="Z18" s="199"/>
      <c r="AA18" s="198"/>
      <c r="AB18" s="195"/>
      <c r="AC18" s="246">
        <v>5.1437999999999996E-3</v>
      </c>
      <c r="AD18" s="195">
        <v>7716</v>
      </c>
      <c r="AE18" s="246">
        <v>4.1640000000000002E-3</v>
      </c>
      <c r="AF18" s="195">
        <v>6246</v>
      </c>
      <c r="AG18" s="246">
        <v>5.1437999999999996E-3</v>
      </c>
      <c r="AH18" s="195">
        <v>7716</v>
      </c>
      <c r="AI18" s="246">
        <v>4.1640000000000002E-3</v>
      </c>
      <c r="AJ18" s="17">
        <v>6246</v>
      </c>
      <c r="AK18" s="246">
        <v>0</v>
      </c>
      <c r="AL18" s="17">
        <v>0</v>
      </c>
      <c r="AM18" s="246">
        <v>0</v>
      </c>
      <c r="AN18" s="17">
        <v>0</v>
      </c>
      <c r="AP18" s="195">
        <v>1.4824E-3</v>
      </c>
      <c r="AQ18" s="17">
        <v>2224</v>
      </c>
      <c r="AR18" s="17">
        <v>1.1999999999999999E-3</v>
      </c>
      <c r="AS18" s="17">
        <v>1800</v>
      </c>
      <c r="AT18" s="17">
        <v>1.4824E-3</v>
      </c>
      <c r="AU18" s="17">
        <v>2224</v>
      </c>
      <c r="AV18" s="17">
        <v>1.1999999999999999E-3</v>
      </c>
      <c r="AW18" s="17">
        <v>1800</v>
      </c>
      <c r="AX18" s="17">
        <v>0</v>
      </c>
      <c r="AY18" s="17">
        <v>0</v>
      </c>
      <c r="AZ18" s="17">
        <v>0</v>
      </c>
      <c r="BA18" s="17">
        <v>0</v>
      </c>
      <c r="BC18" s="17">
        <v>1.7789999999999999E-4</v>
      </c>
      <c r="BD18" s="17">
        <v>267</v>
      </c>
      <c r="BE18" s="17">
        <v>1.44E-4</v>
      </c>
      <c r="BF18" s="17">
        <v>216</v>
      </c>
      <c r="BG18" s="17">
        <v>1.7789999999999999E-4</v>
      </c>
      <c r="BH18" s="17">
        <v>267</v>
      </c>
      <c r="BI18" s="17">
        <v>1.44E-4</v>
      </c>
      <c r="BJ18" s="17">
        <v>216</v>
      </c>
      <c r="BK18" s="17">
        <v>0</v>
      </c>
      <c r="BL18" s="17">
        <v>0</v>
      </c>
      <c r="BM18" s="17">
        <v>0</v>
      </c>
      <c r="BN18" s="17">
        <v>0</v>
      </c>
      <c r="BP18" s="17">
        <v>5.1880000000000003E-4</v>
      </c>
      <c r="BQ18" s="17">
        <v>778</v>
      </c>
      <c r="BR18" s="17">
        <v>4.2000000000000002E-4</v>
      </c>
      <c r="BS18" s="17">
        <v>630</v>
      </c>
      <c r="BT18" s="17">
        <v>5.1880000000000003E-4</v>
      </c>
      <c r="BU18" s="17">
        <v>778</v>
      </c>
      <c r="BV18" s="17">
        <v>4.2000000000000002E-4</v>
      </c>
      <c r="BW18" s="17">
        <v>630</v>
      </c>
      <c r="BX18" s="17">
        <v>0</v>
      </c>
      <c r="BY18" s="17">
        <v>0</v>
      </c>
      <c r="BZ18" s="17">
        <v>0</v>
      </c>
      <c r="CA18" s="17">
        <v>0</v>
      </c>
      <c r="CC18" s="17">
        <v>7.5600000000000005E-4</v>
      </c>
      <c r="CD18" s="17">
        <v>1134</v>
      </c>
      <c r="CE18" s="17">
        <v>6.1200000000000002E-4</v>
      </c>
      <c r="CF18" s="17">
        <v>918</v>
      </c>
      <c r="CG18" s="17">
        <v>7.5600000000000005E-4</v>
      </c>
      <c r="CH18" s="17">
        <v>1134</v>
      </c>
      <c r="CI18" s="17">
        <v>6.1200000000000002E-4</v>
      </c>
      <c r="CJ18" s="17">
        <v>918</v>
      </c>
      <c r="CK18" s="17">
        <v>0</v>
      </c>
      <c r="CL18" s="17">
        <v>0</v>
      </c>
      <c r="CM18" s="17">
        <v>0</v>
      </c>
      <c r="CN18" s="17">
        <v>0</v>
      </c>
      <c r="CP18" s="17">
        <v>3.7058999999999998E-3</v>
      </c>
      <c r="CQ18" s="17">
        <v>5559</v>
      </c>
      <c r="CR18" s="17">
        <v>3.0000000000000001E-3</v>
      </c>
      <c r="CS18" s="17">
        <v>4500</v>
      </c>
      <c r="CT18" s="17">
        <v>3.7058999999999998E-3</v>
      </c>
      <c r="CU18" s="17">
        <v>5559</v>
      </c>
      <c r="CV18" s="17">
        <v>3.0000000000000001E-3</v>
      </c>
      <c r="CW18" s="17">
        <v>4500</v>
      </c>
      <c r="CX18" s="17">
        <v>0</v>
      </c>
      <c r="CY18" s="17">
        <v>0</v>
      </c>
      <c r="CZ18" s="17">
        <v>0</v>
      </c>
      <c r="DA18" s="17">
        <v>0</v>
      </c>
      <c r="DB18" s="195"/>
    </row>
    <row r="19" spans="1:120" s="17" customFormat="1" ht="16.5" customHeight="1" x14ac:dyDescent="0.25">
      <c r="A19" s="198">
        <v>3</v>
      </c>
      <c r="B19" s="200"/>
      <c r="C19" s="199">
        <v>42727</v>
      </c>
      <c r="D19" s="199">
        <v>42727</v>
      </c>
      <c r="E19" s="199">
        <v>43091</v>
      </c>
      <c r="F19" s="200" t="s">
        <v>28</v>
      </c>
      <c r="G19" s="200"/>
      <c r="H19" s="198" t="s">
        <v>72</v>
      </c>
      <c r="I19" s="199">
        <v>34268</v>
      </c>
      <c r="J19" s="212">
        <v>1000000</v>
      </c>
      <c r="K19" s="198">
        <v>1</v>
      </c>
      <c r="L19" s="198" t="s">
        <v>230</v>
      </c>
      <c r="M19" s="198"/>
      <c r="N19" s="198">
        <v>0</v>
      </c>
      <c r="O19" s="198">
        <v>0</v>
      </c>
      <c r="P19" s="198">
        <v>0</v>
      </c>
      <c r="Q19" s="198">
        <v>0</v>
      </c>
      <c r="R19" s="198">
        <v>0</v>
      </c>
      <c r="S19" s="198">
        <v>0</v>
      </c>
      <c r="T19" s="337">
        <v>3</v>
      </c>
      <c r="U19" s="331" t="s">
        <v>132</v>
      </c>
      <c r="V19" s="332"/>
      <c r="W19" s="332"/>
      <c r="X19" s="333">
        <v>0</v>
      </c>
      <c r="Y19" s="199"/>
      <c r="Z19" s="199"/>
      <c r="AA19" s="198"/>
      <c r="AB19" s="195"/>
      <c r="AC19" s="246">
        <v>1.7788000000000001E-3</v>
      </c>
      <c r="AD19" s="195">
        <v>1779</v>
      </c>
      <c r="AE19" s="246">
        <v>1.4400000000000001E-3</v>
      </c>
      <c r="AF19" s="195">
        <v>1440</v>
      </c>
      <c r="AG19" s="246">
        <v>1.7788000000000001E-3</v>
      </c>
      <c r="AH19" s="195">
        <v>1779</v>
      </c>
      <c r="AI19" s="246">
        <v>1.4400000000000001E-3</v>
      </c>
      <c r="AJ19" s="17">
        <v>1440</v>
      </c>
      <c r="AK19" s="246">
        <v>0</v>
      </c>
      <c r="AL19" s="17">
        <v>0</v>
      </c>
      <c r="AM19" s="246">
        <v>0</v>
      </c>
      <c r="AN19" s="17">
        <v>0</v>
      </c>
      <c r="AP19" s="195">
        <v>1.4824E-3</v>
      </c>
      <c r="AQ19" s="17">
        <v>1482</v>
      </c>
      <c r="AR19" s="17">
        <v>1.1999999999999999E-3</v>
      </c>
      <c r="AS19" s="17">
        <v>1200</v>
      </c>
      <c r="AT19" s="17">
        <v>1.4824E-3</v>
      </c>
      <c r="AU19" s="17">
        <v>1482</v>
      </c>
      <c r="AV19" s="17">
        <v>1.1999999999999999E-3</v>
      </c>
      <c r="AW19" s="17">
        <v>1200</v>
      </c>
      <c r="AX19" s="17">
        <v>0</v>
      </c>
      <c r="AY19" s="17">
        <v>0</v>
      </c>
      <c r="AZ19" s="17">
        <v>0</v>
      </c>
      <c r="BA19" s="17">
        <v>0</v>
      </c>
      <c r="BC19" s="17">
        <v>1.7789999999999999E-4</v>
      </c>
      <c r="BD19" s="17">
        <v>178</v>
      </c>
      <c r="BE19" s="17">
        <v>1.44E-4</v>
      </c>
      <c r="BF19" s="17">
        <v>144</v>
      </c>
      <c r="BG19" s="17">
        <v>1.7789999999999999E-4</v>
      </c>
      <c r="BH19" s="17">
        <v>178</v>
      </c>
      <c r="BI19" s="17">
        <v>1.44E-4</v>
      </c>
      <c r="BJ19" s="17">
        <v>144</v>
      </c>
      <c r="BK19" s="17">
        <v>0</v>
      </c>
      <c r="BL19" s="17">
        <v>0</v>
      </c>
      <c r="BM19" s="17">
        <v>0</v>
      </c>
      <c r="BN19" s="17">
        <v>0</v>
      </c>
      <c r="BP19" s="17">
        <v>5.1880000000000003E-4</v>
      </c>
      <c r="BQ19" s="17">
        <v>519</v>
      </c>
      <c r="BR19" s="17">
        <v>4.2000000000000002E-4</v>
      </c>
      <c r="BS19" s="17">
        <v>420</v>
      </c>
      <c r="BT19" s="17">
        <v>5.1880000000000003E-4</v>
      </c>
      <c r="BU19" s="17">
        <v>519</v>
      </c>
      <c r="BV19" s="17">
        <v>4.2000000000000002E-4</v>
      </c>
      <c r="BW19" s="17">
        <v>420</v>
      </c>
      <c r="BX19" s="17">
        <v>0</v>
      </c>
      <c r="BY19" s="17">
        <v>0</v>
      </c>
      <c r="BZ19" s="17">
        <v>0</v>
      </c>
      <c r="CA19" s="17">
        <v>0</v>
      </c>
      <c r="CC19" s="17">
        <v>7.5600000000000005E-4</v>
      </c>
      <c r="CD19" s="17">
        <v>756</v>
      </c>
      <c r="CE19" s="17">
        <v>6.1200000000000002E-4</v>
      </c>
      <c r="CF19" s="17">
        <v>612</v>
      </c>
      <c r="CG19" s="17">
        <v>7.5600000000000005E-4</v>
      </c>
      <c r="CH19" s="17">
        <v>756</v>
      </c>
      <c r="CI19" s="17">
        <v>6.1200000000000002E-4</v>
      </c>
      <c r="CJ19" s="17">
        <v>612</v>
      </c>
      <c r="CK19" s="17">
        <v>0</v>
      </c>
      <c r="CL19" s="17">
        <v>0</v>
      </c>
      <c r="CM19" s="17">
        <v>0</v>
      </c>
      <c r="CN19" s="17">
        <v>0</v>
      </c>
      <c r="CP19" s="17">
        <v>3.7058999999999998E-3</v>
      </c>
      <c r="CQ19" s="17">
        <v>3706</v>
      </c>
      <c r="CR19" s="17">
        <v>3.0000000000000001E-3</v>
      </c>
      <c r="CS19" s="17">
        <v>3000</v>
      </c>
      <c r="CT19" s="17">
        <v>3.7058999999999998E-3</v>
      </c>
      <c r="CU19" s="17">
        <v>3706</v>
      </c>
      <c r="CV19" s="17">
        <v>3.0000000000000001E-3</v>
      </c>
      <c r="CW19" s="17">
        <v>3000</v>
      </c>
      <c r="CX19" s="17">
        <v>0</v>
      </c>
      <c r="CY19" s="17">
        <v>0</v>
      </c>
      <c r="CZ19" s="17">
        <v>0</v>
      </c>
      <c r="DA19" s="17">
        <v>0</v>
      </c>
      <c r="DB19" s="195"/>
    </row>
    <row r="20" spans="1:120" s="17" customFormat="1" ht="16.5" customHeight="1" x14ac:dyDescent="0.25">
      <c r="A20" s="198">
        <v>4</v>
      </c>
      <c r="B20" s="200"/>
      <c r="C20" s="199">
        <v>42727</v>
      </c>
      <c r="D20" s="199">
        <v>42727</v>
      </c>
      <c r="E20" s="199">
        <v>43091</v>
      </c>
      <c r="F20" s="200" t="s">
        <v>28</v>
      </c>
      <c r="G20" s="200"/>
      <c r="H20" s="198" t="s">
        <v>72</v>
      </c>
      <c r="I20" s="199">
        <v>31695</v>
      </c>
      <c r="J20" s="212">
        <v>1000000</v>
      </c>
      <c r="K20" s="198">
        <v>1</v>
      </c>
      <c r="L20" s="198" t="s">
        <v>230</v>
      </c>
      <c r="M20" s="198"/>
      <c r="N20" s="198">
        <v>0</v>
      </c>
      <c r="O20" s="198">
        <v>0</v>
      </c>
      <c r="P20" s="198">
        <v>0</v>
      </c>
      <c r="Q20" s="198">
        <v>0</v>
      </c>
      <c r="R20" s="198">
        <v>0</v>
      </c>
      <c r="S20" s="198">
        <v>0</v>
      </c>
      <c r="T20" s="337">
        <v>4</v>
      </c>
      <c r="U20" s="331" t="s">
        <v>132</v>
      </c>
      <c r="V20" s="332"/>
      <c r="W20" s="332"/>
      <c r="X20" s="333">
        <v>0</v>
      </c>
      <c r="Y20" s="199"/>
      <c r="Z20" s="199"/>
      <c r="AA20" s="198"/>
      <c r="AB20" s="195"/>
      <c r="AC20" s="246">
        <v>2.0455999999999998E-3</v>
      </c>
      <c r="AD20" s="195">
        <v>2046</v>
      </c>
      <c r="AE20" s="246">
        <v>1.6559999999999999E-3</v>
      </c>
      <c r="AF20" s="195">
        <v>1656</v>
      </c>
      <c r="AG20" s="246">
        <v>2.0455999999999998E-3</v>
      </c>
      <c r="AH20" s="195">
        <v>2046</v>
      </c>
      <c r="AI20" s="246">
        <v>1.6559999999999999E-3</v>
      </c>
      <c r="AJ20" s="17">
        <v>1656</v>
      </c>
      <c r="AK20" s="246">
        <v>0</v>
      </c>
      <c r="AL20" s="17">
        <v>0</v>
      </c>
      <c r="AM20" s="246">
        <v>0</v>
      </c>
      <c r="AN20" s="17">
        <v>0</v>
      </c>
      <c r="AP20" s="195">
        <v>1.4824E-3</v>
      </c>
      <c r="AQ20" s="17">
        <v>1482</v>
      </c>
      <c r="AR20" s="17">
        <v>1.1999999999999999E-3</v>
      </c>
      <c r="AS20" s="17">
        <v>1200</v>
      </c>
      <c r="AT20" s="17">
        <v>1.4824E-3</v>
      </c>
      <c r="AU20" s="17">
        <v>1482</v>
      </c>
      <c r="AV20" s="17">
        <v>1.1999999999999999E-3</v>
      </c>
      <c r="AW20" s="17">
        <v>1200</v>
      </c>
      <c r="AX20" s="17">
        <v>0</v>
      </c>
      <c r="AY20" s="17">
        <v>0</v>
      </c>
      <c r="AZ20" s="17">
        <v>0</v>
      </c>
      <c r="BA20" s="17">
        <v>0</v>
      </c>
      <c r="BC20" s="17">
        <v>1.7789999999999999E-4</v>
      </c>
      <c r="BD20" s="17">
        <v>178</v>
      </c>
      <c r="BE20" s="17">
        <v>1.44E-4</v>
      </c>
      <c r="BF20" s="17">
        <v>144</v>
      </c>
      <c r="BG20" s="17">
        <v>1.7789999999999999E-4</v>
      </c>
      <c r="BH20" s="17">
        <v>178</v>
      </c>
      <c r="BI20" s="17">
        <v>1.44E-4</v>
      </c>
      <c r="BJ20" s="17">
        <v>144</v>
      </c>
      <c r="BK20" s="17">
        <v>0</v>
      </c>
      <c r="BL20" s="17">
        <v>0</v>
      </c>
      <c r="BM20" s="17">
        <v>0</v>
      </c>
      <c r="BN20" s="17">
        <v>0</v>
      </c>
      <c r="BP20" s="17">
        <v>5.1880000000000003E-4</v>
      </c>
      <c r="BQ20" s="17">
        <v>519</v>
      </c>
      <c r="BR20" s="17">
        <v>4.2000000000000002E-4</v>
      </c>
      <c r="BS20" s="17">
        <v>420</v>
      </c>
      <c r="BT20" s="17">
        <v>5.1880000000000003E-4</v>
      </c>
      <c r="BU20" s="17">
        <v>519</v>
      </c>
      <c r="BV20" s="17">
        <v>4.2000000000000002E-4</v>
      </c>
      <c r="BW20" s="17">
        <v>420</v>
      </c>
      <c r="BX20" s="17">
        <v>0</v>
      </c>
      <c r="BY20" s="17">
        <v>0</v>
      </c>
      <c r="BZ20" s="17">
        <v>0</v>
      </c>
      <c r="CA20" s="17">
        <v>0</v>
      </c>
      <c r="CC20" s="17">
        <v>7.5600000000000005E-4</v>
      </c>
      <c r="CD20" s="17">
        <v>756</v>
      </c>
      <c r="CE20" s="17">
        <v>6.1200000000000002E-4</v>
      </c>
      <c r="CF20" s="17">
        <v>612</v>
      </c>
      <c r="CG20" s="17">
        <v>7.5600000000000005E-4</v>
      </c>
      <c r="CH20" s="17">
        <v>756</v>
      </c>
      <c r="CI20" s="17">
        <v>6.1200000000000002E-4</v>
      </c>
      <c r="CJ20" s="17">
        <v>612</v>
      </c>
      <c r="CK20" s="17">
        <v>0</v>
      </c>
      <c r="CL20" s="17">
        <v>0</v>
      </c>
      <c r="CM20" s="17">
        <v>0</v>
      </c>
      <c r="CN20" s="17">
        <v>0</v>
      </c>
      <c r="CP20" s="17">
        <v>3.7058999999999998E-3</v>
      </c>
      <c r="CQ20" s="17">
        <v>3706</v>
      </c>
      <c r="CR20" s="17">
        <v>3.0000000000000001E-3</v>
      </c>
      <c r="CS20" s="17">
        <v>3000</v>
      </c>
      <c r="CT20" s="17">
        <v>3.7058999999999998E-3</v>
      </c>
      <c r="CU20" s="17">
        <v>3706</v>
      </c>
      <c r="CV20" s="17">
        <v>3.0000000000000001E-3</v>
      </c>
      <c r="CW20" s="17">
        <v>3000</v>
      </c>
      <c r="CX20" s="17">
        <v>0</v>
      </c>
      <c r="CY20" s="17">
        <v>0</v>
      </c>
      <c r="CZ20" s="17">
        <v>0</v>
      </c>
      <c r="DA20" s="17">
        <v>0</v>
      </c>
      <c r="DB20" s="195"/>
    </row>
    <row r="21" spans="1:120" s="17" customFormat="1" ht="16.5" customHeight="1" x14ac:dyDescent="0.25">
      <c r="A21" s="198">
        <v>5</v>
      </c>
      <c r="B21" s="200"/>
      <c r="C21" s="199">
        <v>42761</v>
      </c>
      <c r="D21" s="199">
        <v>42761</v>
      </c>
      <c r="E21" s="199">
        <v>43125</v>
      </c>
      <c r="F21" s="200" t="s">
        <v>28</v>
      </c>
      <c r="G21" s="200"/>
      <c r="H21" s="198" t="s">
        <v>72</v>
      </c>
      <c r="I21" s="199">
        <v>26702</v>
      </c>
      <c r="J21" s="212">
        <v>1000000</v>
      </c>
      <c r="K21" s="198">
        <v>1</v>
      </c>
      <c r="L21" s="198" t="s">
        <v>230</v>
      </c>
      <c r="M21" s="198"/>
      <c r="N21" s="198">
        <v>0</v>
      </c>
      <c r="O21" s="198">
        <v>0</v>
      </c>
      <c r="P21" s="198">
        <v>0</v>
      </c>
      <c r="Q21" s="198">
        <v>0</v>
      </c>
      <c r="R21" s="198">
        <v>0</v>
      </c>
      <c r="S21" s="198">
        <v>0</v>
      </c>
      <c r="T21" s="337">
        <v>5</v>
      </c>
      <c r="U21" s="331" t="s">
        <v>132</v>
      </c>
      <c r="V21" s="332"/>
      <c r="W21" s="332"/>
      <c r="X21" s="333">
        <v>0</v>
      </c>
      <c r="Y21" s="199"/>
      <c r="Z21" s="199"/>
      <c r="AA21" s="198"/>
      <c r="AB21" s="195"/>
      <c r="AC21" s="246">
        <v>4.1209000000000003E-3</v>
      </c>
      <c r="AD21" s="195">
        <v>4121</v>
      </c>
      <c r="AE21" s="246">
        <v>3.336E-3</v>
      </c>
      <c r="AF21" s="195">
        <v>3336</v>
      </c>
      <c r="AG21" s="246">
        <v>4.1209000000000003E-3</v>
      </c>
      <c r="AH21" s="195">
        <v>4121</v>
      </c>
      <c r="AI21" s="246">
        <v>3.336E-3</v>
      </c>
      <c r="AJ21" s="17">
        <v>3336</v>
      </c>
      <c r="AK21" s="246">
        <v>0</v>
      </c>
      <c r="AL21" s="17">
        <v>0</v>
      </c>
      <c r="AM21" s="246">
        <v>0</v>
      </c>
      <c r="AN21" s="17">
        <v>0</v>
      </c>
      <c r="AP21" s="195">
        <v>1.4824E-3</v>
      </c>
      <c r="AQ21" s="17">
        <v>1482</v>
      </c>
      <c r="AR21" s="17">
        <v>1.1999999999999999E-3</v>
      </c>
      <c r="AS21" s="17">
        <v>1200</v>
      </c>
      <c r="AT21" s="17">
        <v>1.4824E-3</v>
      </c>
      <c r="AU21" s="17">
        <v>1482</v>
      </c>
      <c r="AV21" s="17">
        <v>1.1999999999999999E-3</v>
      </c>
      <c r="AW21" s="17">
        <v>1200</v>
      </c>
      <c r="AX21" s="17">
        <v>0</v>
      </c>
      <c r="AY21" s="17">
        <v>0</v>
      </c>
      <c r="AZ21" s="17">
        <v>0</v>
      </c>
      <c r="BA21" s="17">
        <v>0</v>
      </c>
      <c r="BC21" s="17">
        <v>1.7789999999999999E-4</v>
      </c>
      <c r="BD21" s="17">
        <v>178</v>
      </c>
      <c r="BE21" s="17">
        <v>1.44E-4</v>
      </c>
      <c r="BF21" s="17">
        <v>144</v>
      </c>
      <c r="BG21" s="17">
        <v>1.7789999999999999E-4</v>
      </c>
      <c r="BH21" s="17">
        <v>178</v>
      </c>
      <c r="BI21" s="17">
        <v>1.44E-4</v>
      </c>
      <c r="BJ21" s="17">
        <v>144</v>
      </c>
      <c r="BK21" s="17">
        <v>0</v>
      </c>
      <c r="BL21" s="17">
        <v>0</v>
      </c>
      <c r="BM21" s="17">
        <v>0</v>
      </c>
      <c r="BN21" s="17">
        <v>0</v>
      </c>
      <c r="BP21" s="17">
        <v>5.1880000000000003E-4</v>
      </c>
      <c r="BQ21" s="17">
        <v>519</v>
      </c>
      <c r="BR21" s="17">
        <v>4.2000000000000002E-4</v>
      </c>
      <c r="BS21" s="17">
        <v>420</v>
      </c>
      <c r="BT21" s="17">
        <v>5.1880000000000003E-4</v>
      </c>
      <c r="BU21" s="17">
        <v>519</v>
      </c>
      <c r="BV21" s="17">
        <v>4.2000000000000002E-4</v>
      </c>
      <c r="BW21" s="17">
        <v>420</v>
      </c>
      <c r="BX21" s="17">
        <v>0</v>
      </c>
      <c r="BY21" s="17">
        <v>0</v>
      </c>
      <c r="BZ21" s="17">
        <v>0</v>
      </c>
      <c r="CA21" s="17">
        <v>0</v>
      </c>
      <c r="CC21" s="17">
        <v>7.5600000000000005E-4</v>
      </c>
      <c r="CD21" s="17">
        <v>756</v>
      </c>
      <c r="CE21" s="17">
        <v>6.1200000000000002E-4</v>
      </c>
      <c r="CF21" s="17">
        <v>612</v>
      </c>
      <c r="CG21" s="17">
        <v>7.5600000000000005E-4</v>
      </c>
      <c r="CH21" s="17">
        <v>756</v>
      </c>
      <c r="CI21" s="17">
        <v>6.1200000000000002E-4</v>
      </c>
      <c r="CJ21" s="17">
        <v>612</v>
      </c>
      <c r="CK21" s="17">
        <v>0</v>
      </c>
      <c r="CL21" s="17">
        <v>0</v>
      </c>
      <c r="CM21" s="17">
        <v>0</v>
      </c>
      <c r="CN21" s="17">
        <v>0</v>
      </c>
      <c r="CP21" s="17">
        <v>3.7058999999999998E-3</v>
      </c>
      <c r="CQ21" s="17">
        <v>3706</v>
      </c>
      <c r="CR21" s="17">
        <v>3.0000000000000001E-3</v>
      </c>
      <c r="CS21" s="17">
        <v>3000</v>
      </c>
      <c r="CT21" s="17">
        <v>3.7058999999999998E-3</v>
      </c>
      <c r="CU21" s="17">
        <v>3706</v>
      </c>
      <c r="CV21" s="17">
        <v>3.0000000000000001E-3</v>
      </c>
      <c r="CW21" s="17">
        <v>3000</v>
      </c>
      <c r="CX21" s="17">
        <v>0</v>
      </c>
      <c r="CY21" s="17">
        <v>0</v>
      </c>
      <c r="CZ21" s="17">
        <v>0</v>
      </c>
      <c r="DA21" s="17">
        <v>0</v>
      </c>
      <c r="DB21" s="195"/>
    </row>
    <row r="22" spans="1:120" s="17" customFormat="1" ht="63.75" customHeight="1" x14ac:dyDescent="0.25">
      <c r="A22" s="198">
        <v>6</v>
      </c>
      <c r="B22" s="200"/>
      <c r="C22" s="199">
        <v>42765</v>
      </c>
      <c r="D22" s="199">
        <v>42765</v>
      </c>
      <c r="E22" s="199">
        <v>43129</v>
      </c>
      <c r="F22" s="200" t="s">
        <v>28</v>
      </c>
      <c r="G22" s="200"/>
      <c r="H22" s="198" t="s">
        <v>32</v>
      </c>
      <c r="I22" s="199">
        <v>31417</v>
      </c>
      <c r="J22" s="212">
        <v>41453183</v>
      </c>
      <c r="K22" s="198">
        <v>1</v>
      </c>
      <c r="L22" s="198" t="s">
        <v>230</v>
      </c>
      <c r="M22" s="198"/>
      <c r="N22" s="198">
        <v>200</v>
      </c>
      <c r="O22" s="198">
        <v>200</v>
      </c>
      <c r="P22" s="198">
        <v>200</v>
      </c>
      <c r="Q22" s="198">
        <v>200</v>
      </c>
      <c r="R22" s="198">
        <v>200</v>
      </c>
      <c r="S22" s="198">
        <v>200</v>
      </c>
      <c r="T22" s="337">
        <v>6</v>
      </c>
      <c r="U22" s="331" t="s">
        <v>132</v>
      </c>
      <c r="V22" s="332" t="s">
        <v>247</v>
      </c>
      <c r="W22" s="332" t="s">
        <v>248</v>
      </c>
      <c r="X22" s="333">
        <v>80</v>
      </c>
      <c r="Y22" s="199">
        <v>42929</v>
      </c>
      <c r="Z22" s="199">
        <v>43129</v>
      </c>
      <c r="AA22" s="198">
        <v>100</v>
      </c>
      <c r="AB22" s="249"/>
      <c r="AC22" s="246">
        <v>3.4378E-3</v>
      </c>
      <c r="AD22" s="195">
        <v>142508</v>
      </c>
      <c r="AE22" s="246">
        <v>2.6159999999999998E-3</v>
      </c>
      <c r="AF22" s="195">
        <v>108442</v>
      </c>
      <c r="AG22" s="246">
        <v>1.03134E-2</v>
      </c>
      <c r="AH22" s="195">
        <v>427523</v>
      </c>
      <c r="AI22" s="246">
        <v>7.8480000000000008E-3</v>
      </c>
      <c r="AJ22" s="17">
        <v>325325</v>
      </c>
      <c r="AK22" s="246">
        <v>1.1945E-3</v>
      </c>
      <c r="AL22" s="17">
        <v>39613</v>
      </c>
      <c r="AM22" s="246">
        <v>2.3890000000000001E-3</v>
      </c>
      <c r="AN22" s="250">
        <v>79227</v>
      </c>
      <c r="AP22" s="195">
        <v>1.5770000000000001E-3</v>
      </c>
      <c r="AQ22" s="17">
        <v>65372</v>
      </c>
      <c r="AR22" s="17">
        <v>1.1999999999999999E-3</v>
      </c>
      <c r="AS22" s="17">
        <v>49744</v>
      </c>
      <c r="AT22" s="17">
        <v>4.7308999999999997E-3</v>
      </c>
      <c r="AU22" s="17">
        <v>196111</v>
      </c>
      <c r="AV22" s="17">
        <v>3.5999999999999999E-3</v>
      </c>
      <c r="AW22" s="17">
        <v>149231</v>
      </c>
      <c r="AX22" s="17">
        <v>5.4790000000000004E-4</v>
      </c>
      <c r="AY22" s="17">
        <v>18171</v>
      </c>
      <c r="AZ22" s="17">
        <v>1.0958999999999999E-3</v>
      </c>
      <c r="BA22" s="17">
        <v>36343</v>
      </c>
      <c r="BC22" s="17">
        <v>1.8919999999999999E-4</v>
      </c>
      <c r="BD22" s="17">
        <v>7843</v>
      </c>
      <c r="BE22" s="17">
        <v>1.44E-4</v>
      </c>
      <c r="BF22" s="17">
        <v>5969</v>
      </c>
      <c r="BG22" s="17">
        <v>5.6769999999999998E-4</v>
      </c>
      <c r="BH22" s="17">
        <v>23533</v>
      </c>
      <c r="BI22" s="17">
        <v>4.3199999999999998E-4</v>
      </c>
      <c r="BJ22" s="17">
        <v>17908</v>
      </c>
      <c r="BK22" s="17">
        <v>6.58E-5</v>
      </c>
      <c r="BL22" s="17">
        <v>2181</v>
      </c>
      <c r="BM22" s="17">
        <v>1.315E-4</v>
      </c>
      <c r="BN22" s="17">
        <v>4361</v>
      </c>
      <c r="BP22" s="17">
        <v>5.5190000000000003E-4</v>
      </c>
      <c r="BQ22" s="17">
        <v>22878</v>
      </c>
      <c r="BR22" s="17">
        <v>4.2000000000000002E-4</v>
      </c>
      <c r="BS22" s="17">
        <v>17410</v>
      </c>
      <c r="BT22" s="17">
        <v>1.6558E-3</v>
      </c>
      <c r="BU22" s="17">
        <v>68638</v>
      </c>
      <c r="BV22" s="17">
        <v>1.2600000000000001E-3</v>
      </c>
      <c r="BW22" s="17">
        <v>52231</v>
      </c>
      <c r="BX22" s="17">
        <v>1.918E-4</v>
      </c>
      <c r="BY22" s="17">
        <v>6360</v>
      </c>
      <c r="BZ22" s="17">
        <v>3.836E-4</v>
      </c>
      <c r="CA22" s="17">
        <v>12720</v>
      </c>
      <c r="CC22" s="17">
        <v>8.0429999999999998E-4</v>
      </c>
      <c r="CD22" s="17">
        <v>33341</v>
      </c>
      <c r="CE22" s="17">
        <v>6.1200000000000002E-4</v>
      </c>
      <c r="CF22" s="17">
        <v>25369</v>
      </c>
      <c r="CG22" s="17">
        <v>2.4128000000000001E-3</v>
      </c>
      <c r="CH22" s="17">
        <v>100018</v>
      </c>
      <c r="CI22" s="17">
        <v>1.836E-3</v>
      </c>
      <c r="CJ22" s="17">
        <v>76108</v>
      </c>
      <c r="CK22" s="17">
        <v>2.7950000000000002E-4</v>
      </c>
      <c r="CL22" s="17">
        <v>9267</v>
      </c>
      <c r="CM22" s="17">
        <v>5.5889999999999998E-4</v>
      </c>
      <c r="CN22" s="17">
        <v>18535</v>
      </c>
      <c r="CP22" s="17">
        <v>3.9424000000000004E-3</v>
      </c>
      <c r="CQ22" s="17">
        <v>163425</v>
      </c>
      <c r="CR22" s="17">
        <v>3.0000000000000001E-3</v>
      </c>
      <c r="CS22" s="17">
        <v>124360</v>
      </c>
      <c r="CT22" s="17">
        <v>1.1827300000000001E-2</v>
      </c>
      <c r="CU22" s="17">
        <v>490279</v>
      </c>
      <c r="CV22" s="17">
        <v>8.9999999999999993E-3</v>
      </c>
      <c r="CW22" s="17">
        <v>373079</v>
      </c>
      <c r="CX22" s="17">
        <v>1.3699000000000001E-3</v>
      </c>
      <c r="CY22" s="17">
        <v>45428</v>
      </c>
      <c r="CZ22" s="17">
        <v>2.7396999999999999E-3</v>
      </c>
      <c r="DA22" s="17">
        <v>90856</v>
      </c>
      <c r="DB22" s="195"/>
    </row>
    <row r="23" spans="1:120" s="17" customFormat="1" ht="16.5" customHeight="1" x14ac:dyDescent="0.25">
      <c r="A23" s="198">
        <v>7</v>
      </c>
      <c r="B23" s="200"/>
      <c r="C23" s="199">
        <v>42664</v>
      </c>
      <c r="D23" s="199">
        <v>42675</v>
      </c>
      <c r="E23" s="199">
        <v>46327</v>
      </c>
      <c r="F23" s="200" t="s">
        <v>28</v>
      </c>
      <c r="G23" s="200"/>
      <c r="H23" s="198" t="s">
        <v>32</v>
      </c>
      <c r="I23" s="199">
        <v>27641</v>
      </c>
      <c r="J23" s="212">
        <v>10000000</v>
      </c>
      <c r="K23" s="198">
        <v>10</v>
      </c>
      <c r="L23" s="198" t="s">
        <v>35</v>
      </c>
      <c r="M23" s="198"/>
      <c r="N23" s="198">
        <v>0</v>
      </c>
      <c r="O23" s="198">
        <v>0</v>
      </c>
      <c r="P23" s="198">
        <v>0</v>
      </c>
      <c r="Q23" s="198">
        <v>0</v>
      </c>
      <c r="R23" s="198">
        <v>0</v>
      </c>
      <c r="S23" s="198">
        <v>0</v>
      </c>
      <c r="T23" s="337">
        <v>7</v>
      </c>
      <c r="U23" s="331" t="s">
        <v>132</v>
      </c>
      <c r="V23" s="332"/>
      <c r="W23" s="332"/>
      <c r="X23" s="333">
        <v>0</v>
      </c>
      <c r="Y23" s="199"/>
      <c r="Z23" s="199"/>
      <c r="AA23" s="198"/>
      <c r="AB23" s="195"/>
      <c r="AC23" s="246">
        <v>8.4968999999999999E-3</v>
      </c>
      <c r="AD23" s="195">
        <v>84969</v>
      </c>
      <c r="AE23" s="246">
        <v>6.8785000000000001E-3</v>
      </c>
      <c r="AF23" s="195">
        <v>68785</v>
      </c>
      <c r="AG23" s="246">
        <v>8.4968999999999999E-3</v>
      </c>
      <c r="AH23" s="195">
        <v>84969</v>
      </c>
      <c r="AI23" s="246">
        <v>6.8785000000000001E-3</v>
      </c>
      <c r="AJ23" s="17">
        <v>68785</v>
      </c>
      <c r="AK23" s="246">
        <v>0</v>
      </c>
      <c r="AL23" s="17">
        <v>0</v>
      </c>
      <c r="AM23" s="246">
        <v>0</v>
      </c>
      <c r="AN23" s="17">
        <v>0</v>
      </c>
      <c r="AP23" s="195">
        <v>1.4824E-3</v>
      </c>
      <c r="AQ23" s="17">
        <v>14824</v>
      </c>
      <c r="AR23" s="17">
        <v>1.1999999999999999E-3</v>
      </c>
      <c r="AS23" s="17">
        <v>12000</v>
      </c>
      <c r="AT23" s="17">
        <v>1.4824E-3</v>
      </c>
      <c r="AU23" s="17">
        <v>14824</v>
      </c>
      <c r="AV23" s="17">
        <v>1.1999999999999999E-3</v>
      </c>
      <c r="AW23" s="17">
        <v>12000</v>
      </c>
      <c r="AX23" s="17">
        <v>0</v>
      </c>
      <c r="AY23" s="17">
        <v>0</v>
      </c>
      <c r="AZ23" s="17">
        <v>0</v>
      </c>
      <c r="BA23" s="17">
        <v>0</v>
      </c>
      <c r="BC23" s="17">
        <v>1.7789999999999999E-4</v>
      </c>
      <c r="BD23" s="17">
        <v>1779</v>
      </c>
      <c r="BE23" s="17">
        <v>1.44E-4</v>
      </c>
      <c r="BF23" s="17">
        <v>1440</v>
      </c>
      <c r="BG23" s="17">
        <v>1.7789999999999999E-4</v>
      </c>
      <c r="BH23" s="17">
        <v>1779</v>
      </c>
      <c r="BI23" s="17">
        <v>1.44E-4</v>
      </c>
      <c r="BJ23" s="17">
        <v>1440</v>
      </c>
      <c r="BK23" s="17">
        <v>0</v>
      </c>
      <c r="BL23" s="17">
        <v>0</v>
      </c>
      <c r="BM23" s="17">
        <v>0</v>
      </c>
      <c r="BN23" s="17">
        <v>0</v>
      </c>
      <c r="BP23" s="17">
        <v>5.1880000000000003E-4</v>
      </c>
      <c r="BQ23" s="17">
        <v>5188</v>
      </c>
      <c r="BR23" s="17">
        <v>4.2000000000000002E-4</v>
      </c>
      <c r="BS23" s="17">
        <v>4200</v>
      </c>
      <c r="BT23" s="17">
        <v>5.1880000000000003E-4</v>
      </c>
      <c r="BU23" s="17">
        <v>5188</v>
      </c>
      <c r="BV23" s="17">
        <v>4.2000000000000002E-4</v>
      </c>
      <c r="BW23" s="17">
        <v>4200</v>
      </c>
      <c r="BX23" s="17">
        <v>0</v>
      </c>
      <c r="BY23" s="17">
        <v>0</v>
      </c>
      <c r="BZ23" s="17">
        <v>0</v>
      </c>
      <c r="CA23" s="17">
        <v>0</v>
      </c>
      <c r="CC23" s="17">
        <v>7.5600000000000005E-4</v>
      </c>
      <c r="CD23" s="17">
        <v>7560</v>
      </c>
      <c r="CE23" s="17">
        <v>6.1200000000000002E-4</v>
      </c>
      <c r="CF23" s="17">
        <v>6120</v>
      </c>
      <c r="CG23" s="17">
        <v>7.5600000000000005E-4</v>
      </c>
      <c r="CH23" s="17">
        <v>7560</v>
      </c>
      <c r="CI23" s="17">
        <v>6.1200000000000002E-4</v>
      </c>
      <c r="CJ23" s="17">
        <v>6120</v>
      </c>
      <c r="CK23" s="17">
        <v>0</v>
      </c>
      <c r="CL23" s="17">
        <v>0</v>
      </c>
      <c r="CM23" s="17">
        <v>0</v>
      </c>
      <c r="CN23" s="17">
        <v>0</v>
      </c>
      <c r="CP23" s="17">
        <v>3.7058999999999998E-3</v>
      </c>
      <c r="CQ23" s="17">
        <v>37059</v>
      </c>
      <c r="CR23" s="17">
        <v>3.0000000000000001E-3</v>
      </c>
      <c r="CS23" s="17">
        <v>30000</v>
      </c>
      <c r="CT23" s="17">
        <v>3.7058999999999998E-3</v>
      </c>
      <c r="CU23" s="17">
        <v>37059</v>
      </c>
      <c r="CV23" s="17">
        <v>3.0000000000000001E-3</v>
      </c>
      <c r="CW23" s="17">
        <v>30000</v>
      </c>
      <c r="CX23" s="17">
        <v>0</v>
      </c>
      <c r="CY23" s="17">
        <v>0</v>
      </c>
      <c r="CZ23" s="17">
        <v>0</v>
      </c>
      <c r="DA23" s="17">
        <v>0</v>
      </c>
      <c r="DB23" s="195"/>
    </row>
    <row r="24" spans="1:120" s="17" customFormat="1" ht="16.5" customHeight="1" x14ac:dyDescent="0.25">
      <c r="A24" s="198">
        <v>8</v>
      </c>
      <c r="B24" s="200"/>
      <c r="C24" s="199">
        <v>42704</v>
      </c>
      <c r="D24" s="199">
        <v>42704</v>
      </c>
      <c r="E24" s="199">
        <v>43068</v>
      </c>
      <c r="F24" s="200" t="s">
        <v>28</v>
      </c>
      <c r="G24" s="200"/>
      <c r="H24" s="198" t="s">
        <v>72</v>
      </c>
      <c r="I24" s="199">
        <v>28488</v>
      </c>
      <c r="J24" s="212">
        <v>627327</v>
      </c>
      <c r="K24" s="198">
        <v>1</v>
      </c>
      <c r="L24" s="198" t="s">
        <v>230</v>
      </c>
      <c r="M24" s="198"/>
      <c r="N24" s="198">
        <v>0</v>
      </c>
      <c r="O24" s="198">
        <v>0</v>
      </c>
      <c r="P24" s="198">
        <v>0</v>
      </c>
      <c r="Q24" s="198">
        <v>0</v>
      </c>
      <c r="R24" s="198">
        <v>0</v>
      </c>
      <c r="S24" s="198">
        <v>0</v>
      </c>
      <c r="T24" s="337">
        <v>8</v>
      </c>
      <c r="U24" s="331" t="s">
        <v>136</v>
      </c>
      <c r="V24" s="332"/>
      <c r="W24" s="332"/>
      <c r="X24" s="333">
        <v>0</v>
      </c>
      <c r="Y24" s="199"/>
      <c r="Z24" s="199"/>
      <c r="AA24" s="198"/>
      <c r="AB24" s="195"/>
      <c r="AC24" s="246">
        <v>3.0387999999999999E-3</v>
      </c>
      <c r="AD24" s="195">
        <v>1906</v>
      </c>
      <c r="AE24" s="246">
        <v>2.4599999999999999E-3</v>
      </c>
      <c r="AF24" s="195">
        <v>1543</v>
      </c>
      <c r="AG24" s="246">
        <v>3.0387999999999999E-3</v>
      </c>
      <c r="AH24" s="195">
        <v>1906</v>
      </c>
      <c r="AI24" s="246">
        <v>2.4599999999999999E-3</v>
      </c>
      <c r="AJ24" s="17">
        <v>1543</v>
      </c>
      <c r="AK24" s="246">
        <v>0</v>
      </c>
      <c r="AL24" s="17">
        <v>0</v>
      </c>
      <c r="AM24" s="246">
        <v>0</v>
      </c>
      <c r="AN24" s="17">
        <v>0</v>
      </c>
      <c r="AP24" s="195">
        <v>1.4824E-3</v>
      </c>
      <c r="AQ24" s="17">
        <v>930</v>
      </c>
      <c r="AR24" s="17">
        <v>1.1999999999999999E-3</v>
      </c>
      <c r="AS24" s="17">
        <v>753</v>
      </c>
      <c r="AT24" s="17">
        <v>1.4824E-3</v>
      </c>
      <c r="AU24" s="17">
        <v>930</v>
      </c>
      <c r="AV24" s="17">
        <v>1.1999999999999999E-3</v>
      </c>
      <c r="AW24" s="17">
        <v>753</v>
      </c>
      <c r="AX24" s="17">
        <v>0</v>
      </c>
      <c r="AY24" s="17">
        <v>0</v>
      </c>
      <c r="AZ24" s="17">
        <v>0</v>
      </c>
      <c r="BA24" s="17">
        <v>0</v>
      </c>
      <c r="BC24" s="17">
        <v>1.7789999999999999E-4</v>
      </c>
      <c r="BD24" s="17">
        <v>112</v>
      </c>
      <c r="BE24" s="17">
        <v>1.44E-4</v>
      </c>
      <c r="BF24" s="17">
        <v>90</v>
      </c>
      <c r="BG24" s="17">
        <v>1.7789999999999999E-4</v>
      </c>
      <c r="BH24" s="17">
        <v>112</v>
      </c>
      <c r="BI24" s="17">
        <v>1.44E-4</v>
      </c>
      <c r="BJ24" s="17">
        <v>90</v>
      </c>
      <c r="BK24" s="17">
        <v>0</v>
      </c>
      <c r="BL24" s="17">
        <v>0</v>
      </c>
      <c r="BM24" s="17">
        <v>0</v>
      </c>
      <c r="BN24" s="17">
        <v>0</v>
      </c>
      <c r="BP24" s="17">
        <v>5.1880000000000003E-4</v>
      </c>
      <c r="BQ24" s="17">
        <v>325</v>
      </c>
      <c r="BR24" s="17">
        <v>4.2000000000000002E-4</v>
      </c>
      <c r="BS24" s="17">
        <v>263</v>
      </c>
      <c r="BT24" s="17">
        <v>5.1880000000000003E-4</v>
      </c>
      <c r="BU24" s="17">
        <v>325</v>
      </c>
      <c r="BV24" s="17">
        <v>4.2000000000000002E-4</v>
      </c>
      <c r="BW24" s="17">
        <v>263</v>
      </c>
      <c r="BX24" s="17">
        <v>0</v>
      </c>
      <c r="BY24" s="17">
        <v>0</v>
      </c>
      <c r="BZ24" s="17">
        <v>0</v>
      </c>
      <c r="CA24" s="17">
        <v>0</v>
      </c>
      <c r="CC24" s="17">
        <v>7.5600000000000005E-4</v>
      </c>
      <c r="CD24" s="17">
        <v>474</v>
      </c>
      <c r="CE24" s="17">
        <v>6.1200000000000002E-4</v>
      </c>
      <c r="CF24" s="17">
        <v>384</v>
      </c>
      <c r="CG24" s="17">
        <v>7.5600000000000005E-4</v>
      </c>
      <c r="CH24" s="17">
        <v>474</v>
      </c>
      <c r="CI24" s="17">
        <v>6.1200000000000002E-4</v>
      </c>
      <c r="CJ24" s="17">
        <v>384</v>
      </c>
      <c r="CK24" s="17">
        <v>0</v>
      </c>
      <c r="CL24" s="17">
        <v>0</v>
      </c>
      <c r="CM24" s="17">
        <v>0</v>
      </c>
      <c r="CN24" s="17">
        <v>0</v>
      </c>
      <c r="CP24" s="17">
        <v>3.7058999999999998E-3</v>
      </c>
      <c r="CQ24" s="17">
        <v>2325</v>
      </c>
      <c r="CR24" s="17">
        <v>3.0000000000000001E-3</v>
      </c>
      <c r="CS24" s="17">
        <v>1882</v>
      </c>
      <c r="CT24" s="17">
        <v>3.7058999999999998E-3</v>
      </c>
      <c r="CU24" s="17">
        <v>2325</v>
      </c>
      <c r="CV24" s="17">
        <v>3.0000000000000001E-3</v>
      </c>
      <c r="CW24" s="17">
        <v>1882</v>
      </c>
      <c r="CX24" s="17">
        <v>0</v>
      </c>
      <c r="CY24" s="17">
        <v>0</v>
      </c>
      <c r="CZ24" s="17">
        <v>0</v>
      </c>
      <c r="DA24" s="17">
        <v>0</v>
      </c>
      <c r="DB24" s="195"/>
    </row>
    <row r="25" spans="1:120" s="17" customFormat="1" ht="16.5" customHeight="1" x14ac:dyDescent="0.25">
      <c r="A25" s="198">
        <v>9</v>
      </c>
      <c r="B25" s="200"/>
      <c r="C25" s="199">
        <v>42704</v>
      </c>
      <c r="D25" s="199">
        <v>42704</v>
      </c>
      <c r="E25" s="199">
        <v>43068</v>
      </c>
      <c r="F25" s="200" t="s">
        <v>28</v>
      </c>
      <c r="G25" s="200"/>
      <c r="H25" s="198" t="s">
        <v>72</v>
      </c>
      <c r="I25" s="199">
        <v>29780</v>
      </c>
      <c r="J25" s="212">
        <v>668232</v>
      </c>
      <c r="K25" s="198">
        <v>1</v>
      </c>
      <c r="L25" s="198" t="s">
        <v>230</v>
      </c>
      <c r="M25" s="198"/>
      <c r="N25" s="198">
        <v>0</v>
      </c>
      <c r="O25" s="198">
        <v>0</v>
      </c>
      <c r="P25" s="198">
        <v>0</v>
      </c>
      <c r="Q25" s="198">
        <v>0</v>
      </c>
      <c r="R25" s="198">
        <v>0</v>
      </c>
      <c r="S25" s="198">
        <v>0</v>
      </c>
      <c r="T25" s="337">
        <v>9</v>
      </c>
      <c r="U25" s="331" t="s">
        <v>136</v>
      </c>
      <c r="V25" s="332"/>
      <c r="W25" s="332"/>
      <c r="X25" s="333">
        <v>0</v>
      </c>
      <c r="Y25" s="199"/>
      <c r="Z25" s="199"/>
      <c r="AA25" s="198"/>
      <c r="AB25" s="195"/>
      <c r="AC25" s="246">
        <v>2.5496E-3</v>
      </c>
      <c r="AD25" s="195">
        <v>1704</v>
      </c>
      <c r="AE25" s="246">
        <v>2.0639999999999999E-3</v>
      </c>
      <c r="AF25" s="195">
        <v>1379</v>
      </c>
      <c r="AG25" s="246">
        <v>2.5496E-3</v>
      </c>
      <c r="AH25" s="195">
        <v>1704</v>
      </c>
      <c r="AI25" s="246">
        <v>2.0639999999999999E-3</v>
      </c>
      <c r="AJ25" s="17">
        <v>1379</v>
      </c>
      <c r="AK25" s="246">
        <v>0</v>
      </c>
      <c r="AL25" s="17">
        <v>0</v>
      </c>
      <c r="AM25" s="246">
        <v>0</v>
      </c>
      <c r="AN25" s="17">
        <v>0</v>
      </c>
      <c r="AP25" s="195">
        <v>1.4824E-3</v>
      </c>
      <c r="AQ25" s="17">
        <v>991</v>
      </c>
      <c r="AR25" s="17">
        <v>1.1999999999999999E-3</v>
      </c>
      <c r="AS25" s="17">
        <v>802</v>
      </c>
      <c r="AT25" s="17">
        <v>1.4824E-3</v>
      </c>
      <c r="AU25" s="17">
        <v>991</v>
      </c>
      <c r="AV25" s="17">
        <v>1.1999999999999999E-3</v>
      </c>
      <c r="AW25" s="17">
        <v>802</v>
      </c>
      <c r="AX25" s="17">
        <v>0</v>
      </c>
      <c r="AY25" s="17">
        <v>0</v>
      </c>
      <c r="AZ25" s="17">
        <v>0</v>
      </c>
      <c r="BA25" s="17">
        <v>0</v>
      </c>
      <c r="BC25" s="17">
        <v>1.7789999999999999E-4</v>
      </c>
      <c r="BD25" s="17">
        <v>119</v>
      </c>
      <c r="BE25" s="17">
        <v>1.44E-4</v>
      </c>
      <c r="BF25" s="17">
        <v>96</v>
      </c>
      <c r="BG25" s="17">
        <v>1.7789999999999999E-4</v>
      </c>
      <c r="BH25" s="17">
        <v>119</v>
      </c>
      <c r="BI25" s="17">
        <v>1.44E-4</v>
      </c>
      <c r="BJ25" s="17">
        <v>96</v>
      </c>
      <c r="BK25" s="17">
        <v>0</v>
      </c>
      <c r="BL25" s="17">
        <v>0</v>
      </c>
      <c r="BM25" s="17">
        <v>0</v>
      </c>
      <c r="BN25" s="17">
        <v>0</v>
      </c>
      <c r="BP25" s="17">
        <v>5.1880000000000003E-4</v>
      </c>
      <c r="BQ25" s="17">
        <v>347</v>
      </c>
      <c r="BR25" s="17">
        <v>4.2000000000000002E-4</v>
      </c>
      <c r="BS25" s="17">
        <v>281</v>
      </c>
      <c r="BT25" s="17">
        <v>5.1880000000000003E-4</v>
      </c>
      <c r="BU25" s="17">
        <v>347</v>
      </c>
      <c r="BV25" s="17">
        <v>4.2000000000000002E-4</v>
      </c>
      <c r="BW25" s="17">
        <v>281</v>
      </c>
      <c r="BX25" s="17">
        <v>0</v>
      </c>
      <c r="BY25" s="17">
        <v>0</v>
      </c>
      <c r="BZ25" s="17">
        <v>0</v>
      </c>
      <c r="CA25" s="17">
        <v>0</v>
      </c>
      <c r="CC25" s="17">
        <v>7.5600000000000005E-4</v>
      </c>
      <c r="CD25" s="17">
        <v>505</v>
      </c>
      <c r="CE25" s="17">
        <v>6.1200000000000002E-4</v>
      </c>
      <c r="CF25" s="17">
        <v>409</v>
      </c>
      <c r="CG25" s="17">
        <v>7.5600000000000005E-4</v>
      </c>
      <c r="CH25" s="17">
        <v>505</v>
      </c>
      <c r="CI25" s="17">
        <v>6.1200000000000002E-4</v>
      </c>
      <c r="CJ25" s="17">
        <v>409</v>
      </c>
      <c r="CK25" s="17">
        <v>0</v>
      </c>
      <c r="CL25" s="17">
        <v>0</v>
      </c>
      <c r="CM25" s="17">
        <v>0</v>
      </c>
      <c r="CN25" s="17">
        <v>0</v>
      </c>
      <c r="CP25" s="17">
        <v>3.7058999999999998E-3</v>
      </c>
      <c r="CQ25" s="17">
        <v>2476</v>
      </c>
      <c r="CR25" s="17">
        <v>3.0000000000000001E-3</v>
      </c>
      <c r="CS25" s="17">
        <v>2005</v>
      </c>
      <c r="CT25" s="17">
        <v>3.7058999999999998E-3</v>
      </c>
      <c r="CU25" s="17">
        <v>2476</v>
      </c>
      <c r="CV25" s="17">
        <v>3.0000000000000001E-3</v>
      </c>
      <c r="CW25" s="17">
        <v>2005</v>
      </c>
      <c r="CX25" s="17">
        <v>0</v>
      </c>
      <c r="CY25" s="17">
        <v>0</v>
      </c>
      <c r="CZ25" s="17">
        <v>0</v>
      </c>
      <c r="DA25" s="17">
        <v>0</v>
      </c>
      <c r="DB25" s="195"/>
    </row>
    <row r="26" spans="1:120" s="17" customFormat="1" ht="16.5" customHeight="1" x14ac:dyDescent="0.25">
      <c r="A26" s="198">
        <v>10</v>
      </c>
      <c r="B26" s="200"/>
      <c r="C26" s="199">
        <v>42704</v>
      </c>
      <c r="D26" s="199">
        <v>42704</v>
      </c>
      <c r="E26" s="199">
        <v>43068</v>
      </c>
      <c r="F26" s="200" t="s">
        <v>28</v>
      </c>
      <c r="G26" s="200"/>
      <c r="H26" s="198" t="s">
        <v>72</v>
      </c>
      <c r="I26" s="199">
        <v>25751</v>
      </c>
      <c r="J26" s="212">
        <v>494456</v>
      </c>
      <c r="K26" s="198">
        <v>1</v>
      </c>
      <c r="L26" s="198" t="s">
        <v>230</v>
      </c>
      <c r="M26" s="198"/>
      <c r="N26" s="198">
        <v>0</v>
      </c>
      <c r="O26" s="198">
        <v>0</v>
      </c>
      <c r="P26" s="198">
        <v>0</v>
      </c>
      <c r="Q26" s="198">
        <v>0</v>
      </c>
      <c r="R26" s="198">
        <v>0</v>
      </c>
      <c r="S26" s="198">
        <v>0</v>
      </c>
      <c r="T26" s="337">
        <v>10</v>
      </c>
      <c r="U26" s="331" t="s">
        <v>136</v>
      </c>
      <c r="V26" s="332"/>
      <c r="W26" s="332"/>
      <c r="X26" s="333">
        <v>0</v>
      </c>
      <c r="Y26" s="199"/>
      <c r="Z26" s="199"/>
      <c r="AA26" s="198"/>
      <c r="AB26" s="195"/>
      <c r="AC26" s="246">
        <v>5.1586000000000002E-3</v>
      </c>
      <c r="AD26" s="195">
        <v>2551</v>
      </c>
      <c r="AE26" s="246">
        <v>4.176E-3</v>
      </c>
      <c r="AF26" s="195">
        <v>2065</v>
      </c>
      <c r="AG26" s="246">
        <v>5.1586000000000002E-3</v>
      </c>
      <c r="AH26" s="195">
        <v>2551</v>
      </c>
      <c r="AI26" s="246">
        <v>4.176E-3</v>
      </c>
      <c r="AJ26" s="17">
        <v>2065</v>
      </c>
      <c r="AK26" s="246">
        <v>0</v>
      </c>
      <c r="AL26" s="17">
        <v>0</v>
      </c>
      <c r="AM26" s="246">
        <v>0</v>
      </c>
      <c r="AN26" s="17">
        <v>0</v>
      </c>
      <c r="AP26" s="195">
        <v>1.4824E-3</v>
      </c>
      <c r="AQ26" s="17">
        <v>733</v>
      </c>
      <c r="AR26" s="17">
        <v>1.1999999999999999E-3</v>
      </c>
      <c r="AS26" s="17">
        <v>593</v>
      </c>
      <c r="AT26" s="17">
        <v>1.4824E-3</v>
      </c>
      <c r="AU26" s="17">
        <v>733</v>
      </c>
      <c r="AV26" s="17">
        <v>1.1999999999999999E-3</v>
      </c>
      <c r="AW26" s="17">
        <v>593</v>
      </c>
      <c r="AX26" s="17">
        <v>0</v>
      </c>
      <c r="AY26" s="17">
        <v>0</v>
      </c>
      <c r="AZ26" s="17">
        <v>0</v>
      </c>
      <c r="BA26" s="17">
        <v>0</v>
      </c>
      <c r="BC26" s="17">
        <v>1.7789999999999999E-4</v>
      </c>
      <c r="BD26" s="17">
        <v>88</v>
      </c>
      <c r="BE26" s="17">
        <v>1.44E-4</v>
      </c>
      <c r="BF26" s="17">
        <v>71</v>
      </c>
      <c r="BG26" s="17">
        <v>1.7789999999999999E-4</v>
      </c>
      <c r="BH26" s="17">
        <v>88</v>
      </c>
      <c r="BI26" s="17">
        <v>1.44E-4</v>
      </c>
      <c r="BJ26" s="17">
        <v>71</v>
      </c>
      <c r="BK26" s="17">
        <v>0</v>
      </c>
      <c r="BL26" s="17">
        <v>0</v>
      </c>
      <c r="BM26" s="17">
        <v>0</v>
      </c>
      <c r="BN26" s="17">
        <v>0</v>
      </c>
      <c r="BP26" s="17">
        <v>5.1880000000000003E-4</v>
      </c>
      <c r="BQ26" s="17">
        <v>257</v>
      </c>
      <c r="BR26" s="17">
        <v>4.2000000000000002E-4</v>
      </c>
      <c r="BS26" s="17">
        <v>208</v>
      </c>
      <c r="BT26" s="17">
        <v>5.1880000000000003E-4</v>
      </c>
      <c r="BU26" s="17">
        <v>257</v>
      </c>
      <c r="BV26" s="17">
        <v>4.2000000000000002E-4</v>
      </c>
      <c r="BW26" s="17">
        <v>208</v>
      </c>
      <c r="BX26" s="17">
        <v>0</v>
      </c>
      <c r="BY26" s="17">
        <v>0</v>
      </c>
      <c r="BZ26" s="17">
        <v>0</v>
      </c>
      <c r="CA26" s="17">
        <v>0</v>
      </c>
      <c r="CC26" s="17">
        <v>7.5600000000000005E-4</v>
      </c>
      <c r="CD26" s="17">
        <v>374</v>
      </c>
      <c r="CE26" s="17">
        <v>6.1200000000000002E-4</v>
      </c>
      <c r="CF26" s="17">
        <v>303</v>
      </c>
      <c r="CG26" s="17">
        <v>7.5600000000000005E-4</v>
      </c>
      <c r="CH26" s="17">
        <v>374</v>
      </c>
      <c r="CI26" s="17">
        <v>6.1200000000000002E-4</v>
      </c>
      <c r="CJ26" s="17">
        <v>303</v>
      </c>
      <c r="CK26" s="17">
        <v>0</v>
      </c>
      <c r="CL26" s="17">
        <v>0</v>
      </c>
      <c r="CM26" s="17">
        <v>0</v>
      </c>
      <c r="CN26" s="17">
        <v>0</v>
      </c>
      <c r="CP26" s="17">
        <v>3.7058999999999998E-3</v>
      </c>
      <c r="CQ26" s="17">
        <v>1832</v>
      </c>
      <c r="CR26" s="17">
        <v>3.0000000000000001E-3</v>
      </c>
      <c r="CS26" s="17">
        <v>1483</v>
      </c>
      <c r="CT26" s="17">
        <v>3.7058999999999998E-3</v>
      </c>
      <c r="CU26" s="17">
        <v>1832</v>
      </c>
      <c r="CV26" s="17">
        <v>3.0000000000000001E-3</v>
      </c>
      <c r="CW26" s="17">
        <v>1483</v>
      </c>
      <c r="CX26" s="17">
        <v>0</v>
      </c>
      <c r="CY26" s="17">
        <v>0</v>
      </c>
      <c r="CZ26" s="17">
        <v>0</v>
      </c>
      <c r="DA26" s="17">
        <v>0</v>
      </c>
      <c r="DB26" s="195"/>
    </row>
    <row r="27" spans="1:120" s="17" customFormat="1" ht="16.5" customHeight="1" x14ac:dyDescent="0.25">
      <c r="A27" s="198">
        <v>11</v>
      </c>
      <c r="B27" s="200"/>
      <c r="C27" s="199">
        <v>42704</v>
      </c>
      <c r="D27" s="199">
        <v>42704</v>
      </c>
      <c r="E27" s="199">
        <v>43068</v>
      </c>
      <c r="F27" s="200" t="s">
        <v>28</v>
      </c>
      <c r="G27" s="200"/>
      <c r="H27" s="198" t="s">
        <v>72</v>
      </c>
      <c r="I27" s="199">
        <v>25145</v>
      </c>
      <c r="J27" s="212">
        <v>453153</v>
      </c>
      <c r="K27" s="198">
        <v>1</v>
      </c>
      <c r="L27" s="198" t="s">
        <v>230</v>
      </c>
      <c r="M27" s="198"/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337">
        <v>11</v>
      </c>
      <c r="U27" s="331" t="s">
        <v>136</v>
      </c>
      <c r="V27" s="332"/>
      <c r="W27" s="332"/>
      <c r="X27" s="333">
        <v>0</v>
      </c>
      <c r="Y27" s="199"/>
      <c r="Z27" s="199"/>
      <c r="AA27" s="198"/>
      <c r="AB27" s="195"/>
      <c r="AC27" s="246">
        <v>6.0480000000000004E-3</v>
      </c>
      <c r="AD27" s="195">
        <v>2741</v>
      </c>
      <c r="AE27" s="246">
        <v>4.8960000000000002E-3</v>
      </c>
      <c r="AF27" s="195">
        <v>2219</v>
      </c>
      <c r="AG27" s="246">
        <v>6.0480000000000004E-3</v>
      </c>
      <c r="AH27" s="195">
        <v>2741</v>
      </c>
      <c r="AI27" s="246">
        <v>4.8960000000000002E-3</v>
      </c>
      <c r="AJ27" s="17">
        <v>2219</v>
      </c>
      <c r="AK27" s="246">
        <v>0</v>
      </c>
      <c r="AL27" s="17">
        <v>0</v>
      </c>
      <c r="AM27" s="246">
        <v>0</v>
      </c>
      <c r="AN27" s="17">
        <v>0</v>
      </c>
      <c r="AP27" s="195">
        <v>1.4824E-3</v>
      </c>
      <c r="AQ27" s="17">
        <v>672</v>
      </c>
      <c r="AR27" s="17">
        <v>1.1999999999999999E-3</v>
      </c>
      <c r="AS27" s="17">
        <v>544</v>
      </c>
      <c r="AT27" s="17">
        <v>1.4824E-3</v>
      </c>
      <c r="AU27" s="17">
        <v>672</v>
      </c>
      <c r="AV27" s="17">
        <v>1.1999999999999999E-3</v>
      </c>
      <c r="AW27" s="17">
        <v>544</v>
      </c>
      <c r="AX27" s="17">
        <v>0</v>
      </c>
      <c r="AY27" s="17">
        <v>0</v>
      </c>
      <c r="AZ27" s="17">
        <v>0</v>
      </c>
      <c r="BA27" s="17">
        <v>0</v>
      </c>
      <c r="BC27" s="17">
        <v>1.7789999999999999E-4</v>
      </c>
      <c r="BD27" s="17">
        <v>81</v>
      </c>
      <c r="BE27" s="17">
        <v>1.44E-4</v>
      </c>
      <c r="BF27" s="17">
        <v>65</v>
      </c>
      <c r="BG27" s="17">
        <v>1.7789999999999999E-4</v>
      </c>
      <c r="BH27" s="17">
        <v>81</v>
      </c>
      <c r="BI27" s="17">
        <v>1.44E-4</v>
      </c>
      <c r="BJ27" s="17">
        <v>65</v>
      </c>
      <c r="BK27" s="17">
        <v>0</v>
      </c>
      <c r="BL27" s="17">
        <v>0</v>
      </c>
      <c r="BM27" s="17">
        <v>0</v>
      </c>
      <c r="BN27" s="17">
        <v>0</v>
      </c>
      <c r="BP27" s="17">
        <v>5.1880000000000003E-4</v>
      </c>
      <c r="BQ27" s="17">
        <v>235</v>
      </c>
      <c r="BR27" s="17">
        <v>4.2000000000000002E-4</v>
      </c>
      <c r="BS27" s="17">
        <v>190</v>
      </c>
      <c r="BT27" s="17">
        <v>5.1880000000000003E-4</v>
      </c>
      <c r="BU27" s="17">
        <v>235</v>
      </c>
      <c r="BV27" s="17">
        <v>4.2000000000000002E-4</v>
      </c>
      <c r="BW27" s="17">
        <v>190</v>
      </c>
      <c r="BX27" s="17">
        <v>0</v>
      </c>
      <c r="BY27" s="17">
        <v>0</v>
      </c>
      <c r="BZ27" s="17">
        <v>0</v>
      </c>
      <c r="CA27" s="17">
        <v>0</v>
      </c>
      <c r="CC27" s="17">
        <v>7.5600000000000005E-4</v>
      </c>
      <c r="CD27" s="17">
        <v>343</v>
      </c>
      <c r="CE27" s="17">
        <v>6.1200000000000002E-4</v>
      </c>
      <c r="CF27" s="17">
        <v>277</v>
      </c>
      <c r="CG27" s="17">
        <v>7.5600000000000005E-4</v>
      </c>
      <c r="CH27" s="17">
        <v>343</v>
      </c>
      <c r="CI27" s="17">
        <v>6.1200000000000002E-4</v>
      </c>
      <c r="CJ27" s="17">
        <v>277</v>
      </c>
      <c r="CK27" s="17">
        <v>0</v>
      </c>
      <c r="CL27" s="17">
        <v>0</v>
      </c>
      <c r="CM27" s="17">
        <v>0</v>
      </c>
      <c r="CN27" s="17">
        <v>0</v>
      </c>
      <c r="CP27" s="17">
        <v>3.7058999999999998E-3</v>
      </c>
      <c r="CQ27" s="17">
        <v>1679</v>
      </c>
      <c r="CR27" s="17">
        <v>3.0000000000000001E-3</v>
      </c>
      <c r="CS27" s="17">
        <v>1359</v>
      </c>
      <c r="CT27" s="17">
        <v>3.7058999999999998E-3</v>
      </c>
      <c r="CU27" s="17">
        <v>1679</v>
      </c>
      <c r="CV27" s="17">
        <v>3.0000000000000001E-3</v>
      </c>
      <c r="CW27" s="17">
        <v>1359</v>
      </c>
      <c r="CX27" s="17">
        <v>0</v>
      </c>
      <c r="CY27" s="17">
        <v>0</v>
      </c>
      <c r="CZ27" s="17">
        <v>0</v>
      </c>
      <c r="DA27" s="17">
        <v>0</v>
      </c>
      <c r="DB27" s="195"/>
    </row>
    <row r="28" spans="1:120" s="17" customFormat="1" ht="16.5" customHeight="1" x14ac:dyDescent="0.25">
      <c r="A28" s="198">
        <v>12</v>
      </c>
      <c r="B28" s="200"/>
      <c r="C28" s="199">
        <v>42704</v>
      </c>
      <c r="D28" s="199">
        <v>42704</v>
      </c>
      <c r="E28" s="199">
        <v>43068</v>
      </c>
      <c r="F28" s="200" t="s">
        <v>28</v>
      </c>
      <c r="G28" s="200"/>
      <c r="H28" s="198" t="s">
        <v>72</v>
      </c>
      <c r="I28" s="199">
        <v>23297</v>
      </c>
      <c r="J28" s="212">
        <v>358123</v>
      </c>
      <c r="K28" s="198">
        <v>1</v>
      </c>
      <c r="L28" s="198" t="s">
        <v>230</v>
      </c>
      <c r="M28" s="198"/>
      <c r="N28" s="198">
        <v>0</v>
      </c>
      <c r="O28" s="198">
        <v>0</v>
      </c>
      <c r="P28" s="198">
        <v>0</v>
      </c>
      <c r="Q28" s="198">
        <v>0</v>
      </c>
      <c r="R28" s="198">
        <v>0</v>
      </c>
      <c r="S28" s="198">
        <v>0</v>
      </c>
      <c r="T28" s="337">
        <v>12</v>
      </c>
      <c r="U28" s="331" t="s">
        <v>136</v>
      </c>
      <c r="V28" s="332"/>
      <c r="W28" s="332"/>
      <c r="X28" s="333">
        <v>0</v>
      </c>
      <c r="Y28" s="199"/>
      <c r="Z28" s="199"/>
      <c r="AA28" s="198"/>
      <c r="AB28" s="195"/>
      <c r="AC28" s="246">
        <v>8.9385999999999997E-3</v>
      </c>
      <c r="AD28" s="195">
        <v>3201</v>
      </c>
      <c r="AE28" s="246">
        <v>7.2360000000000002E-3</v>
      </c>
      <c r="AF28" s="195">
        <v>2591</v>
      </c>
      <c r="AG28" s="246">
        <v>8.9385999999999997E-3</v>
      </c>
      <c r="AH28" s="195">
        <v>3201</v>
      </c>
      <c r="AI28" s="246">
        <v>7.2360000000000002E-3</v>
      </c>
      <c r="AJ28" s="17">
        <v>2591</v>
      </c>
      <c r="AK28" s="246">
        <v>0</v>
      </c>
      <c r="AL28" s="17">
        <v>0</v>
      </c>
      <c r="AM28" s="246">
        <v>0</v>
      </c>
      <c r="AN28" s="17">
        <v>0</v>
      </c>
      <c r="AP28" s="195">
        <v>1.4824E-3</v>
      </c>
      <c r="AQ28" s="17">
        <v>531</v>
      </c>
      <c r="AR28" s="17">
        <v>1.1999999999999999E-3</v>
      </c>
      <c r="AS28" s="17">
        <v>430</v>
      </c>
      <c r="AT28" s="17">
        <v>1.4824E-3</v>
      </c>
      <c r="AU28" s="17">
        <v>531</v>
      </c>
      <c r="AV28" s="17">
        <v>1.1999999999999999E-3</v>
      </c>
      <c r="AW28" s="17">
        <v>430</v>
      </c>
      <c r="AX28" s="17">
        <v>0</v>
      </c>
      <c r="AY28" s="17">
        <v>0</v>
      </c>
      <c r="AZ28" s="17">
        <v>0</v>
      </c>
      <c r="BA28" s="17">
        <v>0</v>
      </c>
      <c r="BC28" s="17">
        <v>1.7789999999999999E-4</v>
      </c>
      <c r="BD28" s="17">
        <v>64</v>
      </c>
      <c r="BE28" s="17">
        <v>1.44E-4</v>
      </c>
      <c r="BF28" s="17">
        <v>52</v>
      </c>
      <c r="BG28" s="17">
        <v>1.7789999999999999E-4</v>
      </c>
      <c r="BH28" s="17">
        <v>64</v>
      </c>
      <c r="BI28" s="17">
        <v>1.44E-4</v>
      </c>
      <c r="BJ28" s="17">
        <v>52</v>
      </c>
      <c r="BK28" s="17">
        <v>0</v>
      </c>
      <c r="BL28" s="17">
        <v>0</v>
      </c>
      <c r="BM28" s="17">
        <v>0</v>
      </c>
      <c r="BN28" s="17">
        <v>0</v>
      </c>
      <c r="BP28" s="17">
        <v>5.1880000000000003E-4</v>
      </c>
      <c r="BQ28" s="17">
        <v>186</v>
      </c>
      <c r="BR28" s="17">
        <v>4.2000000000000002E-4</v>
      </c>
      <c r="BS28" s="17">
        <v>150</v>
      </c>
      <c r="BT28" s="17">
        <v>5.1880000000000003E-4</v>
      </c>
      <c r="BU28" s="17">
        <v>186</v>
      </c>
      <c r="BV28" s="17">
        <v>4.2000000000000002E-4</v>
      </c>
      <c r="BW28" s="17">
        <v>150</v>
      </c>
      <c r="BX28" s="17">
        <v>0</v>
      </c>
      <c r="BY28" s="17">
        <v>0</v>
      </c>
      <c r="BZ28" s="17">
        <v>0</v>
      </c>
      <c r="CA28" s="17">
        <v>0</v>
      </c>
      <c r="CC28" s="17">
        <v>7.5600000000000005E-4</v>
      </c>
      <c r="CD28" s="17">
        <v>271</v>
      </c>
      <c r="CE28" s="17">
        <v>6.1200000000000002E-4</v>
      </c>
      <c r="CF28" s="17">
        <v>219</v>
      </c>
      <c r="CG28" s="17">
        <v>7.5600000000000005E-4</v>
      </c>
      <c r="CH28" s="17">
        <v>271</v>
      </c>
      <c r="CI28" s="17">
        <v>6.1200000000000002E-4</v>
      </c>
      <c r="CJ28" s="17">
        <v>219</v>
      </c>
      <c r="CK28" s="17">
        <v>0</v>
      </c>
      <c r="CL28" s="17">
        <v>0</v>
      </c>
      <c r="CM28" s="17">
        <v>0</v>
      </c>
      <c r="CN28" s="17">
        <v>0</v>
      </c>
      <c r="CP28" s="17">
        <v>3.7058999999999998E-3</v>
      </c>
      <c r="CQ28" s="17">
        <v>1327</v>
      </c>
      <c r="CR28" s="17">
        <v>3.0000000000000001E-3</v>
      </c>
      <c r="CS28" s="17">
        <v>1074</v>
      </c>
      <c r="CT28" s="17">
        <v>3.7058999999999998E-3</v>
      </c>
      <c r="CU28" s="17">
        <v>1327</v>
      </c>
      <c r="CV28" s="17">
        <v>3.0000000000000001E-3</v>
      </c>
      <c r="CW28" s="17">
        <v>1074</v>
      </c>
      <c r="CX28" s="17">
        <v>0</v>
      </c>
      <c r="CY28" s="17">
        <v>0</v>
      </c>
      <c r="CZ28" s="17">
        <v>0</v>
      </c>
      <c r="DA28" s="17">
        <v>0</v>
      </c>
      <c r="DB28" s="195"/>
    </row>
    <row r="29" spans="1:120" s="17" customFormat="1" ht="16.5" customHeight="1" x14ac:dyDescent="0.25">
      <c r="A29" s="198">
        <v>13</v>
      </c>
      <c r="B29" s="200"/>
      <c r="C29" s="199">
        <v>42704</v>
      </c>
      <c r="D29" s="199">
        <v>42704</v>
      </c>
      <c r="E29" s="199">
        <v>43068</v>
      </c>
      <c r="F29" s="200" t="s">
        <v>28</v>
      </c>
      <c r="G29" s="200"/>
      <c r="H29" s="198" t="s">
        <v>72</v>
      </c>
      <c r="I29" s="199">
        <v>26314</v>
      </c>
      <c r="J29" s="212">
        <v>533043</v>
      </c>
      <c r="K29" s="198">
        <v>1</v>
      </c>
      <c r="L29" s="198" t="s">
        <v>230</v>
      </c>
      <c r="M29" s="198"/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337">
        <v>13</v>
      </c>
      <c r="U29" s="331" t="s">
        <v>136</v>
      </c>
      <c r="V29" s="332"/>
      <c r="W29" s="332"/>
      <c r="X29" s="333">
        <v>0</v>
      </c>
      <c r="Y29" s="199"/>
      <c r="Z29" s="199"/>
      <c r="AA29" s="198"/>
      <c r="AB29" s="195"/>
      <c r="AC29" s="246">
        <v>4.4321999999999999E-3</v>
      </c>
      <c r="AD29" s="195">
        <v>2363</v>
      </c>
      <c r="AE29" s="246">
        <v>3.588E-3</v>
      </c>
      <c r="AF29" s="195">
        <v>1913</v>
      </c>
      <c r="AG29" s="246">
        <v>4.4321999999999999E-3</v>
      </c>
      <c r="AH29" s="195">
        <v>2363</v>
      </c>
      <c r="AI29" s="246">
        <v>3.588E-3</v>
      </c>
      <c r="AJ29" s="17">
        <v>1913</v>
      </c>
      <c r="AK29" s="246">
        <v>0</v>
      </c>
      <c r="AL29" s="17">
        <v>0</v>
      </c>
      <c r="AM29" s="246">
        <v>0</v>
      </c>
      <c r="AN29" s="17">
        <v>0</v>
      </c>
      <c r="AP29" s="195">
        <v>1.4824E-3</v>
      </c>
      <c r="AQ29" s="17">
        <v>790</v>
      </c>
      <c r="AR29" s="17">
        <v>1.1999999999999999E-3</v>
      </c>
      <c r="AS29" s="17">
        <v>640</v>
      </c>
      <c r="AT29" s="17">
        <v>1.4824E-3</v>
      </c>
      <c r="AU29" s="17">
        <v>790</v>
      </c>
      <c r="AV29" s="17">
        <v>1.1999999999999999E-3</v>
      </c>
      <c r="AW29" s="17">
        <v>640</v>
      </c>
      <c r="AX29" s="17">
        <v>0</v>
      </c>
      <c r="AY29" s="17">
        <v>0</v>
      </c>
      <c r="AZ29" s="17">
        <v>0</v>
      </c>
      <c r="BA29" s="17">
        <v>0</v>
      </c>
      <c r="BC29" s="17">
        <v>1.7789999999999999E-4</v>
      </c>
      <c r="BD29" s="17">
        <v>95</v>
      </c>
      <c r="BE29" s="17">
        <v>1.44E-4</v>
      </c>
      <c r="BF29" s="17">
        <v>77</v>
      </c>
      <c r="BG29" s="17">
        <v>1.7789999999999999E-4</v>
      </c>
      <c r="BH29" s="17">
        <v>95</v>
      </c>
      <c r="BI29" s="17">
        <v>1.44E-4</v>
      </c>
      <c r="BJ29" s="17">
        <v>77</v>
      </c>
      <c r="BK29" s="17">
        <v>0</v>
      </c>
      <c r="BL29" s="17">
        <v>0</v>
      </c>
      <c r="BM29" s="17">
        <v>0</v>
      </c>
      <c r="BN29" s="17">
        <v>0</v>
      </c>
      <c r="BP29" s="17">
        <v>5.1880000000000003E-4</v>
      </c>
      <c r="BQ29" s="17">
        <v>277</v>
      </c>
      <c r="BR29" s="17">
        <v>4.2000000000000002E-4</v>
      </c>
      <c r="BS29" s="17">
        <v>224</v>
      </c>
      <c r="BT29" s="17">
        <v>5.1880000000000003E-4</v>
      </c>
      <c r="BU29" s="17">
        <v>277</v>
      </c>
      <c r="BV29" s="17">
        <v>4.2000000000000002E-4</v>
      </c>
      <c r="BW29" s="17">
        <v>224</v>
      </c>
      <c r="BX29" s="17">
        <v>0</v>
      </c>
      <c r="BY29" s="17">
        <v>0</v>
      </c>
      <c r="BZ29" s="17">
        <v>0</v>
      </c>
      <c r="CA29" s="17">
        <v>0</v>
      </c>
      <c r="CC29" s="17">
        <v>7.5600000000000005E-4</v>
      </c>
      <c r="CD29" s="17">
        <v>403</v>
      </c>
      <c r="CE29" s="17">
        <v>6.1200000000000002E-4</v>
      </c>
      <c r="CF29" s="17">
        <v>326</v>
      </c>
      <c r="CG29" s="17">
        <v>7.5600000000000005E-4</v>
      </c>
      <c r="CH29" s="17">
        <v>403</v>
      </c>
      <c r="CI29" s="17">
        <v>6.1200000000000002E-4</v>
      </c>
      <c r="CJ29" s="17">
        <v>326</v>
      </c>
      <c r="CK29" s="17">
        <v>0</v>
      </c>
      <c r="CL29" s="17">
        <v>0</v>
      </c>
      <c r="CM29" s="17">
        <v>0</v>
      </c>
      <c r="CN29" s="17">
        <v>0</v>
      </c>
      <c r="CP29" s="17">
        <v>3.7058999999999998E-3</v>
      </c>
      <c r="CQ29" s="17">
        <v>1975</v>
      </c>
      <c r="CR29" s="17">
        <v>3.0000000000000001E-3</v>
      </c>
      <c r="CS29" s="17">
        <v>1599</v>
      </c>
      <c r="CT29" s="17">
        <v>3.7058999999999998E-3</v>
      </c>
      <c r="CU29" s="17">
        <v>1975</v>
      </c>
      <c r="CV29" s="17">
        <v>3.0000000000000001E-3</v>
      </c>
      <c r="CW29" s="17">
        <v>1599</v>
      </c>
      <c r="CX29" s="17">
        <v>0</v>
      </c>
      <c r="CY29" s="17">
        <v>0</v>
      </c>
      <c r="CZ29" s="17">
        <v>0</v>
      </c>
      <c r="DA29" s="17">
        <v>0</v>
      </c>
      <c r="DB29" s="195"/>
    </row>
    <row r="30" spans="1:120" s="17" customFormat="1" ht="16.5" customHeight="1" x14ac:dyDescent="0.25">
      <c r="A30" s="198">
        <v>14</v>
      </c>
      <c r="B30" s="200"/>
      <c r="C30" s="199">
        <v>42704</v>
      </c>
      <c r="D30" s="199">
        <v>42704</v>
      </c>
      <c r="E30" s="199">
        <v>43068</v>
      </c>
      <c r="F30" s="200" t="s">
        <v>28</v>
      </c>
      <c r="G30" s="200"/>
      <c r="H30" s="198" t="s">
        <v>32</v>
      </c>
      <c r="I30" s="199">
        <v>20825</v>
      </c>
      <c r="J30" s="212">
        <v>114696</v>
      </c>
      <c r="K30" s="198">
        <v>1</v>
      </c>
      <c r="L30" s="198" t="s">
        <v>230</v>
      </c>
      <c r="M30" s="198"/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337">
        <v>14</v>
      </c>
      <c r="U30" s="331" t="s">
        <v>136</v>
      </c>
      <c r="V30" s="332"/>
      <c r="W30" s="332"/>
      <c r="X30" s="333">
        <v>0</v>
      </c>
      <c r="Y30" s="199"/>
      <c r="Z30" s="199"/>
      <c r="AA30" s="198"/>
      <c r="AB30" s="195"/>
      <c r="AC30" s="246">
        <v>2.8594600000000001E-2</v>
      </c>
      <c r="AD30" s="195">
        <v>3280</v>
      </c>
      <c r="AE30" s="246">
        <v>2.3147999999999998E-2</v>
      </c>
      <c r="AF30" s="195">
        <v>2655</v>
      </c>
      <c r="AG30" s="246">
        <v>2.8594600000000001E-2</v>
      </c>
      <c r="AH30" s="195">
        <v>3280</v>
      </c>
      <c r="AI30" s="246">
        <v>2.3147999999999998E-2</v>
      </c>
      <c r="AJ30" s="17">
        <v>2655</v>
      </c>
      <c r="AK30" s="246">
        <v>0</v>
      </c>
      <c r="AL30" s="17">
        <v>0</v>
      </c>
      <c r="AM30" s="246">
        <v>0</v>
      </c>
      <c r="AN30" s="17">
        <v>0</v>
      </c>
      <c r="AP30" s="195">
        <v>1.4824E-3</v>
      </c>
      <c r="AQ30" s="17">
        <v>170</v>
      </c>
      <c r="AR30" s="17">
        <v>1.1999999999999999E-3</v>
      </c>
      <c r="AS30" s="17">
        <v>138</v>
      </c>
      <c r="AT30" s="17">
        <v>1.4824E-3</v>
      </c>
      <c r="AU30" s="17">
        <v>170</v>
      </c>
      <c r="AV30" s="17">
        <v>1.1999999999999999E-3</v>
      </c>
      <c r="AW30" s="17">
        <v>138</v>
      </c>
      <c r="AX30" s="17">
        <v>0</v>
      </c>
      <c r="AY30" s="17">
        <v>0</v>
      </c>
      <c r="AZ30" s="17">
        <v>0</v>
      </c>
      <c r="BA30" s="17">
        <v>0</v>
      </c>
      <c r="BC30" s="17">
        <v>1.7789999999999999E-4</v>
      </c>
      <c r="BD30" s="17">
        <v>20</v>
      </c>
      <c r="BE30" s="17">
        <v>1.44E-4</v>
      </c>
      <c r="BF30" s="17">
        <v>17</v>
      </c>
      <c r="BG30" s="17">
        <v>1.7789999999999999E-4</v>
      </c>
      <c r="BH30" s="17">
        <v>20</v>
      </c>
      <c r="BI30" s="17">
        <v>1.44E-4</v>
      </c>
      <c r="BJ30" s="17">
        <v>17</v>
      </c>
      <c r="BK30" s="17">
        <v>0</v>
      </c>
      <c r="BL30" s="17">
        <v>0</v>
      </c>
      <c r="BM30" s="17">
        <v>0</v>
      </c>
      <c r="BN30" s="17">
        <v>0</v>
      </c>
      <c r="BP30" s="17">
        <v>5.1880000000000003E-4</v>
      </c>
      <c r="BQ30" s="17">
        <v>60</v>
      </c>
      <c r="BR30" s="17">
        <v>4.2000000000000002E-4</v>
      </c>
      <c r="BS30" s="17">
        <v>48</v>
      </c>
      <c r="BT30" s="17">
        <v>5.1880000000000003E-4</v>
      </c>
      <c r="BU30" s="17">
        <v>60</v>
      </c>
      <c r="BV30" s="17">
        <v>4.2000000000000002E-4</v>
      </c>
      <c r="BW30" s="17">
        <v>48</v>
      </c>
      <c r="BX30" s="17">
        <v>0</v>
      </c>
      <c r="BY30" s="17">
        <v>0</v>
      </c>
      <c r="BZ30" s="17">
        <v>0</v>
      </c>
      <c r="CA30" s="17">
        <v>0</v>
      </c>
      <c r="CC30" s="17">
        <v>7.5600000000000005E-4</v>
      </c>
      <c r="CD30" s="17">
        <v>87</v>
      </c>
      <c r="CE30" s="17">
        <v>6.1200000000000002E-4</v>
      </c>
      <c r="CF30" s="17">
        <v>70</v>
      </c>
      <c r="CG30" s="17">
        <v>7.5600000000000005E-4</v>
      </c>
      <c r="CH30" s="17">
        <v>87</v>
      </c>
      <c r="CI30" s="17">
        <v>6.1200000000000002E-4</v>
      </c>
      <c r="CJ30" s="17">
        <v>70</v>
      </c>
      <c r="CK30" s="17">
        <v>0</v>
      </c>
      <c r="CL30" s="17">
        <v>0</v>
      </c>
      <c r="CM30" s="17">
        <v>0</v>
      </c>
      <c r="CN30" s="17">
        <v>0</v>
      </c>
      <c r="CP30" s="17">
        <v>3.7058999999999998E-3</v>
      </c>
      <c r="CQ30" s="17">
        <v>425</v>
      </c>
      <c r="CR30" s="17">
        <v>3.0000000000000001E-3</v>
      </c>
      <c r="CS30" s="17">
        <v>344</v>
      </c>
      <c r="CT30" s="17">
        <v>3.7058999999999998E-3</v>
      </c>
      <c r="CU30" s="17">
        <v>425</v>
      </c>
      <c r="CV30" s="17">
        <v>3.0000000000000001E-3</v>
      </c>
      <c r="CW30" s="17">
        <v>344</v>
      </c>
      <c r="CX30" s="17">
        <v>0</v>
      </c>
      <c r="CY30" s="17">
        <v>0</v>
      </c>
      <c r="CZ30" s="17">
        <v>0</v>
      </c>
      <c r="DA30" s="17">
        <v>0</v>
      </c>
      <c r="DB30" s="195"/>
    </row>
    <row r="31" spans="1:120" s="17" customFormat="1" ht="16.5" customHeight="1" x14ac:dyDescent="0.25">
      <c r="A31" s="198">
        <v>15</v>
      </c>
      <c r="B31" s="200"/>
      <c r="C31" s="199">
        <v>42704</v>
      </c>
      <c r="D31" s="199">
        <v>42704</v>
      </c>
      <c r="E31" s="199">
        <v>43068</v>
      </c>
      <c r="F31" s="200" t="s">
        <v>28</v>
      </c>
      <c r="G31" s="200"/>
      <c r="H31" s="198" t="s">
        <v>72</v>
      </c>
      <c r="I31" s="199">
        <v>33711</v>
      </c>
      <c r="J31" s="212">
        <v>746691</v>
      </c>
      <c r="K31" s="198">
        <v>1</v>
      </c>
      <c r="L31" s="198" t="s">
        <v>230</v>
      </c>
      <c r="M31" s="198"/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337">
        <v>15</v>
      </c>
      <c r="U31" s="331" t="s">
        <v>136</v>
      </c>
      <c r="V31" s="332"/>
      <c r="W31" s="332"/>
      <c r="X31" s="333">
        <v>0</v>
      </c>
      <c r="Y31" s="199"/>
      <c r="Z31" s="199"/>
      <c r="AA31" s="198"/>
      <c r="AB31" s="195"/>
      <c r="AC31" s="246">
        <v>1.8085E-3</v>
      </c>
      <c r="AD31" s="195">
        <v>1350</v>
      </c>
      <c r="AE31" s="246">
        <v>1.464E-3</v>
      </c>
      <c r="AF31" s="195">
        <v>1093</v>
      </c>
      <c r="AG31" s="246">
        <v>1.8085E-3</v>
      </c>
      <c r="AH31" s="195">
        <v>1350</v>
      </c>
      <c r="AI31" s="246">
        <v>1.464E-3</v>
      </c>
      <c r="AJ31" s="17">
        <v>1093</v>
      </c>
      <c r="AK31" s="246">
        <v>0</v>
      </c>
      <c r="AL31" s="17">
        <v>0</v>
      </c>
      <c r="AM31" s="246">
        <v>0</v>
      </c>
      <c r="AN31" s="17">
        <v>0</v>
      </c>
      <c r="AP31" s="195">
        <v>1.4824E-3</v>
      </c>
      <c r="AQ31" s="17">
        <v>1107</v>
      </c>
      <c r="AR31" s="17">
        <v>1.1999999999999999E-3</v>
      </c>
      <c r="AS31" s="17">
        <v>896</v>
      </c>
      <c r="AT31" s="17">
        <v>1.4824E-3</v>
      </c>
      <c r="AU31" s="17">
        <v>1107</v>
      </c>
      <c r="AV31" s="17">
        <v>1.1999999999999999E-3</v>
      </c>
      <c r="AW31" s="17">
        <v>896</v>
      </c>
      <c r="AX31" s="17">
        <v>0</v>
      </c>
      <c r="AY31" s="17">
        <v>0</v>
      </c>
      <c r="AZ31" s="17">
        <v>0</v>
      </c>
      <c r="BA31" s="17">
        <v>0</v>
      </c>
      <c r="BC31" s="17">
        <v>1.7789999999999999E-4</v>
      </c>
      <c r="BD31" s="17">
        <v>133</v>
      </c>
      <c r="BE31" s="17">
        <v>1.44E-4</v>
      </c>
      <c r="BF31" s="17">
        <v>108</v>
      </c>
      <c r="BG31" s="17">
        <v>1.7789999999999999E-4</v>
      </c>
      <c r="BH31" s="17">
        <v>133</v>
      </c>
      <c r="BI31" s="17">
        <v>1.44E-4</v>
      </c>
      <c r="BJ31" s="17">
        <v>108</v>
      </c>
      <c r="BK31" s="17">
        <v>0</v>
      </c>
      <c r="BL31" s="17">
        <v>0</v>
      </c>
      <c r="BM31" s="17">
        <v>0</v>
      </c>
      <c r="BN31" s="17">
        <v>0</v>
      </c>
      <c r="BP31" s="17">
        <v>5.1880000000000003E-4</v>
      </c>
      <c r="BQ31" s="17">
        <v>387</v>
      </c>
      <c r="BR31" s="17">
        <v>4.2000000000000002E-4</v>
      </c>
      <c r="BS31" s="17">
        <v>314</v>
      </c>
      <c r="BT31" s="17">
        <v>5.1880000000000003E-4</v>
      </c>
      <c r="BU31" s="17">
        <v>387</v>
      </c>
      <c r="BV31" s="17">
        <v>4.2000000000000002E-4</v>
      </c>
      <c r="BW31" s="17">
        <v>314</v>
      </c>
      <c r="BX31" s="17">
        <v>0</v>
      </c>
      <c r="BY31" s="17">
        <v>0</v>
      </c>
      <c r="BZ31" s="17">
        <v>0</v>
      </c>
      <c r="CA31" s="17">
        <v>0</v>
      </c>
      <c r="CC31" s="17">
        <v>7.5600000000000005E-4</v>
      </c>
      <c r="CD31" s="17">
        <v>564</v>
      </c>
      <c r="CE31" s="17">
        <v>6.1200000000000002E-4</v>
      </c>
      <c r="CF31" s="17">
        <v>457</v>
      </c>
      <c r="CG31" s="17">
        <v>7.5600000000000005E-4</v>
      </c>
      <c r="CH31" s="17">
        <v>564</v>
      </c>
      <c r="CI31" s="17">
        <v>6.1200000000000002E-4</v>
      </c>
      <c r="CJ31" s="17">
        <v>457</v>
      </c>
      <c r="CK31" s="17">
        <v>0</v>
      </c>
      <c r="CL31" s="17">
        <v>0</v>
      </c>
      <c r="CM31" s="17">
        <v>0</v>
      </c>
      <c r="CN31" s="17">
        <v>0</v>
      </c>
      <c r="CP31" s="17">
        <v>3.7058999999999998E-3</v>
      </c>
      <c r="CQ31" s="17">
        <v>2767</v>
      </c>
      <c r="CR31" s="17">
        <v>3.0000000000000001E-3</v>
      </c>
      <c r="CS31" s="17">
        <v>2240</v>
      </c>
      <c r="CT31" s="17">
        <v>3.7058999999999998E-3</v>
      </c>
      <c r="CU31" s="17">
        <v>2767</v>
      </c>
      <c r="CV31" s="17">
        <v>3.0000000000000001E-3</v>
      </c>
      <c r="CW31" s="17">
        <v>2240</v>
      </c>
      <c r="CX31" s="17">
        <v>0</v>
      </c>
      <c r="CY31" s="17">
        <v>0</v>
      </c>
      <c r="CZ31" s="17">
        <v>0</v>
      </c>
      <c r="DA31" s="17">
        <v>0</v>
      </c>
      <c r="DB31" s="195"/>
    </row>
    <row r="32" spans="1:120" s="17" customFormat="1" ht="16.5" customHeight="1" x14ac:dyDescent="0.25">
      <c r="A32" s="198">
        <v>16</v>
      </c>
      <c r="B32" s="200"/>
      <c r="C32" s="199">
        <v>42704</v>
      </c>
      <c r="D32" s="199">
        <v>42704</v>
      </c>
      <c r="E32" s="199">
        <v>43068</v>
      </c>
      <c r="F32" s="200" t="s">
        <v>28</v>
      </c>
      <c r="G32" s="200"/>
      <c r="H32" s="198" t="s">
        <v>72</v>
      </c>
      <c r="I32" s="199">
        <v>23293</v>
      </c>
      <c r="J32" s="212">
        <v>358123</v>
      </c>
      <c r="K32" s="198">
        <v>1</v>
      </c>
      <c r="L32" s="198" t="s">
        <v>230</v>
      </c>
      <c r="M32" s="198"/>
      <c r="N32" s="198">
        <v>0</v>
      </c>
      <c r="O32" s="198">
        <v>0</v>
      </c>
      <c r="P32" s="198">
        <v>0</v>
      </c>
      <c r="Q32" s="198">
        <v>0</v>
      </c>
      <c r="R32" s="198">
        <v>0</v>
      </c>
      <c r="S32" s="198">
        <v>0</v>
      </c>
      <c r="T32" s="337">
        <v>16</v>
      </c>
      <c r="U32" s="331" t="s">
        <v>136</v>
      </c>
      <c r="V32" s="332"/>
      <c r="W32" s="332"/>
      <c r="X32" s="333">
        <v>0</v>
      </c>
      <c r="Y32" s="199"/>
      <c r="Z32" s="199"/>
      <c r="AA32" s="198"/>
      <c r="AB32" s="195"/>
      <c r="AC32" s="246">
        <v>8.9385999999999997E-3</v>
      </c>
      <c r="AD32" s="195">
        <v>3201</v>
      </c>
      <c r="AE32" s="246">
        <v>7.2360000000000002E-3</v>
      </c>
      <c r="AF32" s="195">
        <v>2591</v>
      </c>
      <c r="AG32" s="246">
        <v>8.9385999999999997E-3</v>
      </c>
      <c r="AH32" s="195">
        <v>3201</v>
      </c>
      <c r="AI32" s="246">
        <v>7.2360000000000002E-3</v>
      </c>
      <c r="AJ32" s="17">
        <v>2591</v>
      </c>
      <c r="AK32" s="246">
        <v>0</v>
      </c>
      <c r="AL32" s="17">
        <v>0</v>
      </c>
      <c r="AM32" s="246">
        <v>0</v>
      </c>
      <c r="AN32" s="17">
        <v>0</v>
      </c>
      <c r="AP32" s="195">
        <v>1.4824E-3</v>
      </c>
      <c r="AQ32" s="17">
        <v>531</v>
      </c>
      <c r="AR32" s="17">
        <v>1.1999999999999999E-3</v>
      </c>
      <c r="AS32" s="17">
        <v>430</v>
      </c>
      <c r="AT32" s="17">
        <v>1.4824E-3</v>
      </c>
      <c r="AU32" s="17">
        <v>531</v>
      </c>
      <c r="AV32" s="17">
        <v>1.1999999999999999E-3</v>
      </c>
      <c r="AW32" s="17">
        <v>430</v>
      </c>
      <c r="AX32" s="17">
        <v>0</v>
      </c>
      <c r="AY32" s="17">
        <v>0</v>
      </c>
      <c r="AZ32" s="17">
        <v>0</v>
      </c>
      <c r="BA32" s="17">
        <v>0</v>
      </c>
      <c r="BC32" s="17">
        <v>1.7789999999999999E-4</v>
      </c>
      <c r="BD32" s="17">
        <v>64</v>
      </c>
      <c r="BE32" s="17">
        <v>1.44E-4</v>
      </c>
      <c r="BF32" s="17">
        <v>52</v>
      </c>
      <c r="BG32" s="17">
        <v>1.7789999999999999E-4</v>
      </c>
      <c r="BH32" s="17">
        <v>64</v>
      </c>
      <c r="BI32" s="17">
        <v>1.44E-4</v>
      </c>
      <c r="BJ32" s="17">
        <v>52</v>
      </c>
      <c r="BK32" s="17">
        <v>0</v>
      </c>
      <c r="BL32" s="17">
        <v>0</v>
      </c>
      <c r="BM32" s="17">
        <v>0</v>
      </c>
      <c r="BN32" s="17">
        <v>0</v>
      </c>
      <c r="BP32" s="17">
        <v>5.1880000000000003E-4</v>
      </c>
      <c r="BQ32" s="17">
        <v>186</v>
      </c>
      <c r="BR32" s="17">
        <v>4.2000000000000002E-4</v>
      </c>
      <c r="BS32" s="17">
        <v>150</v>
      </c>
      <c r="BT32" s="17">
        <v>5.1880000000000003E-4</v>
      </c>
      <c r="BU32" s="17">
        <v>186</v>
      </c>
      <c r="BV32" s="17">
        <v>4.2000000000000002E-4</v>
      </c>
      <c r="BW32" s="17">
        <v>150</v>
      </c>
      <c r="BX32" s="17">
        <v>0</v>
      </c>
      <c r="BY32" s="17">
        <v>0</v>
      </c>
      <c r="BZ32" s="17">
        <v>0</v>
      </c>
      <c r="CA32" s="17">
        <v>0</v>
      </c>
      <c r="CC32" s="17">
        <v>7.5600000000000005E-4</v>
      </c>
      <c r="CD32" s="17">
        <v>271</v>
      </c>
      <c r="CE32" s="17">
        <v>6.1200000000000002E-4</v>
      </c>
      <c r="CF32" s="17">
        <v>219</v>
      </c>
      <c r="CG32" s="17">
        <v>7.5600000000000005E-4</v>
      </c>
      <c r="CH32" s="17">
        <v>271</v>
      </c>
      <c r="CI32" s="17">
        <v>6.1200000000000002E-4</v>
      </c>
      <c r="CJ32" s="17">
        <v>219</v>
      </c>
      <c r="CK32" s="17">
        <v>0</v>
      </c>
      <c r="CL32" s="17">
        <v>0</v>
      </c>
      <c r="CM32" s="17">
        <v>0</v>
      </c>
      <c r="CN32" s="17">
        <v>0</v>
      </c>
      <c r="CP32" s="17">
        <v>3.7058999999999998E-3</v>
      </c>
      <c r="CQ32" s="17">
        <v>1327</v>
      </c>
      <c r="CR32" s="17">
        <v>3.0000000000000001E-3</v>
      </c>
      <c r="CS32" s="17">
        <v>1074</v>
      </c>
      <c r="CT32" s="17">
        <v>3.7058999999999998E-3</v>
      </c>
      <c r="CU32" s="17">
        <v>1327</v>
      </c>
      <c r="CV32" s="17">
        <v>3.0000000000000001E-3</v>
      </c>
      <c r="CW32" s="17">
        <v>1074</v>
      </c>
      <c r="CX32" s="17">
        <v>0</v>
      </c>
      <c r="CY32" s="17">
        <v>0</v>
      </c>
      <c r="CZ32" s="17">
        <v>0</v>
      </c>
      <c r="DA32" s="17">
        <v>0</v>
      </c>
      <c r="DB32" s="195"/>
    </row>
    <row r="33" spans="1:106" s="17" customFormat="1" ht="16.5" customHeight="1" x14ac:dyDescent="0.25">
      <c r="A33" s="198">
        <v>17</v>
      </c>
      <c r="B33" s="200"/>
      <c r="C33" s="199">
        <v>42704</v>
      </c>
      <c r="D33" s="199">
        <v>42704</v>
      </c>
      <c r="E33" s="199">
        <v>43068</v>
      </c>
      <c r="F33" s="200" t="s">
        <v>28</v>
      </c>
      <c r="G33" s="200"/>
      <c r="H33" s="198" t="s">
        <v>72</v>
      </c>
      <c r="I33" s="199">
        <v>24970</v>
      </c>
      <c r="J33" s="212">
        <v>453153</v>
      </c>
      <c r="K33" s="198">
        <v>1</v>
      </c>
      <c r="L33" s="198" t="s">
        <v>230</v>
      </c>
      <c r="M33" s="198"/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337">
        <v>17</v>
      </c>
      <c r="U33" s="331" t="s">
        <v>136</v>
      </c>
      <c r="V33" s="332"/>
      <c r="W33" s="332"/>
      <c r="X33" s="333">
        <v>0</v>
      </c>
      <c r="Y33" s="199"/>
      <c r="Z33" s="199"/>
      <c r="AA33" s="198"/>
      <c r="AB33" s="195"/>
      <c r="AC33" s="246">
        <v>6.0480000000000004E-3</v>
      </c>
      <c r="AD33" s="195">
        <v>2741</v>
      </c>
      <c r="AE33" s="246">
        <v>4.8960000000000002E-3</v>
      </c>
      <c r="AF33" s="195">
        <v>2219</v>
      </c>
      <c r="AG33" s="246">
        <v>6.0480000000000004E-3</v>
      </c>
      <c r="AH33" s="195">
        <v>2741</v>
      </c>
      <c r="AI33" s="246">
        <v>4.8960000000000002E-3</v>
      </c>
      <c r="AJ33" s="17">
        <v>2219</v>
      </c>
      <c r="AK33" s="246">
        <v>0</v>
      </c>
      <c r="AL33" s="17">
        <v>0</v>
      </c>
      <c r="AM33" s="246">
        <v>0</v>
      </c>
      <c r="AN33" s="17">
        <v>0</v>
      </c>
      <c r="AP33" s="195">
        <v>1.4824E-3</v>
      </c>
      <c r="AQ33" s="17">
        <v>672</v>
      </c>
      <c r="AR33" s="17">
        <v>1.1999999999999999E-3</v>
      </c>
      <c r="AS33" s="17">
        <v>544</v>
      </c>
      <c r="AT33" s="17">
        <v>1.4824E-3</v>
      </c>
      <c r="AU33" s="17">
        <v>672</v>
      </c>
      <c r="AV33" s="17">
        <v>1.1999999999999999E-3</v>
      </c>
      <c r="AW33" s="17">
        <v>544</v>
      </c>
      <c r="AX33" s="17">
        <v>0</v>
      </c>
      <c r="AY33" s="17">
        <v>0</v>
      </c>
      <c r="AZ33" s="17">
        <v>0</v>
      </c>
      <c r="BA33" s="17">
        <v>0</v>
      </c>
      <c r="BC33" s="17">
        <v>1.7789999999999999E-4</v>
      </c>
      <c r="BD33" s="17">
        <v>81</v>
      </c>
      <c r="BE33" s="17">
        <v>1.44E-4</v>
      </c>
      <c r="BF33" s="17">
        <v>65</v>
      </c>
      <c r="BG33" s="17">
        <v>1.7789999999999999E-4</v>
      </c>
      <c r="BH33" s="17">
        <v>81</v>
      </c>
      <c r="BI33" s="17">
        <v>1.44E-4</v>
      </c>
      <c r="BJ33" s="17">
        <v>65</v>
      </c>
      <c r="BK33" s="17">
        <v>0</v>
      </c>
      <c r="BL33" s="17">
        <v>0</v>
      </c>
      <c r="BM33" s="17">
        <v>0</v>
      </c>
      <c r="BN33" s="17">
        <v>0</v>
      </c>
      <c r="BP33" s="17">
        <v>5.1880000000000003E-4</v>
      </c>
      <c r="BQ33" s="17">
        <v>235</v>
      </c>
      <c r="BR33" s="17">
        <v>4.2000000000000002E-4</v>
      </c>
      <c r="BS33" s="17">
        <v>190</v>
      </c>
      <c r="BT33" s="17">
        <v>5.1880000000000003E-4</v>
      </c>
      <c r="BU33" s="17">
        <v>235</v>
      </c>
      <c r="BV33" s="17">
        <v>4.2000000000000002E-4</v>
      </c>
      <c r="BW33" s="17">
        <v>190</v>
      </c>
      <c r="BX33" s="17">
        <v>0</v>
      </c>
      <c r="BY33" s="17">
        <v>0</v>
      </c>
      <c r="BZ33" s="17">
        <v>0</v>
      </c>
      <c r="CA33" s="17">
        <v>0</v>
      </c>
      <c r="CC33" s="17">
        <v>7.5600000000000005E-4</v>
      </c>
      <c r="CD33" s="17">
        <v>343</v>
      </c>
      <c r="CE33" s="17">
        <v>6.1200000000000002E-4</v>
      </c>
      <c r="CF33" s="17">
        <v>277</v>
      </c>
      <c r="CG33" s="17">
        <v>7.5600000000000005E-4</v>
      </c>
      <c r="CH33" s="17">
        <v>343</v>
      </c>
      <c r="CI33" s="17">
        <v>6.1200000000000002E-4</v>
      </c>
      <c r="CJ33" s="17">
        <v>277</v>
      </c>
      <c r="CK33" s="17">
        <v>0</v>
      </c>
      <c r="CL33" s="17">
        <v>0</v>
      </c>
      <c r="CM33" s="17">
        <v>0</v>
      </c>
      <c r="CN33" s="17">
        <v>0</v>
      </c>
      <c r="CP33" s="17">
        <v>3.7058999999999998E-3</v>
      </c>
      <c r="CQ33" s="17">
        <v>1679</v>
      </c>
      <c r="CR33" s="17">
        <v>3.0000000000000001E-3</v>
      </c>
      <c r="CS33" s="17">
        <v>1359</v>
      </c>
      <c r="CT33" s="17">
        <v>3.7058999999999998E-3</v>
      </c>
      <c r="CU33" s="17">
        <v>1679</v>
      </c>
      <c r="CV33" s="17">
        <v>3.0000000000000001E-3</v>
      </c>
      <c r="CW33" s="17">
        <v>1359</v>
      </c>
      <c r="CX33" s="17">
        <v>0</v>
      </c>
      <c r="CY33" s="17">
        <v>0</v>
      </c>
      <c r="CZ33" s="17">
        <v>0</v>
      </c>
      <c r="DA33" s="17">
        <v>0</v>
      </c>
      <c r="DB33" s="195"/>
    </row>
    <row r="34" spans="1:106" s="17" customFormat="1" ht="16.5" customHeight="1" x14ac:dyDescent="0.25">
      <c r="A34" s="198">
        <v>18</v>
      </c>
      <c r="B34" s="200"/>
      <c r="C34" s="199">
        <v>42704</v>
      </c>
      <c r="D34" s="199">
        <v>42704</v>
      </c>
      <c r="E34" s="199">
        <v>43068</v>
      </c>
      <c r="F34" s="200" t="s">
        <v>28</v>
      </c>
      <c r="G34" s="200"/>
      <c r="H34" s="198" t="s">
        <v>72</v>
      </c>
      <c r="I34" s="199">
        <v>26775</v>
      </c>
      <c r="J34" s="212">
        <v>550545</v>
      </c>
      <c r="K34" s="198">
        <v>1</v>
      </c>
      <c r="L34" s="198" t="s">
        <v>230</v>
      </c>
      <c r="M34" s="198"/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337">
        <v>18</v>
      </c>
      <c r="U34" s="331" t="s">
        <v>136</v>
      </c>
      <c r="V34" s="332"/>
      <c r="W34" s="332"/>
      <c r="X34" s="333">
        <v>0</v>
      </c>
      <c r="Y34" s="199"/>
      <c r="Z34" s="199"/>
      <c r="AA34" s="198"/>
      <c r="AB34" s="195"/>
      <c r="AC34" s="246">
        <v>4.1209000000000003E-3</v>
      </c>
      <c r="AD34" s="195">
        <v>2269</v>
      </c>
      <c r="AE34" s="246">
        <v>3.336E-3</v>
      </c>
      <c r="AF34" s="195">
        <v>1837</v>
      </c>
      <c r="AG34" s="246">
        <v>4.1209000000000003E-3</v>
      </c>
      <c r="AH34" s="195">
        <v>2269</v>
      </c>
      <c r="AI34" s="246">
        <v>3.336E-3</v>
      </c>
      <c r="AJ34" s="17">
        <v>1837</v>
      </c>
      <c r="AK34" s="246">
        <v>0</v>
      </c>
      <c r="AL34" s="17">
        <v>0</v>
      </c>
      <c r="AM34" s="246">
        <v>0</v>
      </c>
      <c r="AN34" s="17">
        <v>0</v>
      </c>
      <c r="AP34" s="195">
        <v>1.4824E-3</v>
      </c>
      <c r="AQ34" s="17">
        <v>816</v>
      </c>
      <c r="AR34" s="17">
        <v>1.1999999999999999E-3</v>
      </c>
      <c r="AS34" s="17">
        <v>661</v>
      </c>
      <c r="AT34" s="17">
        <v>1.4824E-3</v>
      </c>
      <c r="AU34" s="17">
        <v>816</v>
      </c>
      <c r="AV34" s="17">
        <v>1.1999999999999999E-3</v>
      </c>
      <c r="AW34" s="17">
        <v>661</v>
      </c>
      <c r="AX34" s="17">
        <v>0</v>
      </c>
      <c r="AY34" s="17">
        <v>0</v>
      </c>
      <c r="AZ34" s="17">
        <v>0</v>
      </c>
      <c r="BA34" s="17">
        <v>0</v>
      </c>
      <c r="BC34" s="17">
        <v>1.7789999999999999E-4</v>
      </c>
      <c r="BD34" s="17">
        <v>98</v>
      </c>
      <c r="BE34" s="17">
        <v>1.44E-4</v>
      </c>
      <c r="BF34" s="17">
        <v>79</v>
      </c>
      <c r="BG34" s="17">
        <v>1.7789999999999999E-4</v>
      </c>
      <c r="BH34" s="17">
        <v>98</v>
      </c>
      <c r="BI34" s="17">
        <v>1.44E-4</v>
      </c>
      <c r="BJ34" s="17">
        <v>79</v>
      </c>
      <c r="BK34" s="17">
        <v>0</v>
      </c>
      <c r="BL34" s="17">
        <v>0</v>
      </c>
      <c r="BM34" s="17">
        <v>0</v>
      </c>
      <c r="BN34" s="17">
        <v>0</v>
      </c>
      <c r="BP34" s="17">
        <v>5.1880000000000003E-4</v>
      </c>
      <c r="BQ34" s="17">
        <v>286</v>
      </c>
      <c r="BR34" s="17">
        <v>4.2000000000000002E-4</v>
      </c>
      <c r="BS34" s="17">
        <v>231</v>
      </c>
      <c r="BT34" s="17">
        <v>5.1880000000000003E-4</v>
      </c>
      <c r="BU34" s="17">
        <v>286</v>
      </c>
      <c r="BV34" s="17">
        <v>4.2000000000000002E-4</v>
      </c>
      <c r="BW34" s="17">
        <v>231</v>
      </c>
      <c r="BX34" s="17">
        <v>0</v>
      </c>
      <c r="BY34" s="17">
        <v>0</v>
      </c>
      <c r="BZ34" s="17">
        <v>0</v>
      </c>
      <c r="CA34" s="17">
        <v>0</v>
      </c>
      <c r="CC34" s="17">
        <v>7.5600000000000005E-4</v>
      </c>
      <c r="CD34" s="17">
        <v>416</v>
      </c>
      <c r="CE34" s="17">
        <v>6.1200000000000002E-4</v>
      </c>
      <c r="CF34" s="17">
        <v>337</v>
      </c>
      <c r="CG34" s="17">
        <v>7.5600000000000005E-4</v>
      </c>
      <c r="CH34" s="17">
        <v>416</v>
      </c>
      <c r="CI34" s="17">
        <v>6.1200000000000002E-4</v>
      </c>
      <c r="CJ34" s="17">
        <v>337</v>
      </c>
      <c r="CK34" s="17">
        <v>0</v>
      </c>
      <c r="CL34" s="17">
        <v>0</v>
      </c>
      <c r="CM34" s="17">
        <v>0</v>
      </c>
      <c r="CN34" s="17">
        <v>0</v>
      </c>
      <c r="CP34" s="17">
        <v>3.7058999999999998E-3</v>
      </c>
      <c r="CQ34" s="17">
        <v>2040</v>
      </c>
      <c r="CR34" s="17">
        <v>3.0000000000000001E-3</v>
      </c>
      <c r="CS34" s="17">
        <v>1652</v>
      </c>
      <c r="CT34" s="17">
        <v>3.7058999999999998E-3</v>
      </c>
      <c r="CU34" s="17">
        <v>2040</v>
      </c>
      <c r="CV34" s="17">
        <v>3.0000000000000001E-3</v>
      </c>
      <c r="CW34" s="17">
        <v>1652</v>
      </c>
      <c r="CX34" s="17">
        <v>0</v>
      </c>
      <c r="CY34" s="17">
        <v>0</v>
      </c>
      <c r="CZ34" s="17">
        <v>0</v>
      </c>
      <c r="DA34" s="17">
        <v>0</v>
      </c>
      <c r="DB34" s="195"/>
    </row>
    <row r="35" spans="1:106" s="17" customFormat="1" ht="16.5" customHeight="1" x14ac:dyDescent="0.25">
      <c r="A35" s="198">
        <v>19</v>
      </c>
      <c r="B35" s="200"/>
      <c r="C35" s="199">
        <v>42704</v>
      </c>
      <c r="D35" s="199">
        <v>42704</v>
      </c>
      <c r="E35" s="199">
        <v>43068</v>
      </c>
      <c r="F35" s="200" t="s">
        <v>28</v>
      </c>
      <c r="G35" s="200"/>
      <c r="H35" s="198" t="s">
        <v>72</v>
      </c>
      <c r="I35" s="199">
        <v>20979</v>
      </c>
      <c r="J35" s="212">
        <v>250247</v>
      </c>
      <c r="K35" s="198">
        <v>1</v>
      </c>
      <c r="L35" s="198" t="s">
        <v>230</v>
      </c>
      <c r="M35" s="198"/>
      <c r="N35" s="198">
        <v>0</v>
      </c>
      <c r="O35" s="198">
        <v>0</v>
      </c>
      <c r="P35" s="198">
        <v>0</v>
      </c>
      <c r="Q35" s="198">
        <v>0</v>
      </c>
      <c r="R35" s="198">
        <v>0</v>
      </c>
      <c r="S35" s="198">
        <v>0</v>
      </c>
      <c r="T35" s="337">
        <v>19</v>
      </c>
      <c r="U35" s="331" t="s">
        <v>136</v>
      </c>
      <c r="V35" s="332"/>
      <c r="W35" s="332"/>
      <c r="X35" s="333">
        <v>0</v>
      </c>
      <c r="Y35" s="199"/>
      <c r="Z35" s="199"/>
      <c r="AA35" s="198"/>
      <c r="AB35" s="195"/>
      <c r="AC35" s="246">
        <v>1.48532E-2</v>
      </c>
      <c r="AD35" s="195">
        <v>3717</v>
      </c>
      <c r="AE35" s="246">
        <v>1.2024E-2</v>
      </c>
      <c r="AF35" s="195">
        <v>3009</v>
      </c>
      <c r="AG35" s="246">
        <v>1.48532E-2</v>
      </c>
      <c r="AH35" s="195">
        <v>3717</v>
      </c>
      <c r="AI35" s="246">
        <v>1.2024E-2</v>
      </c>
      <c r="AJ35" s="17">
        <v>3009</v>
      </c>
      <c r="AK35" s="246">
        <v>0</v>
      </c>
      <c r="AL35" s="17">
        <v>0</v>
      </c>
      <c r="AM35" s="246">
        <v>0</v>
      </c>
      <c r="AN35" s="17">
        <v>0</v>
      </c>
      <c r="AP35" s="195">
        <v>1.4824E-3</v>
      </c>
      <c r="AQ35" s="17">
        <v>371</v>
      </c>
      <c r="AR35" s="17">
        <v>1.1999999999999999E-3</v>
      </c>
      <c r="AS35" s="17">
        <v>300</v>
      </c>
      <c r="AT35" s="17">
        <v>1.4824E-3</v>
      </c>
      <c r="AU35" s="17">
        <v>371</v>
      </c>
      <c r="AV35" s="17">
        <v>1.1999999999999999E-3</v>
      </c>
      <c r="AW35" s="17">
        <v>300</v>
      </c>
      <c r="AX35" s="17">
        <v>0</v>
      </c>
      <c r="AY35" s="17">
        <v>0</v>
      </c>
      <c r="AZ35" s="17">
        <v>0</v>
      </c>
      <c r="BA35" s="17">
        <v>0</v>
      </c>
      <c r="BC35" s="17">
        <v>1.7789999999999999E-4</v>
      </c>
      <c r="BD35" s="17">
        <v>45</v>
      </c>
      <c r="BE35" s="17">
        <v>1.44E-4</v>
      </c>
      <c r="BF35" s="17">
        <v>36</v>
      </c>
      <c r="BG35" s="17">
        <v>1.7789999999999999E-4</v>
      </c>
      <c r="BH35" s="17">
        <v>45</v>
      </c>
      <c r="BI35" s="17">
        <v>1.44E-4</v>
      </c>
      <c r="BJ35" s="17">
        <v>36</v>
      </c>
      <c r="BK35" s="17">
        <v>0</v>
      </c>
      <c r="BL35" s="17">
        <v>0</v>
      </c>
      <c r="BM35" s="17">
        <v>0</v>
      </c>
      <c r="BN35" s="17">
        <v>0</v>
      </c>
      <c r="BP35" s="17">
        <v>5.1880000000000003E-4</v>
      </c>
      <c r="BQ35" s="17">
        <v>130</v>
      </c>
      <c r="BR35" s="17">
        <v>4.2000000000000002E-4</v>
      </c>
      <c r="BS35" s="17">
        <v>105</v>
      </c>
      <c r="BT35" s="17">
        <v>5.1880000000000003E-4</v>
      </c>
      <c r="BU35" s="17">
        <v>130</v>
      </c>
      <c r="BV35" s="17">
        <v>4.2000000000000002E-4</v>
      </c>
      <c r="BW35" s="17">
        <v>105</v>
      </c>
      <c r="BX35" s="17">
        <v>0</v>
      </c>
      <c r="BY35" s="17">
        <v>0</v>
      </c>
      <c r="BZ35" s="17">
        <v>0</v>
      </c>
      <c r="CA35" s="17">
        <v>0</v>
      </c>
      <c r="CC35" s="17">
        <v>7.5600000000000005E-4</v>
      </c>
      <c r="CD35" s="17">
        <v>189</v>
      </c>
      <c r="CE35" s="17">
        <v>6.1200000000000002E-4</v>
      </c>
      <c r="CF35" s="17">
        <v>153</v>
      </c>
      <c r="CG35" s="17">
        <v>7.5600000000000005E-4</v>
      </c>
      <c r="CH35" s="17">
        <v>189</v>
      </c>
      <c r="CI35" s="17">
        <v>6.1200000000000002E-4</v>
      </c>
      <c r="CJ35" s="17">
        <v>153</v>
      </c>
      <c r="CK35" s="17">
        <v>0</v>
      </c>
      <c r="CL35" s="17">
        <v>0</v>
      </c>
      <c r="CM35" s="17">
        <v>0</v>
      </c>
      <c r="CN35" s="17">
        <v>0</v>
      </c>
      <c r="CP35" s="17">
        <v>3.7058999999999998E-3</v>
      </c>
      <c r="CQ35" s="17">
        <v>927</v>
      </c>
      <c r="CR35" s="17">
        <v>3.0000000000000001E-3</v>
      </c>
      <c r="CS35" s="17">
        <v>751</v>
      </c>
      <c r="CT35" s="17">
        <v>3.7058999999999998E-3</v>
      </c>
      <c r="CU35" s="17">
        <v>927</v>
      </c>
      <c r="CV35" s="17">
        <v>3.0000000000000001E-3</v>
      </c>
      <c r="CW35" s="17">
        <v>751</v>
      </c>
      <c r="CX35" s="17">
        <v>0</v>
      </c>
      <c r="CY35" s="17">
        <v>0</v>
      </c>
      <c r="CZ35" s="17">
        <v>0</v>
      </c>
      <c r="DA35" s="17">
        <v>0</v>
      </c>
      <c r="DB35" s="195"/>
    </row>
    <row r="36" spans="1:106" s="17" customFormat="1" ht="16.5" customHeight="1" x14ac:dyDescent="0.25">
      <c r="A36" s="198">
        <v>20</v>
      </c>
      <c r="B36" s="200"/>
      <c r="C36" s="199">
        <v>42704</v>
      </c>
      <c r="D36" s="199">
        <v>42704</v>
      </c>
      <c r="E36" s="199">
        <v>43068</v>
      </c>
      <c r="F36" s="200" t="s">
        <v>28</v>
      </c>
      <c r="G36" s="200"/>
      <c r="H36" s="198" t="s">
        <v>72</v>
      </c>
      <c r="I36" s="199">
        <v>26048</v>
      </c>
      <c r="J36" s="212">
        <v>513741</v>
      </c>
      <c r="K36" s="198">
        <v>1</v>
      </c>
      <c r="L36" s="198" t="s">
        <v>230</v>
      </c>
      <c r="M36" s="198"/>
      <c r="N36" s="198">
        <v>0</v>
      </c>
      <c r="O36" s="198">
        <v>0</v>
      </c>
      <c r="P36" s="198">
        <v>0</v>
      </c>
      <c r="Q36" s="198">
        <v>0</v>
      </c>
      <c r="R36" s="198">
        <v>0</v>
      </c>
      <c r="S36" s="198">
        <v>0</v>
      </c>
      <c r="T36" s="337">
        <v>20</v>
      </c>
      <c r="U36" s="331" t="s">
        <v>136</v>
      </c>
      <c r="V36" s="332"/>
      <c r="W36" s="332"/>
      <c r="X36" s="333">
        <v>0</v>
      </c>
      <c r="Y36" s="199"/>
      <c r="Z36" s="199"/>
      <c r="AA36" s="198"/>
      <c r="AB36" s="195"/>
      <c r="AC36" s="246">
        <v>4.7732E-3</v>
      </c>
      <c r="AD36" s="195">
        <v>2452</v>
      </c>
      <c r="AE36" s="246">
        <v>3.8639999999999998E-3</v>
      </c>
      <c r="AF36" s="195">
        <v>1985</v>
      </c>
      <c r="AG36" s="246">
        <v>4.7732E-3</v>
      </c>
      <c r="AH36" s="195">
        <v>2452</v>
      </c>
      <c r="AI36" s="246">
        <v>3.8639999999999998E-3</v>
      </c>
      <c r="AJ36" s="17">
        <v>1985</v>
      </c>
      <c r="AK36" s="246">
        <v>0</v>
      </c>
      <c r="AL36" s="17">
        <v>0</v>
      </c>
      <c r="AM36" s="246">
        <v>0</v>
      </c>
      <c r="AN36" s="17">
        <v>0</v>
      </c>
      <c r="AP36" s="195">
        <v>1.4824E-3</v>
      </c>
      <c r="AQ36" s="17">
        <v>762</v>
      </c>
      <c r="AR36" s="17">
        <v>1.1999999999999999E-3</v>
      </c>
      <c r="AS36" s="17">
        <v>616</v>
      </c>
      <c r="AT36" s="17">
        <v>1.4824E-3</v>
      </c>
      <c r="AU36" s="17">
        <v>762</v>
      </c>
      <c r="AV36" s="17">
        <v>1.1999999999999999E-3</v>
      </c>
      <c r="AW36" s="17">
        <v>616</v>
      </c>
      <c r="AX36" s="17">
        <v>0</v>
      </c>
      <c r="AY36" s="17">
        <v>0</v>
      </c>
      <c r="AZ36" s="17">
        <v>0</v>
      </c>
      <c r="BA36" s="17">
        <v>0</v>
      </c>
      <c r="BC36" s="17">
        <v>1.7789999999999999E-4</v>
      </c>
      <c r="BD36" s="17">
        <v>91</v>
      </c>
      <c r="BE36" s="17">
        <v>1.44E-4</v>
      </c>
      <c r="BF36" s="17">
        <v>74</v>
      </c>
      <c r="BG36" s="17">
        <v>1.7789999999999999E-4</v>
      </c>
      <c r="BH36" s="17">
        <v>91</v>
      </c>
      <c r="BI36" s="17">
        <v>1.44E-4</v>
      </c>
      <c r="BJ36" s="17">
        <v>74</v>
      </c>
      <c r="BK36" s="17">
        <v>0</v>
      </c>
      <c r="BL36" s="17">
        <v>0</v>
      </c>
      <c r="BM36" s="17">
        <v>0</v>
      </c>
      <c r="BN36" s="17">
        <v>0</v>
      </c>
      <c r="BP36" s="17">
        <v>5.1880000000000003E-4</v>
      </c>
      <c r="BQ36" s="17">
        <v>267</v>
      </c>
      <c r="BR36" s="17">
        <v>4.2000000000000002E-4</v>
      </c>
      <c r="BS36" s="17">
        <v>216</v>
      </c>
      <c r="BT36" s="17">
        <v>5.1880000000000003E-4</v>
      </c>
      <c r="BU36" s="17">
        <v>267</v>
      </c>
      <c r="BV36" s="17">
        <v>4.2000000000000002E-4</v>
      </c>
      <c r="BW36" s="17">
        <v>216</v>
      </c>
      <c r="BX36" s="17">
        <v>0</v>
      </c>
      <c r="BY36" s="17">
        <v>0</v>
      </c>
      <c r="BZ36" s="17">
        <v>0</v>
      </c>
      <c r="CA36" s="17">
        <v>0</v>
      </c>
      <c r="CC36" s="17">
        <v>7.5600000000000005E-4</v>
      </c>
      <c r="CD36" s="17">
        <v>388</v>
      </c>
      <c r="CE36" s="17">
        <v>6.1200000000000002E-4</v>
      </c>
      <c r="CF36" s="17">
        <v>314</v>
      </c>
      <c r="CG36" s="17">
        <v>7.5600000000000005E-4</v>
      </c>
      <c r="CH36" s="17">
        <v>388</v>
      </c>
      <c r="CI36" s="17">
        <v>6.1200000000000002E-4</v>
      </c>
      <c r="CJ36" s="17">
        <v>314</v>
      </c>
      <c r="CK36" s="17">
        <v>0</v>
      </c>
      <c r="CL36" s="17">
        <v>0</v>
      </c>
      <c r="CM36" s="17">
        <v>0</v>
      </c>
      <c r="CN36" s="17">
        <v>0</v>
      </c>
      <c r="CP36" s="17">
        <v>3.7058999999999998E-3</v>
      </c>
      <c r="CQ36" s="17">
        <v>1904</v>
      </c>
      <c r="CR36" s="17">
        <v>3.0000000000000001E-3</v>
      </c>
      <c r="CS36" s="17">
        <v>1541</v>
      </c>
      <c r="CT36" s="17">
        <v>3.7058999999999998E-3</v>
      </c>
      <c r="CU36" s="17">
        <v>1904</v>
      </c>
      <c r="CV36" s="17">
        <v>3.0000000000000001E-3</v>
      </c>
      <c r="CW36" s="17">
        <v>1541</v>
      </c>
      <c r="CX36" s="17">
        <v>0</v>
      </c>
      <c r="CY36" s="17">
        <v>0</v>
      </c>
      <c r="CZ36" s="17">
        <v>0</v>
      </c>
      <c r="DA36" s="17">
        <v>0</v>
      </c>
      <c r="DB36" s="195"/>
    </row>
    <row r="37" spans="1:106" s="17" customFormat="1" ht="16.5" customHeight="1" x14ac:dyDescent="0.25">
      <c r="A37" s="198">
        <v>21</v>
      </c>
      <c r="B37" s="200"/>
      <c r="C37" s="199">
        <v>42704</v>
      </c>
      <c r="D37" s="199">
        <v>42704</v>
      </c>
      <c r="E37" s="199">
        <v>43068</v>
      </c>
      <c r="F37" s="200" t="s">
        <v>28</v>
      </c>
      <c r="G37" s="200"/>
      <c r="H37" s="198" t="s">
        <v>72</v>
      </c>
      <c r="I37" s="199">
        <v>28890</v>
      </c>
      <c r="J37" s="212">
        <v>640394</v>
      </c>
      <c r="K37" s="198">
        <v>1</v>
      </c>
      <c r="L37" s="198" t="s">
        <v>230</v>
      </c>
      <c r="M37" s="198"/>
      <c r="N37" s="198">
        <v>0</v>
      </c>
      <c r="O37" s="198">
        <v>0</v>
      </c>
      <c r="P37" s="198">
        <v>0</v>
      </c>
      <c r="Q37" s="198">
        <v>0</v>
      </c>
      <c r="R37" s="198">
        <v>0</v>
      </c>
      <c r="S37" s="198">
        <v>0</v>
      </c>
      <c r="T37" s="337">
        <v>21</v>
      </c>
      <c r="U37" s="331" t="s">
        <v>136</v>
      </c>
      <c r="V37" s="332"/>
      <c r="W37" s="332"/>
      <c r="X37" s="333">
        <v>0</v>
      </c>
      <c r="Y37" s="199"/>
      <c r="Z37" s="199"/>
      <c r="AA37" s="198"/>
      <c r="AB37" s="195"/>
      <c r="AC37" s="246">
        <v>2.8758E-3</v>
      </c>
      <c r="AD37" s="195">
        <v>1842</v>
      </c>
      <c r="AE37" s="246">
        <v>2.3280000000000002E-3</v>
      </c>
      <c r="AF37" s="195">
        <v>1491</v>
      </c>
      <c r="AG37" s="246">
        <v>2.8758E-3</v>
      </c>
      <c r="AH37" s="195">
        <v>1842</v>
      </c>
      <c r="AI37" s="246">
        <v>2.3280000000000002E-3</v>
      </c>
      <c r="AJ37" s="17">
        <v>1491</v>
      </c>
      <c r="AK37" s="246">
        <v>0</v>
      </c>
      <c r="AL37" s="17">
        <v>0</v>
      </c>
      <c r="AM37" s="246">
        <v>0</v>
      </c>
      <c r="AN37" s="17">
        <v>0</v>
      </c>
      <c r="AP37" s="195">
        <v>1.4824E-3</v>
      </c>
      <c r="AQ37" s="17">
        <v>949</v>
      </c>
      <c r="AR37" s="17">
        <v>1.1999999999999999E-3</v>
      </c>
      <c r="AS37" s="17">
        <v>768</v>
      </c>
      <c r="AT37" s="17">
        <v>1.4824E-3</v>
      </c>
      <c r="AU37" s="17">
        <v>949</v>
      </c>
      <c r="AV37" s="17">
        <v>1.1999999999999999E-3</v>
      </c>
      <c r="AW37" s="17">
        <v>768</v>
      </c>
      <c r="AX37" s="17">
        <v>0</v>
      </c>
      <c r="AY37" s="17">
        <v>0</v>
      </c>
      <c r="AZ37" s="17">
        <v>0</v>
      </c>
      <c r="BA37" s="17">
        <v>0</v>
      </c>
      <c r="BC37" s="17">
        <v>1.7789999999999999E-4</v>
      </c>
      <c r="BD37" s="17">
        <v>114</v>
      </c>
      <c r="BE37" s="17">
        <v>1.44E-4</v>
      </c>
      <c r="BF37" s="17">
        <v>92</v>
      </c>
      <c r="BG37" s="17">
        <v>1.7789999999999999E-4</v>
      </c>
      <c r="BH37" s="17">
        <v>114</v>
      </c>
      <c r="BI37" s="17">
        <v>1.44E-4</v>
      </c>
      <c r="BJ37" s="17">
        <v>92</v>
      </c>
      <c r="BK37" s="17">
        <v>0</v>
      </c>
      <c r="BL37" s="17">
        <v>0</v>
      </c>
      <c r="BM37" s="17">
        <v>0</v>
      </c>
      <c r="BN37" s="17">
        <v>0</v>
      </c>
      <c r="BP37" s="17">
        <v>5.1880000000000003E-4</v>
      </c>
      <c r="BQ37" s="17">
        <v>332</v>
      </c>
      <c r="BR37" s="17">
        <v>4.2000000000000002E-4</v>
      </c>
      <c r="BS37" s="17">
        <v>269</v>
      </c>
      <c r="BT37" s="17">
        <v>5.1880000000000003E-4</v>
      </c>
      <c r="BU37" s="17">
        <v>332</v>
      </c>
      <c r="BV37" s="17">
        <v>4.2000000000000002E-4</v>
      </c>
      <c r="BW37" s="17">
        <v>269</v>
      </c>
      <c r="BX37" s="17">
        <v>0</v>
      </c>
      <c r="BY37" s="17">
        <v>0</v>
      </c>
      <c r="BZ37" s="17">
        <v>0</v>
      </c>
      <c r="CA37" s="17">
        <v>0</v>
      </c>
      <c r="CC37" s="17">
        <v>7.5600000000000005E-4</v>
      </c>
      <c r="CD37" s="17">
        <v>484</v>
      </c>
      <c r="CE37" s="17">
        <v>6.1200000000000002E-4</v>
      </c>
      <c r="CF37" s="17">
        <v>392</v>
      </c>
      <c r="CG37" s="17">
        <v>7.5600000000000005E-4</v>
      </c>
      <c r="CH37" s="17">
        <v>484</v>
      </c>
      <c r="CI37" s="17">
        <v>6.1200000000000002E-4</v>
      </c>
      <c r="CJ37" s="17">
        <v>392</v>
      </c>
      <c r="CK37" s="17">
        <v>0</v>
      </c>
      <c r="CL37" s="17">
        <v>0</v>
      </c>
      <c r="CM37" s="17">
        <v>0</v>
      </c>
      <c r="CN37" s="17">
        <v>0</v>
      </c>
      <c r="CP37" s="17">
        <v>3.7058999999999998E-3</v>
      </c>
      <c r="CQ37" s="17">
        <v>2373</v>
      </c>
      <c r="CR37" s="17">
        <v>3.0000000000000001E-3</v>
      </c>
      <c r="CS37" s="17">
        <v>1921</v>
      </c>
      <c r="CT37" s="17">
        <v>3.7058999999999998E-3</v>
      </c>
      <c r="CU37" s="17">
        <v>2373</v>
      </c>
      <c r="CV37" s="17">
        <v>3.0000000000000001E-3</v>
      </c>
      <c r="CW37" s="17">
        <v>1921</v>
      </c>
      <c r="CX37" s="17">
        <v>0</v>
      </c>
      <c r="CY37" s="17">
        <v>0</v>
      </c>
      <c r="CZ37" s="17">
        <v>0</v>
      </c>
      <c r="DA37" s="17">
        <v>0</v>
      </c>
      <c r="DB37" s="195"/>
    </row>
    <row r="38" spans="1:106" s="17" customFormat="1" ht="16.5" customHeight="1" x14ac:dyDescent="0.25">
      <c r="A38" s="198">
        <v>22</v>
      </c>
      <c r="B38" s="200"/>
      <c r="C38" s="199">
        <v>42704</v>
      </c>
      <c r="D38" s="199">
        <v>42704</v>
      </c>
      <c r="E38" s="199">
        <v>43068</v>
      </c>
      <c r="F38" s="200" t="s">
        <v>28</v>
      </c>
      <c r="G38" s="200"/>
      <c r="H38" s="198" t="s">
        <v>72</v>
      </c>
      <c r="I38" s="199">
        <v>22343</v>
      </c>
      <c r="J38" s="212">
        <v>325277</v>
      </c>
      <c r="K38" s="198">
        <v>1</v>
      </c>
      <c r="L38" s="198" t="s">
        <v>230</v>
      </c>
      <c r="M38" s="198"/>
      <c r="N38" s="198">
        <v>0</v>
      </c>
      <c r="O38" s="198">
        <v>0</v>
      </c>
      <c r="P38" s="198">
        <v>0</v>
      </c>
      <c r="Q38" s="198">
        <v>0</v>
      </c>
      <c r="R38" s="198">
        <v>0</v>
      </c>
      <c r="S38" s="198">
        <v>0</v>
      </c>
      <c r="T38" s="337">
        <v>22</v>
      </c>
      <c r="U38" s="331" t="s">
        <v>136</v>
      </c>
      <c r="V38" s="332"/>
      <c r="W38" s="332"/>
      <c r="X38" s="333">
        <v>0</v>
      </c>
      <c r="Y38" s="199"/>
      <c r="Z38" s="199"/>
      <c r="AA38" s="198"/>
      <c r="AB38" s="195"/>
      <c r="AC38" s="246">
        <v>1.03468E-2</v>
      </c>
      <c r="AD38" s="195">
        <v>3366</v>
      </c>
      <c r="AE38" s="246">
        <v>8.3759999999999998E-3</v>
      </c>
      <c r="AF38" s="195">
        <v>2725</v>
      </c>
      <c r="AG38" s="246">
        <v>1.03468E-2</v>
      </c>
      <c r="AH38" s="195">
        <v>3366</v>
      </c>
      <c r="AI38" s="246">
        <v>8.3759999999999998E-3</v>
      </c>
      <c r="AJ38" s="17">
        <v>2725</v>
      </c>
      <c r="AK38" s="246">
        <v>0</v>
      </c>
      <c r="AL38" s="17">
        <v>0</v>
      </c>
      <c r="AM38" s="246">
        <v>0</v>
      </c>
      <c r="AN38" s="17">
        <v>0</v>
      </c>
      <c r="AP38" s="195">
        <v>1.4824E-3</v>
      </c>
      <c r="AQ38" s="17">
        <v>482</v>
      </c>
      <c r="AR38" s="17">
        <v>1.1999999999999999E-3</v>
      </c>
      <c r="AS38" s="17">
        <v>390</v>
      </c>
      <c r="AT38" s="17">
        <v>1.4824E-3</v>
      </c>
      <c r="AU38" s="17">
        <v>482</v>
      </c>
      <c r="AV38" s="17">
        <v>1.1999999999999999E-3</v>
      </c>
      <c r="AW38" s="17">
        <v>390</v>
      </c>
      <c r="AX38" s="17">
        <v>0</v>
      </c>
      <c r="AY38" s="17">
        <v>0</v>
      </c>
      <c r="AZ38" s="17">
        <v>0</v>
      </c>
      <c r="BA38" s="17">
        <v>0</v>
      </c>
      <c r="BC38" s="17">
        <v>1.7789999999999999E-4</v>
      </c>
      <c r="BD38" s="17">
        <v>58</v>
      </c>
      <c r="BE38" s="17">
        <v>1.44E-4</v>
      </c>
      <c r="BF38" s="17">
        <v>47</v>
      </c>
      <c r="BG38" s="17">
        <v>1.7789999999999999E-4</v>
      </c>
      <c r="BH38" s="17">
        <v>58</v>
      </c>
      <c r="BI38" s="17">
        <v>1.44E-4</v>
      </c>
      <c r="BJ38" s="17">
        <v>47</v>
      </c>
      <c r="BK38" s="17">
        <v>0</v>
      </c>
      <c r="BL38" s="17">
        <v>0</v>
      </c>
      <c r="BM38" s="17">
        <v>0</v>
      </c>
      <c r="BN38" s="17">
        <v>0</v>
      </c>
      <c r="BP38" s="17">
        <v>5.1880000000000003E-4</v>
      </c>
      <c r="BQ38" s="17">
        <v>169</v>
      </c>
      <c r="BR38" s="17">
        <v>4.2000000000000002E-4</v>
      </c>
      <c r="BS38" s="17">
        <v>137</v>
      </c>
      <c r="BT38" s="17">
        <v>5.1880000000000003E-4</v>
      </c>
      <c r="BU38" s="17">
        <v>169</v>
      </c>
      <c r="BV38" s="17">
        <v>4.2000000000000002E-4</v>
      </c>
      <c r="BW38" s="17">
        <v>137</v>
      </c>
      <c r="BX38" s="17">
        <v>0</v>
      </c>
      <c r="BY38" s="17">
        <v>0</v>
      </c>
      <c r="BZ38" s="17">
        <v>0</v>
      </c>
      <c r="CA38" s="17">
        <v>0</v>
      </c>
      <c r="CC38" s="17">
        <v>7.5600000000000005E-4</v>
      </c>
      <c r="CD38" s="17">
        <v>246</v>
      </c>
      <c r="CE38" s="17">
        <v>6.1200000000000002E-4</v>
      </c>
      <c r="CF38" s="17">
        <v>199</v>
      </c>
      <c r="CG38" s="17">
        <v>7.5600000000000005E-4</v>
      </c>
      <c r="CH38" s="17">
        <v>246</v>
      </c>
      <c r="CI38" s="17">
        <v>6.1200000000000002E-4</v>
      </c>
      <c r="CJ38" s="17">
        <v>199</v>
      </c>
      <c r="CK38" s="17">
        <v>0</v>
      </c>
      <c r="CL38" s="17">
        <v>0</v>
      </c>
      <c r="CM38" s="17">
        <v>0</v>
      </c>
      <c r="CN38" s="17">
        <v>0</v>
      </c>
      <c r="CP38" s="17">
        <v>3.7058999999999998E-3</v>
      </c>
      <c r="CQ38" s="17">
        <v>1205</v>
      </c>
      <c r="CR38" s="17">
        <v>3.0000000000000001E-3</v>
      </c>
      <c r="CS38" s="17">
        <v>976</v>
      </c>
      <c r="CT38" s="17">
        <v>3.7058999999999998E-3</v>
      </c>
      <c r="CU38" s="17">
        <v>1205</v>
      </c>
      <c r="CV38" s="17">
        <v>3.0000000000000001E-3</v>
      </c>
      <c r="CW38" s="17">
        <v>976</v>
      </c>
      <c r="CX38" s="17">
        <v>0</v>
      </c>
      <c r="CY38" s="17">
        <v>0</v>
      </c>
      <c r="CZ38" s="17">
        <v>0</v>
      </c>
      <c r="DA38" s="17">
        <v>0</v>
      </c>
      <c r="DB38" s="195"/>
    </row>
    <row r="39" spans="1:106" s="17" customFormat="1" ht="16.5" customHeight="1" x14ac:dyDescent="0.25">
      <c r="A39" s="198">
        <v>23</v>
      </c>
      <c r="B39" s="200"/>
      <c r="C39" s="199">
        <v>42704</v>
      </c>
      <c r="D39" s="199">
        <v>42704</v>
      </c>
      <c r="E39" s="199">
        <v>43068</v>
      </c>
      <c r="F39" s="200" t="s">
        <v>28</v>
      </c>
      <c r="G39" s="200"/>
      <c r="H39" s="198" t="s">
        <v>72</v>
      </c>
      <c r="I39" s="199">
        <v>25410</v>
      </c>
      <c r="J39" s="212">
        <v>474122</v>
      </c>
      <c r="K39" s="198">
        <v>1</v>
      </c>
      <c r="L39" s="198" t="s">
        <v>230</v>
      </c>
      <c r="M39" s="198"/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337">
        <v>23</v>
      </c>
      <c r="U39" s="331" t="s">
        <v>136</v>
      </c>
      <c r="V39" s="332"/>
      <c r="W39" s="332"/>
      <c r="X39" s="333">
        <v>0</v>
      </c>
      <c r="Y39" s="199"/>
      <c r="Z39" s="199"/>
      <c r="AA39" s="198"/>
      <c r="AB39" s="195"/>
      <c r="AC39" s="246">
        <v>5.5735999999999997E-3</v>
      </c>
      <c r="AD39" s="195">
        <v>2643</v>
      </c>
      <c r="AE39" s="246">
        <v>4.5120000000000004E-3</v>
      </c>
      <c r="AF39" s="195">
        <v>2139</v>
      </c>
      <c r="AG39" s="246">
        <v>5.5735999999999997E-3</v>
      </c>
      <c r="AH39" s="195">
        <v>2643</v>
      </c>
      <c r="AI39" s="246">
        <v>4.5120000000000004E-3</v>
      </c>
      <c r="AJ39" s="17">
        <v>2139</v>
      </c>
      <c r="AK39" s="246">
        <v>0</v>
      </c>
      <c r="AL39" s="17">
        <v>0</v>
      </c>
      <c r="AM39" s="246">
        <v>0</v>
      </c>
      <c r="AN39" s="17">
        <v>0</v>
      </c>
      <c r="AP39" s="195">
        <v>1.4824E-3</v>
      </c>
      <c r="AQ39" s="17">
        <v>703</v>
      </c>
      <c r="AR39" s="17">
        <v>1.1999999999999999E-3</v>
      </c>
      <c r="AS39" s="17">
        <v>569</v>
      </c>
      <c r="AT39" s="17">
        <v>1.4824E-3</v>
      </c>
      <c r="AU39" s="17">
        <v>703</v>
      </c>
      <c r="AV39" s="17">
        <v>1.1999999999999999E-3</v>
      </c>
      <c r="AW39" s="17">
        <v>569</v>
      </c>
      <c r="AX39" s="17">
        <v>0</v>
      </c>
      <c r="AY39" s="17">
        <v>0</v>
      </c>
      <c r="AZ39" s="17">
        <v>0</v>
      </c>
      <c r="BA39" s="17">
        <v>0</v>
      </c>
      <c r="BC39" s="17">
        <v>1.7789999999999999E-4</v>
      </c>
      <c r="BD39" s="17">
        <v>84</v>
      </c>
      <c r="BE39" s="17">
        <v>1.44E-4</v>
      </c>
      <c r="BF39" s="17">
        <v>68</v>
      </c>
      <c r="BG39" s="17">
        <v>1.7789999999999999E-4</v>
      </c>
      <c r="BH39" s="17">
        <v>84</v>
      </c>
      <c r="BI39" s="17">
        <v>1.44E-4</v>
      </c>
      <c r="BJ39" s="17">
        <v>68</v>
      </c>
      <c r="BK39" s="17">
        <v>0</v>
      </c>
      <c r="BL39" s="17">
        <v>0</v>
      </c>
      <c r="BM39" s="17">
        <v>0</v>
      </c>
      <c r="BN39" s="17">
        <v>0</v>
      </c>
      <c r="BP39" s="17">
        <v>5.1880000000000003E-4</v>
      </c>
      <c r="BQ39" s="17">
        <v>246</v>
      </c>
      <c r="BR39" s="17">
        <v>4.2000000000000002E-4</v>
      </c>
      <c r="BS39" s="17">
        <v>199</v>
      </c>
      <c r="BT39" s="17">
        <v>5.1880000000000003E-4</v>
      </c>
      <c r="BU39" s="17">
        <v>246</v>
      </c>
      <c r="BV39" s="17">
        <v>4.2000000000000002E-4</v>
      </c>
      <c r="BW39" s="17">
        <v>199</v>
      </c>
      <c r="BX39" s="17">
        <v>0</v>
      </c>
      <c r="BY39" s="17">
        <v>0</v>
      </c>
      <c r="BZ39" s="17">
        <v>0</v>
      </c>
      <c r="CA39" s="17">
        <v>0</v>
      </c>
      <c r="CC39" s="17">
        <v>7.5600000000000005E-4</v>
      </c>
      <c r="CD39" s="17">
        <v>358</v>
      </c>
      <c r="CE39" s="17">
        <v>6.1200000000000002E-4</v>
      </c>
      <c r="CF39" s="17">
        <v>290</v>
      </c>
      <c r="CG39" s="17">
        <v>7.5600000000000005E-4</v>
      </c>
      <c r="CH39" s="17">
        <v>358</v>
      </c>
      <c r="CI39" s="17">
        <v>6.1200000000000002E-4</v>
      </c>
      <c r="CJ39" s="17">
        <v>290</v>
      </c>
      <c r="CK39" s="17">
        <v>0</v>
      </c>
      <c r="CL39" s="17">
        <v>0</v>
      </c>
      <c r="CM39" s="17">
        <v>0</v>
      </c>
      <c r="CN39" s="17">
        <v>0</v>
      </c>
      <c r="CP39" s="17">
        <v>3.7058999999999998E-3</v>
      </c>
      <c r="CQ39" s="17">
        <v>1757</v>
      </c>
      <c r="CR39" s="17">
        <v>3.0000000000000001E-3</v>
      </c>
      <c r="CS39" s="17">
        <v>1422</v>
      </c>
      <c r="CT39" s="17">
        <v>3.7058999999999998E-3</v>
      </c>
      <c r="CU39" s="17">
        <v>1757</v>
      </c>
      <c r="CV39" s="17">
        <v>3.0000000000000001E-3</v>
      </c>
      <c r="CW39" s="17">
        <v>1422</v>
      </c>
      <c r="CX39" s="17">
        <v>0</v>
      </c>
      <c r="CY39" s="17">
        <v>0</v>
      </c>
      <c r="CZ39" s="17">
        <v>0</v>
      </c>
      <c r="DA39" s="17">
        <v>0</v>
      </c>
      <c r="DB39" s="195"/>
    </row>
    <row r="40" spans="1:106" s="17" customFormat="1" ht="16.5" customHeight="1" x14ac:dyDescent="0.25">
      <c r="A40" s="198">
        <v>24</v>
      </c>
      <c r="B40" s="200"/>
      <c r="C40" s="199">
        <v>42704</v>
      </c>
      <c r="D40" s="199">
        <v>42704</v>
      </c>
      <c r="E40" s="199">
        <v>43068</v>
      </c>
      <c r="F40" s="200" t="s">
        <v>28</v>
      </c>
      <c r="G40" s="200"/>
      <c r="H40" s="198" t="s">
        <v>32</v>
      </c>
      <c r="I40" s="199">
        <v>30059</v>
      </c>
      <c r="J40" s="212">
        <v>536141</v>
      </c>
      <c r="K40" s="198">
        <v>1</v>
      </c>
      <c r="L40" s="198" t="s">
        <v>230</v>
      </c>
      <c r="M40" s="198"/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337">
        <v>24</v>
      </c>
      <c r="U40" s="331" t="s">
        <v>136</v>
      </c>
      <c r="V40" s="332"/>
      <c r="W40" s="332"/>
      <c r="X40" s="333">
        <v>0</v>
      </c>
      <c r="Y40" s="199"/>
      <c r="Z40" s="199"/>
      <c r="AA40" s="198"/>
      <c r="AB40" s="195"/>
      <c r="AC40" s="246">
        <v>3.2759999999999998E-3</v>
      </c>
      <c r="AD40" s="195">
        <v>1756</v>
      </c>
      <c r="AE40" s="246">
        <v>2.6519999999999998E-3</v>
      </c>
      <c r="AF40" s="195">
        <v>1422</v>
      </c>
      <c r="AG40" s="246">
        <v>3.2759999999999998E-3</v>
      </c>
      <c r="AH40" s="195">
        <v>1756</v>
      </c>
      <c r="AI40" s="246">
        <v>2.6519999999999998E-3</v>
      </c>
      <c r="AJ40" s="17">
        <v>1422</v>
      </c>
      <c r="AK40" s="246">
        <v>0</v>
      </c>
      <c r="AL40" s="17">
        <v>0</v>
      </c>
      <c r="AM40" s="246">
        <v>0</v>
      </c>
      <c r="AN40" s="17">
        <v>0</v>
      </c>
      <c r="AP40" s="195">
        <v>1.4824E-3</v>
      </c>
      <c r="AQ40" s="17">
        <v>795</v>
      </c>
      <c r="AR40" s="17">
        <v>1.1999999999999999E-3</v>
      </c>
      <c r="AS40" s="17">
        <v>643</v>
      </c>
      <c r="AT40" s="17">
        <v>1.4824E-3</v>
      </c>
      <c r="AU40" s="17">
        <v>795</v>
      </c>
      <c r="AV40" s="17">
        <v>1.1999999999999999E-3</v>
      </c>
      <c r="AW40" s="17">
        <v>643</v>
      </c>
      <c r="AX40" s="17">
        <v>0</v>
      </c>
      <c r="AY40" s="17">
        <v>0</v>
      </c>
      <c r="AZ40" s="17">
        <v>0</v>
      </c>
      <c r="BA40" s="17">
        <v>0</v>
      </c>
      <c r="BC40" s="17">
        <v>1.7789999999999999E-4</v>
      </c>
      <c r="BD40" s="17">
        <v>95</v>
      </c>
      <c r="BE40" s="17">
        <v>1.44E-4</v>
      </c>
      <c r="BF40" s="17">
        <v>77</v>
      </c>
      <c r="BG40" s="17">
        <v>1.7789999999999999E-4</v>
      </c>
      <c r="BH40" s="17">
        <v>95</v>
      </c>
      <c r="BI40" s="17">
        <v>1.44E-4</v>
      </c>
      <c r="BJ40" s="17">
        <v>77</v>
      </c>
      <c r="BK40" s="17">
        <v>0</v>
      </c>
      <c r="BL40" s="17">
        <v>0</v>
      </c>
      <c r="BM40" s="17">
        <v>0</v>
      </c>
      <c r="BN40" s="17">
        <v>0</v>
      </c>
      <c r="BP40" s="17">
        <v>5.1880000000000003E-4</v>
      </c>
      <c r="BQ40" s="17">
        <v>278</v>
      </c>
      <c r="BR40" s="17">
        <v>4.2000000000000002E-4</v>
      </c>
      <c r="BS40" s="17">
        <v>225</v>
      </c>
      <c r="BT40" s="17">
        <v>5.1880000000000003E-4</v>
      </c>
      <c r="BU40" s="17">
        <v>278</v>
      </c>
      <c r="BV40" s="17">
        <v>4.2000000000000002E-4</v>
      </c>
      <c r="BW40" s="17">
        <v>225</v>
      </c>
      <c r="BX40" s="17">
        <v>0</v>
      </c>
      <c r="BY40" s="17">
        <v>0</v>
      </c>
      <c r="BZ40" s="17">
        <v>0</v>
      </c>
      <c r="CA40" s="17">
        <v>0</v>
      </c>
      <c r="CC40" s="17">
        <v>7.5600000000000005E-4</v>
      </c>
      <c r="CD40" s="17">
        <v>405</v>
      </c>
      <c r="CE40" s="17">
        <v>6.1200000000000002E-4</v>
      </c>
      <c r="CF40" s="17">
        <v>328</v>
      </c>
      <c r="CG40" s="17">
        <v>7.5600000000000005E-4</v>
      </c>
      <c r="CH40" s="17">
        <v>405</v>
      </c>
      <c r="CI40" s="17">
        <v>6.1200000000000002E-4</v>
      </c>
      <c r="CJ40" s="17">
        <v>328</v>
      </c>
      <c r="CK40" s="17">
        <v>0</v>
      </c>
      <c r="CL40" s="17">
        <v>0</v>
      </c>
      <c r="CM40" s="17">
        <v>0</v>
      </c>
      <c r="CN40" s="17">
        <v>0</v>
      </c>
      <c r="CP40" s="17">
        <v>3.7058999999999998E-3</v>
      </c>
      <c r="CQ40" s="17">
        <v>1987</v>
      </c>
      <c r="CR40" s="17">
        <v>3.0000000000000001E-3</v>
      </c>
      <c r="CS40" s="17">
        <v>1608</v>
      </c>
      <c r="CT40" s="17">
        <v>3.7058999999999998E-3</v>
      </c>
      <c r="CU40" s="17">
        <v>1987</v>
      </c>
      <c r="CV40" s="17">
        <v>3.0000000000000001E-3</v>
      </c>
      <c r="CW40" s="17">
        <v>1608</v>
      </c>
      <c r="CX40" s="17">
        <v>0</v>
      </c>
      <c r="CY40" s="17">
        <v>0</v>
      </c>
      <c r="CZ40" s="17">
        <v>0</v>
      </c>
      <c r="DA40" s="17">
        <v>0</v>
      </c>
      <c r="DB40" s="195"/>
    </row>
    <row r="41" spans="1:106" s="17" customFormat="1" ht="16.5" customHeight="1" x14ac:dyDescent="0.25">
      <c r="A41" s="198">
        <v>25</v>
      </c>
      <c r="B41" s="200"/>
      <c r="C41" s="199">
        <v>42704</v>
      </c>
      <c r="D41" s="199">
        <v>42704</v>
      </c>
      <c r="E41" s="199">
        <v>43068</v>
      </c>
      <c r="F41" s="200" t="s">
        <v>28</v>
      </c>
      <c r="G41" s="200"/>
      <c r="H41" s="198" t="s">
        <v>72</v>
      </c>
      <c r="I41" s="199">
        <v>33303</v>
      </c>
      <c r="J41" s="212">
        <v>740694</v>
      </c>
      <c r="K41" s="198">
        <v>1</v>
      </c>
      <c r="L41" s="198" t="s">
        <v>230</v>
      </c>
      <c r="M41" s="198"/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8">
        <v>0</v>
      </c>
      <c r="T41" s="337">
        <v>25</v>
      </c>
      <c r="U41" s="331" t="s">
        <v>136</v>
      </c>
      <c r="V41" s="332"/>
      <c r="W41" s="332"/>
      <c r="X41" s="333">
        <v>0</v>
      </c>
      <c r="Y41" s="199"/>
      <c r="Z41" s="199"/>
      <c r="AA41" s="198"/>
      <c r="AB41" s="195"/>
      <c r="AC41" s="246">
        <v>1.8232999999999999E-3</v>
      </c>
      <c r="AD41" s="195">
        <v>1351</v>
      </c>
      <c r="AE41" s="246">
        <v>1.4760000000000001E-3</v>
      </c>
      <c r="AF41" s="195">
        <v>1093</v>
      </c>
      <c r="AG41" s="246">
        <v>1.8232999999999999E-3</v>
      </c>
      <c r="AH41" s="195">
        <v>1351</v>
      </c>
      <c r="AI41" s="246">
        <v>1.4760000000000001E-3</v>
      </c>
      <c r="AJ41" s="17">
        <v>1093</v>
      </c>
      <c r="AK41" s="246">
        <v>0</v>
      </c>
      <c r="AL41" s="17">
        <v>0</v>
      </c>
      <c r="AM41" s="246">
        <v>0</v>
      </c>
      <c r="AN41" s="17">
        <v>0</v>
      </c>
      <c r="AP41" s="195">
        <v>1.4824E-3</v>
      </c>
      <c r="AQ41" s="17">
        <v>1098</v>
      </c>
      <c r="AR41" s="17">
        <v>1.1999999999999999E-3</v>
      </c>
      <c r="AS41" s="17">
        <v>889</v>
      </c>
      <c r="AT41" s="17">
        <v>1.4824E-3</v>
      </c>
      <c r="AU41" s="17">
        <v>1098</v>
      </c>
      <c r="AV41" s="17">
        <v>1.1999999999999999E-3</v>
      </c>
      <c r="AW41" s="17">
        <v>889</v>
      </c>
      <c r="AX41" s="17">
        <v>0</v>
      </c>
      <c r="AY41" s="17">
        <v>0</v>
      </c>
      <c r="AZ41" s="17">
        <v>0</v>
      </c>
      <c r="BA41" s="17">
        <v>0</v>
      </c>
      <c r="BC41" s="17">
        <v>1.7789999999999999E-4</v>
      </c>
      <c r="BD41" s="17">
        <v>132</v>
      </c>
      <c r="BE41" s="17">
        <v>1.44E-4</v>
      </c>
      <c r="BF41" s="17">
        <v>107</v>
      </c>
      <c r="BG41" s="17">
        <v>1.7789999999999999E-4</v>
      </c>
      <c r="BH41" s="17">
        <v>132</v>
      </c>
      <c r="BI41" s="17">
        <v>1.44E-4</v>
      </c>
      <c r="BJ41" s="17">
        <v>107</v>
      </c>
      <c r="BK41" s="17">
        <v>0</v>
      </c>
      <c r="BL41" s="17">
        <v>0</v>
      </c>
      <c r="BM41" s="17">
        <v>0</v>
      </c>
      <c r="BN41" s="17">
        <v>0</v>
      </c>
      <c r="BP41" s="17">
        <v>5.1880000000000003E-4</v>
      </c>
      <c r="BQ41" s="17">
        <v>384</v>
      </c>
      <c r="BR41" s="17">
        <v>4.2000000000000002E-4</v>
      </c>
      <c r="BS41" s="17">
        <v>311</v>
      </c>
      <c r="BT41" s="17">
        <v>5.1880000000000003E-4</v>
      </c>
      <c r="BU41" s="17">
        <v>384</v>
      </c>
      <c r="BV41" s="17">
        <v>4.2000000000000002E-4</v>
      </c>
      <c r="BW41" s="17">
        <v>311</v>
      </c>
      <c r="BX41" s="17">
        <v>0</v>
      </c>
      <c r="BY41" s="17">
        <v>0</v>
      </c>
      <c r="BZ41" s="17">
        <v>0</v>
      </c>
      <c r="CA41" s="17">
        <v>0</v>
      </c>
      <c r="CC41" s="17">
        <v>7.5600000000000005E-4</v>
      </c>
      <c r="CD41" s="17">
        <v>560</v>
      </c>
      <c r="CE41" s="17">
        <v>6.1200000000000002E-4</v>
      </c>
      <c r="CF41" s="17">
        <v>453</v>
      </c>
      <c r="CG41" s="17">
        <v>7.5600000000000005E-4</v>
      </c>
      <c r="CH41" s="17">
        <v>560</v>
      </c>
      <c r="CI41" s="17">
        <v>6.1200000000000002E-4</v>
      </c>
      <c r="CJ41" s="17">
        <v>453</v>
      </c>
      <c r="CK41" s="17">
        <v>0</v>
      </c>
      <c r="CL41" s="17">
        <v>0</v>
      </c>
      <c r="CM41" s="17">
        <v>0</v>
      </c>
      <c r="CN41" s="17">
        <v>0</v>
      </c>
      <c r="CP41" s="17">
        <v>3.7058999999999998E-3</v>
      </c>
      <c r="CQ41" s="17">
        <v>2745</v>
      </c>
      <c r="CR41" s="17">
        <v>3.0000000000000001E-3</v>
      </c>
      <c r="CS41" s="17">
        <v>2222</v>
      </c>
      <c r="CT41" s="17">
        <v>3.7058999999999998E-3</v>
      </c>
      <c r="CU41" s="17">
        <v>2745</v>
      </c>
      <c r="CV41" s="17">
        <v>3.0000000000000001E-3</v>
      </c>
      <c r="CW41" s="17">
        <v>2222</v>
      </c>
      <c r="CX41" s="17">
        <v>0</v>
      </c>
      <c r="CY41" s="17">
        <v>0</v>
      </c>
      <c r="CZ41" s="17">
        <v>0</v>
      </c>
      <c r="DA41" s="17">
        <v>0</v>
      </c>
      <c r="DB41" s="195"/>
    </row>
    <row r="42" spans="1:106" s="17" customFormat="1" ht="16.5" customHeight="1" x14ac:dyDescent="0.25">
      <c r="A42" s="198">
        <v>26</v>
      </c>
      <c r="B42" s="200"/>
      <c r="C42" s="199">
        <v>42704</v>
      </c>
      <c r="D42" s="199">
        <v>42704</v>
      </c>
      <c r="E42" s="199">
        <v>43068</v>
      </c>
      <c r="F42" s="200" t="s">
        <v>28</v>
      </c>
      <c r="G42" s="200"/>
      <c r="H42" s="198" t="s">
        <v>72</v>
      </c>
      <c r="I42" s="199">
        <v>32978</v>
      </c>
      <c r="J42" s="212">
        <v>737738</v>
      </c>
      <c r="K42" s="198">
        <v>1</v>
      </c>
      <c r="L42" s="198" t="s">
        <v>230</v>
      </c>
      <c r="M42" s="198"/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8">
        <v>0</v>
      </c>
      <c r="T42" s="337">
        <v>26</v>
      </c>
      <c r="U42" s="331" t="s">
        <v>136</v>
      </c>
      <c r="V42" s="332"/>
      <c r="W42" s="332"/>
      <c r="X42" s="333">
        <v>0</v>
      </c>
      <c r="Y42" s="199"/>
      <c r="Z42" s="199"/>
      <c r="AA42" s="198"/>
      <c r="AB42" s="195"/>
      <c r="AC42" s="246">
        <v>1.8529E-3</v>
      </c>
      <c r="AD42" s="195">
        <v>1367</v>
      </c>
      <c r="AE42" s="246">
        <v>1.5E-3</v>
      </c>
      <c r="AF42" s="195">
        <v>1107</v>
      </c>
      <c r="AG42" s="246">
        <v>1.8529E-3</v>
      </c>
      <c r="AH42" s="195">
        <v>1367</v>
      </c>
      <c r="AI42" s="246">
        <v>1.5E-3</v>
      </c>
      <c r="AJ42" s="17">
        <v>1107</v>
      </c>
      <c r="AK42" s="246">
        <v>0</v>
      </c>
      <c r="AL42" s="17">
        <v>0</v>
      </c>
      <c r="AM42" s="246">
        <v>0</v>
      </c>
      <c r="AN42" s="17">
        <v>0</v>
      </c>
      <c r="AP42" s="195">
        <v>1.4824E-3</v>
      </c>
      <c r="AQ42" s="17">
        <v>1094</v>
      </c>
      <c r="AR42" s="17">
        <v>1.1999999999999999E-3</v>
      </c>
      <c r="AS42" s="17">
        <v>885</v>
      </c>
      <c r="AT42" s="17">
        <v>1.4824E-3</v>
      </c>
      <c r="AU42" s="17">
        <v>1094</v>
      </c>
      <c r="AV42" s="17">
        <v>1.1999999999999999E-3</v>
      </c>
      <c r="AW42" s="17">
        <v>885</v>
      </c>
      <c r="AX42" s="17">
        <v>0</v>
      </c>
      <c r="AY42" s="17">
        <v>0</v>
      </c>
      <c r="AZ42" s="17">
        <v>0</v>
      </c>
      <c r="BA42" s="17">
        <v>0</v>
      </c>
      <c r="BC42" s="17">
        <v>1.7789999999999999E-4</v>
      </c>
      <c r="BD42" s="17">
        <v>131</v>
      </c>
      <c r="BE42" s="17">
        <v>1.44E-4</v>
      </c>
      <c r="BF42" s="17">
        <v>106</v>
      </c>
      <c r="BG42" s="17">
        <v>1.7789999999999999E-4</v>
      </c>
      <c r="BH42" s="17">
        <v>131</v>
      </c>
      <c r="BI42" s="17">
        <v>1.44E-4</v>
      </c>
      <c r="BJ42" s="17">
        <v>106</v>
      </c>
      <c r="BK42" s="17">
        <v>0</v>
      </c>
      <c r="BL42" s="17">
        <v>0</v>
      </c>
      <c r="BM42" s="17">
        <v>0</v>
      </c>
      <c r="BN42" s="17">
        <v>0</v>
      </c>
      <c r="BP42" s="17">
        <v>5.1880000000000003E-4</v>
      </c>
      <c r="BQ42" s="17">
        <v>383</v>
      </c>
      <c r="BR42" s="17">
        <v>4.2000000000000002E-4</v>
      </c>
      <c r="BS42" s="17">
        <v>310</v>
      </c>
      <c r="BT42" s="17">
        <v>5.1880000000000003E-4</v>
      </c>
      <c r="BU42" s="17">
        <v>383</v>
      </c>
      <c r="BV42" s="17">
        <v>4.2000000000000002E-4</v>
      </c>
      <c r="BW42" s="17">
        <v>310</v>
      </c>
      <c r="BX42" s="17">
        <v>0</v>
      </c>
      <c r="BY42" s="17">
        <v>0</v>
      </c>
      <c r="BZ42" s="17">
        <v>0</v>
      </c>
      <c r="CA42" s="17">
        <v>0</v>
      </c>
      <c r="CC42" s="17">
        <v>7.5600000000000005E-4</v>
      </c>
      <c r="CD42" s="17">
        <v>558</v>
      </c>
      <c r="CE42" s="17">
        <v>6.1200000000000002E-4</v>
      </c>
      <c r="CF42" s="17">
        <v>451</v>
      </c>
      <c r="CG42" s="17">
        <v>7.5600000000000005E-4</v>
      </c>
      <c r="CH42" s="17">
        <v>558</v>
      </c>
      <c r="CI42" s="17">
        <v>6.1200000000000002E-4</v>
      </c>
      <c r="CJ42" s="17">
        <v>451</v>
      </c>
      <c r="CK42" s="17">
        <v>0</v>
      </c>
      <c r="CL42" s="17">
        <v>0</v>
      </c>
      <c r="CM42" s="17">
        <v>0</v>
      </c>
      <c r="CN42" s="17">
        <v>0</v>
      </c>
      <c r="CP42" s="17">
        <v>3.7058999999999998E-3</v>
      </c>
      <c r="CQ42" s="17">
        <v>2734</v>
      </c>
      <c r="CR42" s="17">
        <v>3.0000000000000001E-3</v>
      </c>
      <c r="CS42" s="17">
        <v>2213</v>
      </c>
      <c r="CT42" s="17">
        <v>3.7058999999999998E-3</v>
      </c>
      <c r="CU42" s="17">
        <v>2734</v>
      </c>
      <c r="CV42" s="17">
        <v>3.0000000000000001E-3</v>
      </c>
      <c r="CW42" s="17">
        <v>2213</v>
      </c>
      <c r="CX42" s="17">
        <v>0</v>
      </c>
      <c r="CY42" s="17">
        <v>0</v>
      </c>
      <c r="CZ42" s="17">
        <v>0</v>
      </c>
      <c r="DA42" s="17">
        <v>0</v>
      </c>
      <c r="DB42" s="195"/>
    </row>
    <row r="43" spans="1:106" s="17" customFormat="1" ht="16.5" customHeight="1" x14ac:dyDescent="0.25">
      <c r="A43" s="198">
        <v>27</v>
      </c>
      <c r="B43" s="200"/>
      <c r="C43" s="199">
        <v>42704</v>
      </c>
      <c r="D43" s="199">
        <v>42704</v>
      </c>
      <c r="E43" s="199">
        <v>43068</v>
      </c>
      <c r="F43" s="200" t="s">
        <v>28</v>
      </c>
      <c r="G43" s="200"/>
      <c r="H43" s="198" t="s">
        <v>72</v>
      </c>
      <c r="I43" s="199">
        <v>22692</v>
      </c>
      <c r="J43" s="212">
        <v>341542</v>
      </c>
      <c r="K43" s="198">
        <v>1</v>
      </c>
      <c r="L43" s="198" t="s">
        <v>230</v>
      </c>
      <c r="M43" s="198"/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8">
        <v>0</v>
      </c>
      <c r="T43" s="337">
        <v>27</v>
      </c>
      <c r="U43" s="331" t="s">
        <v>136</v>
      </c>
      <c r="V43" s="332"/>
      <c r="W43" s="332"/>
      <c r="X43" s="333">
        <v>0</v>
      </c>
      <c r="Y43" s="199"/>
      <c r="Z43" s="199"/>
      <c r="AA43" s="198"/>
      <c r="AB43" s="195"/>
      <c r="AC43" s="246">
        <v>9.6205000000000006E-3</v>
      </c>
      <c r="AD43" s="195">
        <v>3286</v>
      </c>
      <c r="AE43" s="246">
        <v>7.7879999999999998E-3</v>
      </c>
      <c r="AF43" s="195">
        <v>2660</v>
      </c>
      <c r="AG43" s="246">
        <v>9.6205000000000006E-3</v>
      </c>
      <c r="AH43" s="195">
        <v>3286</v>
      </c>
      <c r="AI43" s="246">
        <v>7.7879999999999998E-3</v>
      </c>
      <c r="AJ43" s="17">
        <v>2660</v>
      </c>
      <c r="AK43" s="246">
        <v>0</v>
      </c>
      <c r="AL43" s="17">
        <v>0</v>
      </c>
      <c r="AM43" s="246">
        <v>0</v>
      </c>
      <c r="AN43" s="17">
        <v>0</v>
      </c>
      <c r="AP43" s="195">
        <v>1.4824E-3</v>
      </c>
      <c r="AQ43" s="17">
        <v>506</v>
      </c>
      <c r="AR43" s="17">
        <v>1.1999999999999999E-3</v>
      </c>
      <c r="AS43" s="17">
        <v>410</v>
      </c>
      <c r="AT43" s="17">
        <v>1.4824E-3</v>
      </c>
      <c r="AU43" s="17">
        <v>506</v>
      </c>
      <c r="AV43" s="17">
        <v>1.1999999999999999E-3</v>
      </c>
      <c r="AW43" s="17">
        <v>410</v>
      </c>
      <c r="AX43" s="17">
        <v>0</v>
      </c>
      <c r="AY43" s="17">
        <v>0</v>
      </c>
      <c r="AZ43" s="17">
        <v>0</v>
      </c>
      <c r="BA43" s="17">
        <v>0</v>
      </c>
      <c r="BC43" s="17">
        <v>1.7789999999999999E-4</v>
      </c>
      <c r="BD43" s="17">
        <v>61</v>
      </c>
      <c r="BE43" s="17">
        <v>1.44E-4</v>
      </c>
      <c r="BF43" s="17">
        <v>49</v>
      </c>
      <c r="BG43" s="17">
        <v>1.7789999999999999E-4</v>
      </c>
      <c r="BH43" s="17">
        <v>61</v>
      </c>
      <c r="BI43" s="17">
        <v>1.44E-4</v>
      </c>
      <c r="BJ43" s="17">
        <v>49</v>
      </c>
      <c r="BK43" s="17">
        <v>0</v>
      </c>
      <c r="BL43" s="17">
        <v>0</v>
      </c>
      <c r="BM43" s="17">
        <v>0</v>
      </c>
      <c r="BN43" s="17">
        <v>0</v>
      </c>
      <c r="BP43" s="17">
        <v>5.1880000000000003E-4</v>
      </c>
      <c r="BQ43" s="17">
        <v>177</v>
      </c>
      <c r="BR43" s="17">
        <v>4.2000000000000002E-4</v>
      </c>
      <c r="BS43" s="17">
        <v>143</v>
      </c>
      <c r="BT43" s="17">
        <v>5.1880000000000003E-4</v>
      </c>
      <c r="BU43" s="17">
        <v>177</v>
      </c>
      <c r="BV43" s="17">
        <v>4.2000000000000002E-4</v>
      </c>
      <c r="BW43" s="17">
        <v>143</v>
      </c>
      <c r="BX43" s="17">
        <v>0</v>
      </c>
      <c r="BY43" s="17">
        <v>0</v>
      </c>
      <c r="BZ43" s="17">
        <v>0</v>
      </c>
      <c r="CA43" s="17">
        <v>0</v>
      </c>
      <c r="CC43" s="17">
        <v>7.5600000000000005E-4</v>
      </c>
      <c r="CD43" s="17">
        <v>258</v>
      </c>
      <c r="CE43" s="17">
        <v>6.1200000000000002E-4</v>
      </c>
      <c r="CF43" s="17">
        <v>209</v>
      </c>
      <c r="CG43" s="17">
        <v>7.5600000000000005E-4</v>
      </c>
      <c r="CH43" s="17">
        <v>258</v>
      </c>
      <c r="CI43" s="17">
        <v>6.1200000000000002E-4</v>
      </c>
      <c r="CJ43" s="17">
        <v>209</v>
      </c>
      <c r="CK43" s="17">
        <v>0</v>
      </c>
      <c r="CL43" s="17">
        <v>0</v>
      </c>
      <c r="CM43" s="17">
        <v>0</v>
      </c>
      <c r="CN43" s="17">
        <v>0</v>
      </c>
      <c r="CP43" s="17">
        <v>3.7058999999999998E-3</v>
      </c>
      <c r="CQ43" s="17">
        <v>1266</v>
      </c>
      <c r="CR43" s="17">
        <v>3.0000000000000001E-3</v>
      </c>
      <c r="CS43" s="17">
        <v>1025</v>
      </c>
      <c r="CT43" s="17">
        <v>3.7058999999999998E-3</v>
      </c>
      <c r="CU43" s="17">
        <v>1266</v>
      </c>
      <c r="CV43" s="17">
        <v>3.0000000000000001E-3</v>
      </c>
      <c r="CW43" s="17">
        <v>1025</v>
      </c>
      <c r="CX43" s="17">
        <v>0</v>
      </c>
      <c r="CY43" s="17">
        <v>0</v>
      </c>
      <c r="CZ43" s="17">
        <v>0</v>
      </c>
      <c r="DA43" s="17">
        <v>0</v>
      </c>
      <c r="DB43" s="195"/>
    </row>
    <row r="44" spans="1:106" s="17" customFormat="1" ht="16.5" customHeight="1" x14ac:dyDescent="0.25">
      <c r="A44" s="198">
        <v>28</v>
      </c>
      <c r="B44" s="200"/>
      <c r="C44" s="199">
        <v>42704</v>
      </c>
      <c r="D44" s="199">
        <v>42704</v>
      </c>
      <c r="E44" s="199">
        <v>43068</v>
      </c>
      <c r="F44" s="200" t="s">
        <v>28</v>
      </c>
      <c r="G44" s="200"/>
      <c r="H44" s="198" t="s">
        <v>72</v>
      </c>
      <c r="I44" s="199">
        <v>21790</v>
      </c>
      <c r="J44" s="212">
        <v>288627</v>
      </c>
      <c r="K44" s="198">
        <v>1</v>
      </c>
      <c r="L44" s="198" t="s">
        <v>230</v>
      </c>
      <c r="M44" s="198"/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8">
        <v>0</v>
      </c>
      <c r="T44" s="337">
        <v>28</v>
      </c>
      <c r="U44" s="331" t="s">
        <v>136</v>
      </c>
      <c r="V44" s="332"/>
      <c r="W44" s="332"/>
      <c r="X44" s="333">
        <v>0</v>
      </c>
      <c r="Y44" s="199"/>
      <c r="Z44" s="199"/>
      <c r="AA44" s="198"/>
      <c r="AB44" s="195"/>
      <c r="AC44" s="246">
        <v>1.22442E-2</v>
      </c>
      <c r="AD44" s="195">
        <v>3534</v>
      </c>
      <c r="AE44" s="246">
        <v>9.9120000000000007E-3</v>
      </c>
      <c r="AF44" s="195">
        <v>2861</v>
      </c>
      <c r="AG44" s="246">
        <v>1.22442E-2</v>
      </c>
      <c r="AH44" s="195">
        <v>3534</v>
      </c>
      <c r="AI44" s="246">
        <v>9.9120000000000007E-3</v>
      </c>
      <c r="AJ44" s="17">
        <v>2861</v>
      </c>
      <c r="AK44" s="246">
        <v>0</v>
      </c>
      <c r="AL44" s="17">
        <v>0</v>
      </c>
      <c r="AM44" s="246">
        <v>0</v>
      </c>
      <c r="AN44" s="17">
        <v>0</v>
      </c>
      <c r="AP44" s="195">
        <v>1.4824E-3</v>
      </c>
      <c r="AQ44" s="17">
        <v>428</v>
      </c>
      <c r="AR44" s="17">
        <v>1.1999999999999999E-3</v>
      </c>
      <c r="AS44" s="17">
        <v>346</v>
      </c>
      <c r="AT44" s="17">
        <v>1.4824E-3</v>
      </c>
      <c r="AU44" s="17">
        <v>428</v>
      </c>
      <c r="AV44" s="17">
        <v>1.1999999999999999E-3</v>
      </c>
      <c r="AW44" s="17">
        <v>346</v>
      </c>
      <c r="AX44" s="17">
        <v>0</v>
      </c>
      <c r="AY44" s="17">
        <v>0</v>
      </c>
      <c r="AZ44" s="17">
        <v>0</v>
      </c>
      <c r="BA44" s="17">
        <v>0</v>
      </c>
      <c r="BC44" s="17">
        <v>1.7789999999999999E-4</v>
      </c>
      <c r="BD44" s="17">
        <v>51</v>
      </c>
      <c r="BE44" s="17">
        <v>1.44E-4</v>
      </c>
      <c r="BF44" s="17">
        <v>42</v>
      </c>
      <c r="BG44" s="17">
        <v>1.7789999999999999E-4</v>
      </c>
      <c r="BH44" s="17">
        <v>51</v>
      </c>
      <c r="BI44" s="17">
        <v>1.44E-4</v>
      </c>
      <c r="BJ44" s="17">
        <v>42</v>
      </c>
      <c r="BK44" s="17">
        <v>0</v>
      </c>
      <c r="BL44" s="17">
        <v>0</v>
      </c>
      <c r="BM44" s="17">
        <v>0</v>
      </c>
      <c r="BN44" s="17">
        <v>0</v>
      </c>
      <c r="BP44" s="17">
        <v>5.1880000000000003E-4</v>
      </c>
      <c r="BQ44" s="17">
        <v>150</v>
      </c>
      <c r="BR44" s="17">
        <v>4.2000000000000002E-4</v>
      </c>
      <c r="BS44" s="17">
        <v>121</v>
      </c>
      <c r="BT44" s="17">
        <v>5.1880000000000003E-4</v>
      </c>
      <c r="BU44" s="17">
        <v>150</v>
      </c>
      <c r="BV44" s="17">
        <v>4.2000000000000002E-4</v>
      </c>
      <c r="BW44" s="17">
        <v>121</v>
      </c>
      <c r="BX44" s="17">
        <v>0</v>
      </c>
      <c r="BY44" s="17">
        <v>0</v>
      </c>
      <c r="BZ44" s="17">
        <v>0</v>
      </c>
      <c r="CA44" s="17">
        <v>0</v>
      </c>
      <c r="CC44" s="17">
        <v>7.5600000000000005E-4</v>
      </c>
      <c r="CD44" s="17">
        <v>218</v>
      </c>
      <c r="CE44" s="17">
        <v>6.1200000000000002E-4</v>
      </c>
      <c r="CF44" s="17">
        <v>177</v>
      </c>
      <c r="CG44" s="17">
        <v>7.5600000000000005E-4</v>
      </c>
      <c r="CH44" s="17">
        <v>218</v>
      </c>
      <c r="CI44" s="17">
        <v>6.1200000000000002E-4</v>
      </c>
      <c r="CJ44" s="17">
        <v>177</v>
      </c>
      <c r="CK44" s="17">
        <v>0</v>
      </c>
      <c r="CL44" s="17">
        <v>0</v>
      </c>
      <c r="CM44" s="17">
        <v>0</v>
      </c>
      <c r="CN44" s="17">
        <v>0</v>
      </c>
      <c r="CP44" s="17">
        <v>3.7058999999999998E-3</v>
      </c>
      <c r="CQ44" s="17">
        <v>1070</v>
      </c>
      <c r="CR44" s="17">
        <v>3.0000000000000001E-3</v>
      </c>
      <c r="CS44" s="17">
        <v>866</v>
      </c>
      <c r="CT44" s="17">
        <v>3.7058999999999998E-3</v>
      </c>
      <c r="CU44" s="17">
        <v>1070</v>
      </c>
      <c r="CV44" s="17">
        <v>3.0000000000000001E-3</v>
      </c>
      <c r="CW44" s="17">
        <v>866</v>
      </c>
      <c r="CX44" s="17">
        <v>0</v>
      </c>
      <c r="CY44" s="17">
        <v>0</v>
      </c>
      <c r="CZ44" s="17">
        <v>0</v>
      </c>
      <c r="DA44" s="17">
        <v>0</v>
      </c>
      <c r="DB44" s="195"/>
    </row>
    <row r="45" spans="1:106" s="17" customFormat="1" ht="16.5" customHeight="1" x14ac:dyDescent="0.25">
      <c r="A45" s="198">
        <v>29</v>
      </c>
      <c r="B45" s="200"/>
      <c r="C45" s="199">
        <v>42704</v>
      </c>
      <c r="D45" s="199">
        <v>42704</v>
      </c>
      <c r="E45" s="199">
        <v>43068</v>
      </c>
      <c r="F45" s="200" t="s">
        <v>28</v>
      </c>
      <c r="G45" s="200"/>
      <c r="H45" s="198" t="s">
        <v>72</v>
      </c>
      <c r="I45" s="199">
        <v>29527</v>
      </c>
      <c r="J45" s="212">
        <v>654017</v>
      </c>
      <c r="K45" s="198">
        <v>1</v>
      </c>
      <c r="L45" s="198" t="s">
        <v>230</v>
      </c>
      <c r="M45" s="198"/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8">
        <v>0</v>
      </c>
      <c r="T45" s="337">
        <v>29</v>
      </c>
      <c r="U45" s="331" t="s">
        <v>136</v>
      </c>
      <c r="V45" s="332"/>
      <c r="W45" s="332"/>
      <c r="X45" s="333">
        <v>0</v>
      </c>
      <c r="Y45" s="199"/>
      <c r="Z45" s="199"/>
      <c r="AA45" s="198"/>
      <c r="AB45" s="195"/>
      <c r="AC45" s="246">
        <v>2.7274999999999999E-3</v>
      </c>
      <c r="AD45" s="195">
        <v>1784</v>
      </c>
      <c r="AE45" s="246">
        <v>2.2079999999999999E-3</v>
      </c>
      <c r="AF45" s="195">
        <v>1444</v>
      </c>
      <c r="AG45" s="246">
        <v>2.7274999999999999E-3</v>
      </c>
      <c r="AH45" s="195">
        <v>1784</v>
      </c>
      <c r="AI45" s="246">
        <v>2.2079999999999999E-3</v>
      </c>
      <c r="AJ45" s="17">
        <v>1444</v>
      </c>
      <c r="AK45" s="246">
        <v>0</v>
      </c>
      <c r="AL45" s="17">
        <v>0</v>
      </c>
      <c r="AM45" s="246">
        <v>0</v>
      </c>
      <c r="AN45" s="17">
        <v>0</v>
      </c>
      <c r="AP45" s="195">
        <v>1.4824E-3</v>
      </c>
      <c r="AQ45" s="17">
        <v>970</v>
      </c>
      <c r="AR45" s="17">
        <v>1.1999999999999999E-3</v>
      </c>
      <c r="AS45" s="17">
        <v>785</v>
      </c>
      <c r="AT45" s="17">
        <v>1.4824E-3</v>
      </c>
      <c r="AU45" s="17">
        <v>970</v>
      </c>
      <c r="AV45" s="17">
        <v>1.1999999999999999E-3</v>
      </c>
      <c r="AW45" s="17">
        <v>785</v>
      </c>
      <c r="AX45" s="17">
        <v>0</v>
      </c>
      <c r="AY45" s="17">
        <v>0</v>
      </c>
      <c r="AZ45" s="17">
        <v>0</v>
      </c>
      <c r="BA45" s="17">
        <v>0</v>
      </c>
      <c r="BC45" s="17">
        <v>1.7789999999999999E-4</v>
      </c>
      <c r="BD45" s="17">
        <v>116</v>
      </c>
      <c r="BE45" s="17">
        <v>1.44E-4</v>
      </c>
      <c r="BF45" s="17">
        <v>94</v>
      </c>
      <c r="BG45" s="17">
        <v>1.7789999999999999E-4</v>
      </c>
      <c r="BH45" s="17">
        <v>116</v>
      </c>
      <c r="BI45" s="17">
        <v>1.44E-4</v>
      </c>
      <c r="BJ45" s="17">
        <v>94</v>
      </c>
      <c r="BK45" s="17">
        <v>0</v>
      </c>
      <c r="BL45" s="17">
        <v>0</v>
      </c>
      <c r="BM45" s="17">
        <v>0</v>
      </c>
      <c r="BN45" s="17">
        <v>0</v>
      </c>
      <c r="BP45" s="17">
        <v>5.1880000000000003E-4</v>
      </c>
      <c r="BQ45" s="17">
        <v>339</v>
      </c>
      <c r="BR45" s="17">
        <v>4.2000000000000002E-4</v>
      </c>
      <c r="BS45" s="17">
        <v>275</v>
      </c>
      <c r="BT45" s="17">
        <v>5.1880000000000003E-4</v>
      </c>
      <c r="BU45" s="17">
        <v>339</v>
      </c>
      <c r="BV45" s="17">
        <v>4.2000000000000002E-4</v>
      </c>
      <c r="BW45" s="17">
        <v>275</v>
      </c>
      <c r="BX45" s="17">
        <v>0</v>
      </c>
      <c r="BY45" s="17">
        <v>0</v>
      </c>
      <c r="BZ45" s="17">
        <v>0</v>
      </c>
      <c r="CA45" s="17">
        <v>0</v>
      </c>
      <c r="CC45" s="17">
        <v>7.5600000000000005E-4</v>
      </c>
      <c r="CD45" s="17">
        <v>494</v>
      </c>
      <c r="CE45" s="17">
        <v>6.1200000000000002E-4</v>
      </c>
      <c r="CF45" s="17">
        <v>400</v>
      </c>
      <c r="CG45" s="17">
        <v>7.5600000000000005E-4</v>
      </c>
      <c r="CH45" s="17">
        <v>494</v>
      </c>
      <c r="CI45" s="17">
        <v>6.1200000000000002E-4</v>
      </c>
      <c r="CJ45" s="17">
        <v>400</v>
      </c>
      <c r="CK45" s="17">
        <v>0</v>
      </c>
      <c r="CL45" s="17">
        <v>0</v>
      </c>
      <c r="CM45" s="17">
        <v>0</v>
      </c>
      <c r="CN45" s="17">
        <v>0</v>
      </c>
      <c r="CP45" s="17">
        <v>3.7058999999999998E-3</v>
      </c>
      <c r="CQ45" s="17">
        <v>2424</v>
      </c>
      <c r="CR45" s="17">
        <v>3.0000000000000001E-3</v>
      </c>
      <c r="CS45" s="17">
        <v>1962</v>
      </c>
      <c r="CT45" s="17">
        <v>3.7058999999999998E-3</v>
      </c>
      <c r="CU45" s="17">
        <v>2424</v>
      </c>
      <c r="CV45" s="17">
        <v>3.0000000000000001E-3</v>
      </c>
      <c r="CW45" s="17">
        <v>1962</v>
      </c>
      <c r="CX45" s="17">
        <v>0</v>
      </c>
      <c r="CY45" s="17">
        <v>0</v>
      </c>
      <c r="CZ45" s="17">
        <v>0</v>
      </c>
      <c r="DA45" s="17">
        <v>0</v>
      </c>
      <c r="DB45" s="195"/>
    </row>
    <row r="46" spans="1:106" s="17" customFormat="1" ht="16.5" customHeight="1" x14ac:dyDescent="0.25">
      <c r="A46" s="198">
        <v>30</v>
      </c>
      <c r="B46" s="200"/>
      <c r="C46" s="199">
        <v>42704</v>
      </c>
      <c r="D46" s="199">
        <v>42704</v>
      </c>
      <c r="E46" s="199">
        <v>43068</v>
      </c>
      <c r="F46" s="200" t="s">
        <v>28</v>
      </c>
      <c r="G46" s="200"/>
      <c r="H46" s="198" t="s">
        <v>72</v>
      </c>
      <c r="I46" s="199">
        <v>29085</v>
      </c>
      <c r="J46" s="212">
        <v>640394</v>
      </c>
      <c r="K46" s="198">
        <v>1</v>
      </c>
      <c r="L46" s="198" t="s">
        <v>230</v>
      </c>
      <c r="M46" s="198"/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8">
        <v>0</v>
      </c>
      <c r="T46" s="337">
        <v>30</v>
      </c>
      <c r="U46" s="331" t="s">
        <v>136</v>
      </c>
      <c r="V46" s="332"/>
      <c r="W46" s="332"/>
      <c r="X46" s="333">
        <v>0</v>
      </c>
      <c r="Y46" s="199"/>
      <c r="Z46" s="199"/>
      <c r="AA46" s="198"/>
      <c r="AB46" s="195"/>
      <c r="AC46" s="246">
        <v>2.8758E-3</v>
      </c>
      <c r="AD46" s="195">
        <v>1842</v>
      </c>
      <c r="AE46" s="246">
        <v>2.3280000000000002E-3</v>
      </c>
      <c r="AF46" s="195">
        <v>1491</v>
      </c>
      <c r="AG46" s="246">
        <v>2.8758E-3</v>
      </c>
      <c r="AH46" s="195">
        <v>1842</v>
      </c>
      <c r="AI46" s="246">
        <v>2.3280000000000002E-3</v>
      </c>
      <c r="AJ46" s="17">
        <v>1491</v>
      </c>
      <c r="AK46" s="246">
        <v>0</v>
      </c>
      <c r="AL46" s="17">
        <v>0</v>
      </c>
      <c r="AM46" s="246">
        <v>0</v>
      </c>
      <c r="AN46" s="17">
        <v>0</v>
      </c>
      <c r="AP46" s="195">
        <v>1.4824E-3</v>
      </c>
      <c r="AQ46" s="17">
        <v>949</v>
      </c>
      <c r="AR46" s="17">
        <v>1.1999999999999999E-3</v>
      </c>
      <c r="AS46" s="17">
        <v>768</v>
      </c>
      <c r="AT46" s="17">
        <v>1.4824E-3</v>
      </c>
      <c r="AU46" s="17">
        <v>949</v>
      </c>
      <c r="AV46" s="17">
        <v>1.1999999999999999E-3</v>
      </c>
      <c r="AW46" s="17">
        <v>768</v>
      </c>
      <c r="AX46" s="17">
        <v>0</v>
      </c>
      <c r="AY46" s="17">
        <v>0</v>
      </c>
      <c r="AZ46" s="17">
        <v>0</v>
      </c>
      <c r="BA46" s="17">
        <v>0</v>
      </c>
      <c r="BC46" s="17">
        <v>1.7789999999999999E-4</v>
      </c>
      <c r="BD46" s="17">
        <v>114</v>
      </c>
      <c r="BE46" s="17">
        <v>1.44E-4</v>
      </c>
      <c r="BF46" s="17">
        <v>92</v>
      </c>
      <c r="BG46" s="17">
        <v>1.7789999999999999E-4</v>
      </c>
      <c r="BH46" s="17">
        <v>114</v>
      </c>
      <c r="BI46" s="17">
        <v>1.44E-4</v>
      </c>
      <c r="BJ46" s="17">
        <v>92</v>
      </c>
      <c r="BK46" s="17">
        <v>0</v>
      </c>
      <c r="BL46" s="17">
        <v>0</v>
      </c>
      <c r="BM46" s="17">
        <v>0</v>
      </c>
      <c r="BN46" s="17">
        <v>0</v>
      </c>
      <c r="BP46" s="17">
        <v>5.1880000000000003E-4</v>
      </c>
      <c r="BQ46" s="17">
        <v>332</v>
      </c>
      <c r="BR46" s="17">
        <v>4.2000000000000002E-4</v>
      </c>
      <c r="BS46" s="17">
        <v>269</v>
      </c>
      <c r="BT46" s="17">
        <v>5.1880000000000003E-4</v>
      </c>
      <c r="BU46" s="17">
        <v>332</v>
      </c>
      <c r="BV46" s="17">
        <v>4.2000000000000002E-4</v>
      </c>
      <c r="BW46" s="17">
        <v>269</v>
      </c>
      <c r="BX46" s="17">
        <v>0</v>
      </c>
      <c r="BY46" s="17">
        <v>0</v>
      </c>
      <c r="BZ46" s="17">
        <v>0</v>
      </c>
      <c r="CA46" s="17">
        <v>0</v>
      </c>
      <c r="CC46" s="17">
        <v>7.5600000000000005E-4</v>
      </c>
      <c r="CD46" s="17">
        <v>484</v>
      </c>
      <c r="CE46" s="17">
        <v>6.1200000000000002E-4</v>
      </c>
      <c r="CF46" s="17">
        <v>392</v>
      </c>
      <c r="CG46" s="17">
        <v>7.5600000000000005E-4</v>
      </c>
      <c r="CH46" s="17">
        <v>484</v>
      </c>
      <c r="CI46" s="17">
        <v>6.1200000000000002E-4</v>
      </c>
      <c r="CJ46" s="17">
        <v>392</v>
      </c>
      <c r="CK46" s="17">
        <v>0</v>
      </c>
      <c r="CL46" s="17">
        <v>0</v>
      </c>
      <c r="CM46" s="17">
        <v>0</v>
      </c>
      <c r="CN46" s="17">
        <v>0</v>
      </c>
      <c r="CP46" s="17">
        <v>3.7058999999999998E-3</v>
      </c>
      <c r="CQ46" s="17">
        <v>2373</v>
      </c>
      <c r="CR46" s="17">
        <v>3.0000000000000001E-3</v>
      </c>
      <c r="CS46" s="17">
        <v>1921</v>
      </c>
      <c r="CT46" s="17">
        <v>3.7058999999999998E-3</v>
      </c>
      <c r="CU46" s="17">
        <v>2373</v>
      </c>
      <c r="CV46" s="17">
        <v>3.0000000000000001E-3</v>
      </c>
      <c r="CW46" s="17">
        <v>1921</v>
      </c>
      <c r="CX46" s="17">
        <v>0</v>
      </c>
      <c r="CY46" s="17">
        <v>0</v>
      </c>
      <c r="CZ46" s="17">
        <v>0</v>
      </c>
      <c r="DA46" s="17">
        <v>0</v>
      </c>
      <c r="DB46" s="195"/>
    </row>
    <row r="47" spans="1:106" s="17" customFormat="1" ht="16.5" customHeight="1" x14ac:dyDescent="0.25">
      <c r="A47" s="198">
        <v>31</v>
      </c>
      <c r="B47" s="200"/>
      <c r="C47" s="199">
        <v>42704</v>
      </c>
      <c r="D47" s="199">
        <v>42704</v>
      </c>
      <c r="E47" s="199">
        <v>43068</v>
      </c>
      <c r="F47" s="200" t="s">
        <v>28</v>
      </c>
      <c r="G47" s="200"/>
      <c r="H47" s="198" t="s">
        <v>72</v>
      </c>
      <c r="I47" s="199">
        <v>22034</v>
      </c>
      <c r="J47" s="212">
        <v>308415</v>
      </c>
      <c r="K47" s="198">
        <v>1</v>
      </c>
      <c r="L47" s="198" t="s">
        <v>230</v>
      </c>
      <c r="M47" s="198"/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8">
        <v>0</v>
      </c>
      <c r="T47" s="337">
        <v>31</v>
      </c>
      <c r="U47" s="331" t="s">
        <v>136</v>
      </c>
      <c r="V47" s="332"/>
      <c r="W47" s="332"/>
      <c r="X47" s="333">
        <v>0</v>
      </c>
      <c r="Y47" s="199"/>
      <c r="Z47" s="199"/>
      <c r="AA47" s="198"/>
      <c r="AB47" s="195"/>
      <c r="AC47" s="246">
        <v>1.1162099999999999E-2</v>
      </c>
      <c r="AD47" s="195">
        <v>3443</v>
      </c>
      <c r="AE47" s="246">
        <v>9.0360000000000006E-3</v>
      </c>
      <c r="AF47" s="195">
        <v>2787</v>
      </c>
      <c r="AG47" s="246">
        <v>1.1162099999999999E-2</v>
      </c>
      <c r="AH47" s="195">
        <v>3443</v>
      </c>
      <c r="AI47" s="246">
        <v>9.0360000000000006E-3</v>
      </c>
      <c r="AJ47" s="17">
        <v>2787</v>
      </c>
      <c r="AK47" s="246">
        <v>0</v>
      </c>
      <c r="AL47" s="17">
        <v>0</v>
      </c>
      <c r="AM47" s="246">
        <v>0</v>
      </c>
      <c r="AN47" s="17">
        <v>0</v>
      </c>
      <c r="AP47" s="195">
        <v>1.4824E-3</v>
      </c>
      <c r="AQ47" s="17">
        <v>457</v>
      </c>
      <c r="AR47" s="17">
        <v>1.1999999999999999E-3</v>
      </c>
      <c r="AS47" s="17">
        <v>370</v>
      </c>
      <c r="AT47" s="17">
        <v>1.4824E-3</v>
      </c>
      <c r="AU47" s="17">
        <v>457</v>
      </c>
      <c r="AV47" s="17">
        <v>1.1999999999999999E-3</v>
      </c>
      <c r="AW47" s="17">
        <v>370</v>
      </c>
      <c r="AX47" s="17">
        <v>0</v>
      </c>
      <c r="AY47" s="17">
        <v>0</v>
      </c>
      <c r="AZ47" s="17">
        <v>0</v>
      </c>
      <c r="BA47" s="17">
        <v>0</v>
      </c>
      <c r="BC47" s="17">
        <v>1.7789999999999999E-4</v>
      </c>
      <c r="BD47" s="17">
        <v>55</v>
      </c>
      <c r="BE47" s="17">
        <v>1.44E-4</v>
      </c>
      <c r="BF47" s="17">
        <v>44</v>
      </c>
      <c r="BG47" s="17">
        <v>1.7789999999999999E-4</v>
      </c>
      <c r="BH47" s="17">
        <v>55</v>
      </c>
      <c r="BI47" s="17">
        <v>1.44E-4</v>
      </c>
      <c r="BJ47" s="17">
        <v>44</v>
      </c>
      <c r="BK47" s="17">
        <v>0</v>
      </c>
      <c r="BL47" s="17">
        <v>0</v>
      </c>
      <c r="BM47" s="17">
        <v>0</v>
      </c>
      <c r="BN47" s="17">
        <v>0</v>
      </c>
      <c r="BP47" s="17">
        <v>5.1880000000000003E-4</v>
      </c>
      <c r="BQ47" s="17">
        <v>160</v>
      </c>
      <c r="BR47" s="17">
        <v>4.2000000000000002E-4</v>
      </c>
      <c r="BS47" s="17">
        <v>130</v>
      </c>
      <c r="BT47" s="17">
        <v>5.1880000000000003E-4</v>
      </c>
      <c r="BU47" s="17">
        <v>160</v>
      </c>
      <c r="BV47" s="17">
        <v>4.2000000000000002E-4</v>
      </c>
      <c r="BW47" s="17">
        <v>130</v>
      </c>
      <c r="BX47" s="17">
        <v>0</v>
      </c>
      <c r="BY47" s="17">
        <v>0</v>
      </c>
      <c r="BZ47" s="17">
        <v>0</v>
      </c>
      <c r="CA47" s="17">
        <v>0</v>
      </c>
      <c r="CC47" s="17">
        <v>7.5600000000000005E-4</v>
      </c>
      <c r="CD47" s="17">
        <v>233</v>
      </c>
      <c r="CE47" s="17">
        <v>6.1200000000000002E-4</v>
      </c>
      <c r="CF47" s="17">
        <v>189</v>
      </c>
      <c r="CG47" s="17">
        <v>7.5600000000000005E-4</v>
      </c>
      <c r="CH47" s="17">
        <v>233</v>
      </c>
      <c r="CI47" s="17">
        <v>6.1200000000000002E-4</v>
      </c>
      <c r="CJ47" s="17">
        <v>189</v>
      </c>
      <c r="CK47" s="17">
        <v>0</v>
      </c>
      <c r="CL47" s="17">
        <v>0</v>
      </c>
      <c r="CM47" s="17">
        <v>0</v>
      </c>
      <c r="CN47" s="17">
        <v>0</v>
      </c>
      <c r="CP47" s="17">
        <v>3.7058999999999998E-3</v>
      </c>
      <c r="CQ47" s="17">
        <v>1143</v>
      </c>
      <c r="CR47" s="17">
        <v>3.0000000000000001E-3</v>
      </c>
      <c r="CS47" s="17">
        <v>925</v>
      </c>
      <c r="CT47" s="17">
        <v>3.7058999999999998E-3</v>
      </c>
      <c r="CU47" s="17">
        <v>1143</v>
      </c>
      <c r="CV47" s="17">
        <v>3.0000000000000001E-3</v>
      </c>
      <c r="CW47" s="17">
        <v>925</v>
      </c>
      <c r="CX47" s="17">
        <v>0</v>
      </c>
      <c r="CY47" s="17">
        <v>0</v>
      </c>
      <c r="CZ47" s="17">
        <v>0</v>
      </c>
      <c r="DA47" s="17">
        <v>0</v>
      </c>
      <c r="DB47" s="195"/>
    </row>
    <row r="48" spans="1:106" s="17" customFormat="1" ht="16.5" customHeight="1" x14ac:dyDescent="0.25">
      <c r="A48" s="198">
        <v>32</v>
      </c>
      <c r="B48" s="200"/>
      <c r="C48" s="199">
        <v>42704</v>
      </c>
      <c r="D48" s="199">
        <v>42704</v>
      </c>
      <c r="E48" s="199">
        <v>43068</v>
      </c>
      <c r="F48" s="200" t="s">
        <v>28</v>
      </c>
      <c r="G48" s="200"/>
      <c r="H48" s="198" t="s">
        <v>72</v>
      </c>
      <c r="I48" s="199">
        <v>33584</v>
      </c>
      <c r="J48" s="212">
        <v>746691</v>
      </c>
      <c r="K48" s="198">
        <v>1</v>
      </c>
      <c r="L48" s="198" t="s">
        <v>230</v>
      </c>
      <c r="M48" s="198"/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8">
        <v>0</v>
      </c>
      <c r="T48" s="337">
        <v>32</v>
      </c>
      <c r="U48" s="331" t="s">
        <v>136</v>
      </c>
      <c r="V48" s="332"/>
      <c r="W48" s="332"/>
      <c r="X48" s="333">
        <v>0</v>
      </c>
      <c r="Y48" s="199"/>
      <c r="Z48" s="199"/>
      <c r="AA48" s="198"/>
      <c r="AB48" s="195"/>
      <c r="AC48" s="246">
        <v>1.8085E-3</v>
      </c>
      <c r="AD48" s="195">
        <v>1350</v>
      </c>
      <c r="AE48" s="246">
        <v>1.464E-3</v>
      </c>
      <c r="AF48" s="195">
        <v>1093</v>
      </c>
      <c r="AG48" s="246">
        <v>1.8085E-3</v>
      </c>
      <c r="AH48" s="195">
        <v>1350</v>
      </c>
      <c r="AI48" s="246">
        <v>1.464E-3</v>
      </c>
      <c r="AJ48" s="17">
        <v>1093</v>
      </c>
      <c r="AK48" s="246">
        <v>0</v>
      </c>
      <c r="AL48" s="17">
        <v>0</v>
      </c>
      <c r="AM48" s="246">
        <v>0</v>
      </c>
      <c r="AN48" s="17">
        <v>0</v>
      </c>
      <c r="AP48" s="195">
        <v>1.4824E-3</v>
      </c>
      <c r="AQ48" s="17">
        <v>1107</v>
      </c>
      <c r="AR48" s="17">
        <v>1.1999999999999999E-3</v>
      </c>
      <c r="AS48" s="17">
        <v>896</v>
      </c>
      <c r="AT48" s="17">
        <v>1.4824E-3</v>
      </c>
      <c r="AU48" s="17">
        <v>1107</v>
      </c>
      <c r="AV48" s="17">
        <v>1.1999999999999999E-3</v>
      </c>
      <c r="AW48" s="17">
        <v>896</v>
      </c>
      <c r="AX48" s="17">
        <v>0</v>
      </c>
      <c r="AY48" s="17">
        <v>0</v>
      </c>
      <c r="AZ48" s="17">
        <v>0</v>
      </c>
      <c r="BA48" s="17">
        <v>0</v>
      </c>
      <c r="BC48" s="17">
        <v>1.7789999999999999E-4</v>
      </c>
      <c r="BD48" s="17">
        <v>133</v>
      </c>
      <c r="BE48" s="17">
        <v>1.44E-4</v>
      </c>
      <c r="BF48" s="17">
        <v>108</v>
      </c>
      <c r="BG48" s="17">
        <v>1.7789999999999999E-4</v>
      </c>
      <c r="BH48" s="17">
        <v>133</v>
      </c>
      <c r="BI48" s="17">
        <v>1.44E-4</v>
      </c>
      <c r="BJ48" s="17">
        <v>108</v>
      </c>
      <c r="BK48" s="17">
        <v>0</v>
      </c>
      <c r="BL48" s="17">
        <v>0</v>
      </c>
      <c r="BM48" s="17">
        <v>0</v>
      </c>
      <c r="BN48" s="17">
        <v>0</v>
      </c>
      <c r="BP48" s="17">
        <v>5.1880000000000003E-4</v>
      </c>
      <c r="BQ48" s="17">
        <v>387</v>
      </c>
      <c r="BR48" s="17">
        <v>4.2000000000000002E-4</v>
      </c>
      <c r="BS48" s="17">
        <v>314</v>
      </c>
      <c r="BT48" s="17">
        <v>5.1880000000000003E-4</v>
      </c>
      <c r="BU48" s="17">
        <v>387</v>
      </c>
      <c r="BV48" s="17">
        <v>4.2000000000000002E-4</v>
      </c>
      <c r="BW48" s="17">
        <v>314</v>
      </c>
      <c r="BX48" s="17">
        <v>0</v>
      </c>
      <c r="BY48" s="17">
        <v>0</v>
      </c>
      <c r="BZ48" s="17">
        <v>0</v>
      </c>
      <c r="CA48" s="17">
        <v>0</v>
      </c>
      <c r="CC48" s="17">
        <v>7.5600000000000005E-4</v>
      </c>
      <c r="CD48" s="17">
        <v>564</v>
      </c>
      <c r="CE48" s="17">
        <v>6.1200000000000002E-4</v>
      </c>
      <c r="CF48" s="17">
        <v>457</v>
      </c>
      <c r="CG48" s="17">
        <v>7.5600000000000005E-4</v>
      </c>
      <c r="CH48" s="17">
        <v>564</v>
      </c>
      <c r="CI48" s="17">
        <v>6.1200000000000002E-4</v>
      </c>
      <c r="CJ48" s="17">
        <v>457</v>
      </c>
      <c r="CK48" s="17">
        <v>0</v>
      </c>
      <c r="CL48" s="17">
        <v>0</v>
      </c>
      <c r="CM48" s="17">
        <v>0</v>
      </c>
      <c r="CN48" s="17">
        <v>0</v>
      </c>
      <c r="CP48" s="17">
        <v>3.7058999999999998E-3</v>
      </c>
      <c r="CQ48" s="17">
        <v>2767</v>
      </c>
      <c r="CR48" s="17">
        <v>3.0000000000000001E-3</v>
      </c>
      <c r="CS48" s="17">
        <v>2240</v>
      </c>
      <c r="CT48" s="17">
        <v>3.7058999999999998E-3</v>
      </c>
      <c r="CU48" s="17">
        <v>2767</v>
      </c>
      <c r="CV48" s="17">
        <v>3.0000000000000001E-3</v>
      </c>
      <c r="CW48" s="17">
        <v>2240</v>
      </c>
      <c r="CX48" s="17">
        <v>0</v>
      </c>
      <c r="CY48" s="17">
        <v>0</v>
      </c>
      <c r="CZ48" s="17">
        <v>0</v>
      </c>
      <c r="DA48" s="17">
        <v>0</v>
      </c>
      <c r="DB48" s="195"/>
    </row>
    <row r="49" spans="1:106" s="17" customFormat="1" ht="16.5" customHeight="1" x14ac:dyDescent="0.25">
      <c r="A49" s="198">
        <v>33</v>
      </c>
      <c r="B49" s="200"/>
      <c r="C49" s="199">
        <v>42704</v>
      </c>
      <c r="D49" s="199">
        <v>42704</v>
      </c>
      <c r="E49" s="199">
        <v>43068</v>
      </c>
      <c r="F49" s="200" t="s">
        <v>28</v>
      </c>
      <c r="G49" s="200"/>
      <c r="H49" s="198" t="s">
        <v>72</v>
      </c>
      <c r="I49" s="199">
        <v>25800</v>
      </c>
      <c r="J49" s="212">
        <v>494456</v>
      </c>
      <c r="K49" s="198">
        <v>1</v>
      </c>
      <c r="L49" s="198" t="s">
        <v>230</v>
      </c>
      <c r="M49" s="198"/>
      <c r="N49" s="198">
        <v>0</v>
      </c>
      <c r="O49" s="198">
        <v>0</v>
      </c>
      <c r="P49" s="198">
        <v>0</v>
      </c>
      <c r="Q49" s="198">
        <v>0</v>
      </c>
      <c r="R49" s="198">
        <v>0</v>
      </c>
      <c r="S49" s="198">
        <v>0</v>
      </c>
      <c r="T49" s="337">
        <v>33</v>
      </c>
      <c r="U49" s="331" t="s">
        <v>136</v>
      </c>
      <c r="V49" s="332"/>
      <c r="W49" s="332"/>
      <c r="X49" s="333">
        <v>0</v>
      </c>
      <c r="Y49" s="199"/>
      <c r="Z49" s="199"/>
      <c r="AA49" s="198"/>
      <c r="AB49" s="195"/>
      <c r="AC49" s="246">
        <v>5.1586000000000002E-3</v>
      </c>
      <c r="AD49" s="195">
        <v>2551</v>
      </c>
      <c r="AE49" s="246">
        <v>4.176E-3</v>
      </c>
      <c r="AF49" s="195">
        <v>2065</v>
      </c>
      <c r="AG49" s="246">
        <v>5.1586000000000002E-3</v>
      </c>
      <c r="AH49" s="195">
        <v>2551</v>
      </c>
      <c r="AI49" s="246">
        <v>4.176E-3</v>
      </c>
      <c r="AJ49" s="17">
        <v>2065</v>
      </c>
      <c r="AK49" s="246">
        <v>0</v>
      </c>
      <c r="AL49" s="17">
        <v>0</v>
      </c>
      <c r="AM49" s="246">
        <v>0</v>
      </c>
      <c r="AN49" s="17">
        <v>0</v>
      </c>
      <c r="AP49" s="195">
        <v>1.4824E-3</v>
      </c>
      <c r="AQ49" s="17">
        <v>733</v>
      </c>
      <c r="AR49" s="17">
        <v>1.1999999999999999E-3</v>
      </c>
      <c r="AS49" s="17">
        <v>593</v>
      </c>
      <c r="AT49" s="17">
        <v>1.4824E-3</v>
      </c>
      <c r="AU49" s="17">
        <v>733</v>
      </c>
      <c r="AV49" s="17">
        <v>1.1999999999999999E-3</v>
      </c>
      <c r="AW49" s="17">
        <v>593</v>
      </c>
      <c r="AX49" s="17">
        <v>0</v>
      </c>
      <c r="AY49" s="17">
        <v>0</v>
      </c>
      <c r="AZ49" s="17">
        <v>0</v>
      </c>
      <c r="BA49" s="17">
        <v>0</v>
      </c>
      <c r="BC49" s="17">
        <v>1.7789999999999999E-4</v>
      </c>
      <c r="BD49" s="17">
        <v>88</v>
      </c>
      <c r="BE49" s="17">
        <v>1.44E-4</v>
      </c>
      <c r="BF49" s="17">
        <v>71</v>
      </c>
      <c r="BG49" s="17">
        <v>1.7789999999999999E-4</v>
      </c>
      <c r="BH49" s="17">
        <v>88</v>
      </c>
      <c r="BI49" s="17">
        <v>1.44E-4</v>
      </c>
      <c r="BJ49" s="17">
        <v>71</v>
      </c>
      <c r="BK49" s="17">
        <v>0</v>
      </c>
      <c r="BL49" s="17">
        <v>0</v>
      </c>
      <c r="BM49" s="17">
        <v>0</v>
      </c>
      <c r="BN49" s="17">
        <v>0</v>
      </c>
      <c r="BP49" s="17">
        <v>5.1880000000000003E-4</v>
      </c>
      <c r="BQ49" s="17">
        <v>257</v>
      </c>
      <c r="BR49" s="17">
        <v>4.2000000000000002E-4</v>
      </c>
      <c r="BS49" s="17">
        <v>208</v>
      </c>
      <c r="BT49" s="17">
        <v>5.1880000000000003E-4</v>
      </c>
      <c r="BU49" s="17">
        <v>257</v>
      </c>
      <c r="BV49" s="17">
        <v>4.2000000000000002E-4</v>
      </c>
      <c r="BW49" s="17">
        <v>208</v>
      </c>
      <c r="BX49" s="17">
        <v>0</v>
      </c>
      <c r="BY49" s="17">
        <v>0</v>
      </c>
      <c r="BZ49" s="17">
        <v>0</v>
      </c>
      <c r="CA49" s="17">
        <v>0</v>
      </c>
      <c r="CC49" s="17">
        <v>7.5600000000000005E-4</v>
      </c>
      <c r="CD49" s="17">
        <v>374</v>
      </c>
      <c r="CE49" s="17">
        <v>6.1200000000000002E-4</v>
      </c>
      <c r="CF49" s="17">
        <v>303</v>
      </c>
      <c r="CG49" s="17">
        <v>7.5600000000000005E-4</v>
      </c>
      <c r="CH49" s="17">
        <v>374</v>
      </c>
      <c r="CI49" s="17">
        <v>6.1200000000000002E-4</v>
      </c>
      <c r="CJ49" s="17">
        <v>303</v>
      </c>
      <c r="CK49" s="17">
        <v>0</v>
      </c>
      <c r="CL49" s="17">
        <v>0</v>
      </c>
      <c r="CM49" s="17">
        <v>0</v>
      </c>
      <c r="CN49" s="17">
        <v>0</v>
      </c>
      <c r="CP49" s="17">
        <v>3.7058999999999998E-3</v>
      </c>
      <c r="CQ49" s="17">
        <v>1832</v>
      </c>
      <c r="CR49" s="17">
        <v>3.0000000000000001E-3</v>
      </c>
      <c r="CS49" s="17">
        <v>1483</v>
      </c>
      <c r="CT49" s="17">
        <v>3.7058999999999998E-3</v>
      </c>
      <c r="CU49" s="17">
        <v>1832</v>
      </c>
      <c r="CV49" s="17">
        <v>3.0000000000000001E-3</v>
      </c>
      <c r="CW49" s="17">
        <v>1483</v>
      </c>
      <c r="CX49" s="17">
        <v>0</v>
      </c>
      <c r="CY49" s="17">
        <v>0</v>
      </c>
      <c r="CZ49" s="17">
        <v>0</v>
      </c>
      <c r="DA49" s="17">
        <v>0</v>
      </c>
      <c r="DB49" s="195"/>
    </row>
    <row r="50" spans="1:106" s="17" customFormat="1" ht="16.5" customHeight="1" x14ac:dyDescent="0.25">
      <c r="A50" s="198">
        <v>34</v>
      </c>
      <c r="B50" s="200"/>
      <c r="C50" s="199">
        <v>42704</v>
      </c>
      <c r="D50" s="199">
        <v>42704</v>
      </c>
      <c r="E50" s="199">
        <v>43068</v>
      </c>
      <c r="F50" s="200" t="s">
        <v>28</v>
      </c>
      <c r="G50" s="200"/>
      <c r="H50" s="198" t="s">
        <v>72</v>
      </c>
      <c r="I50" s="199">
        <v>22360</v>
      </c>
      <c r="J50" s="212">
        <v>325277</v>
      </c>
      <c r="K50" s="198">
        <v>1</v>
      </c>
      <c r="L50" s="198" t="s">
        <v>230</v>
      </c>
      <c r="M50" s="198"/>
      <c r="N50" s="198">
        <v>0</v>
      </c>
      <c r="O50" s="198">
        <v>0</v>
      </c>
      <c r="P50" s="198">
        <v>0</v>
      </c>
      <c r="Q50" s="198">
        <v>0</v>
      </c>
      <c r="R50" s="198">
        <v>0</v>
      </c>
      <c r="S50" s="198">
        <v>0</v>
      </c>
      <c r="T50" s="337">
        <v>34</v>
      </c>
      <c r="U50" s="331" t="s">
        <v>136</v>
      </c>
      <c r="V50" s="332"/>
      <c r="W50" s="332"/>
      <c r="X50" s="333">
        <v>0</v>
      </c>
      <c r="Y50" s="199"/>
      <c r="Z50" s="199"/>
      <c r="AA50" s="198"/>
      <c r="AB50" s="195"/>
      <c r="AC50" s="246">
        <v>1.03468E-2</v>
      </c>
      <c r="AD50" s="195">
        <v>3366</v>
      </c>
      <c r="AE50" s="246">
        <v>8.3759999999999998E-3</v>
      </c>
      <c r="AF50" s="195">
        <v>2725</v>
      </c>
      <c r="AG50" s="246">
        <v>1.03468E-2</v>
      </c>
      <c r="AH50" s="195">
        <v>3366</v>
      </c>
      <c r="AI50" s="246">
        <v>8.3759999999999998E-3</v>
      </c>
      <c r="AJ50" s="17">
        <v>2725</v>
      </c>
      <c r="AK50" s="246">
        <v>0</v>
      </c>
      <c r="AL50" s="17">
        <v>0</v>
      </c>
      <c r="AM50" s="246">
        <v>0</v>
      </c>
      <c r="AN50" s="17">
        <v>0</v>
      </c>
      <c r="AP50" s="195">
        <v>1.4824E-3</v>
      </c>
      <c r="AQ50" s="17">
        <v>482</v>
      </c>
      <c r="AR50" s="17">
        <v>1.1999999999999999E-3</v>
      </c>
      <c r="AS50" s="17">
        <v>390</v>
      </c>
      <c r="AT50" s="17">
        <v>1.4824E-3</v>
      </c>
      <c r="AU50" s="17">
        <v>482</v>
      </c>
      <c r="AV50" s="17">
        <v>1.1999999999999999E-3</v>
      </c>
      <c r="AW50" s="17">
        <v>390</v>
      </c>
      <c r="AX50" s="17">
        <v>0</v>
      </c>
      <c r="AY50" s="17">
        <v>0</v>
      </c>
      <c r="AZ50" s="17">
        <v>0</v>
      </c>
      <c r="BA50" s="17">
        <v>0</v>
      </c>
      <c r="BC50" s="17">
        <v>1.7789999999999999E-4</v>
      </c>
      <c r="BD50" s="17">
        <v>58</v>
      </c>
      <c r="BE50" s="17">
        <v>1.44E-4</v>
      </c>
      <c r="BF50" s="17">
        <v>47</v>
      </c>
      <c r="BG50" s="17">
        <v>1.7789999999999999E-4</v>
      </c>
      <c r="BH50" s="17">
        <v>58</v>
      </c>
      <c r="BI50" s="17">
        <v>1.44E-4</v>
      </c>
      <c r="BJ50" s="17">
        <v>47</v>
      </c>
      <c r="BK50" s="17">
        <v>0</v>
      </c>
      <c r="BL50" s="17">
        <v>0</v>
      </c>
      <c r="BM50" s="17">
        <v>0</v>
      </c>
      <c r="BN50" s="17">
        <v>0</v>
      </c>
      <c r="BP50" s="17">
        <v>5.1880000000000003E-4</v>
      </c>
      <c r="BQ50" s="17">
        <v>169</v>
      </c>
      <c r="BR50" s="17">
        <v>4.2000000000000002E-4</v>
      </c>
      <c r="BS50" s="17">
        <v>137</v>
      </c>
      <c r="BT50" s="17">
        <v>5.1880000000000003E-4</v>
      </c>
      <c r="BU50" s="17">
        <v>169</v>
      </c>
      <c r="BV50" s="17">
        <v>4.2000000000000002E-4</v>
      </c>
      <c r="BW50" s="17">
        <v>137</v>
      </c>
      <c r="BX50" s="17">
        <v>0</v>
      </c>
      <c r="BY50" s="17">
        <v>0</v>
      </c>
      <c r="BZ50" s="17">
        <v>0</v>
      </c>
      <c r="CA50" s="17">
        <v>0</v>
      </c>
      <c r="CC50" s="17">
        <v>7.5600000000000005E-4</v>
      </c>
      <c r="CD50" s="17">
        <v>246</v>
      </c>
      <c r="CE50" s="17">
        <v>6.1200000000000002E-4</v>
      </c>
      <c r="CF50" s="17">
        <v>199</v>
      </c>
      <c r="CG50" s="17">
        <v>7.5600000000000005E-4</v>
      </c>
      <c r="CH50" s="17">
        <v>246</v>
      </c>
      <c r="CI50" s="17">
        <v>6.1200000000000002E-4</v>
      </c>
      <c r="CJ50" s="17">
        <v>199</v>
      </c>
      <c r="CK50" s="17">
        <v>0</v>
      </c>
      <c r="CL50" s="17">
        <v>0</v>
      </c>
      <c r="CM50" s="17">
        <v>0</v>
      </c>
      <c r="CN50" s="17">
        <v>0</v>
      </c>
      <c r="CP50" s="17">
        <v>3.7058999999999998E-3</v>
      </c>
      <c r="CQ50" s="17">
        <v>1205</v>
      </c>
      <c r="CR50" s="17">
        <v>3.0000000000000001E-3</v>
      </c>
      <c r="CS50" s="17">
        <v>976</v>
      </c>
      <c r="CT50" s="17">
        <v>3.7058999999999998E-3</v>
      </c>
      <c r="CU50" s="17">
        <v>1205</v>
      </c>
      <c r="CV50" s="17">
        <v>3.0000000000000001E-3</v>
      </c>
      <c r="CW50" s="17">
        <v>976</v>
      </c>
      <c r="CX50" s="17">
        <v>0</v>
      </c>
      <c r="CY50" s="17">
        <v>0</v>
      </c>
      <c r="CZ50" s="17">
        <v>0</v>
      </c>
      <c r="DA50" s="17">
        <v>0</v>
      </c>
      <c r="DB50" s="195"/>
    </row>
    <row r="51" spans="1:106" s="17" customFormat="1" ht="16.5" customHeight="1" x14ac:dyDescent="0.25">
      <c r="A51" s="198">
        <v>35</v>
      </c>
      <c r="B51" s="200"/>
      <c r="C51" s="199">
        <v>42704</v>
      </c>
      <c r="D51" s="199">
        <v>42704</v>
      </c>
      <c r="E51" s="199">
        <v>43068</v>
      </c>
      <c r="F51" s="200" t="s">
        <v>28</v>
      </c>
      <c r="G51" s="200"/>
      <c r="H51" s="198" t="s">
        <v>72</v>
      </c>
      <c r="I51" s="199">
        <v>32412</v>
      </c>
      <c r="J51" s="212">
        <v>731883</v>
      </c>
      <c r="K51" s="198">
        <v>1</v>
      </c>
      <c r="L51" s="198" t="s">
        <v>230</v>
      </c>
      <c r="M51" s="198"/>
      <c r="N51" s="198">
        <v>0</v>
      </c>
      <c r="O51" s="198">
        <v>0</v>
      </c>
      <c r="P51" s="198">
        <v>0</v>
      </c>
      <c r="Q51" s="198">
        <v>0</v>
      </c>
      <c r="R51" s="198">
        <v>0</v>
      </c>
      <c r="S51" s="198">
        <v>0</v>
      </c>
      <c r="T51" s="337">
        <v>35</v>
      </c>
      <c r="U51" s="331" t="s">
        <v>136</v>
      </c>
      <c r="V51" s="332"/>
      <c r="W51" s="332"/>
      <c r="X51" s="333">
        <v>0</v>
      </c>
      <c r="Y51" s="199"/>
      <c r="Z51" s="199"/>
      <c r="AA51" s="198"/>
      <c r="AB51" s="195"/>
      <c r="AC51" s="246">
        <v>1.9271E-3</v>
      </c>
      <c r="AD51" s="195">
        <v>1410</v>
      </c>
      <c r="AE51" s="246">
        <v>1.56E-3</v>
      </c>
      <c r="AF51" s="195">
        <v>1142</v>
      </c>
      <c r="AG51" s="246">
        <v>1.9271E-3</v>
      </c>
      <c r="AH51" s="195">
        <v>1410</v>
      </c>
      <c r="AI51" s="246">
        <v>1.56E-3</v>
      </c>
      <c r="AJ51" s="17">
        <v>1142</v>
      </c>
      <c r="AK51" s="246">
        <v>0</v>
      </c>
      <c r="AL51" s="17">
        <v>0</v>
      </c>
      <c r="AM51" s="246">
        <v>0</v>
      </c>
      <c r="AN51" s="17">
        <v>0</v>
      </c>
      <c r="AP51" s="195">
        <v>1.4824E-3</v>
      </c>
      <c r="AQ51" s="17">
        <v>1085</v>
      </c>
      <c r="AR51" s="17">
        <v>1.1999999999999999E-3</v>
      </c>
      <c r="AS51" s="17">
        <v>878</v>
      </c>
      <c r="AT51" s="17">
        <v>1.4824E-3</v>
      </c>
      <c r="AU51" s="17">
        <v>1085</v>
      </c>
      <c r="AV51" s="17">
        <v>1.1999999999999999E-3</v>
      </c>
      <c r="AW51" s="17">
        <v>878</v>
      </c>
      <c r="AX51" s="17">
        <v>0</v>
      </c>
      <c r="AY51" s="17">
        <v>0</v>
      </c>
      <c r="AZ51" s="17">
        <v>0</v>
      </c>
      <c r="BA51" s="17">
        <v>0</v>
      </c>
      <c r="BC51" s="17">
        <v>1.7789999999999999E-4</v>
      </c>
      <c r="BD51" s="17">
        <v>130</v>
      </c>
      <c r="BE51" s="17">
        <v>1.44E-4</v>
      </c>
      <c r="BF51" s="17">
        <v>105</v>
      </c>
      <c r="BG51" s="17">
        <v>1.7789999999999999E-4</v>
      </c>
      <c r="BH51" s="17">
        <v>130</v>
      </c>
      <c r="BI51" s="17">
        <v>1.44E-4</v>
      </c>
      <c r="BJ51" s="17">
        <v>105</v>
      </c>
      <c r="BK51" s="17">
        <v>0</v>
      </c>
      <c r="BL51" s="17">
        <v>0</v>
      </c>
      <c r="BM51" s="17">
        <v>0</v>
      </c>
      <c r="BN51" s="17">
        <v>0</v>
      </c>
      <c r="BP51" s="17">
        <v>5.1880000000000003E-4</v>
      </c>
      <c r="BQ51" s="17">
        <v>380</v>
      </c>
      <c r="BR51" s="17">
        <v>4.2000000000000002E-4</v>
      </c>
      <c r="BS51" s="17">
        <v>307</v>
      </c>
      <c r="BT51" s="17">
        <v>5.1880000000000003E-4</v>
      </c>
      <c r="BU51" s="17">
        <v>380</v>
      </c>
      <c r="BV51" s="17">
        <v>4.2000000000000002E-4</v>
      </c>
      <c r="BW51" s="17">
        <v>307</v>
      </c>
      <c r="BX51" s="17">
        <v>0</v>
      </c>
      <c r="BY51" s="17">
        <v>0</v>
      </c>
      <c r="BZ51" s="17">
        <v>0</v>
      </c>
      <c r="CA51" s="17">
        <v>0</v>
      </c>
      <c r="CC51" s="17">
        <v>7.5600000000000005E-4</v>
      </c>
      <c r="CD51" s="17">
        <v>553</v>
      </c>
      <c r="CE51" s="17">
        <v>6.1200000000000002E-4</v>
      </c>
      <c r="CF51" s="17">
        <v>448</v>
      </c>
      <c r="CG51" s="17">
        <v>7.5600000000000005E-4</v>
      </c>
      <c r="CH51" s="17">
        <v>553</v>
      </c>
      <c r="CI51" s="17">
        <v>6.1200000000000002E-4</v>
      </c>
      <c r="CJ51" s="17">
        <v>448</v>
      </c>
      <c r="CK51" s="17">
        <v>0</v>
      </c>
      <c r="CL51" s="17">
        <v>0</v>
      </c>
      <c r="CM51" s="17">
        <v>0</v>
      </c>
      <c r="CN51" s="17">
        <v>0</v>
      </c>
      <c r="CP51" s="17">
        <v>3.7058999999999998E-3</v>
      </c>
      <c r="CQ51" s="17">
        <v>2712</v>
      </c>
      <c r="CR51" s="17">
        <v>3.0000000000000001E-3</v>
      </c>
      <c r="CS51" s="17">
        <v>2196</v>
      </c>
      <c r="CT51" s="17">
        <v>3.7058999999999998E-3</v>
      </c>
      <c r="CU51" s="17">
        <v>2712</v>
      </c>
      <c r="CV51" s="17">
        <v>3.0000000000000001E-3</v>
      </c>
      <c r="CW51" s="17">
        <v>2196</v>
      </c>
      <c r="CX51" s="17">
        <v>0</v>
      </c>
      <c r="CY51" s="17">
        <v>0</v>
      </c>
      <c r="CZ51" s="17">
        <v>0</v>
      </c>
      <c r="DA51" s="17">
        <v>0</v>
      </c>
      <c r="DB51" s="195"/>
    </row>
    <row r="52" spans="1:106" s="17" customFormat="1" ht="16.5" customHeight="1" x14ac:dyDescent="0.25">
      <c r="A52" s="198">
        <v>36</v>
      </c>
      <c r="B52" s="200"/>
      <c r="C52" s="199">
        <v>42704</v>
      </c>
      <c r="D52" s="199">
        <v>42704</v>
      </c>
      <c r="E52" s="199">
        <v>43068</v>
      </c>
      <c r="F52" s="200" t="s">
        <v>28</v>
      </c>
      <c r="G52" s="200"/>
      <c r="H52" s="198" t="s">
        <v>72</v>
      </c>
      <c r="I52" s="199">
        <v>24358</v>
      </c>
      <c r="J52" s="212">
        <v>412602</v>
      </c>
      <c r="K52" s="198">
        <v>1</v>
      </c>
      <c r="L52" s="198" t="s">
        <v>230</v>
      </c>
      <c r="M52" s="198"/>
      <c r="N52" s="198">
        <v>0</v>
      </c>
      <c r="O52" s="198">
        <v>0</v>
      </c>
      <c r="P52" s="198">
        <v>0</v>
      </c>
      <c r="Q52" s="198">
        <v>0</v>
      </c>
      <c r="R52" s="198">
        <v>0</v>
      </c>
      <c r="S52" s="198">
        <v>0</v>
      </c>
      <c r="T52" s="337">
        <v>36</v>
      </c>
      <c r="U52" s="331" t="s">
        <v>136</v>
      </c>
      <c r="V52" s="332"/>
      <c r="W52" s="332"/>
      <c r="X52" s="333">
        <v>0</v>
      </c>
      <c r="Y52" s="199"/>
      <c r="Z52" s="199"/>
      <c r="AA52" s="198"/>
      <c r="AB52" s="195"/>
      <c r="AC52" s="246">
        <v>7.1152999999999997E-3</v>
      </c>
      <c r="AD52" s="195">
        <v>2936</v>
      </c>
      <c r="AE52" s="246">
        <v>5.7600000000000004E-3</v>
      </c>
      <c r="AF52" s="195">
        <v>2377</v>
      </c>
      <c r="AG52" s="246">
        <v>7.1152999999999997E-3</v>
      </c>
      <c r="AH52" s="195">
        <v>2936</v>
      </c>
      <c r="AI52" s="246">
        <v>5.7600000000000004E-3</v>
      </c>
      <c r="AJ52" s="17">
        <v>2377</v>
      </c>
      <c r="AK52" s="246">
        <v>0</v>
      </c>
      <c r="AL52" s="17">
        <v>0</v>
      </c>
      <c r="AM52" s="246">
        <v>0</v>
      </c>
      <c r="AN52" s="17">
        <v>0</v>
      </c>
      <c r="AP52" s="195">
        <v>1.4824E-3</v>
      </c>
      <c r="AQ52" s="17">
        <v>612</v>
      </c>
      <c r="AR52" s="17">
        <v>1.1999999999999999E-3</v>
      </c>
      <c r="AS52" s="17">
        <v>495</v>
      </c>
      <c r="AT52" s="17">
        <v>1.4824E-3</v>
      </c>
      <c r="AU52" s="17">
        <v>612</v>
      </c>
      <c r="AV52" s="17">
        <v>1.1999999999999999E-3</v>
      </c>
      <c r="AW52" s="17">
        <v>495</v>
      </c>
      <c r="AX52" s="17">
        <v>0</v>
      </c>
      <c r="AY52" s="17">
        <v>0</v>
      </c>
      <c r="AZ52" s="17">
        <v>0</v>
      </c>
      <c r="BA52" s="17">
        <v>0</v>
      </c>
      <c r="BC52" s="17">
        <v>1.7789999999999999E-4</v>
      </c>
      <c r="BD52" s="17">
        <v>73</v>
      </c>
      <c r="BE52" s="17">
        <v>1.44E-4</v>
      </c>
      <c r="BF52" s="17">
        <v>59</v>
      </c>
      <c r="BG52" s="17">
        <v>1.7789999999999999E-4</v>
      </c>
      <c r="BH52" s="17">
        <v>73</v>
      </c>
      <c r="BI52" s="17">
        <v>1.44E-4</v>
      </c>
      <c r="BJ52" s="17">
        <v>59</v>
      </c>
      <c r="BK52" s="17">
        <v>0</v>
      </c>
      <c r="BL52" s="17">
        <v>0</v>
      </c>
      <c r="BM52" s="17">
        <v>0</v>
      </c>
      <c r="BN52" s="17">
        <v>0</v>
      </c>
      <c r="BP52" s="17">
        <v>5.1880000000000003E-4</v>
      </c>
      <c r="BQ52" s="17">
        <v>214</v>
      </c>
      <c r="BR52" s="17">
        <v>4.2000000000000002E-4</v>
      </c>
      <c r="BS52" s="17">
        <v>173</v>
      </c>
      <c r="BT52" s="17">
        <v>5.1880000000000003E-4</v>
      </c>
      <c r="BU52" s="17">
        <v>214</v>
      </c>
      <c r="BV52" s="17">
        <v>4.2000000000000002E-4</v>
      </c>
      <c r="BW52" s="17">
        <v>173</v>
      </c>
      <c r="BX52" s="17">
        <v>0</v>
      </c>
      <c r="BY52" s="17">
        <v>0</v>
      </c>
      <c r="BZ52" s="17">
        <v>0</v>
      </c>
      <c r="CA52" s="17">
        <v>0</v>
      </c>
      <c r="CC52" s="17">
        <v>7.5600000000000005E-4</v>
      </c>
      <c r="CD52" s="17">
        <v>312</v>
      </c>
      <c r="CE52" s="17">
        <v>6.1200000000000002E-4</v>
      </c>
      <c r="CF52" s="17">
        <v>253</v>
      </c>
      <c r="CG52" s="17">
        <v>7.5600000000000005E-4</v>
      </c>
      <c r="CH52" s="17">
        <v>312</v>
      </c>
      <c r="CI52" s="17">
        <v>6.1200000000000002E-4</v>
      </c>
      <c r="CJ52" s="17">
        <v>253</v>
      </c>
      <c r="CK52" s="17">
        <v>0</v>
      </c>
      <c r="CL52" s="17">
        <v>0</v>
      </c>
      <c r="CM52" s="17">
        <v>0</v>
      </c>
      <c r="CN52" s="17">
        <v>0</v>
      </c>
      <c r="CP52" s="17">
        <v>3.7058999999999998E-3</v>
      </c>
      <c r="CQ52" s="17">
        <v>1529</v>
      </c>
      <c r="CR52" s="17">
        <v>3.0000000000000001E-3</v>
      </c>
      <c r="CS52" s="17">
        <v>1238</v>
      </c>
      <c r="CT52" s="17">
        <v>3.7058999999999998E-3</v>
      </c>
      <c r="CU52" s="17">
        <v>1529</v>
      </c>
      <c r="CV52" s="17">
        <v>3.0000000000000001E-3</v>
      </c>
      <c r="CW52" s="17">
        <v>1238</v>
      </c>
      <c r="CX52" s="17">
        <v>0</v>
      </c>
      <c r="CY52" s="17">
        <v>0</v>
      </c>
      <c r="CZ52" s="17">
        <v>0</v>
      </c>
      <c r="DA52" s="17">
        <v>0</v>
      </c>
      <c r="DB52" s="195"/>
    </row>
    <row r="53" spans="1:106" s="17" customFormat="1" ht="16.5" customHeight="1" x14ac:dyDescent="0.25">
      <c r="A53" s="198">
        <v>37</v>
      </c>
      <c r="B53" s="200"/>
      <c r="C53" s="199">
        <v>42704</v>
      </c>
      <c r="D53" s="199">
        <v>42704</v>
      </c>
      <c r="E53" s="199">
        <v>43068</v>
      </c>
      <c r="F53" s="200" t="s">
        <v>28</v>
      </c>
      <c r="G53" s="200"/>
      <c r="H53" s="198" t="s">
        <v>72</v>
      </c>
      <c r="I53" s="199">
        <v>23117</v>
      </c>
      <c r="J53" s="212">
        <v>358123</v>
      </c>
      <c r="K53" s="198">
        <v>1</v>
      </c>
      <c r="L53" s="198" t="s">
        <v>230</v>
      </c>
      <c r="M53" s="198"/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8">
        <v>0</v>
      </c>
      <c r="T53" s="337">
        <v>37</v>
      </c>
      <c r="U53" s="331" t="s">
        <v>136</v>
      </c>
      <c r="V53" s="332"/>
      <c r="W53" s="332"/>
      <c r="X53" s="333">
        <v>0</v>
      </c>
      <c r="Y53" s="199"/>
      <c r="Z53" s="199"/>
      <c r="AA53" s="198"/>
      <c r="AB53" s="195"/>
      <c r="AC53" s="246">
        <v>8.9385999999999997E-3</v>
      </c>
      <c r="AD53" s="195">
        <v>3201</v>
      </c>
      <c r="AE53" s="246">
        <v>7.2360000000000002E-3</v>
      </c>
      <c r="AF53" s="195">
        <v>2591</v>
      </c>
      <c r="AG53" s="246">
        <v>8.9385999999999997E-3</v>
      </c>
      <c r="AH53" s="195">
        <v>3201</v>
      </c>
      <c r="AI53" s="246">
        <v>7.2360000000000002E-3</v>
      </c>
      <c r="AJ53" s="17">
        <v>2591</v>
      </c>
      <c r="AK53" s="246">
        <v>0</v>
      </c>
      <c r="AL53" s="17">
        <v>0</v>
      </c>
      <c r="AM53" s="246">
        <v>0</v>
      </c>
      <c r="AN53" s="17">
        <v>0</v>
      </c>
      <c r="AP53" s="195">
        <v>1.4824E-3</v>
      </c>
      <c r="AQ53" s="17">
        <v>531</v>
      </c>
      <c r="AR53" s="17">
        <v>1.1999999999999999E-3</v>
      </c>
      <c r="AS53" s="17">
        <v>430</v>
      </c>
      <c r="AT53" s="17">
        <v>1.4824E-3</v>
      </c>
      <c r="AU53" s="17">
        <v>531</v>
      </c>
      <c r="AV53" s="17">
        <v>1.1999999999999999E-3</v>
      </c>
      <c r="AW53" s="17">
        <v>430</v>
      </c>
      <c r="AX53" s="17">
        <v>0</v>
      </c>
      <c r="AY53" s="17">
        <v>0</v>
      </c>
      <c r="AZ53" s="17">
        <v>0</v>
      </c>
      <c r="BA53" s="17">
        <v>0</v>
      </c>
      <c r="BC53" s="17">
        <v>1.7789999999999999E-4</v>
      </c>
      <c r="BD53" s="17">
        <v>64</v>
      </c>
      <c r="BE53" s="17">
        <v>1.44E-4</v>
      </c>
      <c r="BF53" s="17">
        <v>52</v>
      </c>
      <c r="BG53" s="17">
        <v>1.7789999999999999E-4</v>
      </c>
      <c r="BH53" s="17">
        <v>64</v>
      </c>
      <c r="BI53" s="17">
        <v>1.44E-4</v>
      </c>
      <c r="BJ53" s="17">
        <v>52</v>
      </c>
      <c r="BK53" s="17">
        <v>0</v>
      </c>
      <c r="BL53" s="17">
        <v>0</v>
      </c>
      <c r="BM53" s="17">
        <v>0</v>
      </c>
      <c r="BN53" s="17">
        <v>0</v>
      </c>
      <c r="BP53" s="17">
        <v>5.1880000000000003E-4</v>
      </c>
      <c r="BQ53" s="17">
        <v>186</v>
      </c>
      <c r="BR53" s="17">
        <v>4.2000000000000002E-4</v>
      </c>
      <c r="BS53" s="17">
        <v>150</v>
      </c>
      <c r="BT53" s="17">
        <v>5.1880000000000003E-4</v>
      </c>
      <c r="BU53" s="17">
        <v>186</v>
      </c>
      <c r="BV53" s="17">
        <v>4.2000000000000002E-4</v>
      </c>
      <c r="BW53" s="17">
        <v>150</v>
      </c>
      <c r="BX53" s="17">
        <v>0</v>
      </c>
      <c r="BY53" s="17">
        <v>0</v>
      </c>
      <c r="BZ53" s="17">
        <v>0</v>
      </c>
      <c r="CA53" s="17">
        <v>0</v>
      </c>
      <c r="CC53" s="17">
        <v>7.5600000000000005E-4</v>
      </c>
      <c r="CD53" s="17">
        <v>271</v>
      </c>
      <c r="CE53" s="17">
        <v>6.1200000000000002E-4</v>
      </c>
      <c r="CF53" s="17">
        <v>219</v>
      </c>
      <c r="CG53" s="17">
        <v>7.5600000000000005E-4</v>
      </c>
      <c r="CH53" s="17">
        <v>271</v>
      </c>
      <c r="CI53" s="17">
        <v>6.1200000000000002E-4</v>
      </c>
      <c r="CJ53" s="17">
        <v>219</v>
      </c>
      <c r="CK53" s="17">
        <v>0</v>
      </c>
      <c r="CL53" s="17">
        <v>0</v>
      </c>
      <c r="CM53" s="17">
        <v>0</v>
      </c>
      <c r="CN53" s="17">
        <v>0</v>
      </c>
      <c r="CP53" s="17">
        <v>3.7058999999999998E-3</v>
      </c>
      <c r="CQ53" s="17">
        <v>1327</v>
      </c>
      <c r="CR53" s="17">
        <v>3.0000000000000001E-3</v>
      </c>
      <c r="CS53" s="17">
        <v>1074</v>
      </c>
      <c r="CT53" s="17">
        <v>3.7058999999999998E-3</v>
      </c>
      <c r="CU53" s="17">
        <v>1327</v>
      </c>
      <c r="CV53" s="17">
        <v>3.0000000000000001E-3</v>
      </c>
      <c r="CW53" s="17">
        <v>1074</v>
      </c>
      <c r="CX53" s="17">
        <v>0</v>
      </c>
      <c r="CY53" s="17">
        <v>0</v>
      </c>
      <c r="CZ53" s="17">
        <v>0</v>
      </c>
      <c r="DA53" s="17">
        <v>0</v>
      </c>
      <c r="DB53" s="195"/>
    </row>
    <row r="54" spans="1:106" s="17" customFormat="1" ht="16.5" customHeight="1" x14ac:dyDescent="0.25">
      <c r="A54" s="198">
        <v>38</v>
      </c>
      <c r="B54" s="200"/>
      <c r="C54" s="199">
        <v>42704</v>
      </c>
      <c r="D54" s="199">
        <v>42704</v>
      </c>
      <c r="E54" s="199">
        <v>43068</v>
      </c>
      <c r="F54" s="200" t="s">
        <v>28</v>
      </c>
      <c r="G54" s="200"/>
      <c r="H54" s="198" t="s">
        <v>72</v>
      </c>
      <c r="I54" s="199">
        <v>32395</v>
      </c>
      <c r="J54" s="212">
        <v>731883</v>
      </c>
      <c r="K54" s="198">
        <v>1</v>
      </c>
      <c r="L54" s="198" t="s">
        <v>230</v>
      </c>
      <c r="M54" s="198"/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8">
        <v>0</v>
      </c>
      <c r="T54" s="337">
        <v>38</v>
      </c>
      <c r="U54" s="331" t="s">
        <v>136</v>
      </c>
      <c r="V54" s="332"/>
      <c r="W54" s="332"/>
      <c r="X54" s="333">
        <v>0</v>
      </c>
      <c r="Y54" s="199"/>
      <c r="Z54" s="199"/>
      <c r="AA54" s="198"/>
      <c r="AB54" s="195"/>
      <c r="AC54" s="246">
        <v>1.9271E-3</v>
      </c>
      <c r="AD54" s="195">
        <v>1410</v>
      </c>
      <c r="AE54" s="246">
        <v>1.56E-3</v>
      </c>
      <c r="AF54" s="195">
        <v>1142</v>
      </c>
      <c r="AG54" s="246">
        <v>1.9271E-3</v>
      </c>
      <c r="AH54" s="195">
        <v>1410</v>
      </c>
      <c r="AI54" s="246">
        <v>1.56E-3</v>
      </c>
      <c r="AJ54" s="17">
        <v>1142</v>
      </c>
      <c r="AK54" s="246">
        <v>0</v>
      </c>
      <c r="AL54" s="17">
        <v>0</v>
      </c>
      <c r="AM54" s="246">
        <v>0</v>
      </c>
      <c r="AN54" s="17">
        <v>0</v>
      </c>
      <c r="AP54" s="195">
        <v>1.4824E-3</v>
      </c>
      <c r="AQ54" s="17">
        <v>1085</v>
      </c>
      <c r="AR54" s="17">
        <v>1.1999999999999999E-3</v>
      </c>
      <c r="AS54" s="17">
        <v>878</v>
      </c>
      <c r="AT54" s="17">
        <v>1.4824E-3</v>
      </c>
      <c r="AU54" s="17">
        <v>1085</v>
      </c>
      <c r="AV54" s="17">
        <v>1.1999999999999999E-3</v>
      </c>
      <c r="AW54" s="17">
        <v>878</v>
      </c>
      <c r="AX54" s="17">
        <v>0</v>
      </c>
      <c r="AY54" s="17">
        <v>0</v>
      </c>
      <c r="AZ54" s="17">
        <v>0</v>
      </c>
      <c r="BA54" s="17">
        <v>0</v>
      </c>
      <c r="BC54" s="17">
        <v>1.7789999999999999E-4</v>
      </c>
      <c r="BD54" s="17">
        <v>130</v>
      </c>
      <c r="BE54" s="17">
        <v>1.44E-4</v>
      </c>
      <c r="BF54" s="17">
        <v>105</v>
      </c>
      <c r="BG54" s="17">
        <v>1.7789999999999999E-4</v>
      </c>
      <c r="BH54" s="17">
        <v>130</v>
      </c>
      <c r="BI54" s="17">
        <v>1.44E-4</v>
      </c>
      <c r="BJ54" s="17">
        <v>105</v>
      </c>
      <c r="BK54" s="17">
        <v>0</v>
      </c>
      <c r="BL54" s="17">
        <v>0</v>
      </c>
      <c r="BM54" s="17">
        <v>0</v>
      </c>
      <c r="BN54" s="17">
        <v>0</v>
      </c>
      <c r="BP54" s="17">
        <v>5.1880000000000003E-4</v>
      </c>
      <c r="BQ54" s="17">
        <v>380</v>
      </c>
      <c r="BR54" s="17">
        <v>4.2000000000000002E-4</v>
      </c>
      <c r="BS54" s="17">
        <v>307</v>
      </c>
      <c r="BT54" s="17">
        <v>5.1880000000000003E-4</v>
      </c>
      <c r="BU54" s="17">
        <v>380</v>
      </c>
      <c r="BV54" s="17">
        <v>4.2000000000000002E-4</v>
      </c>
      <c r="BW54" s="17">
        <v>307</v>
      </c>
      <c r="BX54" s="17">
        <v>0</v>
      </c>
      <c r="BY54" s="17">
        <v>0</v>
      </c>
      <c r="BZ54" s="17">
        <v>0</v>
      </c>
      <c r="CA54" s="17">
        <v>0</v>
      </c>
      <c r="CC54" s="17">
        <v>7.5600000000000005E-4</v>
      </c>
      <c r="CD54" s="17">
        <v>553</v>
      </c>
      <c r="CE54" s="17">
        <v>6.1200000000000002E-4</v>
      </c>
      <c r="CF54" s="17">
        <v>448</v>
      </c>
      <c r="CG54" s="17">
        <v>7.5600000000000005E-4</v>
      </c>
      <c r="CH54" s="17">
        <v>553</v>
      </c>
      <c r="CI54" s="17">
        <v>6.1200000000000002E-4</v>
      </c>
      <c r="CJ54" s="17">
        <v>448</v>
      </c>
      <c r="CK54" s="17">
        <v>0</v>
      </c>
      <c r="CL54" s="17">
        <v>0</v>
      </c>
      <c r="CM54" s="17">
        <v>0</v>
      </c>
      <c r="CN54" s="17">
        <v>0</v>
      </c>
      <c r="CP54" s="17">
        <v>3.7058999999999998E-3</v>
      </c>
      <c r="CQ54" s="17">
        <v>2712</v>
      </c>
      <c r="CR54" s="17">
        <v>3.0000000000000001E-3</v>
      </c>
      <c r="CS54" s="17">
        <v>2196</v>
      </c>
      <c r="CT54" s="17">
        <v>3.7058999999999998E-3</v>
      </c>
      <c r="CU54" s="17">
        <v>2712</v>
      </c>
      <c r="CV54" s="17">
        <v>3.0000000000000001E-3</v>
      </c>
      <c r="CW54" s="17">
        <v>2196</v>
      </c>
      <c r="CX54" s="17">
        <v>0</v>
      </c>
      <c r="CY54" s="17">
        <v>0</v>
      </c>
      <c r="CZ54" s="17">
        <v>0</v>
      </c>
      <c r="DA54" s="17">
        <v>0</v>
      </c>
      <c r="DB54" s="195"/>
    </row>
    <row r="55" spans="1:106" s="17" customFormat="1" ht="16.5" customHeight="1" x14ac:dyDescent="0.25">
      <c r="A55" s="198">
        <v>39</v>
      </c>
      <c r="B55" s="200"/>
      <c r="C55" s="199">
        <v>42704</v>
      </c>
      <c r="D55" s="199">
        <v>42704</v>
      </c>
      <c r="E55" s="199">
        <v>43068</v>
      </c>
      <c r="F55" s="200" t="s">
        <v>28</v>
      </c>
      <c r="G55" s="200"/>
      <c r="H55" s="198" t="s">
        <v>72</v>
      </c>
      <c r="I55" s="199">
        <v>26068</v>
      </c>
      <c r="J55" s="212">
        <v>513741</v>
      </c>
      <c r="K55" s="198">
        <v>1</v>
      </c>
      <c r="L55" s="198" t="s">
        <v>230</v>
      </c>
      <c r="M55" s="198"/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8">
        <v>0</v>
      </c>
      <c r="T55" s="337">
        <v>39</v>
      </c>
      <c r="U55" s="331" t="s">
        <v>136</v>
      </c>
      <c r="V55" s="332"/>
      <c r="W55" s="332"/>
      <c r="X55" s="333">
        <v>0</v>
      </c>
      <c r="Y55" s="199"/>
      <c r="Z55" s="199"/>
      <c r="AA55" s="198"/>
      <c r="AB55" s="195"/>
      <c r="AC55" s="246">
        <v>4.7732E-3</v>
      </c>
      <c r="AD55" s="195">
        <v>2452</v>
      </c>
      <c r="AE55" s="246">
        <v>3.8639999999999998E-3</v>
      </c>
      <c r="AF55" s="195">
        <v>1985</v>
      </c>
      <c r="AG55" s="246">
        <v>4.7732E-3</v>
      </c>
      <c r="AH55" s="195">
        <v>2452</v>
      </c>
      <c r="AI55" s="246">
        <v>3.8639999999999998E-3</v>
      </c>
      <c r="AJ55" s="17">
        <v>1985</v>
      </c>
      <c r="AK55" s="246">
        <v>0</v>
      </c>
      <c r="AL55" s="17">
        <v>0</v>
      </c>
      <c r="AM55" s="246">
        <v>0</v>
      </c>
      <c r="AN55" s="17">
        <v>0</v>
      </c>
      <c r="AP55" s="195">
        <v>1.4824E-3</v>
      </c>
      <c r="AQ55" s="17">
        <v>762</v>
      </c>
      <c r="AR55" s="17">
        <v>1.1999999999999999E-3</v>
      </c>
      <c r="AS55" s="17">
        <v>616</v>
      </c>
      <c r="AT55" s="17">
        <v>1.4824E-3</v>
      </c>
      <c r="AU55" s="17">
        <v>762</v>
      </c>
      <c r="AV55" s="17">
        <v>1.1999999999999999E-3</v>
      </c>
      <c r="AW55" s="17">
        <v>616</v>
      </c>
      <c r="AX55" s="17">
        <v>0</v>
      </c>
      <c r="AY55" s="17">
        <v>0</v>
      </c>
      <c r="AZ55" s="17">
        <v>0</v>
      </c>
      <c r="BA55" s="17">
        <v>0</v>
      </c>
      <c r="BC55" s="17">
        <v>1.7789999999999999E-4</v>
      </c>
      <c r="BD55" s="17">
        <v>91</v>
      </c>
      <c r="BE55" s="17">
        <v>1.44E-4</v>
      </c>
      <c r="BF55" s="17">
        <v>74</v>
      </c>
      <c r="BG55" s="17">
        <v>1.7789999999999999E-4</v>
      </c>
      <c r="BH55" s="17">
        <v>91</v>
      </c>
      <c r="BI55" s="17">
        <v>1.44E-4</v>
      </c>
      <c r="BJ55" s="17">
        <v>74</v>
      </c>
      <c r="BK55" s="17">
        <v>0</v>
      </c>
      <c r="BL55" s="17">
        <v>0</v>
      </c>
      <c r="BM55" s="17">
        <v>0</v>
      </c>
      <c r="BN55" s="17">
        <v>0</v>
      </c>
      <c r="BP55" s="17">
        <v>5.1880000000000003E-4</v>
      </c>
      <c r="BQ55" s="17">
        <v>267</v>
      </c>
      <c r="BR55" s="17">
        <v>4.2000000000000002E-4</v>
      </c>
      <c r="BS55" s="17">
        <v>216</v>
      </c>
      <c r="BT55" s="17">
        <v>5.1880000000000003E-4</v>
      </c>
      <c r="BU55" s="17">
        <v>267</v>
      </c>
      <c r="BV55" s="17">
        <v>4.2000000000000002E-4</v>
      </c>
      <c r="BW55" s="17">
        <v>216</v>
      </c>
      <c r="BX55" s="17">
        <v>0</v>
      </c>
      <c r="BY55" s="17">
        <v>0</v>
      </c>
      <c r="BZ55" s="17">
        <v>0</v>
      </c>
      <c r="CA55" s="17">
        <v>0</v>
      </c>
      <c r="CC55" s="17">
        <v>7.5600000000000005E-4</v>
      </c>
      <c r="CD55" s="17">
        <v>388</v>
      </c>
      <c r="CE55" s="17">
        <v>6.1200000000000002E-4</v>
      </c>
      <c r="CF55" s="17">
        <v>314</v>
      </c>
      <c r="CG55" s="17">
        <v>7.5600000000000005E-4</v>
      </c>
      <c r="CH55" s="17">
        <v>388</v>
      </c>
      <c r="CI55" s="17">
        <v>6.1200000000000002E-4</v>
      </c>
      <c r="CJ55" s="17">
        <v>314</v>
      </c>
      <c r="CK55" s="17">
        <v>0</v>
      </c>
      <c r="CL55" s="17">
        <v>0</v>
      </c>
      <c r="CM55" s="17">
        <v>0</v>
      </c>
      <c r="CN55" s="17">
        <v>0</v>
      </c>
      <c r="CP55" s="17">
        <v>3.7058999999999998E-3</v>
      </c>
      <c r="CQ55" s="17">
        <v>1904</v>
      </c>
      <c r="CR55" s="17">
        <v>3.0000000000000001E-3</v>
      </c>
      <c r="CS55" s="17">
        <v>1541</v>
      </c>
      <c r="CT55" s="17">
        <v>3.7058999999999998E-3</v>
      </c>
      <c r="CU55" s="17">
        <v>1904</v>
      </c>
      <c r="CV55" s="17">
        <v>3.0000000000000001E-3</v>
      </c>
      <c r="CW55" s="17">
        <v>1541</v>
      </c>
      <c r="CX55" s="17">
        <v>0</v>
      </c>
      <c r="CY55" s="17">
        <v>0</v>
      </c>
      <c r="CZ55" s="17">
        <v>0</v>
      </c>
      <c r="DA55" s="17">
        <v>0</v>
      </c>
      <c r="DB55" s="195"/>
    </row>
    <row r="56" spans="1:106" s="17" customFormat="1" ht="16.5" customHeight="1" x14ac:dyDescent="0.25">
      <c r="A56" s="198">
        <v>40</v>
      </c>
      <c r="B56" s="200"/>
      <c r="C56" s="199">
        <v>42704</v>
      </c>
      <c r="D56" s="199">
        <v>42704</v>
      </c>
      <c r="E56" s="199">
        <v>43068</v>
      </c>
      <c r="F56" s="200" t="s">
        <v>28</v>
      </c>
      <c r="G56" s="200"/>
      <c r="H56" s="198" t="s">
        <v>72</v>
      </c>
      <c r="I56" s="199">
        <v>22372</v>
      </c>
      <c r="J56" s="212">
        <v>325277</v>
      </c>
      <c r="K56" s="198">
        <v>1</v>
      </c>
      <c r="L56" s="198" t="s">
        <v>230</v>
      </c>
      <c r="M56" s="198"/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8">
        <v>0</v>
      </c>
      <c r="T56" s="337">
        <v>40</v>
      </c>
      <c r="U56" s="331" t="s">
        <v>136</v>
      </c>
      <c r="V56" s="332"/>
      <c r="W56" s="332"/>
      <c r="X56" s="333">
        <v>0</v>
      </c>
      <c r="Y56" s="199"/>
      <c r="Z56" s="199"/>
      <c r="AA56" s="198"/>
      <c r="AB56" s="195"/>
      <c r="AC56" s="246">
        <v>1.03468E-2</v>
      </c>
      <c r="AD56" s="195">
        <v>3366</v>
      </c>
      <c r="AE56" s="246">
        <v>8.3759999999999998E-3</v>
      </c>
      <c r="AF56" s="195">
        <v>2725</v>
      </c>
      <c r="AG56" s="246">
        <v>1.03468E-2</v>
      </c>
      <c r="AH56" s="195">
        <v>3366</v>
      </c>
      <c r="AI56" s="246">
        <v>8.3759999999999998E-3</v>
      </c>
      <c r="AJ56" s="17">
        <v>2725</v>
      </c>
      <c r="AK56" s="246">
        <v>0</v>
      </c>
      <c r="AL56" s="17">
        <v>0</v>
      </c>
      <c r="AM56" s="246">
        <v>0</v>
      </c>
      <c r="AN56" s="17">
        <v>0</v>
      </c>
      <c r="AP56" s="195">
        <v>1.4824E-3</v>
      </c>
      <c r="AQ56" s="17">
        <v>482</v>
      </c>
      <c r="AR56" s="17">
        <v>1.1999999999999999E-3</v>
      </c>
      <c r="AS56" s="17">
        <v>390</v>
      </c>
      <c r="AT56" s="17">
        <v>1.4824E-3</v>
      </c>
      <c r="AU56" s="17">
        <v>482</v>
      </c>
      <c r="AV56" s="17">
        <v>1.1999999999999999E-3</v>
      </c>
      <c r="AW56" s="17">
        <v>390</v>
      </c>
      <c r="AX56" s="17">
        <v>0</v>
      </c>
      <c r="AY56" s="17">
        <v>0</v>
      </c>
      <c r="AZ56" s="17">
        <v>0</v>
      </c>
      <c r="BA56" s="17">
        <v>0</v>
      </c>
      <c r="BC56" s="17">
        <v>1.7789999999999999E-4</v>
      </c>
      <c r="BD56" s="17">
        <v>58</v>
      </c>
      <c r="BE56" s="17">
        <v>1.44E-4</v>
      </c>
      <c r="BF56" s="17">
        <v>47</v>
      </c>
      <c r="BG56" s="17">
        <v>1.7789999999999999E-4</v>
      </c>
      <c r="BH56" s="17">
        <v>58</v>
      </c>
      <c r="BI56" s="17">
        <v>1.44E-4</v>
      </c>
      <c r="BJ56" s="17">
        <v>47</v>
      </c>
      <c r="BK56" s="17">
        <v>0</v>
      </c>
      <c r="BL56" s="17">
        <v>0</v>
      </c>
      <c r="BM56" s="17">
        <v>0</v>
      </c>
      <c r="BN56" s="17">
        <v>0</v>
      </c>
      <c r="BP56" s="17">
        <v>5.1880000000000003E-4</v>
      </c>
      <c r="BQ56" s="17">
        <v>169</v>
      </c>
      <c r="BR56" s="17">
        <v>4.2000000000000002E-4</v>
      </c>
      <c r="BS56" s="17">
        <v>137</v>
      </c>
      <c r="BT56" s="17">
        <v>5.1880000000000003E-4</v>
      </c>
      <c r="BU56" s="17">
        <v>169</v>
      </c>
      <c r="BV56" s="17">
        <v>4.2000000000000002E-4</v>
      </c>
      <c r="BW56" s="17">
        <v>137</v>
      </c>
      <c r="BX56" s="17">
        <v>0</v>
      </c>
      <c r="BY56" s="17">
        <v>0</v>
      </c>
      <c r="BZ56" s="17">
        <v>0</v>
      </c>
      <c r="CA56" s="17">
        <v>0</v>
      </c>
      <c r="CC56" s="17">
        <v>7.5600000000000005E-4</v>
      </c>
      <c r="CD56" s="17">
        <v>246</v>
      </c>
      <c r="CE56" s="17">
        <v>6.1200000000000002E-4</v>
      </c>
      <c r="CF56" s="17">
        <v>199</v>
      </c>
      <c r="CG56" s="17">
        <v>7.5600000000000005E-4</v>
      </c>
      <c r="CH56" s="17">
        <v>246</v>
      </c>
      <c r="CI56" s="17">
        <v>6.1200000000000002E-4</v>
      </c>
      <c r="CJ56" s="17">
        <v>199</v>
      </c>
      <c r="CK56" s="17">
        <v>0</v>
      </c>
      <c r="CL56" s="17">
        <v>0</v>
      </c>
      <c r="CM56" s="17">
        <v>0</v>
      </c>
      <c r="CN56" s="17">
        <v>0</v>
      </c>
      <c r="CP56" s="17">
        <v>3.7058999999999998E-3</v>
      </c>
      <c r="CQ56" s="17">
        <v>1205</v>
      </c>
      <c r="CR56" s="17">
        <v>3.0000000000000001E-3</v>
      </c>
      <c r="CS56" s="17">
        <v>976</v>
      </c>
      <c r="CT56" s="17">
        <v>3.7058999999999998E-3</v>
      </c>
      <c r="CU56" s="17">
        <v>1205</v>
      </c>
      <c r="CV56" s="17">
        <v>3.0000000000000001E-3</v>
      </c>
      <c r="CW56" s="17">
        <v>976</v>
      </c>
      <c r="CX56" s="17">
        <v>0</v>
      </c>
      <c r="CY56" s="17">
        <v>0</v>
      </c>
      <c r="CZ56" s="17">
        <v>0</v>
      </c>
      <c r="DA56" s="17">
        <v>0</v>
      </c>
      <c r="DB56" s="195"/>
    </row>
    <row r="57" spans="1:106" s="17" customFormat="1" ht="16.5" customHeight="1" x14ac:dyDescent="0.25">
      <c r="A57" s="198">
        <v>41</v>
      </c>
      <c r="B57" s="200"/>
      <c r="C57" s="199">
        <v>42704</v>
      </c>
      <c r="D57" s="199">
        <v>42704</v>
      </c>
      <c r="E57" s="199">
        <v>43068</v>
      </c>
      <c r="F57" s="200" t="s">
        <v>28</v>
      </c>
      <c r="G57" s="200"/>
      <c r="H57" s="198" t="s">
        <v>72</v>
      </c>
      <c r="I57" s="199">
        <v>22800</v>
      </c>
      <c r="J57" s="212">
        <v>341542</v>
      </c>
      <c r="K57" s="198">
        <v>1</v>
      </c>
      <c r="L57" s="198" t="s">
        <v>230</v>
      </c>
      <c r="M57" s="198"/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8">
        <v>0</v>
      </c>
      <c r="T57" s="337">
        <v>41</v>
      </c>
      <c r="U57" s="331" t="s">
        <v>136</v>
      </c>
      <c r="V57" s="332"/>
      <c r="W57" s="332"/>
      <c r="X57" s="333">
        <v>0</v>
      </c>
      <c r="Y57" s="199"/>
      <c r="Z57" s="199"/>
      <c r="AA57" s="198"/>
      <c r="AB57" s="195"/>
      <c r="AC57" s="246">
        <v>9.6205000000000006E-3</v>
      </c>
      <c r="AD57" s="195">
        <v>3286</v>
      </c>
      <c r="AE57" s="246">
        <v>7.7879999999999998E-3</v>
      </c>
      <c r="AF57" s="195">
        <v>2660</v>
      </c>
      <c r="AG57" s="246">
        <v>9.6205000000000006E-3</v>
      </c>
      <c r="AH57" s="195">
        <v>3286</v>
      </c>
      <c r="AI57" s="246">
        <v>7.7879999999999998E-3</v>
      </c>
      <c r="AJ57" s="17">
        <v>2660</v>
      </c>
      <c r="AK57" s="246">
        <v>0</v>
      </c>
      <c r="AL57" s="17">
        <v>0</v>
      </c>
      <c r="AM57" s="246">
        <v>0</v>
      </c>
      <c r="AN57" s="17">
        <v>0</v>
      </c>
      <c r="AP57" s="195">
        <v>1.4824E-3</v>
      </c>
      <c r="AQ57" s="17">
        <v>506</v>
      </c>
      <c r="AR57" s="17">
        <v>1.1999999999999999E-3</v>
      </c>
      <c r="AS57" s="17">
        <v>410</v>
      </c>
      <c r="AT57" s="17">
        <v>1.4824E-3</v>
      </c>
      <c r="AU57" s="17">
        <v>506</v>
      </c>
      <c r="AV57" s="17">
        <v>1.1999999999999999E-3</v>
      </c>
      <c r="AW57" s="17">
        <v>410</v>
      </c>
      <c r="AX57" s="17">
        <v>0</v>
      </c>
      <c r="AY57" s="17">
        <v>0</v>
      </c>
      <c r="AZ57" s="17">
        <v>0</v>
      </c>
      <c r="BA57" s="17">
        <v>0</v>
      </c>
      <c r="BC57" s="17">
        <v>1.7789999999999999E-4</v>
      </c>
      <c r="BD57" s="17">
        <v>61</v>
      </c>
      <c r="BE57" s="17">
        <v>1.44E-4</v>
      </c>
      <c r="BF57" s="17">
        <v>49</v>
      </c>
      <c r="BG57" s="17">
        <v>1.7789999999999999E-4</v>
      </c>
      <c r="BH57" s="17">
        <v>61</v>
      </c>
      <c r="BI57" s="17">
        <v>1.44E-4</v>
      </c>
      <c r="BJ57" s="17">
        <v>49</v>
      </c>
      <c r="BK57" s="17">
        <v>0</v>
      </c>
      <c r="BL57" s="17">
        <v>0</v>
      </c>
      <c r="BM57" s="17">
        <v>0</v>
      </c>
      <c r="BN57" s="17">
        <v>0</v>
      </c>
      <c r="BP57" s="17">
        <v>5.1880000000000003E-4</v>
      </c>
      <c r="BQ57" s="17">
        <v>177</v>
      </c>
      <c r="BR57" s="17">
        <v>4.2000000000000002E-4</v>
      </c>
      <c r="BS57" s="17">
        <v>143</v>
      </c>
      <c r="BT57" s="17">
        <v>5.1880000000000003E-4</v>
      </c>
      <c r="BU57" s="17">
        <v>177</v>
      </c>
      <c r="BV57" s="17">
        <v>4.2000000000000002E-4</v>
      </c>
      <c r="BW57" s="17">
        <v>143</v>
      </c>
      <c r="BX57" s="17">
        <v>0</v>
      </c>
      <c r="BY57" s="17">
        <v>0</v>
      </c>
      <c r="BZ57" s="17">
        <v>0</v>
      </c>
      <c r="CA57" s="17">
        <v>0</v>
      </c>
      <c r="CC57" s="17">
        <v>7.5600000000000005E-4</v>
      </c>
      <c r="CD57" s="17">
        <v>258</v>
      </c>
      <c r="CE57" s="17">
        <v>6.1200000000000002E-4</v>
      </c>
      <c r="CF57" s="17">
        <v>209</v>
      </c>
      <c r="CG57" s="17">
        <v>7.5600000000000005E-4</v>
      </c>
      <c r="CH57" s="17">
        <v>258</v>
      </c>
      <c r="CI57" s="17">
        <v>6.1200000000000002E-4</v>
      </c>
      <c r="CJ57" s="17">
        <v>209</v>
      </c>
      <c r="CK57" s="17">
        <v>0</v>
      </c>
      <c r="CL57" s="17">
        <v>0</v>
      </c>
      <c r="CM57" s="17">
        <v>0</v>
      </c>
      <c r="CN57" s="17">
        <v>0</v>
      </c>
      <c r="CP57" s="17">
        <v>3.7058999999999998E-3</v>
      </c>
      <c r="CQ57" s="17">
        <v>1266</v>
      </c>
      <c r="CR57" s="17">
        <v>3.0000000000000001E-3</v>
      </c>
      <c r="CS57" s="17">
        <v>1025</v>
      </c>
      <c r="CT57" s="17">
        <v>3.7058999999999998E-3</v>
      </c>
      <c r="CU57" s="17">
        <v>1266</v>
      </c>
      <c r="CV57" s="17">
        <v>3.0000000000000001E-3</v>
      </c>
      <c r="CW57" s="17">
        <v>1025</v>
      </c>
      <c r="CX57" s="17">
        <v>0</v>
      </c>
      <c r="CY57" s="17">
        <v>0</v>
      </c>
      <c r="CZ57" s="17">
        <v>0</v>
      </c>
      <c r="DA57" s="17">
        <v>0</v>
      </c>
      <c r="DB57" s="195"/>
    </row>
    <row r="58" spans="1:106" s="17" customFormat="1" ht="16.5" customHeight="1" x14ac:dyDescent="0.25">
      <c r="A58" s="198">
        <v>42</v>
      </c>
      <c r="B58" s="200"/>
      <c r="C58" s="199">
        <v>42704</v>
      </c>
      <c r="D58" s="199">
        <v>42704</v>
      </c>
      <c r="E58" s="199">
        <v>43068</v>
      </c>
      <c r="F58" s="200" t="s">
        <v>28</v>
      </c>
      <c r="G58" s="200"/>
      <c r="H58" s="198" t="s">
        <v>72</v>
      </c>
      <c r="I58" s="199">
        <v>30677</v>
      </c>
      <c r="J58" s="212">
        <v>703943</v>
      </c>
      <c r="K58" s="198">
        <v>1</v>
      </c>
      <c r="L58" s="198" t="s">
        <v>230</v>
      </c>
      <c r="M58" s="198"/>
      <c r="N58" s="198">
        <v>0</v>
      </c>
      <c r="O58" s="198">
        <v>0</v>
      </c>
      <c r="P58" s="198">
        <v>0</v>
      </c>
      <c r="Q58" s="198">
        <v>0</v>
      </c>
      <c r="R58" s="198">
        <v>0</v>
      </c>
      <c r="S58" s="198">
        <v>0</v>
      </c>
      <c r="T58" s="337">
        <v>42</v>
      </c>
      <c r="U58" s="331" t="s">
        <v>136</v>
      </c>
      <c r="V58" s="332"/>
      <c r="W58" s="332"/>
      <c r="X58" s="333">
        <v>0</v>
      </c>
      <c r="Y58" s="199"/>
      <c r="Z58" s="199"/>
      <c r="AA58" s="198"/>
      <c r="AB58" s="195"/>
      <c r="AC58" s="246">
        <v>2.1938999999999999E-3</v>
      </c>
      <c r="AD58" s="195">
        <v>1544</v>
      </c>
      <c r="AE58" s="246">
        <v>1.776E-3</v>
      </c>
      <c r="AF58" s="195">
        <v>1250</v>
      </c>
      <c r="AG58" s="246">
        <v>2.1938999999999999E-3</v>
      </c>
      <c r="AH58" s="195">
        <v>1544</v>
      </c>
      <c r="AI58" s="246">
        <v>1.776E-3</v>
      </c>
      <c r="AJ58" s="17">
        <v>1250</v>
      </c>
      <c r="AK58" s="246">
        <v>0</v>
      </c>
      <c r="AL58" s="17">
        <v>0</v>
      </c>
      <c r="AM58" s="246">
        <v>0</v>
      </c>
      <c r="AN58" s="17">
        <v>0</v>
      </c>
      <c r="AP58" s="195">
        <v>1.4824E-3</v>
      </c>
      <c r="AQ58" s="17">
        <v>1044</v>
      </c>
      <c r="AR58" s="17">
        <v>1.1999999999999999E-3</v>
      </c>
      <c r="AS58" s="17">
        <v>845</v>
      </c>
      <c r="AT58" s="17">
        <v>1.4824E-3</v>
      </c>
      <c r="AU58" s="17">
        <v>1044</v>
      </c>
      <c r="AV58" s="17">
        <v>1.1999999999999999E-3</v>
      </c>
      <c r="AW58" s="17">
        <v>845</v>
      </c>
      <c r="AX58" s="17">
        <v>0</v>
      </c>
      <c r="AY58" s="17">
        <v>0</v>
      </c>
      <c r="AZ58" s="17">
        <v>0</v>
      </c>
      <c r="BA58" s="17">
        <v>0</v>
      </c>
      <c r="BC58" s="17">
        <v>1.7789999999999999E-4</v>
      </c>
      <c r="BD58" s="17">
        <v>125</v>
      </c>
      <c r="BE58" s="17">
        <v>1.44E-4</v>
      </c>
      <c r="BF58" s="17">
        <v>101</v>
      </c>
      <c r="BG58" s="17">
        <v>1.7789999999999999E-4</v>
      </c>
      <c r="BH58" s="17">
        <v>125</v>
      </c>
      <c r="BI58" s="17">
        <v>1.44E-4</v>
      </c>
      <c r="BJ58" s="17">
        <v>101</v>
      </c>
      <c r="BK58" s="17">
        <v>0</v>
      </c>
      <c r="BL58" s="17">
        <v>0</v>
      </c>
      <c r="BM58" s="17">
        <v>0</v>
      </c>
      <c r="BN58" s="17">
        <v>0</v>
      </c>
      <c r="BP58" s="17">
        <v>5.1880000000000003E-4</v>
      </c>
      <c r="BQ58" s="17">
        <v>365</v>
      </c>
      <c r="BR58" s="17">
        <v>4.2000000000000002E-4</v>
      </c>
      <c r="BS58" s="17">
        <v>296</v>
      </c>
      <c r="BT58" s="17">
        <v>5.1880000000000003E-4</v>
      </c>
      <c r="BU58" s="17">
        <v>365</v>
      </c>
      <c r="BV58" s="17">
        <v>4.2000000000000002E-4</v>
      </c>
      <c r="BW58" s="17">
        <v>296</v>
      </c>
      <c r="BX58" s="17">
        <v>0</v>
      </c>
      <c r="BY58" s="17">
        <v>0</v>
      </c>
      <c r="BZ58" s="17">
        <v>0</v>
      </c>
      <c r="CA58" s="17">
        <v>0</v>
      </c>
      <c r="CC58" s="17">
        <v>7.5600000000000005E-4</v>
      </c>
      <c r="CD58" s="17">
        <v>532</v>
      </c>
      <c r="CE58" s="17">
        <v>6.1200000000000002E-4</v>
      </c>
      <c r="CF58" s="17">
        <v>431</v>
      </c>
      <c r="CG58" s="17">
        <v>7.5600000000000005E-4</v>
      </c>
      <c r="CH58" s="17">
        <v>532</v>
      </c>
      <c r="CI58" s="17">
        <v>6.1200000000000002E-4</v>
      </c>
      <c r="CJ58" s="17">
        <v>431</v>
      </c>
      <c r="CK58" s="17">
        <v>0</v>
      </c>
      <c r="CL58" s="17">
        <v>0</v>
      </c>
      <c r="CM58" s="17">
        <v>0</v>
      </c>
      <c r="CN58" s="17">
        <v>0</v>
      </c>
      <c r="CP58" s="17">
        <v>3.7058999999999998E-3</v>
      </c>
      <c r="CQ58" s="17">
        <v>2609</v>
      </c>
      <c r="CR58" s="17">
        <v>3.0000000000000001E-3</v>
      </c>
      <c r="CS58" s="17">
        <v>2112</v>
      </c>
      <c r="CT58" s="17">
        <v>3.7058999999999998E-3</v>
      </c>
      <c r="CU58" s="17">
        <v>2609</v>
      </c>
      <c r="CV58" s="17">
        <v>3.0000000000000001E-3</v>
      </c>
      <c r="CW58" s="17">
        <v>2112</v>
      </c>
      <c r="CX58" s="17">
        <v>0</v>
      </c>
      <c r="CY58" s="17">
        <v>0</v>
      </c>
      <c r="CZ58" s="17">
        <v>0</v>
      </c>
      <c r="DA58" s="17">
        <v>0</v>
      </c>
      <c r="DB58" s="195"/>
    </row>
    <row r="59" spans="1:106" s="17" customFormat="1" ht="16.5" customHeight="1" x14ac:dyDescent="0.25">
      <c r="A59" s="198">
        <v>43</v>
      </c>
      <c r="B59" s="200"/>
      <c r="C59" s="199">
        <v>42704</v>
      </c>
      <c r="D59" s="199">
        <v>42704</v>
      </c>
      <c r="E59" s="199">
        <v>43068</v>
      </c>
      <c r="F59" s="200" t="s">
        <v>28</v>
      </c>
      <c r="G59" s="200"/>
      <c r="H59" s="198" t="s">
        <v>72</v>
      </c>
      <c r="I59" s="199">
        <v>27747</v>
      </c>
      <c r="J59" s="212">
        <v>600763</v>
      </c>
      <c r="K59" s="198">
        <v>1</v>
      </c>
      <c r="L59" s="198" t="s">
        <v>230</v>
      </c>
      <c r="M59" s="198"/>
      <c r="N59" s="198">
        <v>0</v>
      </c>
      <c r="O59" s="198">
        <v>0</v>
      </c>
      <c r="P59" s="198">
        <v>0</v>
      </c>
      <c r="Q59" s="198">
        <v>0</v>
      </c>
      <c r="R59" s="198">
        <v>0</v>
      </c>
      <c r="S59" s="198">
        <v>0</v>
      </c>
      <c r="T59" s="337">
        <v>43</v>
      </c>
      <c r="U59" s="331" t="s">
        <v>136</v>
      </c>
      <c r="V59" s="332"/>
      <c r="W59" s="332"/>
      <c r="X59" s="333">
        <v>0</v>
      </c>
      <c r="Y59" s="199"/>
      <c r="Z59" s="199"/>
      <c r="AA59" s="198"/>
      <c r="AB59" s="195"/>
      <c r="AC59" s="246">
        <v>3.3945999999999998E-3</v>
      </c>
      <c r="AD59" s="195">
        <v>2039</v>
      </c>
      <c r="AE59" s="246">
        <v>2.748E-3</v>
      </c>
      <c r="AF59" s="195">
        <v>1651</v>
      </c>
      <c r="AG59" s="246">
        <v>3.3945999999999998E-3</v>
      </c>
      <c r="AH59" s="195">
        <v>2039</v>
      </c>
      <c r="AI59" s="246">
        <v>2.748E-3</v>
      </c>
      <c r="AJ59" s="17">
        <v>1651</v>
      </c>
      <c r="AK59" s="246">
        <v>0</v>
      </c>
      <c r="AL59" s="17">
        <v>0</v>
      </c>
      <c r="AM59" s="246">
        <v>0</v>
      </c>
      <c r="AN59" s="17">
        <v>0</v>
      </c>
      <c r="AP59" s="195">
        <v>1.4824E-3</v>
      </c>
      <c r="AQ59" s="17">
        <v>891</v>
      </c>
      <c r="AR59" s="17">
        <v>1.1999999999999999E-3</v>
      </c>
      <c r="AS59" s="17">
        <v>721</v>
      </c>
      <c r="AT59" s="17">
        <v>1.4824E-3</v>
      </c>
      <c r="AU59" s="17">
        <v>891</v>
      </c>
      <c r="AV59" s="17">
        <v>1.1999999999999999E-3</v>
      </c>
      <c r="AW59" s="17">
        <v>721</v>
      </c>
      <c r="AX59" s="17">
        <v>0</v>
      </c>
      <c r="AY59" s="17">
        <v>0</v>
      </c>
      <c r="AZ59" s="17">
        <v>0</v>
      </c>
      <c r="BA59" s="17">
        <v>0</v>
      </c>
      <c r="BC59" s="17">
        <v>1.7789999999999999E-4</v>
      </c>
      <c r="BD59" s="17">
        <v>107</v>
      </c>
      <c r="BE59" s="17">
        <v>1.44E-4</v>
      </c>
      <c r="BF59" s="17">
        <v>87</v>
      </c>
      <c r="BG59" s="17">
        <v>1.7789999999999999E-4</v>
      </c>
      <c r="BH59" s="17">
        <v>107</v>
      </c>
      <c r="BI59" s="17">
        <v>1.44E-4</v>
      </c>
      <c r="BJ59" s="17">
        <v>87</v>
      </c>
      <c r="BK59" s="17">
        <v>0</v>
      </c>
      <c r="BL59" s="17">
        <v>0</v>
      </c>
      <c r="BM59" s="17">
        <v>0</v>
      </c>
      <c r="BN59" s="17">
        <v>0</v>
      </c>
      <c r="BP59" s="17">
        <v>5.1880000000000003E-4</v>
      </c>
      <c r="BQ59" s="17">
        <v>312</v>
      </c>
      <c r="BR59" s="17">
        <v>4.2000000000000002E-4</v>
      </c>
      <c r="BS59" s="17">
        <v>252</v>
      </c>
      <c r="BT59" s="17">
        <v>5.1880000000000003E-4</v>
      </c>
      <c r="BU59" s="17">
        <v>312</v>
      </c>
      <c r="BV59" s="17">
        <v>4.2000000000000002E-4</v>
      </c>
      <c r="BW59" s="17">
        <v>252</v>
      </c>
      <c r="BX59" s="17">
        <v>0</v>
      </c>
      <c r="BY59" s="17">
        <v>0</v>
      </c>
      <c r="BZ59" s="17">
        <v>0</v>
      </c>
      <c r="CA59" s="17">
        <v>0</v>
      </c>
      <c r="CC59" s="17">
        <v>7.5600000000000005E-4</v>
      </c>
      <c r="CD59" s="17">
        <v>454</v>
      </c>
      <c r="CE59" s="17">
        <v>6.1200000000000002E-4</v>
      </c>
      <c r="CF59" s="17">
        <v>368</v>
      </c>
      <c r="CG59" s="17">
        <v>7.5600000000000005E-4</v>
      </c>
      <c r="CH59" s="17">
        <v>454</v>
      </c>
      <c r="CI59" s="17">
        <v>6.1200000000000002E-4</v>
      </c>
      <c r="CJ59" s="17">
        <v>368</v>
      </c>
      <c r="CK59" s="17">
        <v>0</v>
      </c>
      <c r="CL59" s="17">
        <v>0</v>
      </c>
      <c r="CM59" s="17">
        <v>0</v>
      </c>
      <c r="CN59" s="17">
        <v>0</v>
      </c>
      <c r="CP59" s="17">
        <v>3.7058999999999998E-3</v>
      </c>
      <c r="CQ59" s="17">
        <v>2226</v>
      </c>
      <c r="CR59" s="17">
        <v>3.0000000000000001E-3</v>
      </c>
      <c r="CS59" s="17">
        <v>1802</v>
      </c>
      <c r="CT59" s="17">
        <v>3.7058999999999998E-3</v>
      </c>
      <c r="CU59" s="17">
        <v>2226</v>
      </c>
      <c r="CV59" s="17">
        <v>3.0000000000000001E-3</v>
      </c>
      <c r="CW59" s="17">
        <v>1802</v>
      </c>
      <c r="CX59" s="17">
        <v>0</v>
      </c>
      <c r="CY59" s="17">
        <v>0</v>
      </c>
      <c r="CZ59" s="17">
        <v>0</v>
      </c>
      <c r="DA59" s="17">
        <v>0</v>
      </c>
      <c r="DB59" s="195"/>
    </row>
    <row r="60" spans="1:106" s="17" customFormat="1" ht="16.5" customHeight="1" x14ac:dyDescent="0.25">
      <c r="A60" s="198">
        <v>44</v>
      </c>
      <c r="B60" s="200"/>
      <c r="C60" s="199">
        <v>42704</v>
      </c>
      <c r="D60" s="199">
        <v>42704</v>
      </c>
      <c r="E60" s="199">
        <v>43068</v>
      </c>
      <c r="F60" s="200" t="s">
        <v>28</v>
      </c>
      <c r="G60" s="200"/>
      <c r="H60" s="198" t="s">
        <v>32</v>
      </c>
      <c r="I60" s="199">
        <v>32235</v>
      </c>
      <c r="J60" s="212">
        <v>544050</v>
      </c>
      <c r="K60" s="198">
        <v>1</v>
      </c>
      <c r="L60" s="198" t="s">
        <v>230</v>
      </c>
      <c r="M60" s="198"/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337">
        <v>44</v>
      </c>
      <c r="U60" s="331" t="s">
        <v>136</v>
      </c>
      <c r="V60" s="332"/>
      <c r="W60" s="332"/>
      <c r="X60" s="333">
        <v>0</v>
      </c>
      <c r="Y60" s="199"/>
      <c r="Z60" s="199"/>
      <c r="AA60" s="198"/>
      <c r="AB60" s="195"/>
      <c r="AC60" s="246">
        <v>3.1722E-3</v>
      </c>
      <c r="AD60" s="195">
        <v>1726</v>
      </c>
      <c r="AE60" s="246">
        <v>2.568E-3</v>
      </c>
      <c r="AF60" s="195">
        <v>1397</v>
      </c>
      <c r="AG60" s="246">
        <v>3.1722E-3</v>
      </c>
      <c r="AH60" s="195">
        <v>1726</v>
      </c>
      <c r="AI60" s="246">
        <v>2.568E-3</v>
      </c>
      <c r="AJ60" s="17">
        <v>1397</v>
      </c>
      <c r="AK60" s="246">
        <v>0</v>
      </c>
      <c r="AL60" s="17">
        <v>0</v>
      </c>
      <c r="AM60" s="246">
        <v>0</v>
      </c>
      <c r="AN60" s="17">
        <v>0</v>
      </c>
      <c r="AP60" s="195">
        <v>1.4824E-3</v>
      </c>
      <c r="AQ60" s="17">
        <v>806</v>
      </c>
      <c r="AR60" s="17">
        <v>1.1999999999999999E-3</v>
      </c>
      <c r="AS60" s="17">
        <v>653</v>
      </c>
      <c r="AT60" s="17">
        <v>1.4824E-3</v>
      </c>
      <c r="AU60" s="17">
        <v>806</v>
      </c>
      <c r="AV60" s="17">
        <v>1.1999999999999999E-3</v>
      </c>
      <c r="AW60" s="17">
        <v>653</v>
      </c>
      <c r="AX60" s="17">
        <v>0</v>
      </c>
      <c r="AY60" s="17">
        <v>0</v>
      </c>
      <c r="AZ60" s="17">
        <v>0</v>
      </c>
      <c r="BA60" s="17">
        <v>0</v>
      </c>
      <c r="BC60" s="17">
        <v>1.7789999999999999E-4</v>
      </c>
      <c r="BD60" s="17">
        <v>97</v>
      </c>
      <c r="BE60" s="17">
        <v>1.44E-4</v>
      </c>
      <c r="BF60" s="17">
        <v>78</v>
      </c>
      <c r="BG60" s="17">
        <v>1.7789999999999999E-4</v>
      </c>
      <c r="BH60" s="17">
        <v>97</v>
      </c>
      <c r="BI60" s="17">
        <v>1.44E-4</v>
      </c>
      <c r="BJ60" s="17">
        <v>78</v>
      </c>
      <c r="BK60" s="17">
        <v>0</v>
      </c>
      <c r="BL60" s="17">
        <v>0</v>
      </c>
      <c r="BM60" s="17">
        <v>0</v>
      </c>
      <c r="BN60" s="17">
        <v>0</v>
      </c>
      <c r="BP60" s="17">
        <v>5.1880000000000003E-4</v>
      </c>
      <c r="BQ60" s="17">
        <v>282</v>
      </c>
      <c r="BR60" s="17">
        <v>4.2000000000000002E-4</v>
      </c>
      <c r="BS60" s="17">
        <v>229</v>
      </c>
      <c r="BT60" s="17">
        <v>5.1880000000000003E-4</v>
      </c>
      <c r="BU60" s="17">
        <v>282</v>
      </c>
      <c r="BV60" s="17">
        <v>4.2000000000000002E-4</v>
      </c>
      <c r="BW60" s="17">
        <v>229</v>
      </c>
      <c r="BX60" s="17">
        <v>0</v>
      </c>
      <c r="BY60" s="17">
        <v>0</v>
      </c>
      <c r="BZ60" s="17">
        <v>0</v>
      </c>
      <c r="CA60" s="17">
        <v>0</v>
      </c>
      <c r="CC60" s="17">
        <v>7.5600000000000005E-4</v>
      </c>
      <c r="CD60" s="17">
        <v>411</v>
      </c>
      <c r="CE60" s="17">
        <v>6.1200000000000002E-4</v>
      </c>
      <c r="CF60" s="17">
        <v>333</v>
      </c>
      <c r="CG60" s="17">
        <v>7.5600000000000005E-4</v>
      </c>
      <c r="CH60" s="17">
        <v>411</v>
      </c>
      <c r="CI60" s="17">
        <v>6.1200000000000002E-4</v>
      </c>
      <c r="CJ60" s="17">
        <v>333</v>
      </c>
      <c r="CK60" s="17">
        <v>0</v>
      </c>
      <c r="CL60" s="17">
        <v>0</v>
      </c>
      <c r="CM60" s="17">
        <v>0</v>
      </c>
      <c r="CN60" s="17">
        <v>0</v>
      </c>
      <c r="CP60" s="17">
        <v>3.7058999999999998E-3</v>
      </c>
      <c r="CQ60" s="17">
        <v>2016</v>
      </c>
      <c r="CR60" s="17">
        <v>3.0000000000000001E-3</v>
      </c>
      <c r="CS60" s="17">
        <v>1632</v>
      </c>
      <c r="CT60" s="17">
        <v>3.7058999999999998E-3</v>
      </c>
      <c r="CU60" s="17">
        <v>2016</v>
      </c>
      <c r="CV60" s="17">
        <v>3.0000000000000001E-3</v>
      </c>
      <c r="CW60" s="17">
        <v>1632</v>
      </c>
      <c r="CX60" s="17">
        <v>0</v>
      </c>
      <c r="CY60" s="17">
        <v>0</v>
      </c>
      <c r="CZ60" s="17">
        <v>0</v>
      </c>
      <c r="DA60" s="17">
        <v>0</v>
      </c>
      <c r="DB60" s="195"/>
    </row>
    <row r="61" spans="1:106" s="17" customFormat="1" ht="16.5" customHeight="1" x14ac:dyDescent="0.25">
      <c r="A61" s="198">
        <v>45</v>
      </c>
      <c r="B61" s="200"/>
      <c r="C61" s="199">
        <v>42704</v>
      </c>
      <c r="D61" s="199">
        <v>42704</v>
      </c>
      <c r="E61" s="199">
        <v>43068</v>
      </c>
      <c r="F61" s="200" t="s">
        <v>28</v>
      </c>
      <c r="G61" s="200"/>
      <c r="H61" s="198" t="s">
        <v>72</v>
      </c>
      <c r="I61" s="199">
        <v>22227</v>
      </c>
      <c r="J61" s="212">
        <v>308415</v>
      </c>
      <c r="K61" s="198">
        <v>1</v>
      </c>
      <c r="L61" s="198" t="s">
        <v>230</v>
      </c>
      <c r="M61" s="198"/>
      <c r="N61" s="198">
        <v>0</v>
      </c>
      <c r="O61" s="198">
        <v>0</v>
      </c>
      <c r="P61" s="198">
        <v>0</v>
      </c>
      <c r="Q61" s="198">
        <v>0</v>
      </c>
      <c r="R61" s="198">
        <v>0</v>
      </c>
      <c r="S61" s="198">
        <v>0</v>
      </c>
      <c r="T61" s="337">
        <v>45</v>
      </c>
      <c r="U61" s="331" t="s">
        <v>136</v>
      </c>
      <c r="V61" s="332"/>
      <c r="W61" s="332"/>
      <c r="X61" s="333">
        <v>0</v>
      </c>
      <c r="Y61" s="199"/>
      <c r="Z61" s="199"/>
      <c r="AA61" s="198"/>
      <c r="AB61" s="195"/>
      <c r="AC61" s="246">
        <v>1.1162099999999999E-2</v>
      </c>
      <c r="AD61" s="195">
        <v>3443</v>
      </c>
      <c r="AE61" s="246">
        <v>9.0360000000000006E-3</v>
      </c>
      <c r="AF61" s="195">
        <v>2787</v>
      </c>
      <c r="AG61" s="246">
        <v>1.1162099999999999E-2</v>
      </c>
      <c r="AH61" s="195">
        <v>3443</v>
      </c>
      <c r="AI61" s="246">
        <v>9.0360000000000006E-3</v>
      </c>
      <c r="AJ61" s="17">
        <v>2787</v>
      </c>
      <c r="AK61" s="246">
        <v>0</v>
      </c>
      <c r="AL61" s="17">
        <v>0</v>
      </c>
      <c r="AM61" s="246">
        <v>0</v>
      </c>
      <c r="AN61" s="17">
        <v>0</v>
      </c>
      <c r="AP61" s="195">
        <v>1.4824E-3</v>
      </c>
      <c r="AQ61" s="17">
        <v>457</v>
      </c>
      <c r="AR61" s="17">
        <v>1.1999999999999999E-3</v>
      </c>
      <c r="AS61" s="17">
        <v>370</v>
      </c>
      <c r="AT61" s="17">
        <v>1.4824E-3</v>
      </c>
      <c r="AU61" s="17">
        <v>457</v>
      </c>
      <c r="AV61" s="17">
        <v>1.1999999999999999E-3</v>
      </c>
      <c r="AW61" s="17">
        <v>370</v>
      </c>
      <c r="AX61" s="17">
        <v>0</v>
      </c>
      <c r="AY61" s="17">
        <v>0</v>
      </c>
      <c r="AZ61" s="17">
        <v>0</v>
      </c>
      <c r="BA61" s="17">
        <v>0</v>
      </c>
      <c r="BC61" s="17">
        <v>1.7789999999999999E-4</v>
      </c>
      <c r="BD61" s="17">
        <v>55</v>
      </c>
      <c r="BE61" s="17">
        <v>1.44E-4</v>
      </c>
      <c r="BF61" s="17">
        <v>44</v>
      </c>
      <c r="BG61" s="17">
        <v>1.7789999999999999E-4</v>
      </c>
      <c r="BH61" s="17">
        <v>55</v>
      </c>
      <c r="BI61" s="17">
        <v>1.44E-4</v>
      </c>
      <c r="BJ61" s="17">
        <v>44</v>
      </c>
      <c r="BK61" s="17">
        <v>0</v>
      </c>
      <c r="BL61" s="17">
        <v>0</v>
      </c>
      <c r="BM61" s="17">
        <v>0</v>
      </c>
      <c r="BN61" s="17">
        <v>0</v>
      </c>
      <c r="BP61" s="17">
        <v>5.1880000000000003E-4</v>
      </c>
      <c r="BQ61" s="17">
        <v>160</v>
      </c>
      <c r="BR61" s="17">
        <v>4.2000000000000002E-4</v>
      </c>
      <c r="BS61" s="17">
        <v>130</v>
      </c>
      <c r="BT61" s="17">
        <v>5.1880000000000003E-4</v>
      </c>
      <c r="BU61" s="17">
        <v>160</v>
      </c>
      <c r="BV61" s="17">
        <v>4.2000000000000002E-4</v>
      </c>
      <c r="BW61" s="17">
        <v>130</v>
      </c>
      <c r="BX61" s="17">
        <v>0</v>
      </c>
      <c r="BY61" s="17">
        <v>0</v>
      </c>
      <c r="BZ61" s="17">
        <v>0</v>
      </c>
      <c r="CA61" s="17">
        <v>0</v>
      </c>
      <c r="CC61" s="17">
        <v>7.5600000000000005E-4</v>
      </c>
      <c r="CD61" s="17">
        <v>233</v>
      </c>
      <c r="CE61" s="17">
        <v>6.1200000000000002E-4</v>
      </c>
      <c r="CF61" s="17">
        <v>189</v>
      </c>
      <c r="CG61" s="17">
        <v>7.5600000000000005E-4</v>
      </c>
      <c r="CH61" s="17">
        <v>233</v>
      </c>
      <c r="CI61" s="17">
        <v>6.1200000000000002E-4</v>
      </c>
      <c r="CJ61" s="17">
        <v>189</v>
      </c>
      <c r="CK61" s="17">
        <v>0</v>
      </c>
      <c r="CL61" s="17">
        <v>0</v>
      </c>
      <c r="CM61" s="17">
        <v>0</v>
      </c>
      <c r="CN61" s="17">
        <v>0</v>
      </c>
      <c r="CP61" s="17">
        <v>3.7058999999999998E-3</v>
      </c>
      <c r="CQ61" s="17">
        <v>1143</v>
      </c>
      <c r="CR61" s="17">
        <v>3.0000000000000001E-3</v>
      </c>
      <c r="CS61" s="17">
        <v>925</v>
      </c>
      <c r="CT61" s="17">
        <v>3.7058999999999998E-3</v>
      </c>
      <c r="CU61" s="17">
        <v>1143</v>
      </c>
      <c r="CV61" s="17">
        <v>3.0000000000000001E-3</v>
      </c>
      <c r="CW61" s="17">
        <v>925</v>
      </c>
      <c r="CX61" s="17">
        <v>0</v>
      </c>
      <c r="CY61" s="17">
        <v>0</v>
      </c>
      <c r="CZ61" s="17">
        <v>0</v>
      </c>
      <c r="DA61" s="17">
        <v>0</v>
      </c>
      <c r="DB61" s="195"/>
    </row>
    <row r="62" spans="1:106" s="17" customFormat="1" ht="16.5" customHeight="1" x14ac:dyDescent="0.25">
      <c r="A62" s="198">
        <v>46</v>
      </c>
      <c r="B62" s="200"/>
      <c r="C62" s="199">
        <v>42704</v>
      </c>
      <c r="D62" s="199">
        <v>42704</v>
      </c>
      <c r="E62" s="199">
        <v>43068</v>
      </c>
      <c r="F62" s="200" t="s">
        <v>28</v>
      </c>
      <c r="G62" s="200"/>
      <c r="H62" s="198" t="s">
        <v>72</v>
      </c>
      <c r="I62" s="199">
        <v>22881</v>
      </c>
      <c r="J62" s="212">
        <v>341542</v>
      </c>
      <c r="K62" s="198">
        <v>1</v>
      </c>
      <c r="L62" s="198" t="s">
        <v>230</v>
      </c>
      <c r="M62" s="198"/>
      <c r="N62" s="198">
        <v>0</v>
      </c>
      <c r="O62" s="198">
        <v>0</v>
      </c>
      <c r="P62" s="198">
        <v>0</v>
      </c>
      <c r="Q62" s="198">
        <v>0</v>
      </c>
      <c r="R62" s="198">
        <v>0</v>
      </c>
      <c r="S62" s="198">
        <v>0</v>
      </c>
      <c r="T62" s="337">
        <v>46</v>
      </c>
      <c r="U62" s="331" t="s">
        <v>136</v>
      </c>
      <c r="V62" s="332"/>
      <c r="W62" s="332"/>
      <c r="X62" s="333">
        <v>0</v>
      </c>
      <c r="Y62" s="199"/>
      <c r="Z62" s="199"/>
      <c r="AA62" s="198"/>
      <c r="AB62" s="195"/>
      <c r="AC62" s="246">
        <v>9.6205000000000006E-3</v>
      </c>
      <c r="AD62" s="195">
        <v>3286</v>
      </c>
      <c r="AE62" s="246">
        <v>7.7879999999999998E-3</v>
      </c>
      <c r="AF62" s="195">
        <v>2660</v>
      </c>
      <c r="AG62" s="246">
        <v>9.6205000000000006E-3</v>
      </c>
      <c r="AH62" s="195">
        <v>3286</v>
      </c>
      <c r="AI62" s="246">
        <v>7.7879999999999998E-3</v>
      </c>
      <c r="AJ62" s="17">
        <v>2660</v>
      </c>
      <c r="AK62" s="246">
        <v>0</v>
      </c>
      <c r="AL62" s="17">
        <v>0</v>
      </c>
      <c r="AM62" s="246">
        <v>0</v>
      </c>
      <c r="AN62" s="17">
        <v>0</v>
      </c>
      <c r="AP62" s="195">
        <v>1.4824E-3</v>
      </c>
      <c r="AQ62" s="17">
        <v>506</v>
      </c>
      <c r="AR62" s="17">
        <v>1.1999999999999999E-3</v>
      </c>
      <c r="AS62" s="17">
        <v>410</v>
      </c>
      <c r="AT62" s="17">
        <v>1.4824E-3</v>
      </c>
      <c r="AU62" s="17">
        <v>506</v>
      </c>
      <c r="AV62" s="17">
        <v>1.1999999999999999E-3</v>
      </c>
      <c r="AW62" s="17">
        <v>410</v>
      </c>
      <c r="AX62" s="17">
        <v>0</v>
      </c>
      <c r="AY62" s="17">
        <v>0</v>
      </c>
      <c r="AZ62" s="17">
        <v>0</v>
      </c>
      <c r="BA62" s="17">
        <v>0</v>
      </c>
      <c r="BC62" s="17">
        <v>1.7789999999999999E-4</v>
      </c>
      <c r="BD62" s="17">
        <v>61</v>
      </c>
      <c r="BE62" s="17">
        <v>1.44E-4</v>
      </c>
      <c r="BF62" s="17">
        <v>49</v>
      </c>
      <c r="BG62" s="17">
        <v>1.7789999999999999E-4</v>
      </c>
      <c r="BH62" s="17">
        <v>61</v>
      </c>
      <c r="BI62" s="17">
        <v>1.44E-4</v>
      </c>
      <c r="BJ62" s="17">
        <v>49</v>
      </c>
      <c r="BK62" s="17">
        <v>0</v>
      </c>
      <c r="BL62" s="17">
        <v>0</v>
      </c>
      <c r="BM62" s="17">
        <v>0</v>
      </c>
      <c r="BN62" s="17">
        <v>0</v>
      </c>
      <c r="BP62" s="17">
        <v>5.1880000000000003E-4</v>
      </c>
      <c r="BQ62" s="17">
        <v>177</v>
      </c>
      <c r="BR62" s="17">
        <v>4.2000000000000002E-4</v>
      </c>
      <c r="BS62" s="17">
        <v>143</v>
      </c>
      <c r="BT62" s="17">
        <v>5.1880000000000003E-4</v>
      </c>
      <c r="BU62" s="17">
        <v>177</v>
      </c>
      <c r="BV62" s="17">
        <v>4.2000000000000002E-4</v>
      </c>
      <c r="BW62" s="17">
        <v>143</v>
      </c>
      <c r="BX62" s="17">
        <v>0</v>
      </c>
      <c r="BY62" s="17">
        <v>0</v>
      </c>
      <c r="BZ62" s="17">
        <v>0</v>
      </c>
      <c r="CA62" s="17">
        <v>0</v>
      </c>
      <c r="CC62" s="17">
        <v>7.5600000000000005E-4</v>
      </c>
      <c r="CD62" s="17">
        <v>258</v>
      </c>
      <c r="CE62" s="17">
        <v>6.1200000000000002E-4</v>
      </c>
      <c r="CF62" s="17">
        <v>209</v>
      </c>
      <c r="CG62" s="17">
        <v>7.5600000000000005E-4</v>
      </c>
      <c r="CH62" s="17">
        <v>258</v>
      </c>
      <c r="CI62" s="17">
        <v>6.1200000000000002E-4</v>
      </c>
      <c r="CJ62" s="17">
        <v>209</v>
      </c>
      <c r="CK62" s="17">
        <v>0</v>
      </c>
      <c r="CL62" s="17">
        <v>0</v>
      </c>
      <c r="CM62" s="17">
        <v>0</v>
      </c>
      <c r="CN62" s="17">
        <v>0</v>
      </c>
      <c r="CP62" s="17">
        <v>3.7058999999999998E-3</v>
      </c>
      <c r="CQ62" s="17">
        <v>1266</v>
      </c>
      <c r="CR62" s="17">
        <v>3.0000000000000001E-3</v>
      </c>
      <c r="CS62" s="17">
        <v>1025</v>
      </c>
      <c r="CT62" s="17">
        <v>3.7058999999999998E-3</v>
      </c>
      <c r="CU62" s="17">
        <v>1266</v>
      </c>
      <c r="CV62" s="17">
        <v>3.0000000000000001E-3</v>
      </c>
      <c r="CW62" s="17">
        <v>1025</v>
      </c>
      <c r="CX62" s="17">
        <v>0</v>
      </c>
      <c r="CY62" s="17">
        <v>0</v>
      </c>
      <c r="CZ62" s="17">
        <v>0</v>
      </c>
      <c r="DA62" s="17">
        <v>0</v>
      </c>
      <c r="DB62" s="195"/>
    </row>
    <row r="63" spans="1:106" s="17" customFormat="1" ht="16.5" customHeight="1" x14ac:dyDescent="0.25">
      <c r="A63" s="198">
        <v>47</v>
      </c>
      <c r="B63" s="200"/>
      <c r="C63" s="199">
        <v>42704</v>
      </c>
      <c r="D63" s="199">
        <v>42704</v>
      </c>
      <c r="E63" s="199">
        <v>43068</v>
      </c>
      <c r="F63" s="200" t="s">
        <v>28</v>
      </c>
      <c r="G63" s="200"/>
      <c r="H63" s="198" t="s">
        <v>32</v>
      </c>
      <c r="I63" s="199">
        <v>22407</v>
      </c>
      <c r="J63" s="212">
        <v>325277</v>
      </c>
      <c r="K63" s="198">
        <v>6</v>
      </c>
      <c r="L63" s="198" t="s">
        <v>35</v>
      </c>
      <c r="M63" s="198"/>
      <c r="N63" s="198">
        <v>100</v>
      </c>
      <c r="O63" s="198">
        <v>50</v>
      </c>
      <c r="P63" s="198">
        <v>10</v>
      </c>
      <c r="Q63" s="198">
        <v>60</v>
      </c>
      <c r="R63" s="198">
        <v>200</v>
      </c>
      <c r="S63" s="198">
        <v>15</v>
      </c>
      <c r="T63" s="337">
        <v>47</v>
      </c>
      <c r="U63" s="331" t="s">
        <v>136</v>
      </c>
      <c r="V63" s="332"/>
      <c r="W63" s="332"/>
      <c r="X63" s="333">
        <v>80</v>
      </c>
      <c r="Y63" s="199">
        <v>42991</v>
      </c>
      <c r="Z63" s="199">
        <f>E63</f>
        <v>43068</v>
      </c>
      <c r="AA63" s="198">
        <v>100</v>
      </c>
      <c r="AB63" s="195"/>
      <c r="AC63" s="246">
        <v>9.9708099999999994E-2</v>
      </c>
      <c r="AD63" s="195">
        <v>32433</v>
      </c>
      <c r="AE63" s="246">
        <v>2.0178999999999999E-2</v>
      </c>
      <c r="AF63" s="195">
        <v>6564</v>
      </c>
      <c r="AG63" s="246">
        <v>0.19941619999999999</v>
      </c>
      <c r="AH63" s="195">
        <v>64866</v>
      </c>
      <c r="AI63" s="246">
        <v>4.0357999999999998E-2</v>
      </c>
      <c r="AJ63" s="17">
        <v>13128</v>
      </c>
      <c r="AK63" s="246">
        <v>2.7761999999999999E-3</v>
      </c>
      <c r="AL63" s="17">
        <v>722</v>
      </c>
      <c r="AM63" s="246">
        <v>5.5523999999999999E-3</v>
      </c>
      <c r="AN63" s="17">
        <v>1445</v>
      </c>
      <c r="AP63" s="195">
        <v>5.9293999999999996E-3</v>
      </c>
      <c r="AQ63" s="17">
        <v>1929</v>
      </c>
      <c r="AR63" s="17">
        <v>1.1999999999999999E-3</v>
      </c>
      <c r="AS63" s="17">
        <v>390</v>
      </c>
      <c r="AT63" s="17">
        <v>8.8941000000000003E-3</v>
      </c>
      <c r="AU63" s="17">
        <v>2893</v>
      </c>
      <c r="AV63" s="17">
        <v>1.8E-3</v>
      </c>
      <c r="AW63" s="17">
        <v>585</v>
      </c>
      <c r="AX63" s="17">
        <v>2.1100000000000001E-4</v>
      </c>
      <c r="AY63" s="17">
        <v>55</v>
      </c>
      <c r="AZ63" s="17">
        <v>4.2190000000000001E-4</v>
      </c>
      <c r="BA63" s="17">
        <v>110</v>
      </c>
      <c r="BC63" s="17">
        <v>7.115E-4</v>
      </c>
      <c r="BD63" s="17">
        <v>231</v>
      </c>
      <c r="BE63" s="17">
        <v>1.44E-4</v>
      </c>
      <c r="BF63" s="17">
        <v>47</v>
      </c>
      <c r="BG63" s="17">
        <v>7.827E-4</v>
      </c>
      <c r="BH63" s="17">
        <v>255</v>
      </c>
      <c r="BI63" s="17">
        <v>1.584E-4</v>
      </c>
      <c r="BJ63" s="17">
        <v>52</v>
      </c>
      <c r="BK63" s="17">
        <v>2.5299999999999998E-5</v>
      </c>
      <c r="BL63" s="17">
        <v>7</v>
      </c>
      <c r="BM63" s="17">
        <v>5.0599999999999997E-5</v>
      </c>
      <c r="BN63" s="17">
        <v>13</v>
      </c>
      <c r="BP63" s="17">
        <v>2.0753E-3</v>
      </c>
      <c r="BQ63" s="17">
        <v>675</v>
      </c>
      <c r="BR63" s="17">
        <v>4.2000000000000002E-4</v>
      </c>
      <c r="BS63" s="17">
        <v>137</v>
      </c>
      <c r="BT63" s="17">
        <v>3.3205000000000001E-3</v>
      </c>
      <c r="BU63" s="17">
        <v>1080</v>
      </c>
      <c r="BV63" s="17">
        <v>6.7199999999999996E-4</v>
      </c>
      <c r="BW63" s="17">
        <v>219</v>
      </c>
      <c r="BX63" s="17">
        <v>7.3800000000000005E-5</v>
      </c>
      <c r="BY63" s="17">
        <v>19</v>
      </c>
      <c r="BZ63" s="17">
        <v>1.4770000000000001E-4</v>
      </c>
      <c r="CA63" s="17">
        <v>38</v>
      </c>
      <c r="CC63" s="17">
        <v>3.0240000000000002E-3</v>
      </c>
      <c r="CD63" s="17">
        <v>984</v>
      </c>
      <c r="CE63" s="17">
        <v>6.1200000000000002E-4</v>
      </c>
      <c r="CF63" s="17">
        <v>199</v>
      </c>
      <c r="CG63" s="17">
        <v>9.0720000000000002E-3</v>
      </c>
      <c r="CH63" s="17">
        <v>2951</v>
      </c>
      <c r="CI63" s="17">
        <v>1.836E-3</v>
      </c>
      <c r="CJ63" s="17">
        <v>597</v>
      </c>
      <c r="CK63" s="17">
        <v>1.076E-4</v>
      </c>
      <c r="CL63" s="17">
        <v>28</v>
      </c>
      <c r="CM63" s="17">
        <v>2.152E-4</v>
      </c>
      <c r="CN63" s="17">
        <v>56</v>
      </c>
      <c r="CP63" s="17">
        <v>1.48235E-2</v>
      </c>
      <c r="CQ63" s="17">
        <v>4822</v>
      </c>
      <c r="CR63" s="17">
        <v>3.0000000000000001E-3</v>
      </c>
      <c r="CS63" s="17">
        <v>976</v>
      </c>
      <c r="CT63" s="17">
        <v>1.7047099999999999E-2</v>
      </c>
      <c r="CU63" s="17">
        <v>5545</v>
      </c>
      <c r="CV63" s="17">
        <v>3.4499999999999999E-3</v>
      </c>
      <c r="CW63" s="17">
        <v>1122</v>
      </c>
      <c r="CX63" s="17">
        <v>5.2740000000000003E-4</v>
      </c>
      <c r="CY63" s="17">
        <v>137</v>
      </c>
      <c r="CZ63" s="17">
        <v>1.0548000000000001E-3</v>
      </c>
      <c r="DA63" s="17">
        <v>274</v>
      </c>
      <c r="DB63" s="195"/>
    </row>
    <row r="64" spans="1:106" s="17" customFormat="1" ht="14.25" customHeight="1" x14ac:dyDescent="0.25">
      <c r="A64" s="198"/>
      <c r="B64" s="200"/>
      <c r="C64" s="199"/>
      <c r="D64" s="199"/>
      <c r="E64" s="199"/>
      <c r="F64" s="200"/>
      <c r="G64" s="200"/>
      <c r="H64" s="198"/>
      <c r="I64" s="199"/>
      <c r="J64" s="212"/>
      <c r="K64" s="198"/>
      <c r="L64" s="198"/>
      <c r="M64" s="198"/>
      <c r="N64" s="198"/>
      <c r="O64" s="198"/>
      <c r="P64" s="198"/>
      <c r="Q64" s="198"/>
      <c r="R64" s="198"/>
      <c r="S64" s="198"/>
      <c r="T64" s="331"/>
      <c r="U64" s="331"/>
      <c r="V64" s="332"/>
      <c r="W64" s="332"/>
      <c r="X64" s="333"/>
      <c r="Y64" s="199"/>
      <c r="Z64" s="199"/>
      <c r="AA64" s="198"/>
      <c r="AB64" s="195"/>
      <c r="AC64" s="246"/>
      <c r="AD64" s="195"/>
      <c r="AE64" s="246"/>
      <c r="AF64" s="195"/>
      <c r="AG64" s="246"/>
      <c r="AH64" s="195"/>
      <c r="AI64" s="246"/>
      <c r="AK64" s="246"/>
      <c r="AM64" s="246"/>
    </row>
    <row r="65" spans="1:40" s="17" customFormat="1" ht="14.25" customHeight="1" x14ac:dyDescent="0.25">
      <c r="A65" s="198"/>
      <c r="B65" s="200"/>
      <c r="C65" s="199"/>
      <c r="D65" s="199"/>
      <c r="E65" s="199"/>
      <c r="F65" s="200"/>
      <c r="G65" s="200"/>
      <c r="H65" s="198"/>
      <c r="I65" s="199"/>
      <c r="J65" s="212"/>
      <c r="K65" s="198"/>
      <c r="L65" s="198"/>
      <c r="M65" s="198"/>
      <c r="N65" s="198"/>
      <c r="O65" s="198"/>
      <c r="P65" s="198"/>
      <c r="Q65" s="198"/>
      <c r="R65" s="198"/>
      <c r="S65" s="198"/>
      <c r="T65" s="331"/>
      <c r="U65" s="331"/>
      <c r="V65" s="332"/>
      <c r="W65" s="332"/>
      <c r="X65" s="333"/>
      <c r="Y65" s="199"/>
      <c r="Z65" s="199"/>
      <c r="AA65" s="198"/>
      <c r="AB65" s="195"/>
      <c r="AC65" s="246"/>
      <c r="AD65" s="195"/>
      <c r="AE65" s="246"/>
      <c r="AF65" s="195"/>
      <c r="AG65" s="246"/>
      <c r="AH65" s="195"/>
      <c r="AI65" s="246"/>
      <c r="AJ65" s="195"/>
      <c r="AK65" s="246"/>
      <c r="AL65" s="195"/>
      <c r="AM65" s="246"/>
      <c r="AN65" s="195"/>
    </row>
    <row r="66" spans="1:40" s="17" customFormat="1" ht="14.25" customHeight="1" x14ac:dyDescent="0.25">
      <c r="A66" s="198"/>
      <c r="B66" s="200"/>
      <c r="C66" s="199"/>
      <c r="D66" s="199"/>
      <c r="E66" s="199"/>
      <c r="F66" s="200"/>
      <c r="G66" s="200"/>
      <c r="H66" s="198"/>
      <c r="I66" s="199"/>
      <c r="J66" s="212"/>
      <c r="K66" s="198"/>
      <c r="L66" s="198"/>
      <c r="M66" s="198"/>
      <c r="N66" s="198"/>
      <c r="O66" s="198"/>
      <c r="P66" s="198"/>
      <c r="Q66" s="198"/>
      <c r="R66" s="198"/>
      <c r="S66" s="198"/>
      <c r="T66" s="331"/>
      <c r="U66" s="331"/>
      <c r="V66" s="332"/>
      <c r="W66" s="332"/>
      <c r="X66" s="333"/>
      <c r="Y66" s="199"/>
      <c r="Z66" s="199"/>
      <c r="AA66" s="198"/>
      <c r="AB66" s="195"/>
      <c r="AC66" s="246"/>
      <c r="AD66" s="195"/>
      <c r="AE66" s="246"/>
      <c r="AF66" s="195"/>
      <c r="AG66" s="246"/>
      <c r="AH66" s="195"/>
      <c r="AI66" s="246"/>
      <c r="AJ66" s="195"/>
      <c r="AK66" s="246"/>
      <c r="AL66" s="195"/>
      <c r="AM66" s="246"/>
      <c r="AN66" s="195"/>
    </row>
    <row r="67" spans="1:40" s="17" customFormat="1" ht="14.25" customHeight="1" x14ac:dyDescent="0.25">
      <c r="A67" s="198"/>
      <c r="B67" s="200"/>
      <c r="C67" s="199"/>
      <c r="D67" s="199"/>
      <c r="E67" s="199"/>
      <c r="F67" s="200"/>
      <c r="G67" s="200"/>
      <c r="H67" s="198"/>
      <c r="I67" s="199"/>
      <c r="J67" s="212"/>
      <c r="K67" s="198"/>
      <c r="L67" s="198"/>
      <c r="M67" s="198"/>
      <c r="N67" s="198"/>
      <c r="O67" s="198"/>
      <c r="P67" s="198"/>
      <c r="Q67" s="198"/>
      <c r="R67" s="198"/>
      <c r="S67" s="198"/>
      <c r="T67" s="331"/>
      <c r="U67" s="331"/>
      <c r="V67" s="332"/>
      <c r="W67" s="332"/>
      <c r="X67" s="333"/>
      <c r="Y67" s="199"/>
      <c r="Z67" s="199"/>
      <c r="AA67" s="198"/>
      <c r="AB67" s="195"/>
      <c r="AC67" s="246"/>
      <c r="AD67" s="195"/>
      <c r="AE67" s="246"/>
      <c r="AF67" s="195"/>
      <c r="AG67" s="246"/>
      <c r="AH67" s="195"/>
      <c r="AI67" s="246"/>
      <c r="AK67" s="246"/>
      <c r="AM67" s="246"/>
    </row>
    <row r="68" spans="1:40" s="17" customFormat="1" ht="14.25" customHeight="1" x14ac:dyDescent="0.25">
      <c r="A68" s="198"/>
      <c r="B68" s="200"/>
      <c r="C68" s="199"/>
      <c r="D68" s="199"/>
      <c r="E68" s="199"/>
      <c r="F68" s="200"/>
      <c r="G68" s="200"/>
      <c r="H68" s="198"/>
      <c r="I68" s="199"/>
      <c r="J68" s="212"/>
      <c r="K68" s="198"/>
      <c r="L68" s="198"/>
      <c r="M68" s="198"/>
      <c r="N68" s="198"/>
      <c r="O68" s="198"/>
      <c r="P68" s="198"/>
      <c r="Q68" s="198"/>
      <c r="R68" s="198"/>
      <c r="S68" s="198"/>
      <c r="T68" s="331"/>
      <c r="U68" s="331"/>
      <c r="V68" s="332"/>
      <c r="W68" s="332"/>
      <c r="X68" s="333"/>
      <c r="Y68" s="199"/>
      <c r="Z68" s="199"/>
      <c r="AA68" s="198"/>
      <c r="AB68" s="195"/>
      <c r="AC68" s="246"/>
      <c r="AD68" s="195"/>
      <c r="AE68" s="246"/>
      <c r="AF68" s="195"/>
      <c r="AG68" s="246"/>
      <c r="AH68" s="195"/>
      <c r="AI68" s="246"/>
      <c r="AK68" s="246"/>
      <c r="AM68" s="246"/>
    </row>
    <row r="69" spans="1:40" s="17" customFormat="1" ht="14.25" customHeight="1" x14ac:dyDescent="0.25">
      <c r="A69" s="198"/>
      <c r="B69" s="200"/>
      <c r="C69" s="199"/>
      <c r="D69" s="199"/>
      <c r="E69" s="199"/>
      <c r="F69" s="200"/>
      <c r="G69" s="200"/>
      <c r="H69" s="198"/>
      <c r="I69" s="199"/>
      <c r="J69" s="212"/>
      <c r="K69" s="198"/>
      <c r="L69" s="198"/>
      <c r="M69" s="198"/>
      <c r="N69" s="198"/>
      <c r="O69" s="198"/>
      <c r="P69" s="198"/>
      <c r="Q69" s="198"/>
      <c r="R69" s="198"/>
      <c r="S69" s="198"/>
      <c r="T69" s="331"/>
      <c r="U69" s="331"/>
      <c r="V69" s="332"/>
      <c r="W69" s="332"/>
      <c r="X69" s="333"/>
      <c r="Y69" s="199"/>
      <c r="Z69" s="199"/>
      <c r="AA69" s="198"/>
      <c r="AB69" s="195"/>
      <c r="AC69" s="246"/>
      <c r="AD69" s="195"/>
      <c r="AE69" s="246"/>
      <c r="AF69" s="195"/>
      <c r="AG69" s="246"/>
      <c r="AH69" s="195"/>
      <c r="AI69" s="246"/>
      <c r="AK69" s="246"/>
      <c r="AM69" s="246"/>
    </row>
    <row r="70" spans="1:40" s="17" customFormat="1" ht="14.25" customHeight="1" x14ac:dyDescent="0.25">
      <c r="A70" s="198"/>
      <c r="B70" s="200"/>
      <c r="C70" s="199"/>
      <c r="D70" s="199"/>
      <c r="E70" s="199"/>
      <c r="F70" s="200"/>
      <c r="G70" s="200"/>
      <c r="H70" s="198"/>
      <c r="I70" s="199"/>
      <c r="J70" s="212"/>
      <c r="K70" s="198"/>
      <c r="L70" s="198"/>
      <c r="M70" s="198"/>
      <c r="N70" s="198"/>
      <c r="O70" s="198"/>
      <c r="P70" s="198"/>
      <c r="Q70" s="198"/>
      <c r="R70" s="198"/>
      <c r="S70" s="198"/>
      <c r="T70" s="331"/>
      <c r="U70" s="331"/>
      <c r="V70" s="332"/>
      <c r="W70" s="332"/>
      <c r="X70" s="333"/>
      <c r="Y70" s="199"/>
      <c r="Z70" s="199"/>
      <c r="AA70" s="198"/>
      <c r="AB70" s="195"/>
      <c r="AC70" s="246"/>
      <c r="AD70" s="195"/>
      <c r="AE70" s="246"/>
      <c r="AF70" s="195"/>
      <c r="AG70" s="246"/>
      <c r="AH70" s="195"/>
      <c r="AI70" s="246"/>
      <c r="AK70" s="246"/>
      <c r="AM70" s="246"/>
    </row>
    <row r="71" spans="1:40" s="17" customFormat="1" ht="14.25" customHeight="1" x14ac:dyDescent="0.25">
      <c r="A71" s="198"/>
      <c r="B71" s="200"/>
      <c r="C71" s="199"/>
      <c r="D71" s="199"/>
      <c r="E71" s="199"/>
      <c r="F71" s="200"/>
      <c r="G71" s="200"/>
      <c r="H71" s="198"/>
      <c r="I71" s="199"/>
      <c r="J71" s="212"/>
      <c r="K71" s="198"/>
      <c r="L71" s="198"/>
      <c r="M71" s="198"/>
      <c r="N71" s="198"/>
      <c r="O71" s="198"/>
      <c r="P71" s="198"/>
      <c r="Q71" s="198"/>
      <c r="R71" s="198"/>
      <c r="S71" s="198"/>
      <c r="T71" s="331"/>
      <c r="U71" s="331"/>
      <c r="V71" s="332"/>
      <c r="W71" s="332"/>
      <c r="X71" s="333"/>
      <c r="Y71" s="199"/>
      <c r="Z71" s="199"/>
      <c r="AA71" s="198"/>
      <c r="AB71" s="195"/>
      <c r="AC71" s="246"/>
      <c r="AD71" s="195"/>
      <c r="AE71" s="246"/>
      <c r="AF71" s="195"/>
      <c r="AG71" s="246"/>
      <c r="AH71" s="195"/>
      <c r="AI71" s="246"/>
      <c r="AK71" s="246"/>
      <c r="AM71" s="246"/>
    </row>
    <row r="72" spans="1:40" s="17" customFormat="1" ht="14.25" customHeight="1" x14ac:dyDescent="0.25">
      <c r="A72" s="198"/>
      <c r="B72" s="200"/>
      <c r="C72" s="199"/>
      <c r="D72" s="199"/>
      <c r="E72" s="199"/>
      <c r="F72" s="200"/>
      <c r="G72" s="200"/>
      <c r="H72" s="198"/>
      <c r="I72" s="199"/>
      <c r="J72" s="212"/>
      <c r="K72" s="198"/>
      <c r="L72" s="198"/>
      <c r="M72" s="198"/>
      <c r="N72" s="198"/>
      <c r="O72" s="198"/>
      <c r="P72" s="198"/>
      <c r="Q72" s="198"/>
      <c r="R72" s="198"/>
      <c r="S72" s="198"/>
      <c r="T72" s="331"/>
      <c r="U72" s="331"/>
      <c r="V72" s="332"/>
      <c r="W72" s="332"/>
      <c r="X72" s="333"/>
      <c r="Y72" s="199"/>
      <c r="Z72" s="199"/>
      <c r="AA72" s="198"/>
      <c r="AB72" s="195"/>
      <c r="AC72" s="246"/>
      <c r="AD72" s="195"/>
      <c r="AE72" s="246"/>
      <c r="AF72" s="195"/>
      <c r="AG72" s="246"/>
      <c r="AH72" s="195"/>
      <c r="AI72" s="246"/>
      <c r="AK72" s="246"/>
      <c r="AM72" s="246"/>
    </row>
    <row r="73" spans="1:40" s="17" customFormat="1" ht="14.25" customHeight="1" x14ac:dyDescent="0.25">
      <c r="A73" s="198"/>
      <c r="B73" s="200"/>
      <c r="C73" s="199"/>
      <c r="D73" s="199"/>
      <c r="E73" s="199"/>
      <c r="F73" s="200"/>
      <c r="G73" s="200"/>
      <c r="H73" s="198"/>
      <c r="I73" s="199"/>
      <c r="J73" s="212"/>
      <c r="K73" s="198"/>
      <c r="L73" s="198"/>
      <c r="M73" s="198"/>
      <c r="N73" s="198"/>
      <c r="O73" s="198"/>
      <c r="P73" s="198"/>
      <c r="Q73" s="198"/>
      <c r="R73" s="198"/>
      <c r="S73" s="198"/>
      <c r="T73" s="331"/>
      <c r="U73" s="331"/>
      <c r="V73" s="332"/>
      <c r="W73" s="332"/>
      <c r="X73" s="333"/>
      <c r="Y73" s="199"/>
      <c r="Z73" s="199"/>
      <c r="AA73" s="198"/>
      <c r="AB73" s="195"/>
      <c r="AC73" s="246"/>
      <c r="AD73" s="195"/>
      <c r="AE73" s="246"/>
      <c r="AF73" s="195"/>
      <c r="AG73" s="246"/>
      <c r="AH73" s="195"/>
      <c r="AI73" s="246"/>
      <c r="AK73" s="246"/>
      <c r="AM73" s="246"/>
    </row>
    <row r="74" spans="1:40" s="17" customFormat="1" ht="14.25" customHeight="1" x14ac:dyDescent="0.25">
      <c r="A74" s="198"/>
      <c r="B74" s="200"/>
      <c r="C74" s="199"/>
      <c r="D74" s="199"/>
      <c r="E74" s="199"/>
      <c r="F74" s="200"/>
      <c r="G74" s="200"/>
      <c r="H74" s="198"/>
      <c r="I74" s="199"/>
      <c r="J74" s="212"/>
      <c r="K74" s="198"/>
      <c r="L74" s="198"/>
      <c r="M74" s="198"/>
      <c r="N74" s="198"/>
      <c r="O74" s="198"/>
      <c r="P74" s="198"/>
      <c r="Q74" s="198"/>
      <c r="R74" s="198"/>
      <c r="S74" s="198"/>
      <c r="T74" s="331"/>
      <c r="U74" s="331"/>
      <c r="V74" s="332"/>
      <c r="W74" s="332"/>
      <c r="X74" s="333"/>
      <c r="Y74" s="199"/>
      <c r="Z74" s="199"/>
      <c r="AA74" s="198"/>
      <c r="AB74" s="195"/>
      <c r="AC74" s="246"/>
      <c r="AD74" s="195"/>
      <c r="AE74" s="246"/>
      <c r="AF74" s="195"/>
      <c r="AG74" s="246"/>
      <c r="AH74" s="195"/>
      <c r="AI74" s="246"/>
      <c r="AK74" s="246"/>
      <c r="AM74" s="246"/>
    </row>
    <row r="75" spans="1:40" s="17" customFormat="1" ht="14.25" customHeight="1" x14ac:dyDescent="0.25">
      <c r="A75" s="198"/>
      <c r="B75" s="200"/>
      <c r="C75" s="199"/>
      <c r="D75" s="199"/>
      <c r="E75" s="199"/>
      <c r="F75" s="200"/>
      <c r="G75" s="200"/>
      <c r="H75" s="198"/>
      <c r="I75" s="199"/>
      <c r="J75" s="212"/>
      <c r="K75" s="198"/>
      <c r="L75" s="198"/>
      <c r="M75" s="198"/>
      <c r="N75" s="198"/>
      <c r="O75" s="198"/>
      <c r="P75" s="198"/>
      <c r="Q75" s="198"/>
      <c r="R75" s="198"/>
      <c r="S75" s="198"/>
      <c r="T75" s="331"/>
      <c r="U75" s="331"/>
      <c r="V75" s="332"/>
      <c r="W75" s="332"/>
      <c r="X75" s="333"/>
      <c r="Y75" s="199"/>
      <c r="Z75" s="199"/>
      <c r="AA75" s="198"/>
      <c r="AB75" s="195"/>
      <c r="AC75" s="246"/>
      <c r="AD75" s="195"/>
      <c r="AE75" s="246"/>
      <c r="AF75" s="195"/>
      <c r="AG75" s="246"/>
      <c r="AH75" s="195"/>
      <c r="AI75" s="246"/>
      <c r="AK75" s="246"/>
      <c r="AM75" s="246"/>
    </row>
    <row r="76" spans="1:40" s="17" customFormat="1" ht="14.25" customHeight="1" x14ac:dyDescent="0.25">
      <c r="A76" s="198"/>
      <c r="B76" s="200"/>
      <c r="C76" s="199"/>
      <c r="D76" s="199"/>
      <c r="E76" s="199"/>
      <c r="F76" s="200"/>
      <c r="G76" s="200"/>
      <c r="H76" s="198"/>
      <c r="I76" s="199"/>
      <c r="J76" s="212"/>
      <c r="K76" s="198"/>
      <c r="L76" s="198"/>
      <c r="M76" s="198"/>
      <c r="N76" s="198"/>
      <c r="O76" s="198"/>
      <c r="P76" s="198"/>
      <c r="Q76" s="198"/>
      <c r="R76" s="198"/>
      <c r="S76" s="198"/>
      <c r="T76" s="331"/>
      <c r="U76" s="331"/>
      <c r="V76" s="332"/>
      <c r="W76" s="332"/>
      <c r="X76" s="333"/>
      <c r="Y76" s="199"/>
      <c r="Z76" s="199"/>
      <c r="AA76" s="198"/>
      <c r="AB76" s="195"/>
      <c r="AC76" s="246"/>
      <c r="AD76" s="195"/>
      <c r="AE76" s="246"/>
      <c r="AF76" s="195"/>
      <c r="AG76" s="246"/>
      <c r="AH76" s="195"/>
      <c r="AI76" s="246"/>
      <c r="AK76" s="246"/>
      <c r="AM76" s="246"/>
    </row>
    <row r="77" spans="1:40" s="17" customFormat="1" ht="14.25" customHeight="1" x14ac:dyDescent="0.25">
      <c r="A77" s="198"/>
      <c r="B77" s="200"/>
      <c r="C77" s="199"/>
      <c r="D77" s="199"/>
      <c r="E77" s="199"/>
      <c r="F77" s="200"/>
      <c r="G77" s="200"/>
      <c r="H77" s="198"/>
      <c r="I77" s="199"/>
      <c r="J77" s="212"/>
      <c r="K77" s="198"/>
      <c r="L77" s="198"/>
      <c r="M77" s="198"/>
      <c r="N77" s="198"/>
      <c r="O77" s="198"/>
      <c r="P77" s="198"/>
      <c r="Q77" s="198"/>
      <c r="R77" s="198"/>
      <c r="S77" s="198"/>
      <c r="T77" s="331"/>
      <c r="U77" s="331"/>
      <c r="V77" s="332"/>
      <c r="W77" s="332"/>
      <c r="X77" s="333"/>
      <c r="Y77" s="199"/>
      <c r="Z77" s="199"/>
      <c r="AA77" s="198"/>
      <c r="AB77" s="195"/>
      <c r="AC77" s="246"/>
      <c r="AD77" s="195"/>
      <c r="AE77" s="246"/>
      <c r="AF77" s="195"/>
      <c r="AG77" s="246"/>
      <c r="AH77" s="195"/>
      <c r="AI77" s="246"/>
      <c r="AK77" s="246"/>
      <c r="AM77" s="246"/>
    </row>
    <row r="78" spans="1:40" s="17" customFormat="1" ht="14.25" customHeight="1" x14ac:dyDescent="0.25">
      <c r="A78" s="198"/>
      <c r="B78" s="200"/>
      <c r="C78" s="199"/>
      <c r="D78" s="199"/>
      <c r="E78" s="199"/>
      <c r="F78" s="200"/>
      <c r="G78" s="200"/>
      <c r="H78" s="198"/>
      <c r="I78" s="199"/>
      <c r="J78" s="212"/>
      <c r="K78" s="198"/>
      <c r="L78" s="198"/>
      <c r="M78" s="198"/>
      <c r="N78" s="198"/>
      <c r="O78" s="198"/>
      <c r="P78" s="198"/>
      <c r="Q78" s="198"/>
      <c r="R78" s="198"/>
      <c r="S78" s="198"/>
      <c r="T78" s="331"/>
      <c r="U78" s="331"/>
      <c r="V78" s="332"/>
      <c r="W78" s="332"/>
      <c r="X78" s="333"/>
      <c r="Y78" s="199"/>
      <c r="Z78" s="199"/>
      <c r="AA78" s="198"/>
      <c r="AB78" s="195"/>
      <c r="AC78" s="246"/>
      <c r="AD78" s="195"/>
      <c r="AE78" s="246"/>
      <c r="AF78" s="195"/>
      <c r="AG78" s="246"/>
      <c r="AH78" s="195"/>
      <c r="AI78" s="246"/>
      <c r="AK78" s="246"/>
      <c r="AM78" s="246"/>
    </row>
    <row r="79" spans="1:40" s="17" customFormat="1" ht="14.25" customHeight="1" x14ac:dyDescent="0.25">
      <c r="A79" s="198"/>
      <c r="B79" s="200"/>
      <c r="C79" s="199"/>
      <c r="D79" s="199"/>
      <c r="E79" s="199"/>
      <c r="F79" s="200"/>
      <c r="G79" s="200"/>
      <c r="H79" s="198"/>
      <c r="I79" s="199"/>
      <c r="J79" s="212"/>
      <c r="K79" s="198"/>
      <c r="L79" s="198"/>
      <c r="M79" s="198"/>
      <c r="N79" s="198"/>
      <c r="O79" s="198"/>
      <c r="P79" s="198"/>
      <c r="Q79" s="198"/>
      <c r="R79" s="198"/>
      <c r="S79" s="198"/>
      <c r="T79" s="331"/>
      <c r="U79" s="331"/>
      <c r="V79" s="332"/>
      <c r="W79" s="332"/>
      <c r="X79" s="333"/>
      <c r="Y79" s="199"/>
      <c r="Z79" s="199"/>
      <c r="AA79" s="198"/>
      <c r="AB79" s="195"/>
      <c r="AC79" s="246"/>
      <c r="AD79" s="195"/>
      <c r="AE79" s="246"/>
      <c r="AF79" s="195"/>
      <c r="AG79" s="246"/>
      <c r="AH79" s="195"/>
      <c r="AI79" s="246"/>
      <c r="AK79" s="246"/>
      <c r="AM79" s="246"/>
    </row>
    <row r="80" spans="1:40" s="17" customFormat="1" ht="14.25" customHeight="1" x14ac:dyDescent="0.25">
      <c r="A80" s="198"/>
      <c r="B80" s="200"/>
      <c r="C80" s="199"/>
      <c r="D80" s="199"/>
      <c r="E80" s="199"/>
      <c r="F80" s="200"/>
      <c r="G80" s="200"/>
      <c r="H80" s="198"/>
      <c r="I80" s="199"/>
      <c r="J80" s="212"/>
      <c r="K80" s="198"/>
      <c r="L80" s="198"/>
      <c r="M80" s="198"/>
      <c r="N80" s="198"/>
      <c r="O80" s="198"/>
      <c r="P80" s="198"/>
      <c r="Q80" s="198"/>
      <c r="R80" s="198"/>
      <c r="S80" s="198"/>
      <c r="T80" s="331"/>
      <c r="U80" s="331"/>
      <c r="V80" s="332"/>
      <c r="W80" s="332"/>
      <c r="X80" s="333"/>
      <c r="Y80" s="199"/>
      <c r="Z80" s="199"/>
      <c r="AA80" s="198"/>
      <c r="AB80" s="195"/>
      <c r="AC80" s="246"/>
      <c r="AD80" s="195"/>
      <c r="AE80" s="246"/>
      <c r="AF80" s="195"/>
      <c r="AG80" s="246"/>
      <c r="AH80" s="195"/>
      <c r="AI80" s="246"/>
      <c r="AK80" s="246"/>
      <c r="AM80" s="246"/>
    </row>
    <row r="81" spans="1:39" s="17" customFormat="1" ht="14.25" customHeight="1" x14ac:dyDescent="0.25">
      <c r="A81" s="198"/>
      <c r="B81" s="200"/>
      <c r="C81" s="199"/>
      <c r="D81" s="199"/>
      <c r="E81" s="199"/>
      <c r="F81" s="200"/>
      <c r="G81" s="200"/>
      <c r="H81" s="198"/>
      <c r="I81" s="199"/>
      <c r="J81" s="212"/>
      <c r="K81" s="198"/>
      <c r="L81" s="198"/>
      <c r="M81" s="198"/>
      <c r="N81" s="198"/>
      <c r="O81" s="198"/>
      <c r="P81" s="198"/>
      <c r="Q81" s="198"/>
      <c r="R81" s="198"/>
      <c r="S81" s="198"/>
      <c r="T81" s="331"/>
      <c r="U81" s="331"/>
      <c r="V81" s="332"/>
      <c r="W81" s="332"/>
      <c r="X81" s="333"/>
      <c r="Y81" s="199"/>
      <c r="Z81" s="199"/>
      <c r="AA81" s="198"/>
      <c r="AB81" s="195"/>
      <c r="AC81" s="246"/>
      <c r="AD81" s="195"/>
      <c r="AE81" s="246"/>
      <c r="AF81" s="195"/>
      <c r="AG81" s="246"/>
      <c r="AH81" s="195"/>
      <c r="AI81" s="246"/>
      <c r="AK81" s="246"/>
      <c r="AM81" s="246"/>
    </row>
    <row r="82" spans="1:39" s="17" customFormat="1" ht="14.25" customHeight="1" x14ac:dyDescent="0.25">
      <c r="A82" s="198"/>
      <c r="B82" s="200"/>
      <c r="C82" s="199"/>
      <c r="D82" s="199"/>
      <c r="E82" s="199"/>
      <c r="F82" s="200"/>
      <c r="G82" s="200"/>
      <c r="H82" s="198"/>
      <c r="I82" s="199"/>
      <c r="J82" s="212"/>
      <c r="K82" s="198"/>
      <c r="L82" s="198"/>
      <c r="M82" s="198"/>
      <c r="N82" s="198"/>
      <c r="O82" s="198"/>
      <c r="P82" s="198"/>
      <c r="Q82" s="198"/>
      <c r="R82" s="198"/>
      <c r="S82" s="198"/>
      <c r="T82" s="331"/>
      <c r="U82" s="331"/>
      <c r="V82" s="332"/>
      <c r="W82" s="332"/>
      <c r="X82" s="333"/>
      <c r="Y82" s="199"/>
      <c r="Z82" s="199"/>
      <c r="AA82" s="198"/>
      <c r="AB82" s="195"/>
      <c r="AC82" s="246"/>
      <c r="AD82" s="195"/>
      <c r="AE82" s="246"/>
      <c r="AF82" s="195"/>
      <c r="AG82" s="246"/>
      <c r="AH82" s="195"/>
      <c r="AI82" s="246"/>
      <c r="AK82" s="246"/>
      <c r="AM82" s="246"/>
    </row>
    <row r="83" spans="1:39" s="17" customFormat="1" ht="14.25" customHeight="1" x14ac:dyDescent="0.25">
      <c r="A83" s="198"/>
      <c r="B83" s="200"/>
      <c r="C83" s="199"/>
      <c r="D83" s="199"/>
      <c r="E83" s="199"/>
      <c r="F83" s="200"/>
      <c r="G83" s="200"/>
      <c r="H83" s="198"/>
      <c r="I83" s="199"/>
      <c r="J83" s="212"/>
      <c r="K83" s="198"/>
      <c r="L83" s="198"/>
      <c r="M83" s="198"/>
      <c r="N83" s="198"/>
      <c r="O83" s="198"/>
      <c r="P83" s="198"/>
      <c r="Q83" s="198"/>
      <c r="R83" s="198"/>
      <c r="S83" s="198"/>
      <c r="T83" s="331"/>
      <c r="U83" s="331"/>
      <c r="V83" s="332"/>
      <c r="W83" s="332"/>
      <c r="X83" s="333"/>
      <c r="Y83" s="199"/>
      <c r="Z83" s="199"/>
      <c r="AA83" s="198"/>
      <c r="AB83" s="195"/>
      <c r="AC83" s="246"/>
      <c r="AD83" s="195"/>
      <c r="AE83" s="246"/>
      <c r="AF83" s="195"/>
      <c r="AG83" s="246"/>
      <c r="AH83" s="195"/>
      <c r="AI83" s="246"/>
      <c r="AK83" s="246"/>
      <c r="AM83" s="246"/>
    </row>
    <row r="84" spans="1:39" s="17" customFormat="1" ht="14.25" customHeight="1" x14ac:dyDescent="0.25">
      <c r="A84" s="198"/>
      <c r="B84" s="200"/>
      <c r="C84" s="199"/>
      <c r="D84" s="199"/>
      <c r="E84" s="199"/>
      <c r="F84" s="200"/>
      <c r="G84" s="200"/>
      <c r="H84" s="198"/>
      <c r="I84" s="199"/>
      <c r="J84" s="212"/>
      <c r="K84" s="198"/>
      <c r="L84" s="198"/>
      <c r="M84" s="198"/>
      <c r="N84" s="198"/>
      <c r="O84" s="198"/>
      <c r="P84" s="198"/>
      <c r="Q84" s="198"/>
      <c r="R84" s="198"/>
      <c r="S84" s="198"/>
      <c r="T84" s="331"/>
      <c r="U84" s="331"/>
      <c r="V84" s="332"/>
      <c r="W84" s="332"/>
      <c r="X84" s="333"/>
      <c r="Y84" s="199"/>
      <c r="Z84" s="199"/>
      <c r="AA84" s="198"/>
      <c r="AB84" s="195"/>
      <c r="AC84" s="246"/>
      <c r="AD84" s="195"/>
      <c r="AE84" s="246"/>
      <c r="AF84" s="195"/>
      <c r="AG84" s="246"/>
      <c r="AH84" s="195"/>
      <c r="AI84" s="246"/>
      <c r="AK84" s="246"/>
      <c r="AM84" s="246"/>
    </row>
    <row r="85" spans="1:39" s="17" customFormat="1" ht="14.25" customHeight="1" x14ac:dyDescent="0.25">
      <c r="A85" s="198"/>
      <c r="B85" s="200"/>
      <c r="C85" s="199"/>
      <c r="D85" s="199"/>
      <c r="E85" s="199"/>
      <c r="F85" s="200"/>
      <c r="G85" s="200"/>
      <c r="H85" s="198"/>
      <c r="I85" s="199"/>
      <c r="J85" s="212"/>
      <c r="K85" s="198"/>
      <c r="L85" s="198"/>
      <c r="M85" s="198"/>
      <c r="N85" s="198"/>
      <c r="O85" s="198"/>
      <c r="P85" s="198"/>
      <c r="Q85" s="198"/>
      <c r="R85" s="198"/>
      <c r="S85" s="198"/>
      <c r="T85" s="331"/>
      <c r="U85" s="331"/>
      <c r="V85" s="332"/>
      <c r="W85" s="332"/>
      <c r="X85" s="333"/>
      <c r="Y85" s="199"/>
      <c r="Z85" s="199"/>
      <c r="AA85" s="198"/>
      <c r="AB85" s="195"/>
      <c r="AC85" s="246"/>
      <c r="AD85" s="195"/>
      <c r="AE85" s="246"/>
      <c r="AF85" s="195"/>
      <c r="AG85" s="246"/>
      <c r="AH85" s="195"/>
      <c r="AI85" s="246"/>
      <c r="AK85" s="246"/>
      <c r="AM85" s="246"/>
    </row>
    <row r="86" spans="1:39" s="17" customFormat="1" ht="14.25" customHeight="1" x14ac:dyDescent="0.25">
      <c r="A86" s="198"/>
      <c r="B86" s="200"/>
      <c r="C86" s="199"/>
      <c r="D86" s="199"/>
      <c r="E86" s="199"/>
      <c r="F86" s="200"/>
      <c r="G86" s="200"/>
      <c r="H86" s="198"/>
      <c r="I86" s="199"/>
      <c r="J86" s="212"/>
      <c r="K86" s="198"/>
      <c r="L86" s="198"/>
      <c r="M86" s="198"/>
      <c r="N86" s="198"/>
      <c r="O86" s="198"/>
      <c r="P86" s="198"/>
      <c r="Q86" s="198"/>
      <c r="R86" s="198"/>
      <c r="S86" s="198"/>
      <c r="T86" s="331"/>
      <c r="U86" s="331"/>
      <c r="V86" s="332"/>
      <c r="W86" s="332"/>
      <c r="X86" s="333"/>
      <c r="Y86" s="199"/>
      <c r="Z86" s="199"/>
      <c r="AA86" s="198"/>
      <c r="AB86" s="195"/>
      <c r="AC86" s="246"/>
      <c r="AD86" s="195"/>
      <c r="AE86" s="246"/>
      <c r="AF86" s="195"/>
      <c r="AG86" s="246"/>
      <c r="AH86" s="195"/>
      <c r="AI86" s="246"/>
      <c r="AK86" s="246"/>
      <c r="AM86" s="246"/>
    </row>
    <row r="87" spans="1:39" s="17" customFormat="1" ht="14.25" customHeight="1" x14ac:dyDescent="0.25">
      <c r="A87" s="198"/>
      <c r="B87" s="200"/>
      <c r="C87" s="199"/>
      <c r="D87" s="199"/>
      <c r="E87" s="199"/>
      <c r="F87" s="200"/>
      <c r="G87" s="200"/>
      <c r="H87" s="198"/>
      <c r="I87" s="199"/>
      <c r="J87" s="212"/>
      <c r="K87" s="198"/>
      <c r="L87" s="198"/>
      <c r="M87" s="198"/>
      <c r="N87" s="198"/>
      <c r="O87" s="198"/>
      <c r="P87" s="198"/>
      <c r="Q87" s="198"/>
      <c r="R87" s="198"/>
      <c r="S87" s="198"/>
      <c r="T87" s="331"/>
      <c r="U87" s="331"/>
      <c r="V87" s="332"/>
      <c r="W87" s="332"/>
      <c r="X87" s="333"/>
      <c r="Y87" s="199"/>
      <c r="Z87" s="199"/>
      <c r="AA87" s="198"/>
      <c r="AB87" s="195"/>
      <c r="AC87" s="246"/>
      <c r="AD87" s="195"/>
      <c r="AE87" s="246"/>
      <c r="AF87" s="195"/>
      <c r="AG87" s="246"/>
      <c r="AH87" s="195"/>
      <c r="AI87" s="246"/>
      <c r="AK87" s="246"/>
      <c r="AM87" s="246"/>
    </row>
    <row r="88" spans="1:39" s="17" customFormat="1" ht="14.25" customHeight="1" x14ac:dyDescent="0.25">
      <c r="A88" s="198"/>
      <c r="B88" s="200"/>
      <c r="C88" s="199"/>
      <c r="D88" s="199"/>
      <c r="E88" s="199"/>
      <c r="F88" s="200"/>
      <c r="G88" s="200"/>
      <c r="H88" s="198"/>
      <c r="I88" s="199"/>
      <c r="J88" s="212"/>
      <c r="K88" s="198"/>
      <c r="L88" s="198"/>
      <c r="M88" s="198"/>
      <c r="N88" s="198"/>
      <c r="O88" s="198"/>
      <c r="P88" s="198"/>
      <c r="Q88" s="198"/>
      <c r="R88" s="198"/>
      <c r="S88" s="198"/>
      <c r="T88" s="331"/>
      <c r="U88" s="331"/>
      <c r="V88" s="332"/>
      <c r="W88" s="332"/>
      <c r="X88" s="333"/>
      <c r="Y88" s="199"/>
      <c r="Z88" s="199"/>
      <c r="AA88" s="198"/>
      <c r="AB88" s="195"/>
      <c r="AC88" s="246"/>
      <c r="AD88" s="195"/>
      <c r="AE88" s="246"/>
      <c r="AF88" s="195"/>
      <c r="AG88" s="246"/>
      <c r="AH88" s="195"/>
      <c r="AI88" s="246"/>
      <c r="AK88" s="246"/>
      <c r="AM88" s="246"/>
    </row>
    <row r="89" spans="1:39" s="17" customFormat="1" ht="14.25" customHeight="1" x14ac:dyDescent="0.25">
      <c r="A89" s="198"/>
      <c r="B89" s="200"/>
      <c r="C89" s="199"/>
      <c r="D89" s="199"/>
      <c r="E89" s="199"/>
      <c r="F89" s="200"/>
      <c r="G89" s="200"/>
      <c r="H89" s="198"/>
      <c r="I89" s="199"/>
      <c r="J89" s="212"/>
      <c r="K89" s="198"/>
      <c r="L89" s="198"/>
      <c r="M89" s="198"/>
      <c r="N89" s="198"/>
      <c r="O89" s="198"/>
      <c r="P89" s="198"/>
      <c r="Q89" s="198"/>
      <c r="R89" s="198"/>
      <c r="S89" s="198"/>
      <c r="T89" s="331"/>
      <c r="U89" s="331"/>
      <c r="V89" s="332"/>
      <c r="W89" s="332"/>
      <c r="X89" s="333"/>
      <c r="Y89" s="199"/>
      <c r="Z89" s="199"/>
      <c r="AA89" s="198"/>
      <c r="AB89" s="195"/>
      <c r="AC89" s="246"/>
      <c r="AD89" s="195"/>
      <c r="AE89" s="246"/>
      <c r="AF89" s="195"/>
      <c r="AG89" s="246"/>
      <c r="AH89" s="195"/>
      <c r="AI89" s="246"/>
      <c r="AK89" s="246"/>
      <c r="AM89" s="246"/>
    </row>
    <row r="90" spans="1:39" s="17" customFormat="1" ht="14.25" customHeight="1" x14ac:dyDescent="0.25">
      <c r="A90" s="198"/>
      <c r="B90" s="200"/>
      <c r="C90" s="199"/>
      <c r="D90" s="199"/>
      <c r="E90" s="199"/>
      <c r="F90" s="200"/>
      <c r="G90" s="200"/>
      <c r="H90" s="198"/>
      <c r="I90" s="199"/>
      <c r="J90" s="212"/>
      <c r="K90" s="198"/>
      <c r="L90" s="198"/>
      <c r="M90" s="198"/>
      <c r="N90" s="198"/>
      <c r="O90" s="198"/>
      <c r="P90" s="198"/>
      <c r="Q90" s="198"/>
      <c r="R90" s="198"/>
      <c r="S90" s="198"/>
      <c r="T90" s="331"/>
      <c r="U90" s="331"/>
      <c r="V90" s="332"/>
      <c r="W90" s="332"/>
      <c r="X90" s="333"/>
      <c r="Y90" s="199"/>
      <c r="Z90" s="199"/>
      <c r="AA90" s="198"/>
      <c r="AB90" s="195"/>
      <c r="AC90" s="246"/>
      <c r="AD90" s="195"/>
      <c r="AE90" s="246"/>
      <c r="AF90" s="195"/>
      <c r="AG90" s="246"/>
      <c r="AH90" s="195"/>
      <c r="AI90" s="246"/>
      <c r="AK90" s="246"/>
      <c r="AM90" s="246"/>
    </row>
    <row r="91" spans="1:39" s="17" customFormat="1" ht="14.25" customHeight="1" x14ac:dyDescent="0.25">
      <c r="A91" s="198"/>
      <c r="B91" s="200"/>
      <c r="C91" s="199"/>
      <c r="D91" s="199"/>
      <c r="E91" s="199"/>
      <c r="F91" s="200"/>
      <c r="G91" s="200"/>
      <c r="H91" s="198"/>
      <c r="I91" s="199"/>
      <c r="J91" s="212"/>
      <c r="K91" s="198"/>
      <c r="L91" s="198"/>
      <c r="M91" s="198"/>
      <c r="N91" s="198"/>
      <c r="O91" s="198"/>
      <c r="P91" s="198"/>
      <c r="Q91" s="198"/>
      <c r="R91" s="198"/>
      <c r="S91" s="198"/>
      <c r="T91" s="331"/>
      <c r="U91" s="331"/>
      <c r="V91" s="332"/>
      <c r="W91" s="332"/>
      <c r="X91" s="333"/>
      <c r="Y91" s="199"/>
      <c r="Z91" s="199"/>
      <c r="AA91" s="198"/>
      <c r="AB91" s="195"/>
      <c r="AC91" s="246"/>
      <c r="AD91" s="195"/>
      <c r="AE91" s="246"/>
      <c r="AF91" s="195"/>
      <c r="AG91" s="246"/>
      <c r="AH91" s="195"/>
      <c r="AI91" s="246"/>
      <c r="AK91" s="246"/>
      <c r="AM91" s="246"/>
    </row>
    <row r="92" spans="1:39" s="17" customFormat="1" ht="14.25" customHeight="1" x14ac:dyDescent="0.25">
      <c r="A92" s="198"/>
      <c r="B92" s="200"/>
      <c r="C92" s="199"/>
      <c r="D92" s="199"/>
      <c r="E92" s="199"/>
      <c r="F92" s="200"/>
      <c r="G92" s="200"/>
      <c r="H92" s="198"/>
      <c r="I92" s="199"/>
      <c r="J92" s="212"/>
      <c r="K92" s="198"/>
      <c r="L92" s="198"/>
      <c r="M92" s="198"/>
      <c r="N92" s="198"/>
      <c r="O92" s="198"/>
      <c r="P92" s="198"/>
      <c r="Q92" s="198"/>
      <c r="R92" s="198"/>
      <c r="S92" s="198"/>
      <c r="T92" s="331"/>
      <c r="U92" s="331"/>
      <c r="V92" s="332"/>
      <c r="W92" s="332"/>
      <c r="X92" s="333"/>
      <c r="Y92" s="199"/>
      <c r="Z92" s="199"/>
      <c r="AA92" s="198"/>
      <c r="AB92" s="195"/>
      <c r="AC92" s="246"/>
      <c r="AD92" s="195"/>
      <c r="AE92" s="246"/>
      <c r="AF92" s="195"/>
      <c r="AG92" s="246"/>
      <c r="AH92" s="195"/>
      <c r="AI92" s="246"/>
      <c r="AK92" s="246"/>
      <c r="AM92" s="246"/>
    </row>
    <row r="93" spans="1:39" s="17" customFormat="1" ht="14.25" customHeight="1" x14ac:dyDescent="0.25">
      <c r="A93" s="198"/>
      <c r="B93" s="200"/>
      <c r="C93" s="199"/>
      <c r="D93" s="199"/>
      <c r="E93" s="199"/>
      <c r="F93" s="200"/>
      <c r="G93" s="200"/>
      <c r="H93" s="198"/>
      <c r="I93" s="199"/>
      <c r="J93" s="212"/>
      <c r="K93" s="198"/>
      <c r="L93" s="198"/>
      <c r="M93" s="198"/>
      <c r="N93" s="198"/>
      <c r="O93" s="198"/>
      <c r="P93" s="198"/>
      <c r="Q93" s="198"/>
      <c r="R93" s="198"/>
      <c r="S93" s="198"/>
      <c r="T93" s="331"/>
      <c r="U93" s="331"/>
      <c r="V93" s="332"/>
      <c r="W93" s="332"/>
      <c r="X93" s="333"/>
      <c r="Y93" s="199"/>
      <c r="Z93" s="199"/>
      <c r="AA93" s="198"/>
      <c r="AB93" s="195"/>
      <c r="AC93" s="246"/>
      <c r="AD93" s="195"/>
      <c r="AE93" s="246"/>
      <c r="AF93" s="195"/>
      <c r="AG93" s="246"/>
      <c r="AH93" s="195"/>
      <c r="AI93" s="246"/>
      <c r="AK93" s="246"/>
      <c r="AM93" s="246"/>
    </row>
    <row r="94" spans="1:39" s="17" customFormat="1" ht="14.25" customHeight="1" x14ac:dyDescent="0.25">
      <c r="A94" s="198"/>
      <c r="B94" s="200"/>
      <c r="C94" s="199"/>
      <c r="D94" s="199"/>
      <c r="E94" s="199"/>
      <c r="F94" s="200"/>
      <c r="G94" s="200"/>
      <c r="H94" s="198"/>
      <c r="I94" s="199"/>
      <c r="J94" s="212"/>
      <c r="K94" s="198"/>
      <c r="L94" s="198"/>
      <c r="M94" s="198"/>
      <c r="N94" s="198"/>
      <c r="O94" s="198"/>
      <c r="P94" s="198"/>
      <c r="Q94" s="198"/>
      <c r="R94" s="198"/>
      <c r="S94" s="198"/>
      <c r="T94" s="331"/>
      <c r="U94" s="331"/>
      <c r="V94" s="332"/>
      <c r="W94" s="332"/>
      <c r="X94" s="333"/>
      <c r="Y94" s="199"/>
      <c r="Z94" s="199"/>
      <c r="AA94" s="198"/>
      <c r="AB94" s="195"/>
      <c r="AC94" s="246"/>
      <c r="AD94" s="195"/>
      <c r="AE94" s="246"/>
      <c r="AF94" s="195"/>
      <c r="AG94" s="246"/>
      <c r="AH94" s="195"/>
      <c r="AI94" s="246"/>
      <c r="AK94" s="246"/>
      <c r="AM94" s="246"/>
    </row>
    <row r="95" spans="1:39" s="17" customFormat="1" ht="14.25" customHeight="1" x14ac:dyDescent="0.25">
      <c r="A95" s="198"/>
      <c r="B95" s="200"/>
      <c r="C95" s="199"/>
      <c r="D95" s="199"/>
      <c r="E95" s="199"/>
      <c r="F95" s="200"/>
      <c r="G95" s="200"/>
      <c r="H95" s="198"/>
      <c r="I95" s="199"/>
      <c r="J95" s="212"/>
      <c r="K95" s="198"/>
      <c r="L95" s="198"/>
      <c r="M95" s="198"/>
      <c r="N95" s="198"/>
      <c r="O95" s="198"/>
      <c r="P95" s="198"/>
      <c r="Q95" s="198"/>
      <c r="R95" s="198"/>
      <c r="S95" s="198"/>
      <c r="T95" s="331"/>
      <c r="U95" s="331"/>
      <c r="V95" s="332"/>
      <c r="W95" s="332"/>
      <c r="X95" s="333"/>
      <c r="Y95" s="199"/>
      <c r="Z95" s="199"/>
      <c r="AA95" s="198"/>
      <c r="AB95" s="195"/>
      <c r="AC95" s="246"/>
      <c r="AD95" s="195"/>
      <c r="AE95" s="246"/>
      <c r="AF95" s="195"/>
      <c r="AG95" s="246"/>
      <c r="AH95" s="195"/>
      <c r="AI95" s="246"/>
      <c r="AK95" s="246"/>
      <c r="AM95" s="246"/>
    </row>
    <row r="96" spans="1:39" s="17" customFormat="1" ht="14.25" customHeight="1" x14ac:dyDescent="0.25">
      <c r="A96" s="198"/>
      <c r="B96" s="200"/>
      <c r="C96" s="199"/>
      <c r="D96" s="199"/>
      <c r="E96" s="199"/>
      <c r="F96" s="200"/>
      <c r="G96" s="200"/>
      <c r="H96" s="198"/>
      <c r="I96" s="199"/>
      <c r="J96" s="212"/>
      <c r="K96" s="198"/>
      <c r="L96" s="198"/>
      <c r="M96" s="198"/>
      <c r="N96" s="198"/>
      <c r="O96" s="198"/>
      <c r="P96" s="198"/>
      <c r="Q96" s="198"/>
      <c r="R96" s="198"/>
      <c r="S96" s="198"/>
      <c r="T96" s="331"/>
      <c r="U96" s="331"/>
      <c r="V96" s="332"/>
      <c r="W96" s="332"/>
      <c r="X96" s="333"/>
      <c r="Y96" s="199"/>
      <c r="Z96" s="199"/>
      <c r="AA96" s="198"/>
      <c r="AB96" s="195"/>
      <c r="AC96" s="246"/>
      <c r="AD96" s="195"/>
      <c r="AE96" s="246"/>
      <c r="AF96" s="195"/>
      <c r="AG96" s="246"/>
      <c r="AH96" s="195"/>
      <c r="AI96" s="246"/>
      <c r="AK96" s="246"/>
      <c r="AM96" s="246"/>
    </row>
    <row r="97" spans="1:39" s="17" customFormat="1" ht="14.25" customHeight="1" x14ac:dyDescent="0.25">
      <c r="A97" s="198"/>
      <c r="B97" s="200"/>
      <c r="C97" s="199"/>
      <c r="D97" s="199"/>
      <c r="E97" s="199"/>
      <c r="F97" s="200"/>
      <c r="G97" s="200"/>
      <c r="H97" s="198"/>
      <c r="I97" s="199"/>
      <c r="J97" s="212"/>
      <c r="K97" s="198"/>
      <c r="L97" s="198"/>
      <c r="M97" s="198"/>
      <c r="N97" s="198"/>
      <c r="O97" s="198"/>
      <c r="P97" s="198"/>
      <c r="Q97" s="198"/>
      <c r="R97" s="198"/>
      <c r="S97" s="198"/>
      <c r="T97" s="331"/>
      <c r="U97" s="331"/>
      <c r="V97" s="332"/>
      <c r="W97" s="332"/>
      <c r="X97" s="333"/>
      <c r="Y97" s="199"/>
      <c r="Z97" s="199"/>
      <c r="AA97" s="198"/>
      <c r="AB97" s="195"/>
      <c r="AC97" s="246"/>
      <c r="AD97" s="195"/>
      <c r="AE97" s="246"/>
      <c r="AF97" s="195"/>
      <c r="AG97" s="246"/>
      <c r="AH97" s="195"/>
      <c r="AI97" s="246"/>
      <c r="AK97" s="246"/>
      <c r="AM97" s="246"/>
    </row>
    <row r="98" spans="1:39" s="17" customFormat="1" ht="14.25" customHeight="1" x14ac:dyDescent="0.25">
      <c r="A98" s="198"/>
      <c r="B98" s="200"/>
      <c r="C98" s="199"/>
      <c r="D98" s="199"/>
      <c r="E98" s="199"/>
      <c r="F98" s="200"/>
      <c r="G98" s="200"/>
      <c r="H98" s="198"/>
      <c r="I98" s="199"/>
      <c r="J98" s="212"/>
      <c r="K98" s="198"/>
      <c r="L98" s="198"/>
      <c r="M98" s="198"/>
      <c r="N98" s="198"/>
      <c r="O98" s="198"/>
      <c r="P98" s="198"/>
      <c r="Q98" s="198"/>
      <c r="R98" s="198"/>
      <c r="S98" s="198"/>
      <c r="T98" s="331"/>
      <c r="U98" s="331"/>
      <c r="V98" s="332"/>
      <c r="W98" s="332"/>
      <c r="X98" s="333"/>
      <c r="Y98" s="199"/>
      <c r="Z98" s="199"/>
      <c r="AA98" s="198"/>
      <c r="AB98" s="195"/>
      <c r="AC98" s="246"/>
      <c r="AD98" s="195"/>
      <c r="AE98" s="246"/>
      <c r="AF98" s="195"/>
      <c r="AG98" s="246"/>
      <c r="AH98" s="195"/>
      <c r="AI98" s="246"/>
      <c r="AK98" s="246"/>
      <c r="AM98" s="246"/>
    </row>
    <row r="99" spans="1:39" s="17" customFormat="1" ht="14.25" customHeight="1" x14ac:dyDescent="0.25">
      <c r="A99" s="198"/>
      <c r="B99" s="200"/>
      <c r="C99" s="199"/>
      <c r="D99" s="199"/>
      <c r="E99" s="199"/>
      <c r="F99" s="200"/>
      <c r="G99" s="200"/>
      <c r="H99" s="198"/>
      <c r="I99" s="199"/>
      <c r="J99" s="212"/>
      <c r="K99" s="198"/>
      <c r="L99" s="198"/>
      <c r="M99" s="198"/>
      <c r="N99" s="198"/>
      <c r="O99" s="198"/>
      <c r="P99" s="198"/>
      <c r="Q99" s="198"/>
      <c r="R99" s="198"/>
      <c r="S99" s="198"/>
      <c r="T99" s="331"/>
      <c r="U99" s="331"/>
      <c r="V99" s="332"/>
      <c r="W99" s="332"/>
      <c r="X99" s="333"/>
      <c r="Y99" s="199"/>
      <c r="Z99" s="199"/>
      <c r="AA99" s="198"/>
      <c r="AB99" s="195"/>
      <c r="AC99" s="246"/>
      <c r="AD99" s="195"/>
      <c r="AE99" s="246"/>
      <c r="AF99" s="195"/>
      <c r="AG99" s="246"/>
      <c r="AH99" s="195"/>
      <c r="AI99" s="246"/>
      <c r="AK99" s="246"/>
      <c r="AM99" s="246"/>
    </row>
    <row r="100" spans="1:39" s="17" customFormat="1" ht="14.25" customHeight="1" x14ac:dyDescent="0.25">
      <c r="A100" s="198"/>
      <c r="B100" s="200"/>
      <c r="C100" s="199"/>
      <c r="D100" s="199"/>
      <c r="E100" s="199"/>
      <c r="F100" s="200"/>
      <c r="G100" s="200"/>
      <c r="H100" s="198"/>
      <c r="I100" s="199"/>
      <c r="J100" s="212"/>
      <c r="K100" s="198"/>
      <c r="L100" s="198"/>
      <c r="M100" s="198"/>
      <c r="N100" s="198"/>
      <c r="O100" s="198"/>
      <c r="P100" s="198"/>
      <c r="Q100" s="198"/>
      <c r="R100" s="198"/>
      <c r="S100" s="198"/>
      <c r="T100" s="331"/>
      <c r="U100" s="331"/>
      <c r="V100" s="332"/>
      <c r="W100" s="332"/>
      <c r="X100" s="333"/>
      <c r="Y100" s="199"/>
      <c r="Z100" s="199"/>
      <c r="AA100" s="198"/>
      <c r="AB100" s="195"/>
      <c r="AC100" s="246"/>
      <c r="AD100" s="195"/>
      <c r="AE100" s="246"/>
      <c r="AF100" s="195"/>
      <c r="AG100" s="246"/>
      <c r="AH100" s="195"/>
      <c r="AI100" s="246"/>
      <c r="AK100" s="246"/>
      <c r="AM100" s="246"/>
    </row>
    <row r="101" spans="1:39" s="17" customFormat="1" ht="14.25" customHeight="1" x14ac:dyDescent="0.25">
      <c r="A101" s="198"/>
      <c r="B101" s="200"/>
      <c r="C101" s="199"/>
      <c r="D101" s="199"/>
      <c r="E101" s="199"/>
      <c r="F101" s="200"/>
      <c r="G101" s="200"/>
      <c r="H101" s="198"/>
      <c r="I101" s="199"/>
      <c r="J101" s="212"/>
      <c r="K101" s="198"/>
      <c r="L101" s="198"/>
      <c r="M101" s="198"/>
      <c r="N101" s="198"/>
      <c r="O101" s="198"/>
      <c r="P101" s="198"/>
      <c r="Q101" s="198"/>
      <c r="R101" s="198"/>
      <c r="S101" s="198"/>
      <c r="T101" s="331"/>
      <c r="U101" s="331"/>
      <c r="V101" s="332"/>
      <c r="W101" s="332"/>
      <c r="X101" s="333"/>
      <c r="Y101" s="199"/>
      <c r="Z101" s="199"/>
      <c r="AA101" s="198"/>
      <c r="AB101" s="195"/>
      <c r="AC101" s="246"/>
      <c r="AD101" s="195"/>
      <c r="AE101" s="246"/>
      <c r="AF101" s="195"/>
      <c r="AG101" s="246"/>
      <c r="AH101" s="195"/>
      <c r="AI101" s="246"/>
      <c r="AK101" s="246"/>
      <c r="AM101" s="246"/>
    </row>
    <row r="102" spans="1:39" s="17" customFormat="1" ht="14.25" customHeight="1" x14ac:dyDescent="0.25">
      <c r="A102" s="198"/>
      <c r="B102" s="200"/>
      <c r="C102" s="199"/>
      <c r="D102" s="199"/>
      <c r="E102" s="199"/>
      <c r="F102" s="200"/>
      <c r="G102" s="200"/>
      <c r="H102" s="198"/>
      <c r="I102" s="199"/>
      <c r="J102" s="212"/>
      <c r="K102" s="198"/>
      <c r="L102" s="198"/>
      <c r="M102" s="198"/>
      <c r="N102" s="198"/>
      <c r="O102" s="198"/>
      <c r="P102" s="198"/>
      <c r="Q102" s="198"/>
      <c r="R102" s="198"/>
      <c r="S102" s="198"/>
      <c r="T102" s="331"/>
      <c r="U102" s="331"/>
      <c r="V102" s="332"/>
      <c r="W102" s="332"/>
      <c r="X102" s="333"/>
      <c r="Y102" s="199"/>
      <c r="Z102" s="199"/>
      <c r="AA102" s="198"/>
      <c r="AB102" s="195"/>
      <c r="AC102" s="246"/>
      <c r="AD102" s="195"/>
      <c r="AE102" s="246"/>
      <c r="AF102" s="195"/>
      <c r="AG102" s="246"/>
      <c r="AH102" s="195"/>
      <c r="AI102" s="246"/>
      <c r="AK102" s="246"/>
      <c r="AM102" s="246"/>
    </row>
    <row r="103" spans="1:39" s="17" customFormat="1" ht="14.25" customHeight="1" x14ac:dyDescent="0.25">
      <c r="A103" s="198"/>
      <c r="B103" s="200"/>
      <c r="C103" s="199"/>
      <c r="D103" s="199"/>
      <c r="E103" s="199"/>
      <c r="F103" s="200"/>
      <c r="G103" s="200"/>
      <c r="H103" s="198"/>
      <c r="I103" s="199"/>
      <c r="J103" s="212"/>
      <c r="K103" s="198"/>
      <c r="L103" s="198"/>
      <c r="M103" s="198"/>
      <c r="N103" s="198"/>
      <c r="O103" s="198"/>
      <c r="P103" s="198"/>
      <c r="Q103" s="198"/>
      <c r="R103" s="198"/>
      <c r="S103" s="198"/>
      <c r="T103" s="331"/>
      <c r="U103" s="331"/>
      <c r="V103" s="332"/>
      <c r="W103" s="332"/>
      <c r="X103" s="333"/>
      <c r="Y103" s="199"/>
      <c r="Z103" s="199"/>
      <c r="AA103" s="198"/>
      <c r="AB103" s="195"/>
      <c r="AC103" s="246"/>
      <c r="AD103" s="195"/>
      <c r="AE103" s="246"/>
      <c r="AF103" s="195"/>
      <c r="AG103" s="246"/>
      <c r="AH103" s="195"/>
      <c r="AI103" s="246"/>
      <c r="AK103" s="246"/>
      <c r="AM103" s="246"/>
    </row>
    <row r="104" spans="1:39" s="17" customFormat="1" ht="14.25" customHeight="1" x14ac:dyDescent="0.25">
      <c r="A104" s="198"/>
      <c r="B104" s="200"/>
      <c r="C104" s="199"/>
      <c r="D104" s="199"/>
      <c r="E104" s="199"/>
      <c r="F104" s="200"/>
      <c r="G104" s="200"/>
      <c r="H104" s="198"/>
      <c r="I104" s="199"/>
      <c r="J104" s="212"/>
      <c r="K104" s="198"/>
      <c r="L104" s="198"/>
      <c r="M104" s="198"/>
      <c r="N104" s="198"/>
      <c r="O104" s="198"/>
      <c r="P104" s="198"/>
      <c r="Q104" s="198"/>
      <c r="R104" s="198"/>
      <c r="S104" s="198"/>
      <c r="T104" s="331"/>
      <c r="U104" s="331"/>
      <c r="V104" s="332"/>
      <c r="W104" s="332"/>
      <c r="X104" s="333"/>
      <c r="Y104" s="199"/>
      <c r="Z104" s="199"/>
      <c r="AA104" s="198"/>
      <c r="AB104" s="195"/>
      <c r="AC104" s="246"/>
      <c r="AD104" s="195"/>
      <c r="AE104" s="246"/>
      <c r="AF104" s="195"/>
      <c r="AG104" s="246"/>
      <c r="AH104" s="195"/>
      <c r="AI104" s="246"/>
      <c r="AK104" s="246"/>
      <c r="AM104" s="246"/>
    </row>
    <row r="105" spans="1:39" s="17" customFormat="1" ht="14.25" customHeight="1" x14ac:dyDescent="0.25">
      <c r="A105" s="198"/>
      <c r="B105" s="200"/>
      <c r="C105" s="199"/>
      <c r="D105" s="199"/>
      <c r="E105" s="199"/>
      <c r="F105" s="200"/>
      <c r="G105" s="200"/>
      <c r="H105" s="198"/>
      <c r="I105" s="199"/>
      <c r="J105" s="212"/>
      <c r="K105" s="198"/>
      <c r="L105" s="198"/>
      <c r="M105" s="198"/>
      <c r="N105" s="198"/>
      <c r="O105" s="198"/>
      <c r="P105" s="198"/>
      <c r="Q105" s="198"/>
      <c r="R105" s="198"/>
      <c r="S105" s="198"/>
      <c r="T105" s="331"/>
      <c r="U105" s="331"/>
      <c r="V105" s="332"/>
      <c r="W105" s="332"/>
      <c r="X105" s="333"/>
      <c r="Y105" s="199"/>
      <c r="Z105" s="199"/>
      <c r="AA105" s="198"/>
      <c r="AB105" s="195"/>
      <c r="AC105" s="246"/>
      <c r="AD105" s="195"/>
      <c r="AE105" s="246"/>
      <c r="AF105" s="195"/>
      <c r="AG105" s="246"/>
      <c r="AH105" s="195"/>
      <c r="AI105" s="246"/>
      <c r="AK105" s="246"/>
      <c r="AM105" s="246"/>
    </row>
    <row r="106" spans="1:39" s="17" customFormat="1" ht="14.25" customHeight="1" x14ac:dyDescent="0.25">
      <c r="A106" s="198"/>
      <c r="B106" s="200"/>
      <c r="C106" s="199"/>
      <c r="D106" s="199"/>
      <c r="E106" s="199"/>
      <c r="F106" s="200"/>
      <c r="G106" s="200"/>
      <c r="H106" s="198"/>
      <c r="I106" s="199"/>
      <c r="J106" s="212"/>
      <c r="K106" s="198"/>
      <c r="L106" s="198"/>
      <c r="M106" s="198"/>
      <c r="N106" s="198"/>
      <c r="O106" s="198"/>
      <c r="P106" s="198"/>
      <c r="Q106" s="198"/>
      <c r="R106" s="198"/>
      <c r="S106" s="198"/>
      <c r="T106" s="331"/>
      <c r="U106" s="331"/>
      <c r="V106" s="332"/>
      <c r="W106" s="332"/>
      <c r="X106" s="333"/>
      <c r="Y106" s="199"/>
      <c r="Z106" s="199"/>
      <c r="AA106" s="198"/>
      <c r="AB106" s="195"/>
      <c r="AC106" s="246"/>
      <c r="AD106" s="195"/>
      <c r="AE106" s="246"/>
      <c r="AF106" s="195"/>
      <c r="AG106" s="246"/>
      <c r="AH106" s="195"/>
      <c r="AI106" s="246"/>
      <c r="AK106" s="246"/>
      <c r="AM106" s="246"/>
    </row>
    <row r="107" spans="1:39" s="17" customFormat="1" ht="14.25" customHeight="1" x14ac:dyDescent="0.25">
      <c r="A107" s="198"/>
      <c r="B107" s="200"/>
      <c r="C107" s="199"/>
      <c r="D107" s="199"/>
      <c r="E107" s="199"/>
      <c r="F107" s="200"/>
      <c r="G107" s="200"/>
      <c r="H107" s="198"/>
      <c r="I107" s="199"/>
      <c r="J107" s="212"/>
      <c r="K107" s="198"/>
      <c r="L107" s="198"/>
      <c r="M107" s="198"/>
      <c r="N107" s="198"/>
      <c r="O107" s="198"/>
      <c r="P107" s="198"/>
      <c r="Q107" s="198"/>
      <c r="R107" s="198"/>
      <c r="S107" s="198"/>
      <c r="T107" s="331"/>
      <c r="U107" s="331"/>
      <c r="V107" s="332"/>
      <c r="W107" s="332"/>
      <c r="X107" s="333"/>
      <c r="Y107" s="199"/>
      <c r="Z107" s="199"/>
      <c r="AA107" s="198"/>
      <c r="AB107" s="195"/>
      <c r="AC107" s="246"/>
      <c r="AD107" s="195"/>
      <c r="AE107" s="246"/>
      <c r="AF107" s="195"/>
      <c r="AG107" s="246"/>
      <c r="AH107" s="195"/>
      <c r="AI107" s="246"/>
      <c r="AK107" s="246"/>
      <c r="AM107" s="246"/>
    </row>
    <row r="108" spans="1:39" s="17" customFormat="1" ht="14.25" customHeight="1" x14ac:dyDescent="0.25">
      <c r="A108" s="198"/>
      <c r="B108" s="200"/>
      <c r="C108" s="199"/>
      <c r="D108" s="199"/>
      <c r="E108" s="199"/>
      <c r="F108" s="200"/>
      <c r="G108" s="200"/>
      <c r="H108" s="198"/>
      <c r="I108" s="199"/>
      <c r="J108" s="212"/>
      <c r="K108" s="198"/>
      <c r="L108" s="198"/>
      <c r="M108" s="198"/>
      <c r="N108" s="198"/>
      <c r="O108" s="198"/>
      <c r="P108" s="198"/>
      <c r="Q108" s="198"/>
      <c r="R108" s="198"/>
      <c r="S108" s="198"/>
      <c r="T108" s="331"/>
      <c r="U108" s="331"/>
      <c r="V108" s="332"/>
      <c r="W108" s="332"/>
      <c r="X108" s="333"/>
      <c r="Y108" s="199"/>
      <c r="Z108" s="199"/>
      <c r="AA108" s="198"/>
      <c r="AB108" s="195"/>
      <c r="AC108" s="246"/>
      <c r="AD108" s="195"/>
      <c r="AE108" s="246"/>
      <c r="AF108" s="195"/>
      <c r="AG108" s="246"/>
      <c r="AH108" s="195"/>
      <c r="AI108" s="246"/>
      <c r="AK108" s="246"/>
      <c r="AM108" s="246"/>
    </row>
    <row r="109" spans="1:39" s="17" customFormat="1" ht="14.25" customHeight="1" x14ac:dyDescent="0.25">
      <c r="A109" s="198"/>
      <c r="B109" s="200"/>
      <c r="C109" s="199"/>
      <c r="D109" s="199"/>
      <c r="E109" s="199"/>
      <c r="F109" s="200"/>
      <c r="G109" s="200"/>
      <c r="H109" s="198"/>
      <c r="I109" s="199"/>
      <c r="J109" s="212"/>
      <c r="K109" s="198"/>
      <c r="L109" s="198"/>
      <c r="M109" s="198"/>
      <c r="N109" s="198"/>
      <c r="O109" s="198"/>
      <c r="P109" s="198"/>
      <c r="Q109" s="198"/>
      <c r="R109" s="198"/>
      <c r="S109" s="198"/>
      <c r="T109" s="331"/>
      <c r="U109" s="331"/>
      <c r="V109" s="332"/>
      <c r="W109" s="332"/>
      <c r="X109" s="333"/>
      <c r="Y109" s="199"/>
      <c r="Z109" s="199"/>
      <c r="AA109" s="198"/>
      <c r="AB109" s="195"/>
      <c r="AC109" s="246"/>
      <c r="AD109" s="195"/>
      <c r="AE109" s="246"/>
      <c r="AF109" s="195"/>
      <c r="AG109" s="246"/>
      <c r="AH109" s="195"/>
      <c r="AI109" s="246"/>
      <c r="AK109" s="246"/>
      <c r="AM109" s="246"/>
    </row>
    <row r="110" spans="1:39" s="17" customFormat="1" ht="14.25" customHeight="1" x14ac:dyDescent="0.25">
      <c r="A110" s="198"/>
      <c r="B110" s="200"/>
      <c r="C110" s="199"/>
      <c r="D110" s="199"/>
      <c r="E110" s="199"/>
      <c r="F110" s="200"/>
      <c r="G110" s="200"/>
      <c r="H110" s="198"/>
      <c r="I110" s="199"/>
      <c r="J110" s="212"/>
      <c r="K110" s="198"/>
      <c r="L110" s="198"/>
      <c r="M110" s="198"/>
      <c r="N110" s="198"/>
      <c r="O110" s="198"/>
      <c r="P110" s="198"/>
      <c r="Q110" s="198"/>
      <c r="R110" s="198"/>
      <c r="S110" s="198"/>
      <c r="T110" s="331"/>
      <c r="U110" s="331"/>
      <c r="V110" s="332"/>
      <c r="W110" s="332"/>
      <c r="X110" s="333"/>
      <c r="Y110" s="199"/>
      <c r="Z110" s="199"/>
      <c r="AA110" s="198"/>
      <c r="AB110" s="195"/>
      <c r="AC110" s="246"/>
      <c r="AD110" s="195"/>
      <c r="AE110" s="246"/>
      <c r="AF110" s="195"/>
      <c r="AG110" s="246"/>
      <c r="AH110" s="195"/>
      <c r="AI110" s="246"/>
      <c r="AK110" s="246"/>
      <c r="AM110" s="246"/>
    </row>
    <row r="111" spans="1:39" s="17" customFormat="1" ht="14.25" customHeight="1" x14ac:dyDescent="0.25">
      <c r="A111" s="198"/>
      <c r="B111" s="200"/>
      <c r="C111" s="199"/>
      <c r="D111" s="199"/>
      <c r="E111" s="199"/>
      <c r="F111" s="200"/>
      <c r="G111" s="200"/>
      <c r="H111" s="198"/>
      <c r="I111" s="199"/>
      <c r="J111" s="212"/>
      <c r="K111" s="198"/>
      <c r="L111" s="198"/>
      <c r="M111" s="198"/>
      <c r="N111" s="198"/>
      <c r="O111" s="198"/>
      <c r="P111" s="198"/>
      <c r="Q111" s="198"/>
      <c r="R111" s="198"/>
      <c r="S111" s="198"/>
      <c r="T111" s="331"/>
      <c r="U111" s="331"/>
      <c r="V111" s="332"/>
      <c r="W111" s="332"/>
      <c r="X111" s="333"/>
      <c r="Y111" s="199"/>
      <c r="Z111" s="199"/>
      <c r="AA111" s="198"/>
      <c r="AB111" s="195"/>
      <c r="AC111" s="246"/>
      <c r="AD111" s="195"/>
      <c r="AE111" s="246"/>
      <c r="AF111" s="195"/>
      <c r="AG111" s="246"/>
      <c r="AH111" s="195"/>
      <c r="AI111" s="246"/>
      <c r="AK111" s="246"/>
      <c r="AM111" s="246"/>
    </row>
    <row r="112" spans="1:39" s="17" customFormat="1" ht="14.25" customHeight="1" x14ac:dyDescent="0.25">
      <c r="A112" s="198"/>
      <c r="B112" s="200"/>
      <c r="C112" s="199"/>
      <c r="D112" s="199"/>
      <c r="E112" s="199"/>
      <c r="F112" s="200"/>
      <c r="G112" s="200"/>
      <c r="H112" s="198"/>
      <c r="I112" s="199"/>
      <c r="J112" s="212"/>
      <c r="K112" s="198"/>
      <c r="L112" s="198"/>
      <c r="M112" s="198"/>
      <c r="N112" s="198"/>
      <c r="O112" s="198"/>
      <c r="P112" s="198"/>
      <c r="Q112" s="198"/>
      <c r="R112" s="198"/>
      <c r="S112" s="198"/>
      <c r="T112" s="331"/>
      <c r="U112" s="331"/>
      <c r="V112" s="332"/>
      <c r="W112" s="332"/>
      <c r="X112" s="333"/>
      <c r="Y112" s="199"/>
      <c r="Z112" s="199"/>
      <c r="AA112" s="198"/>
      <c r="AB112" s="195"/>
      <c r="AC112" s="246"/>
      <c r="AD112" s="195"/>
      <c r="AE112" s="246"/>
      <c r="AF112" s="195"/>
      <c r="AG112" s="246"/>
      <c r="AH112" s="195"/>
      <c r="AI112" s="246"/>
      <c r="AK112" s="246"/>
      <c r="AM112" s="246"/>
    </row>
    <row r="113" spans="1:39" s="17" customFormat="1" ht="14.25" customHeight="1" x14ac:dyDescent="0.25">
      <c r="A113" s="198"/>
      <c r="B113" s="200"/>
      <c r="C113" s="199"/>
      <c r="D113" s="199"/>
      <c r="E113" s="199"/>
      <c r="F113" s="200"/>
      <c r="G113" s="200"/>
      <c r="H113" s="198"/>
      <c r="I113" s="199"/>
      <c r="J113" s="212"/>
      <c r="K113" s="198"/>
      <c r="L113" s="198"/>
      <c r="M113" s="198"/>
      <c r="N113" s="198"/>
      <c r="O113" s="198"/>
      <c r="P113" s="198"/>
      <c r="Q113" s="198"/>
      <c r="R113" s="198"/>
      <c r="S113" s="198"/>
      <c r="T113" s="331"/>
      <c r="U113" s="331"/>
      <c r="V113" s="332"/>
      <c r="W113" s="332"/>
      <c r="X113" s="333"/>
      <c r="Y113" s="199"/>
      <c r="Z113" s="199"/>
      <c r="AA113" s="198"/>
      <c r="AB113" s="195"/>
      <c r="AC113" s="246"/>
      <c r="AD113" s="195"/>
      <c r="AE113" s="246"/>
      <c r="AF113" s="195"/>
      <c r="AG113" s="246"/>
      <c r="AH113" s="195"/>
      <c r="AI113" s="246"/>
      <c r="AK113" s="246"/>
      <c r="AM113" s="246"/>
    </row>
    <row r="114" spans="1:39" s="17" customFormat="1" ht="14.25" customHeight="1" x14ac:dyDescent="0.25">
      <c r="A114" s="198"/>
      <c r="B114" s="200"/>
      <c r="C114" s="199"/>
      <c r="D114" s="199"/>
      <c r="E114" s="199"/>
      <c r="F114" s="200"/>
      <c r="G114" s="200"/>
      <c r="H114" s="198"/>
      <c r="I114" s="199"/>
      <c r="J114" s="212"/>
      <c r="K114" s="198"/>
      <c r="L114" s="198"/>
      <c r="M114" s="198"/>
      <c r="N114" s="198"/>
      <c r="O114" s="198"/>
      <c r="P114" s="198"/>
      <c r="Q114" s="198"/>
      <c r="R114" s="198"/>
      <c r="S114" s="198"/>
      <c r="T114" s="331"/>
      <c r="U114" s="331"/>
      <c r="V114" s="332"/>
      <c r="W114" s="332"/>
      <c r="X114" s="333"/>
      <c r="Y114" s="199"/>
      <c r="Z114" s="199"/>
      <c r="AA114" s="198"/>
      <c r="AB114" s="195"/>
      <c r="AC114" s="246"/>
      <c r="AD114" s="195"/>
      <c r="AE114" s="246"/>
      <c r="AF114" s="195"/>
      <c r="AG114" s="246"/>
      <c r="AH114" s="195"/>
      <c r="AI114" s="246"/>
      <c r="AK114" s="246"/>
      <c r="AM114" s="246"/>
    </row>
    <row r="115" spans="1:39" s="17" customFormat="1" ht="14.25" customHeight="1" x14ac:dyDescent="0.25">
      <c r="A115" s="198"/>
      <c r="B115" s="200"/>
      <c r="C115" s="199"/>
      <c r="D115" s="199"/>
      <c r="E115" s="199"/>
      <c r="F115" s="200"/>
      <c r="G115" s="200"/>
      <c r="H115" s="198"/>
      <c r="I115" s="199"/>
      <c r="J115" s="212"/>
      <c r="K115" s="198"/>
      <c r="L115" s="198"/>
      <c r="M115" s="198"/>
      <c r="N115" s="198"/>
      <c r="O115" s="198"/>
      <c r="P115" s="198"/>
      <c r="Q115" s="198"/>
      <c r="R115" s="198"/>
      <c r="S115" s="198"/>
      <c r="T115" s="331"/>
      <c r="U115" s="331"/>
      <c r="V115" s="332"/>
      <c r="W115" s="332"/>
      <c r="X115" s="333"/>
      <c r="Y115" s="199"/>
      <c r="Z115" s="199"/>
      <c r="AA115" s="198"/>
      <c r="AB115" s="195"/>
      <c r="AC115" s="246"/>
      <c r="AD115" s="195"/>
      <c r="AE115" s="246"/>
      <c r="AF115" s="195"/>
      <c r="AG115" s="246"/>
      <c r="AH115" s="195"/>
      <c r="AI115" s="246"/>
      <c r="AK115" s="246"/>
      <c r="AM115" s="246"/>
    </row>
    <row r="116" spans="1:39" s="17" customFormat="1" ht="14.25" customHeight="1" x14ac:dyDescent="0.25">
      <c r="A116" s="198"/>
      <c r="B116" s="200"/>
      <c r="C116" s="199"/>
      <c r="D116" s="199"/>
      <c r="E116" s="199"/>
      <c r="F116" s="200"/>
      <c r="G116" s="200"/>
      <c r="H116" s="198"/>
      <c r="I116" s="199"/>
      <c r="J116" s="212"/>
      <c r="K116" s="198"/>
      <c r="L116" s="198"/>
      <c r="M116" s="198"/>
      <c r="N116" s="198"/>
      <c r="O116" s="198"/>
      <c r="P116" s="198"/>
      <c r="Q116" s="198"/>
      <c r="R116" s="198"/>
      <c r="S116" s="198"/>
      <c r="T116" s="331"/>
      <c r="U116" s="331"/>
      <c r="V116" s="332"/>
      <c r="W116" s="332"/>
      <c r="X116" s="333"/>
      <c r="Y116" s="199"/>
      <c r="Z116" s="199"/>
      <c r="AA116" s="198"/>
      <c r="AB116" s="195"/>
      <c r="AC116" s="246"/>
      <c r="AD116" s="195"/>
      <c r="AE116" s="246"/>
      <c r="AF116" s="195"/>
      <c r="AG116" s="246"/>
      <c r="AH116" s="195"/>
      <c r="AI116" s="246"/>
      <c r="AK116" s="246"/>
      <c r="AM116" s="246"/>
    </row>
    <row r="117" spans="1:39" s="17" customFormat="1" ht="14.25" customHeight="1" x14ac:dyDescent="0.25">
      <c r="A117" s="198"/>
      <c r="B117" s="200"/>
      <c r="C117" s="199"/>
      <c r="D117" s="199"/>
      <c r="E117" s="199"/>
      <c r="F117" s="200"/>
      <c r="G117" s="200"/>
      <c r="H117" s="198"/>
      <c r="I117" s="199"/>
      <c r="J117" s="212"/>
      <c r="K117" s="198"/>
      <c r="L117" s="198"/>
      <c r="M117" s="198"/>
      <c r="N117" s="198"/>
      <c r="O117" s="198"/>
      <c r="P117" s="198"/>
      <c r="Q117" s="198"/>
      <c r="R117" s="198"/>
      <c r="S117" s="198"/>
      <c r="T117" s="331"/>
      <c r="U117" s="331"/>
      <c r="V117" s="332"/>
      <c r="W117" s="332"/>
      <c r="X117" s="333"/>
      <c r="Y117" s="199"/>
      <c r="Z117" s="199"/>
      <c r="AA117" s="198"/>
      <c r="AB117" s="195"/>
      <c r="AC117" s="246"/>
      <c r="AD117" s="195"/>
      <c r="AE117" s="246"/>
      <c r="AF117" s="195"/>
      <c r="AG117" s="246"/>
      <c r="AH117" s="195"/>
      <c r="AI117" s="246"/>
      <c r="AK117" s="246"/>
      <c r="AM117" s="246"/>
    </row>
    <row r="118" spans="1:39" s="17" customFormat="1" ht="14.25" customHeight="1" x14ac:dyDescent="0.25">
      <c r="A118" s="198"/>
      <c r="B118" s="200"/>
      <c r="C118" s="199"/>
      <c r="D118" s="199"/>
      <c r="E118" s="199"/>
      <c r="F118" s="200"/>
      <c r="G118" s="200"/>
      <c r="H118" s="198"/>
      <c r="I118" s="199"/>
      <c r="J118" s="212"/>
      <c r="K118" s="198"/>
      <c r="L118" s="198"/>
      <c r="M118" s="198"/>
      <c r="N118" s="198"/>
      <c r="O118" s="198"/>
      <c r="P118" s="198"/>
      <c r="Q118" s="198"/>
      <c r="R118" s="198"/>
      <c r="S118" s="198"/>
      <c r="T118" s="331"/>
      <c r="U118" s="331"/>
      <c r="V118" s="332"/>
      <c r="W118" s="332"/>
      <c r="X118" s="333"/>
      <c r="Y118" s="199"/>
      <c r="Z118" s="199"/>
      <c r="AA118" s="198"/>
      <c r="AB118" s="195"/>
      <c r="AC118" s="246"/>
      <c r="AD118" s="195"/>
      <c r="AE118" s="246"/>
      <c r="AF118" s="195"/>
      <c r="AG118" s="246"/>
      <c r="AH118" s="195"/>
      <c r="AI118" s="246"/>
      <c r="AK118" s="246"/>
      <c r="AM118" s="246"/>
    </row>
    <row r="119" spans="1:39" s="17" customFormat="1" ht="14.25" customHeight="1" x14ac:dyDescent="0.25">
      <c r="A119" s="198"/>
      <c r="B119" s="200"/>
      <c r="C119" s="199"/>
      <c r="D119" s="199"/>
      <c r="E119" s="199"/>
      <c r="F119" s="200"/>
      <c r="G119" s="200"/>
      <c r="H119" s="198"/>
      <c r="I119" s="199"/>
      <c r="J119" s="212"/>
      <c r="K119" s="198"/>
      <c r="L119" s="198"/>
      <c r="M119" s="198"/>
      <c r="N119" s="198"/>
      <c r="O119" s="198"/>
      <c r="P119" s="198"/>
      <c r="Q119" s="198"/>
      <c r="R119" s="198"/>
      <c r="S119" s="198"/>
      <c r="T119" s="331"/>
      <c r="U119" s="331"/>
      <c r="V119" s="332"/>
      <c r="W119" s="332"/>
      <c r="X119" s="333"/>
      <c r="Y119" s="199"/>
      <c r="Z119" s="199"/>
      <c r="AA119" s="198"/>
      <c r="AB119" s="195"/>
      <c r="AC119" s="246"/>
      <c r="AD119" s="195"/>
      <c r="AE119" s="246"/>
      <c r="AF119" s="195"/>
      <c r="AG119" s="246"/>
      <c r="AH119" s="195"/>
      <c r="AI119" s="246"/>
      <c r="AK119" s="246"/>
      <c r="AM119" s="246"/>
    </row>
    <row r="120" spans="1:39" s="17" customFormat="1" ht="14.25" customHeight="1" x14ac:dyDescent="0.25">
      <c r="A120" s="198"/>
      <c r="B120" s="200"/>
      <c r="C120" s="199"/>
      <c r="D120" s="199"/>
      <c r="E120" s="199"/>
      <c r="F120" s="200"/>
      <c r="G120" s="200"/>
      <c r="H120" s="198"/>
      <c r="I120" s="199"/>
      <c r="J120" s="212"/>
      <c r="K120" s="198"/>
      <c r="L120" s="198"/>
      <c r="M120" s="198"/>
      <c r="N120" s="198"/>
      <c r="O120" s="198"/>
      <c r="P120" s="198"/>
      <c r="Q120" s="198"/>
      <c r="R120" s="198"/>
      <c r="S120" s="198"/>
      <c r="T120" s="331"/>
      <c r="U120" s="331"/>
      <c r="V120" s="332"/>
      <c r="W120" s="332"/>
      <c r="X120" s="333"/>
      <c r="Y120" s="199"/>
      <c r="Z120" s="199"/>
      <c r="AA120" s="198"/>
      <c r="AB120" s="195"/>
      <c r="AC120" s="246"/>
      <c r="AD120" s="195"/>
      <c r="AE120" s="246"/>
      <c r="AF120" s="195"/>
      <c r="AG120" s="246"/>
      <c r="AH120" s="195"/>
      <c r="AI120" s="246"/>
      <c r="AK120" s="246"/>
      <c r="AM120" s="246"/>
    </row>
    <row r="121" spans="1:39" s="17" customFormat="1" ht="14.25" customHeight="1" x14ac:dyDescent="0.25">
      <c r="A121" s="198"/>
      <c r="B121" s="200"/>
      <c r="C121" s="199"/>
      <c r="D121" s="199"/>
      <c r="E121" s="199"/>
      <c r="F121" s="200"/>
      <c r="G121" s="200"/>
      <c r="H121" s="198"/>
      <c r="I121" s="199"/>
      <c r="J121" s="212"/>
      <c r="K121" s="198"/>
      <c r="L121" s="198"/>
      <c r="M121" s="198"/>
      <c r="N121" s="198"/>
      <c r="O121" s="198"/>
      <c r="P121" s="198"/>
      <c r="Q121" s="198"/>
      <c r="R121" s="198"/>
      <c r="S121" s="198"/>
      <c r="T121" s="331"/>
      <c r="U121" s="331"/>
      <c r="V121" s="332"/>
      <c r="W121" s="332"/>
      <c r="X121" s="333"/>
      <c r="Y121" s="199"/>
      <c r="Z121" s="199"/>
      <c r="AA121" s="198"/>
      <c r="AB121" s="195"/>
      <c r="AC121" s="246"/>
      <c r="AD121" s="195"/>
      <c r="AE121" s="246"/>
      <c r="AF121" s="195"/>
      <c r="AG121" s="246"/>
      <c r="AH121" s="195"/>
      <c r="AI121" s="246"/>
      <c r="AK121" s="246"/>
      <c r="AM121" s="246"/>
    </row>
    <row r="122" spans="1:39" s="17" customFormat="1" ht="14.25" customHeight="1" x14ac:dyDescent="0.25">
      <c r="A122" s="198"/>
      <c r="B122" s="200"/>
      <c r="C122" s="199"/>
      <c r="D122" s="199"/>
      <c r="E122" s="199"/>
      <c r="F122" s="200"/>
      <c r="G122" s="200"/>
      <c r="H122" s="198"/>
      <c r="I122" s="199"/>
      <c r="J122" s="212"/>
      <c r="K122" s="198"/>
      <c r="L122" s="198"/>
      <c r="M122" s="198"/>
      <c r="N122" s="198"/>
      <c r="O122" s="198"/>
      <c r="P122" s="198"/>
      <c r="Q122" s="198"/>
      <c r="R122" s="198"/>
      <c r="S122" s="198"/>
      <c r="T122" s="331"/>
      <c r="U122" s="331"/>
      <c r="V122" s="332"/>
      <c r="W122" s="332"/>
      <c r="X122" s="333"/>
      <c r="Y122" s="199"/>
      <c r="Z122" s="199"/>
      <c r="AA122" s="198"/>
      <c r="AB122" s="195"/>
      <c r="AC122" s="246"/>
      <c r="AD122" s="195"/>
      <c r="AE122" s="246"/>
      <c r="AF122" s="195"/>
      <c r="AG122" s="246"/>
      <c r="AH122" s="195"/>
      <c r="AI122" s="246"/>
      <c r="AK122" s="246"/>
      <c r="AM122" s="246"/>
    </row>
    <row r="123" spans="1:39" s="17" customFormat="1" ht="14.25" customHeight="1" x14ac:dyDescent="0.25">
      <c r="A123" s="198"/>
      <c r="B123" s="200"/>
      <c r="C123" s="199"/>
      <c r="D123" s="199"/>
      <c r="E123" s="199"/>
      <c r="F123" s="200"/>
      <c r="G123" s="200"/>
      <c r="H123" s="198"/>
      <c r="I123" s="199"/>
      <c r="J123" s="212"/>
      <c r="K123" s="198"/>
      <c r="L123" s="198"/>
      <c r="M123" s="198"/>
      <c r="N123" s="198"/>
      <c r="O123" s="198"/>
      <c r="P123" s="198"/>
      <c r="Q123" s="198"/>
      <c r="R123" s="198"/>
      <c r="S123" s="198"/>
      <c r="T123" s="331"/>
      <c r="U123" s="331"/>
      <c r="V123" s="332"/>
      <c r="W123" s="332"/>
      <c r="X123" s="333"/>
      <c r="Y123" s="199"/>
      <c r="Z123" s="199"/>
      <c r="AA123" s="198"/>
      <c r="AB123" s="195"/>
      <c r="AC123" s="246"/>
      <c r="AD123" s="195"/>
      <c r="AE123" s="246"/>
      <c r="AF123" s="195"/>
      <c r="AG123" s="246"/>
      <c r="AH123" s="195"/>
      <c r="AI123" s="246"/>
      <c r="AK123" s="246"/>
      <c r="AM123" s="246"/>
    </row>
    <row r="124" spans="1:39" s="17" customFormat="1" ht="14.25" customHeight="1" x14ac:dyDescent="0.25">
      <c r="A124" s="198"/>
      <c r="B124" s="200"/>
      <c r="C124" s="199"/>
      <c r="D124" s="199"/>
      <c r="E124" s="199"/>
      <c r="F124" s="200"/>
      <c r="G124" s="200"/>
      <c r="H124" s="198"/>
      <c r="I124" s="199"/>
      <c r="J124" s="212"/>
      <c r="K124" s="198"/>
      <c r="L124" s="198"/>
      <c r="M124" s="198"/>
      <c r="N124" s="198"/>
      <c r="O124" s="198"/>
      <c r="P124" s="198"/>
      <c r="Q124" s="198"/>
      <c r="R124" s="198"/>
      <c r="S124" s="198"/>
      <c r="T124" s="331"/>
      <c r="U124" s="331"/>
      <c r="V124" s="332"/>
      <c r="W124" s="332"/>
      <c r="X124" s="333"/>
      <c r="Y124" s="199"/>
      <c r="Z124" s="199"/>
      <c r="AA124" s="198"/>
      <c r="AB124" s="195"/>
      <c r="AC124" s="246"/>
      <c r="AD124" s="195"/>
      <c r="AE124" s="246"/>
      <c r="AF124" s="195"/>
      <c r="AG124" s="246"/>
      <c r="AH124" s="195"/>
      <c r="AI124" s="246"/>
      <c r="AK124" s="246"/>
      <c r="AM124" s="246"/>
    </row>
    <row r="125" spans="1:39" s="17" customFormat="1" ht="14.25" customHeight="1" x14ac:dyDescent="0.25">
      <c r="A125" s="198"/>
      <c r="B125" s="200"/>
      <c r="C125" s="199"/>
      <c r="D125" s="199"/>
      <c r="E125" s="199"/>
      <c r="F125" s="200"/>
      <c r="G125" s="200"/>
      <c r="H125" s="198"/>
      <c r="I125" s="199"/>
      <c r="J125" s="212"/>
      <c r="K125" s="198"/>
      <c r="L125" s="198"/>
      <c r="M125" s="198"/>
      <c r="N125" s="198"/>
      <c r="O125" s="198"/>
      <c r="P125" s="198"/>
      <c r="Q125" s="198"/>
      <c r="R125" s="198"/>
      <c r="S125" s="198"/>
      <c r="T125" s="331"/>
      <c r="U125" s="331"/>
      <c r="V125" s="332"/>
      <c r="W125" s="332"/>
      <c r="X125" s="333"/>
      <c r="Y125" s="199"/>
      <c r="Z125" s="199"/>
      <c r="AA125" s="198"/>
      <c r="AB125" s="195"/>
      <c r="AC125" s="246"/>
      <c r="AD125" s="195"/>
      <c r="AE125" s="246"/>
      <c r="AF125" s="195"/>
      <c r="AG125" s="246"/>
      <c r="AH125" s="195"/>
      <c r="AI125" s="246"/>
      <c r="AK125" s="246"/>
      <c r="AM125" s="246"/>
    </row>
    <row r="126" spans="1:39" s="17" customFormat="1" ht="14.25" customHeight="1" x14ac:dyDescent="0.25">
      <c r="A126" s="198"/>
      <c r="B126" s="200"/>
      <c r="C126" s="199"/>
      <c r="D126" s="199"/>
      <c r="E126" s="199"/>
      <c r="F126" s="200"/>
      <c r="G126" s="200"/>
      <c r="H126" s="198"/>
      <c r="I126" s="199"/>
      <c r="J126" s="212"/>
      <c r="K126" s="198"/>
      <c r="L126" s="198"/>
      <c r="M126" s="198"/>
      <c r="N126" s="198"/>
      <c r="O126" s="198"/>
      <c r="P126" s="198"/>
      <c r="Q126" s="198"/>
      <c r="R126" s="198"/>
      <c r="S126" s="198"/>
      <c r="T126" s="331"/>
      <c r="U126" s="331"/>
      <c r="V126" s="332"/>
      <c r="W126" s="332"/>
      <c r="X126" s="333"/>
      <c r="Y126" s="199"/>
      <c r="Z126" s="199"/>
      <c r="AA126" s="198"/>
      <c r="AB126" s="195"/>
      <c r="AC126" s="246"/>
      <c r="AD126" s="195"/>
      <c r="AE126" s="246"/>
      <c r="AF126" s="195"/>
      <c r="AG126" s="246"/>
      <c r="AH126" s="195"/>
      <c r="AI126" s="246"/>
      <c r="AK126" s="246"/>
      <c r="AM126" s="246"/>
    </row>
    <row r="127" spans="1:39" s="17" customFormat="1" ht="14.25" customHeight="1" x14ac:dyDescent="0.25">
      <c r="A127" s="198"/>
      <c r="B127" s="200"/>
      <c r="C127" s="199"/>
      <c r="D127" s="199"/>
      <c r="E127" s="199"/>
      <c r="F127" s="200"/>
      <c r="G127" s="200"/>
      <c r="H127" s="198"/>
      <c r="I127" s="199"/>
      <c r="J127" s="212"/>
      <c r="K127" s="198"/>
      <c r="L127" s="198"/>
      <c r="M127" s="198"/>
      <c r="N127" s="198"/>
      <c r="O127" s="198"/>
      <c r="P127" s="198"/>
      <c r="Q127" s="198"/>
      <c r="R127" s="198"/>
      <c r="S127" s="198"/>
      <c r="T127" s="331"/>
      <c r="U127" s="331"/>
      <c r="V127" s="332"/>
      <c r="W127" s="332"/>
      <c r="X127" s="333"/>
      <c r="Y127" s="199"/>
      <c r="Z127" s="199"/>
      <c r="AA127" s="198"/>
      <c r="AB127" s="195"/>
      <c r="AC127" s="246"/>
      <c r="AD127" s="195"/>
      <c r="AE127" s="246"/>
      <c r="AF127" s="195"/>
      <c r="AG127" s="246"/>
      <c r="AH127" s="195"/>
      <c r="AI127" s="246"/>
      <c r="AK127" s="246"/>
      <c r="AM127" s="246"/>
    </row>
    <row r="128" spans="1:39" s="17" customFormat="1" ht="14.25" customHeight="1" x14ac:dyDescent="0.25">
      <c r="A128" s="198"/>
      <c r="B128" s="200"/>
      <c r="C128" s="199"/>
      <c r="D128" s="199"/>
      <c r="E128" s="199"/>
      <c r="F128" s="200"/>
      <c r="G128" s="200"/>
      <c r="H128" s="198"/>
      <c r="I128" s="199"/>
      <c r="J128" s="212"/>
      <c r="K128" s="198"/>
      <c r="L128" s="198"/>
      <c r="M128" s="198"/>
      <c r="N128" s="198"/>
      <c r="O128" s="198"/>
      <c r="P128" s="198"/>
      <c r="Q128" s="198"/>
      <c r="R128" s="198"/>
      <c r="S128" s="198"/>
      <c r="T128" s="331"/>
      <c r="U128" s="331"/>
      <c r="V128" s="332"/>
      <c r="W128" s="332"/>
      <c r="X128" s="333"/>
      <c r="Y128" s="199"/>
      <c r="Z128" s="199"/>
      <c r="AA128" s="198"/>
      <c r="AB128" s="195"/>
      <c r="AC128" s="246"/>
      <c r="AD128" s="195"/>
      <c r="AE128" s="246"/>
      <c r="AF128" s="195"/>
      <c r="AG128" s="246"/>
      <c r="AH128" s="195"/>
      <c r="AI128" s="246"/>
      <c r="AK128" s="246"/>
      <c r="AM128" s="246"/>
    </row>
    <row r="129" spans="1:39" s="17" customFormat="1" ht="14.25" customHeight="1" x14ac:dyDescent="0.25">
      <c r="A129" s="198"/>
      <c r="B129" s="200"/>
      <c r="C129" s="199"/>
      <c r="D129" s="199"/>
      <c r="E129" s="199"/>
      <c r="F129" s="200"/>
      <c r="G129" s="200"/>
      <c r="H129" s="198"/>
      <c r="I129" s="199"/>
      <c r="J129" s="212"/>
      <c r="K129" s="198"/>
      <c r="L129" s="198"/>
      <c r="M129" s="198"/>
      <c r="N129" s="198"/>
      <c r="O129" s="198"/>
      <c r="P129" s="198"/>
      <c r="Q129" s="198"/>
      <c r="R129" s="198"/>
      <c r="S129" s="198"/>
      <c r="T129" s="331"/>
      <c r="U129" s="331"/>
      <c r="V129" s="332"/>
      <c r="W129" s="332"/>
      <c r="X129" s="333"/>
      <c r="Y129" s="199"/>
      <c r="Z129" s="199"/>
      <c r="AA129" s="198"/>
      <c r="AB129" s="195"/>
      <c r="AC129" s="246"/>
      <c r="AD129" s="195"/>
      <c r="AE129" s="246"/>
      <c r="AF129" s="195"/>
      <c r="AG129" s="246"/>
      <c r="AH129" s="195"/>
      <c r="AI129" s="246"/>
      <c r="AK129" s="246"/>
      <c r="AM129" s="246"/>
    </row>
    <row r="130" spans="1:39" s="17" customFormat="1" ht="14.25" customHeight="1" x14ac:dyDescent="0.25">
      <c r="A130" s="198"/>
      <c r="B130" s="200"/>
      <c r="C130" s="199"/>
      <c r="D130" s="199"/>
      <c r="E130" s="199"/>
      <c r="F130" s="200"/>
      <c r="G130" s="200"/>
      <c r="H130" s="198"/>
      <c r="I130" s="199"/>
      <c r="J130" s="212"/>
      <c r="K130" s="198"/>
      <c r="L130" s="198"/>
      <c r="M130" s="198"/>
      <c r="N130" s="198"/>
      <c r="O130" s="198"/>
      <c r="P130" s="198"/>
      <c r="Q130" s="198"/>
      <c r="R130" s="198"/>
      <c r="S130" s="198"/>
      <c r="T130" s="331"/>
      <c r="U130" s="331"/>
      <c r="V130" s="332"/>
      <c r="W130" s="332"/>
      <c r="X130" s="333"/>
      <c r="Y130" s="199"/>
      <c r="Z130" s="199"/>
      <c r="AA130" s="198"/>
      <c r="AB130" s="195"/>
      <c r="AC130" s="246"/>
      <c r="AD130" s="195"/>
      <c r="AE130" s="246"/>
      <c r="AF130" s="195"/>
      <c r="AG130" s="246"/>
      <c r="AH130" s="195"/>
      <c r="AI130" s="246"/>
      <c r="AK130" s="246"/>
      <c r="AM130" s="246"/>
    </row>
    <row r="131" spans="1:39" s="17" customFormat="1" ht="14.25" customHeight="1" x14ac:dyDescent="0.25">
      <c r="A131" s="198"/>
      <c r="B131" s="200"/>
      <c r="C131" s="199"/>
      <c r="D131" s="199"/>
      <c r="E131" s="199"/>
      <c r="F131" s="200"/>
      <c r="G131" s="200"/>
      <c r="H131" s="198"/>
      <c r="I131" s="199"/>
      <c r="J131" s="212"/>
      <c r="K131" s="198"/>
      <c r="L131" s="198"/>
      <c r="M131" s="198"/>
      <c r="N131" s="198"/>
      <c r="O131" s="198"/>
      <c r="P131" s="198"/>
      <c r="Q131" s="198"/>
      <c r="R131" s="198"/>
      <c r="S131" s="198"/>
      <c r="T131" s="331"/>
      <c r="U131" s="331"/>
      <c r="V131" s="332"/>
      <c r="W131" s="332"/>
      <c r="X131" s="333"/>
      <c r="Y131" s="199"/>
      <c r="Z131" s="199"/>
      <c r="AA131" s="198"/>
      <c r="AB131" s="195"/>
      <c r="AC131" s="246"/>
      <c r="AD131" s="195"/>
      <c r="AE131" s="246"/>
      <c r="AF131" s="195"/>
      <c r="AG131" s="246"/>
      <c r="AH131" s="195"/>
      <c r="AI131" s="246"/>
      <c r="AK131" s="246"/>
      <c r="AM131" s="246"/>
    </row>
    <row r="132" spans="1:39" s="17" customFormat="1" ht="14.25" customHeight="1" x14ac:dyDescent="0.25">
      <c r="A132" s="198"/>
      <c r="B132" s="200"/>
      <c r="C132" s="199"/>
      <c r="D132" s="199"/>
      <c r="E132" s="199"/>
      <c r="F132" s="200"/>
      <c r="G132" s="200"/>
      <c r="H132" s="198"/>
      <c r="I132" s="199"/>
      <c r="J132" s="212"/>
      <c r="K132" s="198"/>
      <c r="L132" s="198"/>
      <c r="M132" s="198"/>
      <c r="N132" s="198"/>
      <c r="O132" s="198"/>
      <c r="P132" s="198"/>
      <c r="Q132" s="198"/>
      <c r="R132" s="198"/>
      <c r="S132" s="198"/>
      <c r="T132" s="331"/>
      <c r="U132" s="331"/>
      <c r="V132" s="332"/>
      <c r="W132" s="332"/>
      <c r="X132" s="333"/>
      <c r="Y132" s="199"/>
      <c r="Z132" s="199"/>
      <c r="AA132" s="198"/>
      <c r="AB132" s="195"/>
      <c r="AC132" s="246"/>
      <c r="AD132" s="195"/>
      <c r="AE132" s="246"/>
      <c r="AF132" s="195"/>
      <c r="AG132" s="246"/>
      <c r="AH132" s="195"/>
      <c r="AI132" s="246"/>
      <c r="AK132" s="246"/>
      <c r="AM132" s="246"/>
    </row>
    <row r="133" spans="1:39" s="17" customFormat="1" ht="14.25" customHeight="1" x14ac:dyDescent="0.25">
      <c r="A133" s="198"/>
      <c r="B133" s="200"/>
      <c r="C133" s="199"/>
      <c r="D133" s="199"/>
      <c r="E133" s="199"/>
      <c r="F133" s="200"/>
      <c r="G133" s="200"/>
      <c r="H133" s="198"/>
      <c r="I133" s="199"/>
      <c r="J133" s="212"/>
      <c r="K133" s="198"/>
      <c r="L133" s="198"/>
      <c r="M133" s="198"/>
      <c r="N133" s="198"/>
      <c r="O133" s="198"/>
      <c r="P133" s="198"/>
      <c r="Q133" s="198"/>
      <c r="R133" s="198"/>
      <c r="S133" s="198"/>
      <c r="T133" s="331"/>
      <c r="U133" s="331"/>
      <c r="V133" s="332"/>
      <c r="W133" s="332"/>
      <c r="X133" s="333"/>
      <c r="Y133" s="199"/>
      <c r="Z133" s="199"/>
      <c r="AA133" s="198"/>
      <c r="AB133" s="195"/>
      <c r="AC133" s="246"/>
      <c r="AD133" s="195"/>
      <c r="AE133" s="246"/>
      <c r="AF133" s="195"/>
      <c r="AG133" s="246"/>
      <c r="AH133" s="195"/>
      <c r="AI133" s="246"/>
      <c r="AK133" s="246"/>
      <c r="AM133" s="246"/>
    </row>
    <row r="134" spans="1:39" s="17" customFormat="1" ht="14.25" customHeight="1" x14ac:dyDescent="0.25">
      <c r="A134" s="198"/>
      <c r="B134" s="200"/>
      <c r="C134" s="199"/>
      <c r="D134" s="199"/>
      <c r="E134" s="199"/>
      <c r="F134" s="200"/>
      <c r="G134" s="200"/>
      <c r="H134" s="198"/>
      <c r="I134" s="199"/>
      <c r="J134" s="212"/>
      <c r="K134" s="198"/>
      <c r="L134" s="198"/>
      <c r="M134" s="198"/>
      <c r="N134" s="198"/>
      <c r="O134" s="198"/>
      <c r="P134" s="198"/>
      <c r="Q134" s="198"/>
      <c r="R134" s="198"/>
      <c r="S134" s="198"/>
      <c r="T134" s="331"/>
      <c r="U134" s="331"/>
      <c r="V134" s="332"/>
      <c r="W134" s="332"/>
      <c r="X134" s="333"/>
      <c r="Y134" s="199"/>
      <c r="Z134" s="199"/>
      <c r="AA134" s="198"/>
      <c r="AB134" s="195"/>
      <c r="AC134" s="246"/>
      <c r="AD134" s="195"/>
      <c r="AE134" s="246"/>
      <c r="AF134" s="195"/>
      <c r="AG134" s="246"/>
      <c r="AH134" s="195"/>
      <c r="AI134" s="246"/>
      <c r="AK134" s="246"/>
      <c r="AM134" s="246"/>
    </row>
    <row r="135" spans="1:39" s="17" customFormat="1" ht="14.25" customHeight="1" x14ac:dyDescent="0.25">
      <c r="A135" s="198"/>
      <c r="B135" s="200"/>
      <c r="C135" s="199"/>
      <c r="D135" s="199"/>
      <c r="E135" s="199"/>
      <c r="F135" s="200"/>
      <c r="G135" s="200"/>
      <c r="H135" s="198"/>
      <c r="I135" s="199"/>
      <c r="J135" s="212"/>
      <c r="K135" s="198"/>
      <c r="L135" s="198"/>
      <c r="M135" s="198"/>
      <c r="N135" s="198"/>
      <c r="O135" s="198"/>
      <c r="P135" s="198"/>
      <c r="Q135" s="198"/>
      <c r="R135" s="198"/>
      <c r="S135" s="198"/>
      <c r="T135" s="331"/>
      <c r="U135" s="331"/>
      <c r="V135" s="332"/>
      <c r="W135" s="332"/>
      <c r="X135" s="333"/>
      <c r="Y135" s="199"/>
      <c r="Z135" s="199"/>
      <c r="AA135" s="198"/>
      <c r="AB135" s="195"/>
      <c r="AC135" s="246"/>
      <c r="AD135" s="195"/>
      <c r="AE135" s="246"/>
      <c r="AF135" s="195"/>
      <c r="AG135" s="246"/>
      <c r="AH135" s="195"/>
      <c r="AI135" s="246"/>
      <c r="AK135" s="246"/>
      <c r="AM135" s="246"/>
    </row>
    <row r="136" spans="1:39" s="17" customFormat="1" ht="14.25" customHeight="1" x14ac:dyDescent="0.25">
      <c r="A136" s="198"/>
      <c r="B136" s="200"/>
      <c r="C136" s="199"/>
      <c r="D136" s="199"/>
      <c r="E136" s="199"/>
      <c r="F136" s="200"/>
      <c r="G136" s="200"/>
      <c r="H136" s="198"/>
      <c r="I136" s="199"/>
      <c r="J136" s="212"/>
      <c r="K136" s="198"/>
      <c r="L136" s="198"/>
      <c r="M136" s="198"/>
      <c r="N136" s="198"/>
      <c r="O136" s="198"/>
      <c r="P136" s="198"/>
      <c r="Q136" s="198"/>
      <c r="R136" s="198"/>
      <c r="S136" s="198"/>
      <c r="T136" s="331"/>
      <c r="U136" s="331"/>
      <c r="V136" s="332"/>
      <c r="W136" s="332"/>
      <c r="X136" s="333"/>
      <c r="Y136" s="199"/>
      <c r="Z136" s="199"/>
      <c r="AA136" s="198"/>
      <c r="AB136" s="195"/>
      <c r="AC136" s="246"/>
      <c r="AD136" s="195"/>
      <c r="AE136" s="246"/>
      <c r="AF136" s="195"/>
      <c r="AG136" s="246"/>
      <c r="AH136" s="195"/>
      <c r="AI136" s="246"/>
      <c r="AK136" s="246"/>
      <c r="AM136" s="246"/>
    </row>
    <row r="137" spans="1:39" s="17" customFormat="1" ht="14.25" customHeight="1" x14ac:dyDescent="0.25">
      <c r="A137" s="198"/>
      <c r="B137" s="200"/>
      <c r="C137" s="199"/>
      <c r="D137" s="199"/>
      <c r="E137" s="199"/>
      <c r="F137" s="200"/>
      <c r="G137" s="200"/>
      <c r="H137" s="198"/>
      <c r="I137" s="199"/>
      <c r="J137" s="212"/>
      <c r="K137" s="198"/>
      <c r="L137" s="198"/>
      <c r="M137" s="198"/>
      <c r="N137" s="198"/>
      <c r="O137" s="198"/>
      <c r="P137" s="198"/>
      <c r="Q137" s="198"/>
      <c r="R137" s="198"/>
      <c r="S137" s="198"/>
      <c r="T137" s="331"/>
      <c r="U137" s="331"/>
      <c r="V137" s="332"/>
      <c r="W137" s="332"/>
      <c r="X137" s="333"/>
      <c r="Y137" s="199"/>
      <c r="Z137" s="199"/>
      <c r="AA137" s="198"/>
      <c r="AB137" s="195"/>
      <c r="AC137" s="246"/>
      <c r="AD137" s="195"/>
      <c r="AE137" s="246"/>
      <c r="AF137" s="195"/>
      <c r="AG137" s="246"/>
      <c r="AH137" s="195"/>
      <c r="AI137" s="246"/>
      <c r="AK137" s="246"/>
      <c r="AM137" s="246"/>
    </row>
    <row r="138" spans="1:39" s="17" customFormat="1" ht="14.25" customHeight="1" x14ac:dyDescent="0.25">
      <c r="A138" s="198"/>
      <c r="B138" s="200"/>
      <c r="C138" s="199"/>
      <c r="D138" s="199"/>
      <c r="E138" s="199"/>
      <c r="F138" s="200"/>
      <c r="G138" s="200"/>
      <c r="H138" s="198"/>
      <c r="I138" s="199"/>
      <c r="J138" s="212"/>
      <c r="K138" s="198"/>
      <c r="L138" s="198"/>
      <c r="M138" s="198"/>
      <c r="N138" s="198"/>
      <c r="O138" s="198"/>
      <c r="P138" s="198"/>
      <c r="Q138" s="198"/>
      <c r="R138" s="198"/>
      <c r="S138" s="198"/>
      <c r="T138" s="331"/>
      <c r="U138" s="331"/>
      <c r="V138" s="332"/>
      <c r="W138" s="332"/>
      <c r="X138" s="333"/>
      <c r="Y138" s="199"/>
      <c r="Z138" s="199"/>
      <c r="AA138" s="198"/>
      <c r="AB138" s="195"/>
      <c r="AC138" s="246"/>
      <c r="AD138" s="195"/>
      <c r="AE138" s="246"/>
      <c r="AF138" s="195"/>
      <c r="AG138" s="246"/>
      <c r="AH138" s="195"/>
      <c r="AI138" s="246"/>
      <c r="AK138" s="246"/>
      <c r="AM138" s="246"/>
    </row>
    <row r="139" spans="1:39" s="17" customFormat="1" ht="14.25" customHeight="1" x14ac:dyDescent="0.25">
      <c r="A139" s="198"/>
      <c r="B139" s="200"/>
      <c r="C139" s="199"/>
      <c r="D139" s="199"/>
      <c r="E139" s="199"/>
      <c r="F139" s="200"/>
      <c r="G139" s="200"/>
      <c r="H139" s="198"/>
      <c r="I139" s="199"/>
      <c r="J139" s="212"/>
      <c r="K139" s="198"/>
      <c r="L139" s="198"/>
      <c r="M139" s="198"/>
      <c r="N139" s="198"/>
      <c r="O139" s="198"/>
      <c r="P139" s="198"/>
      <c r="Q139" s="198"/>
      <c r="R139" s="198"/>
      <c r="S139" s="198"/>
      <c r="T139" s="331"/>
      <c r="U139" s="331"/>
      <c r="V139" s="332"/>
      <c r="W139" s="332"/>
      <c r="X139" s="333"/>
      <c r="Y139" s="199"/>
      <c r="Z139" s="199"/>
      <c r="AA139" s="198"/>
      <c r="AB139" s="195"/>
      <c r="AC139" s="246"/>
      <c r="AD139" s="195"/>
      <c r="AE139" s="246"/>
      <c r="AF139" s="195"/>
      <c r="AG139" s="246"/>
      <c r="AH139" s="195"/>
      <c r="AI139" s="246"/>
      <c r="AK139" s="246"/>
      <c r="AM139" s="246"/>
    </row>
    <row r="140" spans="1:39" s="17" customFormat="1" ht="14.25" customHeight="1" x14ac:dyDescent="0.25">
      <c r="A140" s="198"/>
      <c r="B140" s="200"/>
      <c r="C140" s="199"/>
      <c r="D140" s="199"/>
      <c r="E140" s="199"/>
      <c r="F140" s="200"/>
      <c r="G140" s="200"/>
      <c r="H140" s="198"/>
      <c r="I140" s="199"/>
      <c r="J140" s="212"/>
      <c r="K140" s="198"/>
      <c r="L140" s="198"/>
      <c r="M140" s="198"/>
      <c r="N140" s="198"/>
      <c r="O140" s="198"/>
      <c r="P140" s="198"/>
      <c r="Q140" s="198"/>
      <c r="R140" s="198"/>
      <c r="S140" s="198"/>
      <c r="T140" s="331"/>
      <c r="U140" s="331"/>
      <c r="V140" s="332"/>
      <c r="W140" s="332"/>
      <c r="X140" s="333"/>
      <c r="Y140" s="199"/>
      <c r="Z140" s="199"/>
      <c r="AA140" s="198"/>
      <c r="AB140" s="195"/>
      <c r="AC140" s="246"/>
      <c r="AD140" s="195"/>
      <c r="AE140" s="246"/>
      <c r="AF140" s="195"/>
      <c r="AG140" s="246"/>
      <c r="AH140" s="195"/>
      <c r="AI140" s="246"/>
      <c r="AK140" s="246"/>
      <c r="AM140" s="246"/>
    </row>
    <row r="141" spans="1:39" s="17" customFormat="1" ht="14.25" customHeight="1" x14ac:dyDescent="0.25">
      <c r="A141" s="198"/>
      <c r="B141" s="200"/>
      <c r="C141" s="199"/>
      <c r="D141" s="199"/>
      <c r="E141" s="199"/>
      <c r="F141" s="200"/>
      <c r="G141" s="200"/>
      <c r="H141" s="198"/>
      <c r="I141" s="199"/>
      <c r="J141" s="212"/>
      <c r="K141" s="198"/>
      <c r="L141" s="198"/>
      <c r="M141" s="198"/>
      <c r="N141" s="198"/>
      <c r="O141" s="198"/>
      <c r="P141" s="198"/>
      <c r="Q141" s="198"/>
      <c r="R141" s="198"/>
      <c r="S141" s="198"/>
      <c r="T141" s="331"/>
      <c r="U141" s="331"/>
      <c r="V141" s="332"/>
      <c r="W141" s="332"/>
      <c r="X141" s="333"/>
      <c r="Y141" s="199"/>
      <c r="Z141" s="199"/>
      <c r="AA141" s="198"/>
      <c r="AB141" s="195"/>
      <c r="AC141" s="246"/>
      <c r="AD141" s="195"/>
      <c r="AE141" s="246"/>
      <c r="AF141" s="195"/>
      <c r="AG141" s="246"/>
      <c r="AH141" s="195"/>
      <c r="AI141" s="246"/>
      <c r="AK141" s="246"/>
      <c r="AM141" s="246"/>
    </row>
    <row r="142" spans="1:39" s="17" customFormat="1" ht="14.25" customHeight="1" x14ac:dyDescent="0.25">
      <c r="A142" s="198"/>
      <c r="B142" s="200"/>
      <c r="C142" s="199"/>
      <c r="D142" s="199"/>
      <c r="E142" s="199"/>
      <c r="F142" s="200"/>
      <c r="G142" s="200"/>
      <c r="H142" s="198"/>
      <c r="I142" s="199"/>
      <c r="J142" s="212"/>
      <c r="K142" s="198"/>
      <c r="L142" s="198"/>
      <c r="M142" s="198"/>
      <c r="N142" s="198"/>
      <c r="O142" s="198"/>
      <c r="P142" s="198"/>
      <c r="Q142" s="198"/>
      <c r="R142" s="198"/>
      <c r="S142" s="198"/>
      <c r="T142" s="331"/>
      <c r="U142" s="331"/>
      <c r="V142" s="332"/>
      <c r="W142" s="332"/>
      <c r="X142" s="333"/>
      <c r="Y142" s="199"/>
      <c r="Z142" s="199"/>
      <c r="AA142" s="198"/>
      <c r="AB142" s="195"/>
      <c r="AC142" s="246"/>
      <c r="AD142" s="195"/>
      <c r="AE142" s="246"/>
      <c r="AF142" s="195"/>
      <c r="AG142" s="246"/>
      <c r="AH142" s="195"/>
      <c r="AI142" s="246"/>
      <c r="AK142" s="246"/>
      <c r="AM142" s="246"/>
    </row>
    <row r="143" spans="1:39" s="17" customFormat="1" ht="14.25" customHeight="1" x14ac:dyDescent="0.25">
      <c r="A143" s="198"/>
      <c r="B143" s="200"/>
      <c r="C143" s="199"/>
      <c r="D143" s="199"/>
      <c r="E143" s="199"/>
      <c r="F143" s="200"/>
      <c r="G143" s="200"/>
      <c r="H143" s="198"/>
      <c r="I143" s="199"/>
      <c r="J143" s="212"/>
      <c r="K143" s="198"/>
      <c r="L143" s="198"/>
      <c r="M143" s="198"/>
      <c r="N143" s="198"/>
      <c r="O143" s="198"/>
      <c r="P143" s="198"/>
      <c r="Q143" s="198"/>
      <c r="R143" s="198"/>
      <c r="S143" s="198"/>
      <c r="T143" s="331"/>
      <c r="U143" s="331"/>
      <c r="V143" s="332"/>
      <c r="W143" s="332"/>
      <c r="X143" s="333"/>
      <c r="Y143" s="199"/>
      <c r="Z143" s="199"/>
      <c r="AA143" s="198"/>
      <c r="AB143" s="195"/>
      <c r="AC143" s="246"/>
      <c r="AD143" s="195"/>
      <c r="AE143" s="246"/>
      <c r="AF143" s="195"/>
      <c r="AG143" s="246"/>
      <c r="AH143" s="195"/>
      <c r="AI143" s="246"/>
      <c r="AK143" s="246"/>
      <c r="AM143" s="246"/>
    </row>
    <row r="144" spans="1:39" s="17" customFormat="1" ht="14.25" customHeight="1" x14ac:dyDescent="0.25">
      <c r="A144" s="198"/>
      <c r="B144" s="200"/>
      <c r="C144" s="199"/>
      <c r="D144" s="199"/>
      <c r="E144" s="199"/>
      <c r="F144" s="200"/>
      <c r="G144" s="200"/>
      <c r="H144" s="198"/>
      <c r="I144" s="199"/>
      <c r="J144" s="212"/>
      <c r="K144" s="198"/>
      <c r="L144" s="198"/>
      <c r="M144" s="198"/>
      <c r="N144" s="198"/>
      <c r="O144" s="198"/>
      <c r="P144" s="198"/>
      <c r="Q144" s="198"/>
      <c r="R144" s="198"/>
      <c r="S144" s="198"/>
      <c r="T144" s="331"/>
      <c r="U144" s="331"/>
      <c r="V144" s="332"/>
      <c r="W144" s="332"/>
      <c r="X144" s="333"/>
      <c r="Y144" s="199"/>
      <c r="Z144" s="199"/>
      <c r="AA144" s="198"/>
      <c r="AB144" s="195"/>
      <c r="AC144" s="246"/>
      <c r="AD144" s="195"/>
      <c r="AE144" s="246"/>
      <c r="AF144" s="195"/>
      <c r="AG144" s="246"/>
      <c r="AH144" s="195"/>
      <c r="AI144" s="246"/>
      <c r="AK144" s="246"/>
      <c r="AM144" s="246"/>
    </row>
    <row r="145" spans="1:39" s="17" customFormat="1" ht="14.25" customHeight="1" x14ac:dyDescent="0.25">
      <c r="A145" s="198"/>
      <c r="B145" s="200"/>
      <c r="C145" s="199"/>
      <c r="D145" s="199"/>
      <c r="E145" s="199"/>
      <c r="F145" s="200"/>
      <c r="G145" s="200"/>
      <c r="H145" s="198"/>
      <c r="I145" s="199"/>
      <c r="J145" s="212"/>
      <c r="K145" s="198"/>
      <c r="L145" s="198"/>
      <c r="M145" s="198"/>
      <c r="N145" s="198"/>
      <c r="O145" s="198"/>
      <c r="P145" s="198"/>
      <c r="Q145" s="198"/>
      <c r="R145" s="198"/>
      <c r="S145" s="198"/>
      <c r="T145" s="331"/>
      <c r="U145" s="331"/>
      <c r="V145" s="332"/>
      <c r="W145" s="332"/>
      <c r="X145" s="333"/>
      <c r="Y145" s="199"/>
      <c r="Z145" s="199"/>
      <c r="AA145" s="198"/>
      <c r="AB145" s="195"/>
      <c r="AC145" s="246"/>
      <c r="AD145" s="195"/>
      <c r="AE145" s="246"/>
      <c r="AF145" s="195"/>
      <c r="AG145" s="246"/>
      <c r="AH145" s="195"/>
      <c r="AI145" s="246"/>
      <c r="AK145" s="246"/>
      <c r="AM145" s="246"/>
    </row>
    <row r="146" spans="1:39" s="17" customFormat="1" ht="14.25" customHeight="1" x14ac:dyDescent="0.25">
      <c r="A146" s="198"/>
      <c r="B146" s="200"/>
      <c r="C146" s="199"/>
      <c r="D146" s="199"/>
      <c r="E146" s="199"/>
      <c r="F146" s="200"/>
      <c r="G146" s="200"/>
      <c r="H146" s="198"/>
      <c r="I146" s="199"/>
      <c r="J146" s="212"/>
      <c r="K146" s="198"/>
      <c r="L146" s="198"/>
      <c r="M146" s="198"/>
      <c r="N146" s="198"/>
      <c r="O146" s="198"/>
      <c r="P146" s="198"/>
      <c r="Q146" s="198"/>
      <c r="R146" s="198"/>
      <c r="S146" s="198"/>
      <c r="T146" s="331"/>
      <c r="U146" s="331"/>
      <c r="V146" s="332"/>
      <c r="W146" s="332"/>
      <c r="X146" s="333"/>
      <c r="Y146" s="199"/>
      <c r="Z146" s="199"/>
      <c r="AA146" s="198"/>
      <c r="AB146" s="195"/>
      <c r="AC146" s="246"/>
      <c r="AD146" s="195"/>
      <c r="AE146" s="246"/>
      <c r="AF146" s="195"/>
      <c r="AG146" s="246"/>
      <c r="AH146" s="195"/>
      <c r="AI146" s="246"/>
      <c r="AK146" s="246"/>
      <c r="AM146" s="246"/>
    </row>
    <row r="147" spans="1:39" s="17" customFormat="1" ht="14.25" customHeight="1" x14ac:dyDescent="0.25">
      <c r="A147" s="198"/>
      <c r="B147" s="200"/>
      <c r="C147" s="199"/>
      <c r="D147" s="199"/>
      <c r="E147" s="199"/>
      <c r="F147" s="200"/>
      <c r="G147" s="200"/>
      <c r="H147" s="198"/>
      <c r="I147" s="199"/>
      <c r="J147" s="212"/>
      <c r="K147" s="198"/>
      <c r="L147" s="198"/>
      <c r="M147" s="198"/>
      <c r="N147" s="198"/>
      <c r="O147" s="198"/>
      <c r="P147" s="198"/>
      <c r="Q147" s="198"/>
      <c r="R147" s="198"/>
      <c r="S147" s="198"/>
      <c r="T147" s="331"/>
      <c r="U147" s="331"/>
      <c r="V147" s="332"/>
      <c r="W147" s="332"/>
      <c r="X147" s="333"/>
      <c r="Y147" s="199"/>
      <c r="Z147" s="199"/>
      <c r="AA147" s="198"/>
      <c r="AB147" s="195"/>
      <c r="AC147" s="246"/>
      <c r="AD147" s="195"/>
      <c r="AE147" s="246"/>
      <c r="AF147" s="195"/>
      <c r="AG147" s="246"/>
      <c r="AH147" s="195"/>
      <c r="AI147" s="246"/>
      <c r="AK147" s="246"/>
      <c r="AM147" s="246"/>
    </row>
    <row r="148" spans="1:39" s="17" customFormat="1" ht="14.25" customHeight="1" x14ac:dyDescent="0.25">
      <c r="A148" s="198"/>
      <c r="B148" s="200"/>
      <c r="C148" s="199"/>
      <c r="D148" s="199"/>
      <c r="E148" s="199"/>
      <c r="F148" s="200"/>
      <c r="G148" s="200"/>
      <c r="H148" s="198"/>
      <c r="I148" s="199"/>
      <c r="J148" s="212"/>
      <c r="K148" s="198"/>
      <c r="L148" s="198"/>
      <c r="M148" s="198"/>
      <c r="N148" s="198"/>
      <c r="O148" s="198"/>
      <c r="P148" s="198"/>
      <c r="Q148" s="198"/>
      <c r="R148" s="198"/>
      <c r="S148" s="198"/>
      <c r="T148" s="331"/>
      <c r="U148" s="331"/>
      <c r="V148" s="332"/>
      <c r="W148" s="332"/>
      <c r="X148" s="333"/>
      <c r="Y148" s="199"/>
      <c r="Z148" s="199"/>
      <c r="AA148" s="198"/>
      <c r="AB148" s="195"/>
      <c r="AC148" s="246"/>
      <c r="AD148" s="195"/>
      <c r="AE148" s="246"/>
      <c r="AF148" s="195"/>
      <c r="AG148" s="246"/>
      <c r="AH148" s="195"/>
      <c r="AI148" s="246"/>
      <c r="AK148" s="246"/>
      <c r="AM148" s="246"/>
    </row>
    <row r="149" spans="1:39" s="17" customFormat="1" ht="14.25" customHeight="1" x14ac:dyDescent="0.25">
      <c r="A149" s="198"/>
      <c r="B149" s="200"/>
      <c r="C149" s="199"/>
      <c r="D149" s="199"/>
      <c r="E149" s="199"/>
      <c r="F149" s="200"/>
      <c r="G149" s="200"/>
      <c r="H149" s="198"/>
      <c r="I149" s="199"/>
      <c r="J149" s="212"/>
      <c r="K149" s="198"/>
      <c r="L149" s="198"/>
      <c r="M149" s="198"/>
      <c r="N149" s="198"/>
      <c r="O149" s="198"/>
      <c r="P149" s="198"/>
      <c r="Q149" s="198"/>
      <c r="R149" s="198"/>
      <c r="S149" s="198"/>
      <c r="T149" s="331"/>
      <c r="U149" s="331"/>
      <c r="V149" s="332"/>
      <c r="W149" s="332"/>
      <c r="X149" s="333"/>
      <c r="Y149" s="199"/>
      <c r="Z149" s="199"/>
      <c r="AA149" s="198"/>
      <c r="AB149" s="195"/>
      <c r="AC149" s="246"/>
      <c r="AD149" s="195"/>
      <c r="AE149" s="246"/>
      <c r="AF149" s="195"/>
      <c r="AG149" s="246"/>
      <c r="AH149" s="195"/>
      <c r="AI149" s="246"/>
      <c r="AK149" s="246"/>
      <c r="AM149" s="246"/>
    </row>
    <row r="150" spans="1:39" s="17" customFormat="1" ht="14.25" customHeight="1" x14ac:dyDescent="0.25">
      <c r="A150" s="198"/>
      <c r="B150" s="200"/>
      <c r="C150" s="199"/>
      <c r="D150" s="199"/>
      <c r="E150" s="199"/>
      <c r="F150" s="200"/>
      <c r="G150" s="200"/>
      <c r="H150" s="198"/>
      <c r="I150" s="199"/>
      <c r="J150" s="212"/>
      <c r="K150" s="198"/>
      <c r="L150" s="198"/>
      <c r="M150" s="198"/>
      <c r="N150" s="198"/>
      <c r="O150" s="198"/>
      <c r="P150" s="198"/>
      <c r="Q150" s="198"/>
      <c r="R150" s="198"/>
      <c r="S150" s="198"/>
      <c r="T150" s="331"/>
      <c r="U150" s="331"/>
      <c r="V150" s="332"/>
      <c r="W150" s="332"/>
      <c r="X150" s="333"/>
      <c r="Y150" s="199"/>
      <c r="Z150" s="199"/>
      <c r="AA150" s="198"/>
      <c r="AB150" s="195"/>
      <c r="AC150" s="246"/>
      <c r="AD150" s="195"/>
      <c r="AE150" s="246"/>
      <c r="AF150" s="195"/>
      <c r="AG150" s="246"/>
      <c r="AH150" s="195"/>
      <c r="AI150" s="246"/>
      <c r="AK150" s="246"/>
      <c r="AM150" s="246"/>
    </row>
    <row r="151" spans="1:39" s="17" customFormat="1" ht="14.25" customHeight="1" x14ac:dyDescent="0.25">
      <c r="A151" s="198"/>
      <c r="B151" s="200"/>
      <c r="C151" s="199"/>
      <c r="D151" s="199"/>
      <c r="E151" s="199"/>
      <c r="F151" s="200"/>
      <c r="G151" s="200"/>
      <c r="H151" s="198"/>
      <c r="I151" s="199"/>
      <c r="J151" s="212"/>
      <c r="K151" s="198"/>
      <c r="L151" s="198"/>
      <c r="M151" s="198"/>
      <c r="N151" s="198"/>
      <c r="O151" s="198"/>
      <c r="P151" s="198"/>
      <c r="Q151" s="198"/>
      <c r="R151" s="198"/>
      <c r="S151" s="198"/>
      <c r="T151" s="331"/>
      <c r="U151" s="331"/>
      <c r="V151" s="332"/>
      <c r="W151" s="332"/>
      <c r="X151" s="333"/>
      <c r="Y151" s="199"/>
      <c r="Z151" s="199"/>
      <c r="AA151" s="198"/>
      <c r="AB151" s="195"/>
      <c r="AC151" s="246"/>
      <c r="AD151" s="195"/>
      <c r="AE151" s="246"/>
      <c r="AF151" s="195"/>
      <c r="AG151" s="246"/>
      <c r="AH151" s="195"/>
      <c r="AI151" s="246"/>
      <c r="AK151" s="246"/>
      <c r="AM151" s="246"/>
    </row>
    <row r="152" spans="1:39" s="17" customFormat="1" ht="14.25" customHeight="1" x14ac:dyDescent="0.25">
      <c r="A152" s="198"/>
      <c r="B152" s="200"/>
      <c r="C152" s="199"/>
      <c r="D152" s="199"/>
      <c r="E152" s="199"/>
      <c r="F152" s="200"/>
      <c r="G152" s="200"/>
      <c r="H152" s="198"/>
      <c r="I152" s="199"/>
      <c r="J152" s="212"/>
      <c r="K152" s="198"/>
      <c r="L152" s="198"/>
      <c r="M152" s="198"/>
      <c r="N152" s="198"/>
      <c r="O152" s="198"/>
      <c r="P152" s="198"/>
      <c r="Q152" s="198"/>
      <c r="R152" s="198"/>
      <c r="S152" s="198"/>
      <c r="T152" s="331"/>
      <c r="U152" s="331"/>
      <c r="V152" s="332"/>
      <c r="W152" s="332"/>
      <c r="X152" s="333"/>
      <c r="Y152" s="199"/>
      <c r="Z152" s="199"/>
      <c r="AA152" s="198"/>
      <c r="AB152" s="195"/>
      <c r="AC152" s="246"/>
      <c r="AD152" s="195"/>
      <c r="AE152" s="246"/>
      <c r="AF152" s="195"/>
      <c r="AG152" s="246"/>
      <c r="AH152" s="195"/>
      <c r="AI152" s="246"/>
      <c r="AK152" s="246"/>
      <c r="AM152" s="246"/>
    </row>
    <row r="153" spans="1:39" s="17" customFormat="1" ht="14.25" customHeight="1" x14ac:dyDescent="0.25">
      <c r="A153" s="198"/>
      <c r="B153" s="200"/>
      <c r="C153" s="199"/>
      <c r="D153" s="199"/>
      <c r="E153" s="199"/>
      <c r="F153" s="200"/>
      <c r="G153" s="200"/>
      <c r="H153" s="198"/>
      <c r="I153" s="199"/>
      <c r="J153" s="212"/>
      <c r="K153" s="198"/>
      <c r="L153" s="198"/>
      <c r="M153" s="198"/>
      <c r="N153" s="198"/>
      <c r="O153" s="198"/>
      <c r="P153" s="198"/>
      <c r="Q153" s="198"/>
      <c r="R153" s="198"/>
      <c r="S153" s="198"/>
      <c r="T153" s="331"/>
      <c r="U153" s="331"/>
      <c r="V153" s="332"/>
      <c r="W153" s="332"/>
      <c r="X153" s="333"/>
      <c r="Y153" s="199"/>
      <c r="Z153" s="199"/>
      <c r="AA153" s="198"/>
      <c r="AB153" s="195"/>
      <c r="AC153" s="246"/>
      <c r="AD153" s="195"/>
      <c r="AE153" s="246"/>
      <c r="AF153" s="195"/>
      <c r="AG153" s="246"/>
      <c r="AH153" s="195"/>
      <c r="AI153" s="246"/>
      <c r="AK153" s="246"/>
      <c r="AM153" s="246"/>
    </row>
    <row r="154" spans="1:39" s="17" customFormat="1" ht="14.25" customHeight="1" x14ac:dyDescent="0.25">
      <c r="A154" s="198"/>
      <c r="B154" s="200"/>
      <c r="C154" s="199"/>
      <c r="D154" s="199"/>
      <c r="E154" s="199"/>
      <c r="F154" s="200"/>
      <c r="G154" s="200"/>
      <c r="H154" s="198"/>
      <c r="I154" s="199"/>
      <c r="J154" s="212"/>
      <c r="K154" s="198"/>
      <c r="L154" s="198"/>
      <c r="M154" s="198"/>
      <c r="N154" s="198"/>
      <c r="O154" s="198"/>
      <c r="P154" s="198"/>
      <c r="Q154" s="198"/>
      <c r="R154" s="198"/>
      <c r="S154" s="198"/>
      <c r="T154" s="331"/>
      <c r="U154" s="331"/>
      <c r="V154" s="332"/>
      <c r="W154" s="332"/>
      <c r="X154" s="333"/>
      <c r="Y154" s="199"/>
      <c r="Z154" s="199"/>
      <c r="AA154" s="198"/>
      <c r="AB154" s="195"/>
      <c r="AC154" s="246"/>
      <c r="AD154" s="195"/>
      <c r="AE154" s="246"/>
      <c r="AF154" s="195"/>
      <c r="AG154" s="246"/>
      <c r="AH154" s="195"/>
      <c r="AI154" s="246"/>
      <c r="AK154" s="246"/>
      <c r="AM154" s="246"/>
    </row>
    <row r="155" spans="1:39" s="17" customFormat="1" ht="14.25" customHeight="1" x14ac:dyDescent="0.25">
      <c r="A155" s="198"/>
      <c r="B155" s="200"/>
      <c r="C155" s="199"/>
      <c r="D155" s="199"/>
      <c r="E155" s="199"/>
      <c r="F155" s="200"/>
      <c r="G155" s="200"/>
      <c r="H155" s="198"/>
      <c r="I155" s="199"/>
      <c r="J155" s="212"/>
      <c r="K155" s="198"/>
      <c r="L155" s="198"/>
      <c r="M155" s="198"/>
      <c r="N155" s="198"/>
      <c r="O155" s="198"/>
      <c r="P155" s="198"/>
      <c r="Q155" s="198"/>
      <c r="R155" s="198"/>
      <c r="S155" s="198"/>
      <c r="T155" s="331"/>
      <c r="U155" s="331"/>
      <c r="V155" s="332"/>
      <c r="W155" s="332"/>
      <c r="X155" s="333"/>
      <c r="Y155" s="199"/>
      <c r="Z155" s="199"/>
      <c r="AA155" s="198"/>
      <c r="AB155" s="195"/>
      <c r="AC155" s="246"/>
      <c r="AD155" s="195"/>
      <c r="AE155" s="246"/>
      <c r="AF155" s="195"/>
      <c r="AG155" s="246"/>
      <c r="AH155" s="195"/>
      <c r="AI155" s="246"/>
      <c r="AK155" s="246"/>
      <c r="AM155" s="246"/>
    </row>
    <row r="156" spans="1:39" s="17" customFormat="1" ht="14.25" customHeight="1" x14ac:dyDescent="0.25">
      <c r="A156" s="198"/>
      <c r="B156" s="200"/>
      <c r="C156" s="199"/>
      <c r="D156" s="199"/>
      <c r="E156" s="199"/>
      <c r="F156" s="200"/>
      <c r="G156" s="200"/>
      <c r="H156" s="198"/>
      <c r="I156" s="199"/>
      <c r="J156" s="212"/>
      <c r="K156" s="198"/>
      <c r="L156" s="198"/>
      <c r="M156" s="198"/>
      <c r="N156" s="198"/>
      <c r="O156" s="198"/>
      <c r="P156" s="198"/>
      <c r="Q156" s="198"/>
      <c r="R156" s="198"/>
      <c r="S156" s="198"/>
      <c r="T156" s="331"/>
      <c r="U156" s="331"/>
      <c r="V156" s="332"/>
      <c r="W156" s="332"/>
      <c r="X156" s="333"/>
      <c r="Y156" s="199"/>
      <c r="Z156" s="199"/>
      <c r="AA156" s="198"/>
      <c r="AB156" s="195"/>
      <c r="AC156" s="246"/>
      <c r="AD156" s="195"/>
      <c r="AE156" s="246"/>
      <c r="AF156" s="195"/>
      <c r="AG156" s="246"/>
      <c r="AH156" s="195"/>
      <c r="AI156" s="246"/>
      <c r="AK156" s="246"/>
      <c r="AM156" s="246"/>
    </row>
    <row r="157" spans="1:39" s="17" customFormat="1" ht="14.25" customHeight="1" x14ac:dyDescent="0.25">
      <c r="A157" s="198"/>
      <c r="B157" s="200"/>
      <c r="C157" s="199"/>
      <c r="D157" s="199"/>
      <c r="E157" s="199"/>
      <c r="F157" s="200"/>
      <c r="G157" s="200"/>
      <c r="H157" s="198"/>
      <c r="I157" s="199"/>
      <c r="J157" s="212"/>
      <c r="K157" s="198"/>
      <c r="L157" s="198"/>
      <c r="M157" s="198"/>
      <c r="N157" s="198"/>
      <c r="O157" s="198"/>
      <c r="P157" s="198"/>
      <c r="Q157" s="198"/>
      <c r="R157" s="198"/>
      <c r="S157" s="198"/>
      <c r="T157" s="331"/>
      <c r="U157" s="331"/>
      <c r="V157" s="332"/>
      <c r="W157" s="332"/>
      <c r="X157" s="333"/>
      <c r="Y157" s="199"/>
      <c r="Z157" s="199"/>
      <c r="AA157" s="198"/>
      <c r="AB157" s="195"/>
      <c r="AC157" s="246"/>
      <c r="AD157" s="195"/>
      <c r="AE157" s="246"/>
      <c r="AF157" s="195"/>
      <c r="AG157" s="246"/>
      <c r="AH157" s="195"/>
      <c r="AI157" s="246"/>
      <c r="AK157" s="246"/>
      <c r="AM157" s="246"/>
    </row>
    <row r="158" spans="1:39" s="17" customFormat="1" ht="14.25" customHeight="1" x14ac:dyDescent="0.25">
      <c r="A158" s="198"/>
      <c r="B158" s="200"/>
      <c r="C158" s="199"/>
      <c r="D158" s="199"/>
      <c r="E158" s="199"/>
      <c r="F158" s="200"/>
      <c r="G158" s="200"/>
      <c r="H158" s="198"/>
      <c r="I158" s="199"/>
      <c r="J158" s="212"/>
      <c r="K158" s="198"/>
      <c r="L158" s="198"/>
      <c r="M158" s="198"/>
      <c r="N158" s="198"/>
      <c r="O158" s="198"/>
      <c r="P158" s="198"/>
      <c r="Q158" s="198"/>
      <c r="R158" s="198"/>
      <c r="S158" s="198"/>
      <c r="T158" s="331"/>
      <c r="U158" s="331"/>
      <c r="V158" s="332"/>
      <c r="W158" s="332"/>
      <c r="X158" s="333"/>
      <c r="Y158" s="199"/>
      <c r="Z158" s="199"/>
      <c r="AA158" s="198"/>
      <c r="AB158" s="195"/>
      <c r="AC158" s="246"/>
      <c r="AD158" s="195"/>
      <c r="AE158" s="246"/>
      <c r="AF158" s="195"/>
      <c r="AG158" s="246"/>
      <c r="AH158" s="195"/>
      <c r="AI158" s="246"/>
      <c r="AK158" s="246"/>
      <c r="AM158" s="246"/>
    </row>
    <row r="159" spans="1:39" s="17" customFormat="1" ht="14.25" customHeight="1" x14ac:dyDescent="0.25">
      <c r="A159" s="198"/>
      <c r="B159" s="200"/>
      <c r="C159" s="199"/>
      <c r="D159" s="199"/>
      <c r="E159" s="199"/>
      <c r="F159" s="200"/>
      <c r="G159" s="200"/>
      <c r="H159" s="198"/>
      <c r="I159" s="199"/>
      <c r="J159" s="212"/>
      <c r="K159" s="198"/>
      <c r="L159" s="198"/>
      <c r="M159" s="198"/>
      <c r="N159" s="198"/>
      <c r="O159" s="198"/>
      <c r="P159" s="198"/>
      <c r="Q159" s="198"/>
      <c r="R159" s="198"/>
      <c r="S159" s="198"/>
      <c r="T159" s="331"/>
      <c r="U159" s="331"/>
      <c r="V159" s="332"/>
      <c r="W159" s="332"/>
      <c r="X159" s="333"/>
      <c r="Y159" s="199"/>
      <c r="Z159" s="199"/>
      <c r="AA159" s="198"/>
      <c r="AB159" s="195"/>
      <c r="AC159" s="246"/>
      <c r="AD159" s="195"/>
      <c r="AE159" s="246"/>
      <c r="AF159" s="195"/>
      <c r="AG159" s="246"/>
      <c r="AH159" s="195"/>
      <c r="AI159" s="246"/>
      <c r="AK159" s="246"/>
      <c r="AM159" s="246"/>
    </row>
    <row r="160" spans="1:39" s="17" customFormat="1" ht="14.25" customHeight="1" x14ac:dyDescent="0.25">
      <c r="A160" s="198"/>
      <c r="B160" s="200"/>
      <c r="C160" s="199"/>
      <c r="D160" s="199"/>
      <c r="E160" s="199"/>
      <c r="F160" s="200"/>
      <c r="G160" s="200"/>
      <c r="H160" s="198"/>
      <c r="I160" s="199"/>
      <c r="J160" s="212"/>
      <c r="K160" s="198"/>
      <c r="L160" s="198"/>
      <c r="M160" s="198"/>
      <c r="N160" s="198"/>
      <c r="O160" s="198"/>
      <c r="P160" s="198"/>
      <c r="Q160" s="198"/>
      <c r="R160" s="198"/>
      <c r="S160" s="198"/>
      <c r="T160" s="331"/>
      <c r="U160" s="331"/>
      <c r="V160" s="332"/>
      <c r="W160" s="332"/>
      <c r="X160" s="333"/>
      <c r="Y160" s="199"/>
      <c r="Z160" s="199"/>
      <c r="AA160" s="198"/>
      <c r="AB160" s="195"/>
      <c r="AC160" s="246"/>
      <c r="AD160" s="195"/>
      <c r="AE160" s="246"/>
      <c r="AF160" s="195"/>
      <c r="AG160" s="246"/>
      <c r="AH160" s="195"/>
      <c r="AI160" s="246"/>
      <c r="AK160" s="246"/>
      <c r="AM160" s="246"/>
    </row>
    <row r="161" spans="1:39" s="17" customFormat="1" ht="14.25" customHeight="1" x14ac:dyDescent="0.25">
      <c r="A161" s="198"/>
      <c r="B161" s="200"/>
      <c r="C161" s="199"/>
      <c r="D161" s="199"/>
      <c r="E161" s="199"/>
      <c r="F161" s="200"/>
      <c r="G161" s="200"/>
      <c r="H161" s="198"/>
      <c r="I161" s="199"/>
      <c r="J161" s="212"/>
      <c r="K161" s="198"/>
      <c r="L161" s="198"/>
      <c r="M161" s="198"/>
      <c r="N161" s="198"/>
      <c r="O161" s="198"/>
      <c r="P161" s="198"/>
      <c r="Q161" s="198"/>
      <c r="R161" s="198"/>
      <c r="S161" s="198"/>
      <c r="T161" s="331"/>
      <c r="U161" s="331"/>
      <c r="V161" s="332"/>
      <c r="W161" s="332"/>
      <c r="X161" s="333"/>
      <c r="Y161" s="199"/>
      <c r="Z161" s="199"/>
      <c r="AA161" s="198"/>
      <c r="AB161" s="195"/>
      <c r="AC161" s="246"/>
      <c r="AD161" s="195"/>
      <c r="AE161" s="246"/>
      <c r="AF161" s="195"/>
      <c r="AG161" s="246"/>
      <c r="AH161" s="195"/>
      <c r="AI161" s="246"/>
      <c r="AK161" s="246"/>
      <c r="AM161" s="246"/>
    </row>
    <row r="162" spans="1:39" s="17" customFormat="1" ht="14.25" customHeight="1" x14ac:dyDescent="0.25">
      <c r="A162" s="198"/>
      <c r="B162" s="200"/>
      <c r="C162" s="199"/>
      <c r="D162" s="199"/>
      <c r="E162" s="199"/>
      <c r="F162" s="200"/>
      <c r="G162" s="200"/>
      <c r="H162" s="198"/>
      <c r="I162" s="199"/>
      <c r="J162" s="212"/>
      <c r="K162" s="198"/>
      <c r="L162" s="198"/>
      <c r="M162" s="198"/>
      <c r="N162" s="198"/>
      <c r="O162" s="198"/>
      <c r="P162" s="198"/>
      <c r="Q162" s="198"/>
      <c r="R162" s="198"/>
      <c r="S162" s="198"/>
      <c r="T162" s="331"/>
      <c r="U162" s="331"/>
      <c r="V162" s="332"/>
      <c r="W162" s="332"/>
      <c r="X162" s="333"/>
      <c r="Y162" s="199"/>
      <c r="Z162" s="199"/>
      <c r="AA162" s="198"/>
      <c r="AB162" s="195"/>
      <c r="AC162" s="246"/>
      <c r="AD162" s="195"/>
      <c r="AE162" s="246"/>
      <c r="AF162" s="195"/>
      <c r="AG162" s="246"/>
      <c r="AH162" s="195"/>
      <c r="AI162" s="246"/>
      <c r="AK162" s="246"/>
      <c r="AM162" s="246"/>
    </row>
    <row r="163" spans="1:39" s="17" customFormat="1" ht="14.25" customHeight="1" x14ac:dyDescent="0.25">
      <c r="A163" s="198"/>
      <c r="B163" s="200"/>
      <c r="C163" s="199"/>
      <c r="D163" s="199"/>
      <c r="E163" s="199"/>
      <c r="F163" s="200"/>
      <c r="G163" s="200"/>
      <c r="H163" s="198"/>
      <c r="I163" s="199"/>
      <c r="J163" s="212"/>
      <c r="K163" s="198"/>
      <c r="L163" s="198"/>
      <c r="M163" s="198"/>
      <c r="N163" s="198"/>
      <c r="O163" s="198"/>
      <c r="P163" s="198"/>
      <c r="Q163" s="198"/>
      <c r="R163" s="198"/>
      <c r="S163" s="198"/>
      <c r="T163" s="331"/>
      <c r="U163" s="331"/>
      <c r="V163" s="332"/>
      <c r="W163" s="332"/>
      <c r="X163" s="333"/>
      <c r="Y163" s="199"/>
      <c r="Z163" s="199"/>
      <c r="AA163" s="198"/>
      <c r="AB163" s="195"/>
      <c r="AC163" s="246"/>
      <c r="AD163" s="195"/>
      <c r="AE163" s="246"/>
      <c r="AF163" s="195"/>
      <c r="AG163" s="246"/>
      <c r="AH163" s="195"/>
      <c r="AI163" s="246"/>
      <c r="AK163" s="246"/>
      <c r="AM163" s="246"/>
    </row>
    <row r="164" spans="1:39" s="17" customFormat="1" ht="14.25" customHeight="1" x14ac:dyDescent="0.25">
      <c r="A164" s="198"/>
      <c r="B164" s="200"/>
      <c r="C164" s="199"/>
      <c r="D164" s="199"/>
      <c r="E164" s="199"/>
      <c r="F164" s="200"/>
      <c r="G164" s="200"/>
      <c r="H164" s="198"/>
      <c r="I164" s="199"/>
      <c r="J164" s="212"/>
      <c r="K164" s="198"/>
      <c r="L164" s="198"/>
      <c r="M164" s="198"/>
      <c r="N164" s="198"/>
      <c r="O164" s="198"/>
      <c r="P164" s="198"/>
      <c r="Q164" s="198"/>
      <c r="R164" s="198"/>
      <c r="S164" s="198"/>
      <c r="T164" s="331"/>
      <c r="U164" s="331"/>
      <c r="V164" s="332"/>
      <c r="W164" s="332"/>
      <c r="X164" s="333"/>
      <c r="Y164" s="199"/>
      <c r="Z164" s="199"/>
      <c r="AA164" s="198"/>
      <c r="AB164" s="195"/>
      <c r="AC164" s="246"/>
      <c r="AD164" s="195"/>
      <c r="AE164" s="246"/>
      <c r="AF164" s="195"/>
      <c r="AG164" s="246"/>
      <c r="AH164" s="195"/>
      <c r="AI164" s="246"/>
      <c r="AK164" s="246"/>
      <c r="AM164" s="246"/>
    </row>
    <row r="165" spans="1:39" s="17" customFormat="1" ht="14.25" customHeight="1" x14ac:dyDescent="0.25">
      <c r="A165" s="198"/>
      <c r="B165" s="200"/>
      <c r="C165" s="199"/>
      <c r="D165" s="199"/>
      <c r="E165" s="199"/>
      <c r="F165" s="200"/>
      <c r="G165" s="200"/>
      <c r="H165" s="198"/>
      <c r="I165" s="199"/>
      <c r="J165" s="212"/>
      <c r="K165" s="198"/>
      <c r="L165" s="198"/>
      <c r="M165" s="198"/>
      <c r="N165" s="198"/>
      <c r="O165" s="198"/>
      <c r="P165" s="198"/>
      <c r="Q165" s="198"/>
      <c r="R165" s="198"/>
      <c r="S165" s="198"/>
      <c r="T165" s="331"/>
      <c r="U165" s="331"/>
      <c r="V165" s="332"/>
      <c r="W165" s="332"/>
      <c r="X165" s="333"/>
      <c r="Y165" s="199"/>
      <c r="Z165" s="199"/>
      <c r="AA165" s="198"/>
      <c r="AB165" s="195"/>
      <c r="AC165" s="246"/>
      <c r="AD165" s="195"/>
      <c r="AE165" s="246"/>
      <c r="AF165" s="195"/>
      <c r="AG165" s="246"/>
      <c r="AH165" s="195"/>
      <c r="AI165" s="246"/>
      <c r="AK165" s="246"/>
      <c r="AM165" s="246"/>
    </row>
    <row r="166" spans="1:39" s="17" customFormat="1" ht="14.25" customHeight="1" x14ac:dyDescent="0.25">
      <c r="A166" s="198"/>
      <c r="B166" s="200"/>
      <c r="C166" s="199"/>
      <c r="D166" s="199"/>
      <c r="E166" s="199"/>
      <c r="F166" s="200"/>
      <c r="G166" s="200"/>
      <c r="H166" s="198"/>
      <c r="I166" s="199"/>
      <c r="J166" s="212"/>
      <c r="K166" s="198"/>
      <c r="L166" s="198"/>
      <c r="M166" s="198"/>
      <c r="N166" s="198"/>
      <c r="O166" s="198"/>
      <c r="P166" s="198"/>
      <c r="Q166" s="198"/>
      <c r="R166" s="198"/>
      <c r="S166" s="198"/>
      <c r="T166" s="331"/>
      <c r="U166" s="331"/>
      <c r="V166" s="332"/>
      <c r="W166" s="332"/>
      <c r="X166" s="333"/>
      <c r="Y166" s="199"/>
      <c r="Z166" s="199"/>
      <c r="AA166" s="198"/>
      <c r="AB166" s="195"/>
      <c r="AC166" s="246"/>
      <c r="AD166" s="195"/>
      <c r="AE166" s="246"/>
      <c r="AF166" s="195"/>
      <c r="AG166" s="246"/>
      <c r="AH166" s="195"/>
      <c r="AI166" s="246"/>
      <c r="AK166" s="246"/>
      <c r="AM166" s="246"/>
    </row>
    <row r="167" spans="1:39" s="17" customFormat="1" ht="14.25" customHeight="1" x14ac:dyDescent="0.25">
      <c r="A167" s="198"/>
      <c r="B167" s="200"/>
      <c r="C167" s="199"/>
      <c r="D167" s="199"/>
      <c r="E167" s="199"/>
      <c r="F167" s="200"/>
      <c r="G167" s="200"/>
      <c r="H167" s="198"/>
      <c r="I167" s="199"/>
      <c r="J167" s="212"/>
      <c r="K167" s="198"/>
      <c r="L167" s="198"/>
      <c r="M167" s="198"/>
      <c r="N167" s="198"/>
      <c r="O167" s="198"/>
      <c r="P167" s="198"/>
      <c r="Q167" s="198"/>
      <c r="R167" s="198"/>
      <c r="S167" s="198"/>
      <c r="T167" s="331"/>
      <c r="U167" s="331"/>
      <c r="V167" s="332"/>
      <c r="W167" s="332"/>
      <c r="X167" s="333"/>
      <c r="Y167" s="199"/>
      <c r="Z167" s="199"/>
      <c r="AA167" s="198"/>
      <c r="AB167" s="195"/>
      <c r="AC167" s="246"/>
      <c r="AD167" s="195"/>
      <c r="AE167" s="246"/>
      <c r="AF167" s="195"/>
      <c r="AG167" s="246"/>
      <c r="AH167" s="195"/>
      <c r="AI167" s="246"/>
      <c r="AK167" s="246"/>
      <c r="AM167" s="246"/>
    </row>
    <row r="168" spans="1:39" s="17" customFormat="1" ht="14.25" customHeight="1" x14ac:dyDescent="0.25">
      <c r="A168" s="198"/>
      <c r="B168" s="200"/>
      <c r="C168" s="199"/>
      <c r="D168" s="199"/>
      <c r="E168" s="199"/>
      <c r="F168" s="200"/>
      <c r="G168" s="200"/>
      <c r="H168" s="198"/>
      <c r="I168" s="199"/>
      <c r="J168" s="212"/>
      <c r="K168" s="198"/>
      <c r="L168" s="198"/>
      <c r="M168" s="198"/>
      <c r="N168" s="198"/>
      <c r="O168" s="198"/>
      <c r="P168" s="198"/>
      <c r="Q168" s="198"/>
      <c r="R168" s="198"/>
      <c r="S168" s="198"/>
      <c r="T168" s="331"/>
      <c r="U168" s="331"/>
      <c r="V168" s="332"/>
      <c r="W168" s="332"/>
      <c r="X168" s="333"/>
      <c r="Y168" s="199"/>
      <c r="Z168" s="199"/>
      <c r="AA168" s="198"/>
      <c r="AB168" s="195"/>
      <c r="AC168" s="246"/>
      <c r="AD168" s="195"/>
      <c r="AE168" s="246"/>
      <c r="AF168" s="195"/>
      <c r="AG168" s="246"/>
      <c r="AH168" s="195"/>
      <c r="AI168" s="246"/>
      <c r="AK168" s="246"/>
      <c r="AM168" s="246"/>
    </row>
    <row r="169" spans="1:39" s="17" customFormat="1" ht="14.25" customHeight="1" x14ac:dyDescent="0.25">
      <c r="A169" s="198"/>
      <c r="B169" s="200"/>
      <c r="C169" s="199"/>
      <c r="D169" s="199"/>
      <c r="E169" s="199"/>
      <c r="F169" s="200"/>
      <c r="G169" s="200"/>
      <c r="H169" s="198"/>
      <c r="I169" s="199"/>
      <c r="J169" s="212"/>
      <c r="K169" s="198"/>
      <c r="L169" s="198"/>
      <c r="M169" s="198"/>
      <c r="N169" s="198"/>
      <c r="O169" s="198"/>
      <c r="P169" s="198"/>
      <c r="Q169" s="198"/>
      <c r="R169" s="198"/>
      <c r="S169" s="198"/>
      <c r="T169" s="331"/>
      <c r="U169" s="331"/>
      <c r="V169" s="332"/>
      <c r="W169" s="332"/>
      <c r="X169" s="333"/>
      <c r="Y169" s="199"/>
      <c r="Z169" s="199"/>
      <c r="AA169" s="198"/>
      <c r="AB169" s="195"/>
      <c r="AC169" s="246"/>
      <c r="AD169" s="195"/>
      <c r="AE169" s="246"/>
      <c r="AF169" s="195"/>
      <c r="AG169" s="246"/>
      <c r="AH169" s="195"/>
      <c r="AI169" s="246"/>
      <c r="AK169" s="246"/>
      <c r="AM169" s="246"/>
    </row>
    <row r="170" spans="1:39" s="17" customFormat="1" ht="14.25" customHeight="1" x14ac:dyDescent="0.25">
      <c r="A170" s="198"/>
      <c r="B170" s="200"/>
      <c r="C170" s="199"/>
      <c r="D170" s="199"/>
      <c r="E170" s="199"/>
      <c r="F170" s="200"/>
      <c r="G170" s="200"/>
      <c r="H170" s="198"/>
      <c r="I170" s="199"/>
      <c r="J170" s="212"/>
      <c r="K170" s="198"/>
      <c r="L170" s="198"/>
      <c r="M170" s="198"/>
      <c r="N170" s="198"/>
      <c r="O170" s="198"/>
      <c r="P170" s="198"/>
      <c r="Q170" s="198"/>
      <c r="R170" s="198"/>
      <c r="S170" s="198"/>
      <c r="T170" s="331"/>
      <c r="U170" s="331"/>
      <c r="V170" s="332"/>
      <c r="W170" s="332"/>
      <c r="X170" s="333"/>
      <c r="Y170" s="199"/>
      <c r="Z170" s="199"/>
      <c r="AA170" s="198"/>
      <c r="AB170" s="195"/>
      <c r="AC170" s="246"/>
      <c r="AD170" s="195"/>
      <c r="AE170" s="246"/>
      <c r="AF170" s="195"/>
      <c r="AG170" s="246"/>
      <c r="AH170" s="195"/>
      <c r="AI170" s="246"/>
      <c r="AK170" s="246"/>
      <c r="AM170" s="246"/>
    </row>
    <row r="171" spans="1:39" s="17" customFormat="1" ht="14.25" customHeight="1" x14ac:dyDescent="0.25">
      <c r="A171" s="198"/>
      <c r="B171" s="200"/>
      <c r="C171" s="199"/>
      <c r="D171" s="199"/>
      <c r="E171" s="199"/>
      <c r="F171" s="200"/>
      <c r="G171" s="200"/>
      <c r="H171" s="198"/>
      <c r="I171" s="199"/>
      <c r="J171" s="212"/>
      <c r="K171" s="198"/>
      <c r="L171" s="198"/>
      <c r="M171" s="198"/>
      <c r="N171" s="198"/>
      <c r="O171" s="198"/>
      <c r="P171" s="198"/>
      <c r="Q171" s="198"/>
      <c r="R171" s="198"/>
      <c r="S171" s="198"/>
      <c r="T171" s="331"/>
      <c r="U171" s="331"/>
      <c r="V171" s="332"/>
      <c r="W171" s="332"/>
      <c r="X171" s="333"/>
      <c r="Y171" s="199"/>
      <c r="Z171" s="199"/>
      <c r="AA171" s="198"/>
      <c r="AB171" s="195"/>
      <c r="AC171" s="246"/>
      <c r="AD171" s="195"/>
      <c r="AE171" s="246"/>
      <c r="AF171" s="195"/>
      <c r="AG171" s="246"/>
      <c r="AH171" s="195"/>
      <c r="AI171" s="246"/>
      <c r="AK171" s="246"/>
      <c r="AM171" s="246"/>
    </row>
    <row r="172" spans="1:39" s="17" customFormat="1" ht="14.25" customHeight="1" x14ac:dyDescent="0.25">
      <c r="A172" s="198"/>
      <c r="B172" s="200"/>
      <c r="C172" s="199"/>
      <c r="D172" s="199"/>
      <c r="E172" s="199"/>
      <c r="F172" s="200"/>
      <c r="G172" s="200"/>
      <c r="H172" s="198"/>
      <c r="I172" s="199"/>
      <c r="J172" s="212"/>
      <c r="K172" s="198"/>
      <c r="L172" s="198"/>
      <c r="M172" s="198"/>
      <c r="N172" s="198"/>
      <c r="O172" s="198"/>
      <c r="P172" s="198"/>
      <c r="Q172" s="198"/>
      <c r="R172" s="198"/>
      <c r="S172" s="198"/>
      <c r="T172" s="331"/>
      <c r="U172" s="331"/>
      <c r="V172" s="332"/>
      <c r="W172" s="332"/>
      <c r="X172" s="333"/>
      <c r="Y172" s="199"/>
      <c r="Z172" s="199"/>
      <c r="AA172" s="198"/>
      <c r="AB172" s="195"/>
      <c r="AC172" s="246"/>
      <c r="AD172" s="195"/>
      <c r="AE172" s="246"/>
      <c r="AF172" s="195"/>
      <c r="AG172" s="246"/>
      <c r="AH172" s="195"/>
      <c r="AI172" s="246"/>
      <c r="AK172" s="246"/>
      <c r="AM172" s="246"/>
    </row>
    <row r="173" spans="1:39" s="17" customFormat="1" ht="14.25" customHeight="1" x14ac:dyDescent="0.25">
      <c r="A173" s="198"/>
      <c r="B173" s="200"/>
      <c r="C173" s="199"/>
      <c r="D173" s="199"/>
      <c r="E173" s="199"/>
      <c r="F173" s="200"/>
      <c r="G173" s="200"/>
      <c r="H173" s="198"/>
      <c r="I173" s="199"/>
      <c r="J173" s="212"/>
      <c r="K173" s="198"/>
      <c r="L173" s="198"/>
      <c r="M173" s="198"/>
      <c r="N173" s="198"/>
      <c r="O173" s="198"/>
      <c r="P173" s="198"/>
      <c r="Q173" s="198"/>
      <c r="R173" s="198"/>
      <c r="S173" s="198"/>
      <c r="T173" s="331"/>
      <c r="U173" s="331"/>
      <c r="V173" s="332"/>
      <c r="W173" s="332"/>
      <c r="X173" s="333"/>
      <c r="Y173" s="199"/>
      <c r="Z173" s="199"/>
      <c r="AA173" s="198"/>
      <c r="AB173" s="195"/>
      <c r="AC173" s="246"/>
      <c r="AD173" s="195"/>
      <c r="AE173" s="246"/>
      <c r="AF173" s="195"/>
      <c r="AG173" s="246"/>
      <c r="AH173" s="195"/>
      <c r="AI173" s="246"/>
      <c r="AK173" s="246"/>
      <c r="AM173" s="246"/>
    </row>
    <row r="174" spans="1:39" s="17" customFormat="1" ht="14.25" customHeight="1" x14ac:dyDescent="0.25">
      <c r="A174" s="198"/>
      <c r="B174" s="200"/>
      <c r="C174" s="199"/>
      <c r="D174" s="199"/>
      <c r="E174" s="199"/>
      <c r="F174" s="200"/>
      <c r="G174" s="200"/>
      <c r="H174" s="198"/>
      <c r="I174" s="199"/>
      <c r="J174" s="212"/>
      <c r="K174" s="198"/>
      <c r="L174" s="198"/>
      <c r="M174" s="198"/>
      <c r="N174" s="198"/>
      <c r="O174" s="198"/>
      <c r="P174" s="198"/>
      <c r="Q174" s="198"/>
      <c r="R174" s="198"/>
      <c r="S174" s="198"/>
      <c r="T174" s="331"/>
      <c r="U174" s="331"/>
      <c r="V174" s="332"/>
      <c r="W174" s="332"/>
      <c r="X174" s="333"/>
      <c r="Y174" s="199"/>
      <c r="Z174" s="199"/>
      <c r="AA174" s="198"/>
      <c r="AB174" s="195"/>
      <c r="AC174" s="246"/>
      <c r="AD174" s="195"/>
      <c r="AE174" s="246"/>
      <c r="AF174" s="195"/>
      <c r="AG174" s="246"/>
      <c r="AH174" s="195"/>
      <c r="AI174" s="246"/>
      <c r="AK174" s="246"/>
      <c r="AM174" s="246"/>
    </row>
    <row r="175" spans="1:39" s="17" customFormat="1" ht="14.25" customHeight="1" x14ac:dyDescent="0.25">
      <c r="A175" s="198"/>
      <c r="B175" s="200"/>
      <c r="C175" s="199"/>
      <c r="D175" s="199"/>
      <c r="E175" s="199"/>
      <c r="F175" s="200"/>
      <c r="G175" s="200"/>
      <c r="H175" s="198"/>
      <c r="I175" s="199"/>
      <c r="J175" s="212"/>
      <c r="K175" s="198"/>
      <c r="L175" s="198"/>
      <c r="M175" s="198"/>
      <c r="N175" s="198"/>
      <c r="O175" s="198"/>
      <c r="P175" s="198"/>
      <c r="Q175" s="198"/>
      <c r="R175" s="198"/>
      <c r="S175" s="198"/>
      <c r="T175" s="331"/>
      <c r="U175" s="331"/>
      <c r="V175" s="332"/>
      <c r="W175" s="332"/>
      <c r="X175" s="333"/>
      <c r="Y175" s="199"/>
      <c r="Z175" s="199"/>
      <c r="AA175" s="198"/>
      <c r="AB175" s="195"/>
      <c r="AC175" s="246"/>
      <c r="AD175" s="195"/>
      <c r="AE175" s="246"/>
      <c r="AF175" s="195"/>
      <c r="AG175" s="246"/>
      <c r="AH175" s="195"/>
      <c r="AI175" s="246"/>
      <c r="AK175" s="246"/>
      <c r="AM175" s="246"/>
    </row>
    <row r="176" spans="1:39" s="17" customFormat="1" ht="14.25" customHeight="1" x14ac:dyDescent="0.25">
      <c r="A176" s="198"/>
      <c r="B176" s="200"/>
      <c r="C176" s="199"/>
      <c r="D176" s="199"/>
      <c r="E176" s="199"/>
      <c r="F176" s="200"/>
      <c r="G176" s="200"/>
      <c r="H176" s="198"/>
      <c r="I176" s="199"/>
      <c r="J176" s="212"/>
      <c r="K176" s="198"/>
      <c r="L176" s="198"/>
      <c r="M176" s="198"/>
      <c r="N176" s="198"/>
      <c r="O176" s="198"/>
      <c r="P176" s="198"/>
      <c r="Q176" s="198"/>
      <c r="R176" s="198"/>
      <c r="S176" s="198"/>
      <c r="T176" s="331"/>
      <c r="U176" s="331"/>
      <c r="V176" s="332"/>
      <c r="W176" s="332"/>
      <c r="X176" s="333"/>
      <c r="Y176" s="199"/>
      <c r="Z176" s="199"/>
      <c r="AA176" s="198"/>
      <c r="AB176" s="195"/>
      <c r="AC176" s="246"/>
      <c r="AD176" s="195"/>
      <c r="AE176" s="246"/>
      <c r="AF176" s="195"/>
      <c r="AG176" s="246"/>
      <c r="AH176" s="195"/>
      <c r="AI176" s="246"/>
      <c r="AK176" s="246"/>
      <c r="AM176" s="246"/>
    </row>
    <row r="177" spans="1:39" s="17" customFormat="1" ht="14.25" customHeight="1" x14ac:dyDescent="0.25">
      <c r="A177" s="198"/>
      <c r="B177" s="200"/>
      <c r="C177" s="199"/>
      <c r="D177" s="199"/>
      <c r="E177" s="199"/>
      <c r="F177" s="200"/>
      <c r="G177" s="200"/>
      <c r="H177" s="198"/>
      <c r="I177" s="199"/>
      <c r="J177" s="212"/>
      <c r="K177" s="198"/>
      <c r="L177" s="198"/>
      <c r="M177" s="198"/>
      <c r="N177" s="198"/>
      <c r="O177" s="198"/>
      <c r="P177" s="198"/>
      <c r="Q177" s="198"/>
      <c r="R177" s="198"/>
      <c r="S177" s="198"/>
      <c r="T177" s="331"/>
      <c r="U177" s="331"/>
      <c r="V177" s="332"/>
      <c r="W177" s="332"/>
      <c r="X177" s="333"/>
      <c r="Y177" s="199"/>
      <c r="Z177" s="199"/>
      <c r="AA177" s="198"/>
      <c r="AB177" s="195"/>
      <c r="AC177" s="246"/>
      <c r="AD177" s="195"/>
      <c r="AE177" s="246"/>
      <c r="AF177" s="195"/>
      <c r="AG177" s="246"/>
      <c r="AH177" s="195"/>
      <c r="AI177" s="246"/>
      <c r="AK177" s="246"/>
      <c r="AM177" s="246"/>
    </row>
    <row r="178" spans="1:39" s="17" customFormat="1" ht="14.25" customHeight="1" x14ac:dyDescent="0.25">
      <c r="A178" s="198"/>
      <c r="B178" s="200"/>
      <c r="C178" s="199"/>
      <c r="D178" s="199"/>
      <c r="E178" s="199"/>
      <c r="F178" s="200"/>
      <c r="G178" s="200"/>
      <c r="H178" s="198"/>
      <c r="I178" s="199"/>
      <c r="J178" s="212"/>
      <c r="K178" s="198"/>
      <c r="L178" s="198"/>
      <c r="M178" s="198"/>
      <c r="N178" s="198"/>
      <c r="O178" s="198"/>
      <c r="P178" s="198"/>
      <c r="Q178" s="198"/>
      <c r="R178" s="198"/>
      <c r="S178" s="198"/>
      <c r="T178" s="331"/>
      <c r="U178" s="331"/>
      <c r="V178" s="332"/>
      <c r="W178" s="332"/>
      <c r="X178" s="333"/>
      <c r="Y178" s="199"/>
      <c r="Z178" s="199"/>
      <c r="AA178" s="198"/>
      <c r="AB178" s="195"/>
      <c r="AC178" s="246"/>
      <c r="AD178" s="195"/>
      <c r="AE178" s="246"/>
      <c r="AF178" s="195"/>
      <c r="AG178" s="246"/>
      <c r="AH178" s="195"/>
      <c r="AI178" s="246"/>
      <c r="AK178" s="246"/>
      <c r="AM178" s="246"/>
    </row>
    <row r="179" spans="1:39" s="17" customFormat="1" ht="14.25" customHeight="1" x14ac:dyDescent="0.25">
      <c r="A179" s="198"/>
      <c r="B179" s="200"/>
      <c r="C179" s="199"/>
      <c r="D179" s="199"/>
      <c r="E179" s="199"/>
      <c r="F179" s="200"/>
      <c r="G179" s="200"/>
      <c r="H179" s="198"/>
      <c r="I179" s="199"/>
      <c r="J179" s="212"/>
      <c r="K179" s="198"/>
      <c r="L179" s="198"/>
      <c r="M179" s="198"/>
      <c r="N179" s="198"/>
      <c r="O179" s="198"/>
      <c r="P179" s="198"/>
      <c r="Q179" s="198"/>
      <c r="R179" s="198"/>
      <c r="S179" s="198"/>
      <c r="T179" s="331"/>
      <c r="U179" s="331"/>
      <c r="V179" s="332"/>
      <c r="W179" s="332"/>
      <c r="X179" s="333"/>
      <c r="Y179" s="199"/>
      <c r="Z179" s="199"/>
      <c r="AA179" s="198"/>
      <c r="AB179" s="195"/>
      <c r="AC179" s="246"/>
      <c r="AD179" s="195"/>
      <c r="AE179" s="246"/>
      <c r="AF179" s="195"/>
      <c r="AG179" s="246"/>
      <c r="AH179" s="195"/>
      <c r="AI179" s="246"/>
      <c r="AK179" s="246"/>
      <c r="AM179" s="246"/>
    </row>
    <row r="180" spans="1:39" s="17" customFormat="1" ht="14.25" customHeight="1" x14ac:dyDescent="0.25">
      <c r="A180" s="198"/>
      <c r="B180" s="200"/>
      <c r="C180" s="199"/>
      <c r="D180" s="199"/>
      <c r="E180" s="199"/>
      <c r="F180" s="200"/>
      <c r="G180" s="200"/>
      <c r="H180" s="198"/>
      <c r="I180" s="199"/>
      <c r="J180" s="212"/>
      <c r="K180" s="198"/>
      <c r="L180" s="198"/>
      <c r="M180" s="198"/>
      <c r="N180" s="198"/>
      <c r="O180" s="198"/>
      <c r="P180" s="198"/>
      <c r="Q180" s="198"/>
      <c r="R180" s="198"/>
      <c r="S180" s="198"/>
      <c r="T180" s="331"/>
      <c r="U180" s="331"/>
      <c r="V180" s="332"/>
      <c r="W180" s="332"/>
      <c r="X180" s="333"/>
      <c r="Y180" s="199"/>
      <c r="Z180" s="199"/>
      <c r="AA180" s="198"/>
      <c r="AB180" s="195"/>
      <c r="AC180" s="246"/>
      <c r="AD180" s="195"/>
      <c r="AE180" s="246"/>
      <c r="AF180" s="195"/>
      <c r="AG180" s="246"/>
      <c r="AH180" s="195"/>
      <c r="AI180" s="246"/>
      <c r="AK180" s="246"/>
      <c r="AM180" s="246"/>
    </row>
    <row r="181" spans="1:39" s="17" customFormat="1" ht="14.25" customHeight="1" x14ac:dyDescent="0.25">
      <c r="A181" s="198"/>
      <c r="B181" s="200"/>
      <c r="C181" s="199"/>
      <c r="D181" s="199"/>
      <c r="E181" s="199"/>
      <c r="F181" s="200"/>
      <c r="G181" s="200"/>
      <c r="H181" s="198"/>
      <c r="I181" s="199"/>
      <c r="J181" s="212"/>
      <c r="K181" s="198"/>
      <c r="L181" s="198"/>
      <c r="M181" s="198"/>
      <c r="N181" s="198"/>
      <c r="O181" s="198"/>
      <c r="P181" s="198"/>
      <c r="Q181" s="198"/>
      <c r="R181" s="198"/>
      <c r="S181" s="198"/>
      <c r="T181" s="331"/>
      <c r="U181" s="331"/>
      <c r="V181" s="332"/>
      <c r="W181" s="332"/>
      <c r="X181" s="333"/>
      <c r="Y181" s="199"/>
      <c r="Z181" s="199"/>
      <c r="AA181" s="198"/>
      <c r="AB181" s="195"/>
      <c r="AC181" s="246"/>
      <c r="AD181" s="195"/>
      <c r="AE181" s="246"/>
      <c r="AF181" s="195"/>
      <c r="AG181" s="246"/>
      <c r="AH181" s="195"/>
      <c r="AI181" s="246"/>
      <c r="AK181" s="246"/>
      <c r="AM181" s="246"/>
    </row>
    <row r="182" spans="1:39" s="17" customFormat="1" ht="14.25" customHeight="1" x14ac:dyDescent="0.25">
      <c r="A182" s="198"/>
      <c r="B182" s="200"/>
      <c r="C182" s="199"/>
      <c r="D182" s="199"/>
      <c r="E182" s="199"/>
      <c r="F182" s="200"/>
      <c r="G182" s="200"/>
      <c r="H182" s="198"/>
      <c r="I182" s="199"/>
      <c r="J182" s="212"/>
      <c r="K182" s="198"/>
      <c r="L182" s="198"/>
      <c r="M182" s="198"/>
      <c r="N182" s="198"/>
      <c r="O182" s="198"/>
      <c r="P182" s="198"/>
      <c r="Q182" s="198"/>
      <c r="R182" s="198"/>
      <c r="S182" s="198"/>
      <c r="T182" s="331"/>
      <c r="U182" s="331"/>
      <c r="V182" s="332"/>
      <c r="W182" s="332"/>
      <c r="X182" s="333"/>
      <c r="Y182" s="199"/>
      <c r="Z182" s="199"/>
      <c r="AA182" s="198"/>
      <c r="AB182" s="195"/>
      <c r="AC182" s="246"/>
      <c r="AD182" s="195"/>
      <c r="AE182" s="246"/>
      <c r="AF182" s="195"/>
      <c r="AG182" s="246"/>
      <c r="AH182" s="195"/>
      <c r="AI182" s="246"/>
      <c r="AK182" s="246"/>
      <c r="AM182" s="246"/>
    </row>
    <row r="183" spans="1:39" s="17" customFormat="1" ht="14.25" customHeight="1" x14ac:dyDescent="0.25">
      <c r="A183" s="198"/>
      <c r="B183" s="200"/>
      <c r="C183" s="199"/>
      <c r="D183" s="199"/>
      <c r="E183" s="199"/>
      <c r="F183" s="200"/>
      <c r="G183" s="200"/>
      <c r="H183" s="198"/>
      <c r="I183" s="199"/>
      <c r="J183" s="212"/>
      <c r="K183" s="198"/>
      <c r="L183" s="198"/>
      <c r="M183" s="198"/>
      <c r="N183" s="198"/>
      <c r="O183" s="198"/>
      <c r="P183" s="198"/>
      <c r="Q183" s="198"/>
      <c r="R183" s="198"/>
      <c r="S183" s="198"/>
      <c r="T183" s="331"/>
      <c r="U183" s="331"/>
      <c r="V183" s="332"/>
      <c r="W183" s="332"/>
      <c r="X183" s="333"/>
      <c r="Y183" s="199"/>
      <c r="Z183" s="199"/>
      <c r="AA183" s="198"/>
      <c r="AB183" s="195"/>
      <c r="AC183" s="246"/>
      <c r="AD183" s="195"/>
      <c r="AE183" s="246"/>
      <c r="AF183" s="195"/>
      <c r="AG183" s="246"/>
      <c r="AH183" s="195"/>
      <c r="AI183" s="246"/>
      <c r="AK183" s="246"/>
      <c r="AM183" s="246"/>
    </row>
    <row r="184" spans="1:39" s="17" customFormat="1" ht="14.25" customHeight="1" x14ac:dyDescent="0.25">
      <c r="A184" s="198"/>
      <c r="B184" s="200"/>
      <c r="C184" s="199"/>
      <c r="D184" s="199"/>
      <c r="E184" s="199"/>
      <c r="F184" s="200"/>
      <c r="G184" s="200"/>
      <c r="H184" s="198"/>
      <c r="I184" s="199"/>
      <c r="J184" s="212"/>
      <c r="K184" s="198"/>
      <c r="L184" s="198"/>
      <c r="M184" s="198"/>
      <c r="N184" s="198"/>
      <c r="O184" s="198"/>
      <c r="P184" s="198"/>
      <c r="Q184" s="198"/>
      <c r="R184" s="198"/>
      <c r="S184" s="198"/>
      <c r="T184" s="331"/>
      <c r="U184" s="331"/>
      <c r="V184" s="332"/>
      <c r="W184" s="332"/>
      <c r="X184" s="333"/>
      <c r="Y184" s="199"/>
      <c r="Z184" s="199"/>
      <c r="AA184" s="198"/>
      <c r="AB184" s="195"/>
      <c r="AC184" s="246"/>
      <c r="AD184" s="195"/>
      <c r="AE184" s="246"/>
      <c r="AF184" s="195"/>
      <c r="AG184" s="246"/>
      <c r="AH184" s="195"/>
      <c r="AI184" s="246"/>
      <c r="AK184" s="246"/>
      <c r="AM184" s="246"/>
    </row>
    <row r="185" spans="1:39" s="17" customFormat="1" ht="14.25" customHeight="1" x14ac:dyDescent="0.25">
      <c r="A185" s="198"/>
      <c r="B185" s="200"/>
      <c r="C185" s="199"/>
      <c r="D185" s="199"/>
      <c r="E185" s="199"/>
      <c r="F185" s="200"/>
      <c r="G185" s="200"/>
      <c r="H185" s="198"/>
      <c r="I185" s="199"/>
      <c r="J185" s="212"/>
      <c r="K185" s="198"/>
      <c r="L185" s="198"/>
      <c r="M185" s="198"/>
      <c r="N185" s="198"/>
      <c r="O185" s="198"/>
      <c r="P185" s="198"/>
      <c r="Q185" s="198"/>
      <c r="R185" s="198"/>
      <c r="S185" s="198"/>
      <c r="T185" s="331"/>
      <c r="U185" s="331"/>
      <c r="V185" s="332"/>
      <c r="W185" s="332"/>
      <c r="X185" s="333"/>
      <c r="Y185" s="199"/>
      <c r="Z185" s="199"/>
      <c r="AA185" s="198"/>
      <c r="AB185" s="195"/>
      <c r="AC185" s="246"/>
      <c r="AD185" s="195"/>
      <c r="AE185" s="246"/>
      <c r="AF185" s="195"/>
      <c r="AG185" s="246"/>
      <c r="AH185" s="195"/>
      <c r="AI185" s="246"/>
      <c r="AK185" s="246"/>
      <c r="AM185" s="246"/>
    </row>
    <row r="186" spans="1:39" s="17" customFormat="1" ht="14.25" customHeight="1" x14ac:dyDescent="0.25">
      <c r="A186" s="198"/>
      <c r="B186" s="200"/>
      <c r="C186" s="199"/>
      <c r="D186" s="199"/>
      <c r="E186" s="199"/>
      <c r="F186" s="200"/>
      <c r="G186" s="200"/>
      <c r="H186" s="198"/>
      <c r="I186" s="199"/>
      <c r="J186" s="212"/>
      <c r="K186" s="198"/>
      <c r="L186" s="198"/>
      <c r="M186" s="198"/>
      <c r="N186" s="198"/>
      <c r="O186" s="198"/>
      <c r="P186" s="198"/>
      <c r="Q186" s="198"/>
      <c r="R186" s="198"/>
      <c r="S186" s="198"/>
      <c r="T186" s="331"/>
      <c r="U186" s="331"/>
      <c r="V186" s="332"/>
      <c r="W186" s="332"/>
      <c r="X186" s="333"/>
      <c r="Y186" s="199"/>
      <c r="Z186" s="199"/>
      <c r="AA186" s="198"/>
      <c r="AB186" s="195"/>
      <c r="AC186" s="246"/>
      <c r="AD186" s="195"/>
      <c r="AE186" s="246"/>
      <c r="AF186" s="195"/>
      <c r="AG186" s="246"/>
      <c r="AH186" s="195"/>
      <c r="AI186" s="246"/>
      <c r="AK186" s="246"/>
      <c r="AM186" s="246"/>
    </row>
    <row r="187" spans="1:39" s="17" customFormat="1" ht="14.25" customHeight="1" x14ac:dyDescent="0.25">
      <c r="A187" s="198"/>
      <c r="B187" s="200"/>
      <c r="C187" s="199"/>
      <c r="D187" s="199"/>
      <c r="E187" s="199"/>
      <c r="F187" s="200"/>
      <c r="G187" s="200"/>
      <c r="H187" s="198"/>
      <c r="I187" s="199"/>
      <c r="J187" s="212"/>
      <c r="K187" s="198"/>
      <c r="L187" s="198"/>
      <c r="M187" s="198"/>
      <c r="N187" s="198"/>
      <c r="O187" s="198"/>
      <c r="P187" s="198"/>
      <c r="Q187" s="198"/>
      <c r="R187" s="198"/>
      <c r="S187" s="198"/>
      <c r="T187" s="331"/>
      <c r="U187" s="331"/>
      <c r="V187" s="332"/>
      <c r="W187" s="332"/>
      <c r="X187" s="333"/>
      <c r="Y187" s="199"/>
      <c r="Z187" s="199"/>
      <c r="AA187" s="198"/>
      <c r="AB187" s="195"/>
      <c r="AC187" s="246"/>
      <c r="AD187" s="195"/>
      <c r="AE187" s="246"/>
      <c r="AF187" s="195"/>
      <c r="AG187" s="246"/>
      <c r="AH187" s="195"/>
      <c r="AI187" s="246"/>
      <c r="AK187" s="246"/>
      <c r="AM187" s="246"/>
    </row>
    <row r="188" spans="1:39" s="17" customFormat="1" ht="14.25" customHeight="1" x14ac:dyDescent="0.25">
      <c r="A188" s="198"/>
      <c r="B188" s="200"/>
      <c r="C188" s="199"/>
      <c r="D188" s="199"/>
      <c r="E188" s="199"/>
      <c r="F188" s="200"/>
      <c r="G188" s="200"/>
      <c r="H188" s="198"/>
      <c r="I188" s="199"/>
      <c r="J188" s="212"/>
      <c r="K188" s="198"/>
      <c r="L188" s="198"/>
      <c r="M188" s="198"/>
      <c r="N188" s="198"/>
      <c r="O188" s="198"/>
      <c r="P188" s="198"/>
      <c r="Q188" s="198"/>
      <c r="R188" s="198"/>
      <c r="S188" s="198"/>
      <c r="T188" s="331"/>
      <c r="U188" s="331"/>
      <c r="V188" s="332"/>
      <c r="W188" s="332"/>
      <c r="X188" s="333"/>
      <c r="Y188" s="199"/>
      <c r="Z188" s="199"/>
      <c r="AA188" s="198"/>
      <c r="AB188" s="195"/>
      <c r="AC188" s="246"/>
      <c r="AD188" s="195"/>
      <c r="AE188" s="246"/>
      <c r="AF188" s="195"/>
      <c r="AG188" s="246"/>
      <c r="AH188" s="195"/>
      <c r="AI188" s="246"/>
      <c r="AK188" s="246"/>
      <c r="AM188" s="246"/>
    </row>
    <row r="189" spans="1:39" s="17" customFormat="1" ht="14.25" customHeight="1" x14ac:dyDescent="0.25">
      <c r="A189" s="198"/>
      <c r="B189" s="200"/>
      <c r="C189" s="199"/>
      <c r="D189" s="199"/>
      <c r="E189" s="199"/>
      <c r="F189" s="200"/>
      <c r="G189" s="200"/>
      <c r="H189" s="198"/>
      <c r="I189" s="199"/>
      <c r="J189" s="212"/>
      <c r="K189" s="198"/>
      <c r="L189" s="198"/>
      <c r="M189" s="198"/>
      <c r="N189" s="198"/>
      <c r="O189" s="198"/>
      <c r="P189" s="198"/>
      <c r="Q189" s="198"/>
      <c r="R189" s="198"/>
      <c r="S189" s="198"/>
      <c r="T189" s="331"/>
      <c r="U189" s="331"/>
      <c r="V189" s="332"/>
      <c r="W189" s="332"/>
      <c r="X189" s="333"/>
      <c r="Y189" s="199"/>
      <c r="Z189" s="199"/>
      <c r="AA189" s="198"/>
      <c r="AB189" s="195"/>
      <c r="AC189" s="246"/>
      <c r="AD189" s="195"/>
      <c r="AE189" s="246"/>
      <c r="AF189" s="195"/>
      <c r="AG189" s="246"/>
      <c r="AH189" s="195"/>
      <c r="AI189" s="246"/>
      <c r="AK189" s="246"/>
      <c r="AM189" s="246"/>
    </row>
    <row r="190" spans="1:39" s="17" customFormat="1" ht="14.25" customHeight="1" x14ac:dyDescent="0.25">
      <c r="A190" s="198"/>
      <c r="B190" s="200"/>
      <c r="C190" s="199"/>
      <c r="D190" s="199"/>
      <c r="E190" s="199"/>
      <c r="F190" s="200"/>
      <c r="G190" s="200"/>
      <c r="H190" s="198"/>
      <c r="I190" s="199"/>
      <c r="J190" s="212"/>
      <c r="K190" s="198"/>
      <c r="L190" s="198"/>
      <c r="M190" s="198"/>
      <c r="N190" s="198"/>
      <c r="O190" s="198"/>
      <c r="P190" s="198"/>
      <c r="Q190" s="198"/>
      <c r="R190" s="198"/>
      <c r="S190" s="198"/>
      <c r="T190" s="331"/>
      <c r="U190" s="331"/>
      <c r="V190" s="332"/>
      <c r="W190" s="332"/>
      <c r="X190" s="333"/>
      <c r="Y190" s="199"/>
      <c r="Z190" s="199"/>
      <c r="AA190" s="198"/>
      <c r="AB190" s="195"/>
      <c r="AC190" s="246"/>
      <c r="AD190" s="195"/>
      <c r="AE190" s="246"/>
      <c r="AF190" s="195"/>
      <c r="AG190" s="246"/>
      <c r="AH190" s="195"/>
      <c r="AI190" s="246"/>
      <c r="AK190" s="246"/>
      <c r="AM190" s="246"/>
    </row>
    <row r="191" spans="1:39" s="17" customFormat="1" ht="14.25" customHeight="1" x14ac:dyDescent="0.25">
      <c r="A191" s="198"/>
      <c r="B191" s="200"/>
      <c r="C191" s="199"/>
      <c r="D191" s="199"/>
      <c r="E191" s="199"/>
      <c r="F191" s="200"/>
      <c r="G191" s="200"/>
      <c r="H191" s="198"/>
      <c r="I191" s="199"/>
      <c r="J191" s="212"/>
      <c r="K191" s="198"/>
      <c r="L191" s="198"/>
      <c r="M191" s="198"/>
      <c r="N191" s="198"/>
      <c r="O191" s="198"/>
      <c r="P191" s="198"/>
      <c r="Q191" s="198"/>
      <c r="R191" s="198"/>
      <c r="S191" s="198"/>
      <c r="T191" s="331"/>
      <c r="U191" s="331"/>
      <c r="V191" s="332"/>
      <c r="W191" s="332"/>
      <c r="X191" s="333"/>
      <c r="Y191" s="199"/>
      <c r="Z191" s="199"/>
      <c r="AA191" s="198"/>
      <c r="AB191" s="195"/>
      <c r="AC191" s="246"/>
      <c r="AD191" s="195"/>
      <c r="AE191" s="246"/>
      <c r="AF191" s="195"/>
      <c r="AG191" s="246"/>
      <c r="AH191" s="195"/>
      <c r="AI191" s="246"/>
      <c r="AK191" s="246"/>
      <c r="AM191" s="246"/>
    </row>
    <row r="192" spans="1:39" s="17" customFormat="1" ht="14.25" customHeight="1" x14ac:dyDescent="0.25">
      <c r="A192" s="198"/>
      <c r="B192" s="200"/>
      <c r="C192" s="199"/>
      <c r="D192" s="199"/>
      <c r="E192" s="199"/>
      <c r="F192" s="200"/>
      <c r="G192" s="200"/>
      <c r="H192" s="198"/>
      <c r="I192" s="199"/>
      <c r="J192" s="212"/>
      <c r="K192" s="198"/>
      <c r="L192" s="198"/>
      <c r="M192" s="198"/>
      <c r="N192" s="198"/>
      <c r="O192" s="198"/>
      <c r="P192" s="198"/>
      <c r="Q192" s="198"/>
      <c r="R192" s="198"/>
      <c r="S192" s="198"/>
      <c r="T192" s="331"/>
      <c r="U192" s="331"/>
      <c r="V192" s="332"/>
      <c r="W192" s="332"/>
      <c r="X192" s="333"/>
      <c r="Y192" s="199"/>
      <c r="Z192" s="199"/>
      <c r="AA192" s="198"/>
      <c r="AB192" s="195"/>
      <c r="AC192" s="246"/>
      <c r="AD192" s="195"/>
      <c r="AE192" s="246"/>
      <c r="AF192" s="195"/>
      <c r="AG192" s="246"/>
      <c r="AH192" s="195"/>
      <c r="AI192" s="246"/>
      <c r="AK192" s="246"/>
      <c r="AM192" s="246"/>
    </row>
    <row r="193" spans="1:39" s="17" customFormat="1" ht="14.25" customHeight="1" x14ac:dyDescent="0.25">
      <c r="A193" s="198"/>
      <c r="B193" s="200"/>
      <c r="C193" s="199"/>
      <c r="D193" s="199"/>
      <c r="E193" s="199"/>
      <c r="F193" s="200"/>
      <c r="G193" s="200"/>
      <c r="H193" s="198"/>
      <c r="I193" s="199"/>
      <c r="J193" s="212"/>
      <c r="K193" s="198"/>
      <c r="L193" s="198"/>
      <c r="M193" s="198"/>
      <c r="N193" s="198"/>
      <c r="O193" s="198"/>
      <c r="P193" s="198"/>
      <c r="Q193" s="198"/>
      <c r="R193" s="198"/>
      <c r="S193" s="198"/>
      <c r="T193" s="331"/>
      <c r="U193" s="331"/>
      <c r="V193" s="332"/>
      <c r="W193" s="332"/>
      <c r="X193" s="333"/>
      <c r="Y193" s="199"/>
      <c r="Z193" s="199"/>
      <c r="AA193" s="198"/>
      <c r="AB193" s="195"/>
      <c r="AC193" s="246"/>
      <c r="AD193" s="195"/>
      <c r="AE193" s="246"/>
      <c r="AF193" s="195"/>
      <c r="AG193" s="246"/>
      <c r="AH193" s="195"/>
      <c r="AI193" s="246"/>
      <c r="AK193" s="246"/>
      <c r="AM193" s="246"/>
    </row>
    <row r="194" spans="1:39" s="17" customFormat="1" ht="14.25" customHeight="1" x14ac:dyDescent="0.25">
      <c r="A194" s="198"/>
      <c r="B194" s="200"/>
      <c r="C194" s="199"/>
      <c r="D194" s="199"/>
      <c r="E194" s="199"/>
      <c r="F194" s="200"/>
      <c r="G194" s="200"/>
      <c r="H194" s="198"/>
      <c r="I194" s="199"/>
      <c r="J194" s="212"/>
      <c r="K194" s="198"/>
      <c r="L194" s="198"/>
      <c r="M194" s="198"/>
      <c r="N194" s="198"/>
      <c r="O194" s="198"/>
      <c r="P194" s="198"/>
      <c r="Q194" s="198"/>
      <c r="R194" s="198"/>
      <c r="S194" s="198"/>
      <c r="T194" s="331"/>
      <c r="U194" s="331"/>
      <c r="V194" s="332"/>
      <c r="W194" s="332"/>
      <c r="X194" s="333"/>
      <c r="Y194" s="199"/>
      <c r="Z194" s="199"/>
      <c r="AA194" s="198"/>
      <c r="AB194" s="195"/>
      <c r="AC194" s="246"/>
      <c r="AD194" s="195"/>
      <c r="AE194" s="246"/>
      <c r="AF194" s="195"/>
      <c r="AG194" s="246"/>
      <c r="AH194" s="195"/>
      <c r="AI194" s="246"/>
      <c r="AK194" s="246"/>
      <c r="AM194" s="246"/>
    </row>
    <row r="195" spans="1:39" s="17" customFormat="1" ht="14.25" customHeight="1" x14ac:dyDescent="0.25">
      <c r="A195" s="198"/>
      <c r="B195" s="200"/>
      <c r="C195" s="199"/>
      <c r="D195" s="199"/>
      <c r="E195" s="199"/>
      <c r="F195" s="200"/>
      <c r="G195" s="200"/>
      <c r="H195" s="198"/>
      <c r="I195" s="199"/>
      <c r="J195" s="212"/>
      <c r="K195" s="198"/>
      <c r="L195" s="198"/>
      <c r="M195" s="198"/>
      <c r="N195" s="198"/>
      <c r="O195" s="198"/>
      <c r="P195" s="198"/>
      <c r="Q195" s="198"/>
      <c r="R195" s="198"/>
      <c r="S195" s="198"/>
      <c r="T195" s="331"/>
      <c r="U195" s="331"/>
      <c r="V195" s="332"/>
      <c r="W195" s="332"/>
      <c r="X195" s="333"/>
      <c r="Y195" s="199"/>
      <c r="Z195" s="199"/>
      <c r="AA195" s="198"/>
      <c r="AB195" s="195"/>
      <c r="AC195" s="246"/>
      <c r="AD195" s="195"/>
      <c r="AE195" s="246"/>
      <c r="AF195" s="195"/>
      <c r="AG195" s="246"/>
      <c r="AH195" s="195"/>
      <c r="AI195" s="246"/>
      <c r="AK195" s="246"/>
      <c r="AM195" s="246"/>
    </row>
    <row r="196" spans="1:39" s="17" customFormat="1" ht="14.25" customHeight="1" x14ac:dyDescent="0.25">
      <c r="A196" s="198"/>
      <c r="B196" s="200"/>
      <c r="C196" s="199"/>
      <c r="D196" s="199"/>
      <c r="E196" s="199"/>
      <c r="F196" s="200"/>
      <c r="G196" s="200"/>
      <c r="H196" s="198"/>
      <c r="I196" s="199"/>
      <c r="J196" s="212"/>
      <c r="K196" s="198"/>
      <c r="L196" s="198"/>
      <c r="M196" s="198"/>
      <c r="N196" s="198"/>
      <c r="O196" s="198"/>
      <c r="P196" s="198"/>
      <c r="Q196" s="198"/>
      <c r="R196" s="198"/>
      <c r="S196" s="198"/>
      <c r="T196" s="331"/>
      <c r="U196" s="331"/>
      <c r="V196" s="332"/>
      <c r="W196" s="332"/>
      <c r="X196" s="333"/>
      <c r="Y196" s="199"/>
      <c r="Z196" s="199"/>
      <c r="AA196" s="198"/>
      <c r="AB196" s="195"/>
      <c r="AC196" s="246"/>
      <c r="AD196" s="195"/>
      <c r="AE196" s="246"/>
      <c r="AF196" s="195"/>
      <c r="AG196" s="246"/>
      <c r="AH196" s="195"/>
      <c r="AI196" s="246"/>
      <c r="AK196" s="246"/>
      <c r="AM196" s="246"/>
    </row>
    <row r="197" spans="1:39" s="17" customFormat="1" ht="14.25" customHeight="1" x14ac:dyDescent="0.25">
      <c r="A197" s="198"/>
      <c r="B197" s="200"/>
      <c r="C197" s="199"/>
      <c r="D197" s="199"/>
      <c r="E197" s="199"/>
      <c r="F197" s="200"/>
      <c r="G197" s="200"/>
      <c r="H197" s="198"/>
      <c r="I197" s="199"/>
      <c r="J197" s="212"/>
      <c r="K197" s="198"/>
      <c r="L197" s="198"/>
      <c r="M197" s="198"/>
      <c r="N197" s="198"/>
      <c r="O197" s="198"/>
      <c r="P197" s="198"/>
      <c r="Q197" s="198"/>
      <c r="R197" s="198"/>
      <c r="S197" s="198"/>
      <c r="T197" s="331"/>
      <c r="U197" s="331"/>
      <c r="V197" s="332"/>
      <c r="W197" s="332"/>
      <c r="X197" s="333"/>
      <c r="Y197" s="199"/>
      <c r="Z197" s="199"/>
      <c r="AA197" s="198"/>
      <c r="AB197" s="195"/>
      <c r="AC197" s="246"/>
      <c r="AD197" s="195"/>
      <c r="AE197" s="246"/>
      <c r="AF197" s="195"/>
      <c r="AG197" s="246"/>
      <c r="AH197" s="195"/>
      <c r="AI197" s="246"/>
      <c r="AK197" s="246"/>
      <c r="AM197" s="246"/>
    </row>
    <row r="198" spans="1:39" s="17" customFormat="1" ht="14.25" customHeight="1" x14ac:dyDescent="0.25">
      <c r="A198" s="198"/>
      <c r="B198" s="200"/>
      <c r="C198" s="199"/>
      <c r="D198" s="199"/>
      <c r="E198" s="199"/>
      <c r="F198" s="200"/>
      <c r="G198" s="200"/>
      <c r="H198" s="198"/>
      <c r="I198" s="199"/>
      <c r="J198" s="212"/>
      <c r="K198" s="198"/>
      <c r="L198" s="198"/>
      <c r="M198" s="198"/>
      <c r="N198" s="198"/>
      <c r="O198" s="198"/>
      <c r="P198" s="198"/>
      <c r="Q198" s="198"/>
      <c r="R198" s="198"/>
      <c r="S198" s="198"/>
      <c r="T198" s="331"/>
      <c r="U198" s="331"/>
      <c r="V198" s="332"/>
      <c r="W198" s="332"/>
      <c r="X198" s="333"/>
      <c r="Y198" s="199"/>
      <c r="Z198" s="199"/>
      <c r="AA198" s="198"/>
      <c r="AB198" s="195"/>
      <c r="AC198" s="246"/>
      <c r="AD198" s="195"/>
      <c r="AE198" s="246"/>
      <c r="AF198" s="195"/>
      <c r="AG198" s="246"/>
      <c r="AH198" s="195"/>
      <c r="AI198" s="246"/>
      <c r="AK198" s="246"/>
      <c r="AM198" s="246"/>
    </row>
    <row r="199" spans="1:39" s="17" customFormat="1" ht="14.25" customHeight="1" x14ac:dyDescent="0.25">
      <c r="A199" s="198"/>
      <c r="B199" s="200"/>
      <c r="C199" s="199"/>
      <c r="D199" s="199"/>
      <c r="E199" s="199"/>
      <c r="F199" s="200"/>
      <c r="G199" s="200"/>
      <c r="H199" s="198"/>
      <c r="I199" s="199"/>
      <c r="J199" s="212"/>
      <c r="K199" s="198"/>
      <c r="L199" s="198"/>
      <c r="M199" s="198"/>
      <c r="N199" s="198"/>
      <c r="O199" s="198"/>
      <c r="P199" s="198"/>
      <c r="Q199" s="198"/>
      <c r="R199" s="198"/>
      <c r="S199" s="198"/>
      <c r="T199" s="331"/>
      <c r="U199" s="331"/>
      <c r="V199" s="332"/>
      <c r="W199" s="332"/>
      <c r="X199" s="333"/>
      <c r="Y199" s="199"/>
      <c r="Z199" s="199"/>
      <c r="AA199" s="198"/>
      <c r="AB199" s="195"/>
      <c r="AC199" s="246"/>
      <c r="AD199" s="195"/>
      <c r="AE199" s="246"/>
      <c r="AF199" s="195"/>
      <c r="AG199" s="246"/>
      <c r="AH199" s="195"/>
      <c r="AI199" s="246"/>
      <c r="AK199" s="246"/>
      <c r="AM199" s="246"/>
    </row>
    <row r="200" spans="1:39" s="17" customFormat="1" ht="14.25" customHeight="1" x14ac:dyDescent="0.25">
      <c r="A200" s="198"/>
      <c r="B200" s="200"/>
      <c r="C200" s="199"/>
      <c r="D200" s="199"/>
      <c r="E200" s="199"/>
      <c r="F200" s="200"/>
      <c r="G200" s="200"/>
      <c r="H200" s="198"/>
      <c r="I200" s="199"/>
      <c r="J200" s="212"/>
      <c r="K200" s="198"/>
      <c r="L200" s="198"/>
      <c r="M200" s="198"/>
      <c r="N200" s="198"/>
      <c r="O200" s="198"/>
      <c r="P200" s="198"/>
      <c r="Q200" s="198"/>
      <c r="R200" s="198"/>
      <c r="S200" s="198"/>
      <c r="T200" s="331"/>
      <c r="U200" s="331"/>
      <c r="V200" s="332"/>
      <c r="W200" s="332"/>
      <c r="X200" s="333"/>
      <c r="Y200" s="199"/>
      <c r="Z200" s="199"/>
      <c r="AA200" s="198"/>
      <c r="AB200" s="195"/>
      <c r="AC200" s="246"/>
      <c r="AD200" s="195"/>
      <c r="AE200" s="246"/>
      <c r="AF200" s="195"/>
      <c r="AG200" s="246"/>
      <c r="AH200" s="195"/>
      <c r="AI200" s="246"/>
      <c r="AK200" s="246"/>
      <c r="AM200" s="246"/>
    </row>
    <row r="201" spans="1:39" s="17" customFormat="1" ht="14.25" customHeight="1" x14ac:dyDescent="0.25">
      <c r="A201" s="198"/>
      <c r="B201" s="200"/>
      <c r="C201" s="199"/>
      <c r="D201" s="199"/>
      <c r="E201" s="199"/>
      <c r="F201" s="200"/>
      <c r="G201" s="200"/>
      <c r="H201" s="198"/>
      <c r="I201" s="199"/>
      <c r="J201" s="212"/>
      <c r="K201" s="198"/>
      <c r="L201" s="198"/>
      <c r="M201" s="198"/>
      <c r="N201" s="198"/>
      <c r="O201" s="198"/>
      <c r="P201" s="198"/>
      <c r="Q201" s="198"/>
      <c r="R201" s="198"/>
      <c r="S201" s="198"/>
      <c r="T201" s="331"/>
      <c r="U201" s="331"/>
      <c r="V201" s="332"/>
      <c r="W201" s="332"/>
      <c r="X201" s="333"/>
      <c r="Y201" s="199"/>
      <c r="Z201" s="199"/>
      <c r="AA201" s="198"/>
      <c r="AB201" s="195"/>
      <c r="AC201" s="246"/>
      <c r="AD201" s="195"/>
      <c r="AE201" s="246"/>
      <c r="AF201" s="195"/>
      <c r="AG201" s="246"/>
      <c r="AH201" s="195"/>
      <c r="AI201" s="246"/>
      <c r="AK201" s="246"/>
      <c r="AM201" s="246"/>
    </row>
    <row r="202" spans="1:39" s="17" customFormat="1" ht="14.25" customHeight="1" x14ac:dyDescent="0.25">
      <c r="A202" s="198"/>
      <c r="B202" s="200"/>
      <c r="C202" s="199"/>
      <c r="D202" s="199"/>
      <c r="E202" s="199"/>
      <c r="F202" s="200"/>
      <c r="G202" s="200"/>
      <c r="H202" s="198"/>
      <c r="I202" s="199"/>
      <c r="J202" s="212"/>
      <c r="K202" s="198"/>
      <c r="L202" s="198"/>
      <c r="M202" s="198"/>
      <c r="N202" s="198"/>
      <c r="O202" s="198"/>
      <c r="P202" s="198"/>
      <c r="Q202" s="198"/>
      <c r="R202" s="198"/>
      <c r="S202" s="198"/>
      <c r="T202" s="331"/>
      <c r="U202" s="331"/>
      <c r="V202" s="332"/>
      <c r="W202" s="332"/>
      <c r="X202" s="333"/>
      <c r="Y202" s="199"/>
      <c r="Z202" s="199"/>
      <c r="AA202" s="198"/>
      <c r="AB202" s="195"/>
      <c r="AC202" s="246"/>
      <c r="AD202" s="195"/>
      <c r="AE202" s="246"/>
      <c r="AF202" s="195"/>
      <c r="AG202" s="246"/>
      <c r="AH202" s="195"/>
      <c r="AI202" s="246"/>
      <c r="AK202" s="246"/>
      <c r="AM202" s="246"/>
    </row>
    <row r="203" spans="1:39" s="17" customFormat="1" ht="14.25" customHeight="1" x14ac:dyDescent="0.25">
      <c r="A203" s="198"/>
      <c r="B203" s="200"/>
      <c r="C203" s="199"/>
      <c r="D203" s="199"/>
      <c r="E203" s="199"/>
      <c r="F203" s="200"/>
      <c r="G203" s="200"/>
      <c r="H203" s="198"/>
      <c r="I203" s="199"/>
      <c r="J203" s="212"/>
      <c r="K203" s="198"/>
      <c r="L203" s="198"/>
      <c r="M203" s="198"/>
      <c r="N203" s="198"/>
      <c r="O203" s="198"/>
      <c r="P203" s="198"/>
      <c r="Q203" s="198"/>
      <c r="R203" s="198"/>
      <c r="S203" s="198"/>
      <c r="T203" s="331"/>
      <c r="U203" s="331"/>
      <c r="V203" s="332"/>
      <c r="W203" s="332"/>
      <c r="X203" s="333"/>
      <c r="Y203" s="199"/>
      <c r="Z203" s="199"/>
      <c r="AA203" s="198"/>
      <c r="AB203" s="195"/>
      <c r="AC203" s="246"/>
      <c r="AD203" s="195"/>
      <c r="AE203" s="246"/>
      <c r="AF203" s="195"/>
      <c r="AG203" s="246"/>
      <c r="AH203" s="195"/>
      <c r="AI203" s="246"/>
      <c r="AK203" s="246"/>
      <c r="AM203" s="246"/>
    </row>
    <row r="204" spans="1:39" s="17" customFormat="1" ht="14.25" customHeight="1" x14ac:dyDescent="0.25">
      <c r="A204" s="198"/>
      <c r="B204" s="200"/>
      <c r="C204" s="199"/>
      <c r="D204" s="199"/>
      <c r="E204" s="199"/>
      <c r="F204" s="200"/>
      <c r="G204" s="200"/>
      <c r="H204" s="198"/>
      <c r="I204" s="199"/>
      <c r="J204" s="212"/>
      <c r="K204" s="198"/>
      <c r="L204" s="198"/>
      <c r="M204" s="198"/>
      <c r="N204" s="198"/>
      <c r="O204" s="198"/>
      <c r="P204" s="198"/>
      <c r="Q204" s="198"/>
      <c r="R204" s="198"/>
      <c r="S204" s="198"/>
      <c r="T204" s="331"/>
      <c r="U204" s="331"/>
      <c r="V204" s="332"/>
      <c r="W204" s="332"/>
      <c r="X204" s="333"/>
      <c r="Y204" s="199"/>
      <c r="Z204" s="199"/>
      <c r="AA204" s="198"/>
      <c r="AB204" s="195"/>
      <c r="AC204" s="246"/>
      <c r="AD204" s="195"/>
      <c r="AE204" s="246"/>
      <c r="AF204" s="195"/>
      <c r="AG204" s="246"/>
      <c r="AH204" s="195"/>
      <c r="AI204" s="246"/>
      <c r="AK204" s="246"/>
      <c r="AM204" s="246"/>
    </row>
    <row r="205" spans="1:39" s="17" customFormat="1" ht="14.25" customHeight="1" x14ac:dyDescent="0.25">
      <c r="A205" s="198"/>
      <c r="B205" s="200"/>
      <c r="C205" s="199"/>
      <c r="D205" s="199"/>
      <c r="E205" s="199"/>
      <c r="F205" s="200"/>
      <c r="G205" s="200"/>
      <c r="H205" s="198"/>
      <c r="I205" s="199"/>
      <c r="J205" s="212"/>
      <c r="K205" s="198"/>
      <c r="L205" s="198"/>
      <c r="M205" s="198"/>
      <c r="N205" s="198"/>
      <c r="O205" s="198"/>
      <c r="P205" s="198"/>
      <c r="Q205" s="198"/>
      <c r="R205" s="198"/>
      <c r="S205" s="198"/>
      <c r="T205" s="331"/>
      <c r="U205" s="331"/>
      <c r="V205" s="332"/>
      <c r="W205" s="332"/>
      <c r="X205" s="333"/>
      <c r="Y205" s="199"/>
      <c r="Z205" s="199"/>
      <c r="AA205" s="198"/>
      <c r="AB205" s="195"/>
      <c r="AC205" s="246"/>
      <c r="AD205" s="195"/>
      <c r="AE205" s="246"/>
      <c r="AF205" s="195"/>
      <c r="AG205" s="246"/>
      <c r="AH205" s="195"/>
      <c r="AI205" s="246"/>
      <c r="AK205" s="246"/>
      <c r="AM205" s="246"/>
    </row>
    <row r="206" spans="1:39" s="17" customFormat="1" ht="14.25" customHeight="1" x14ac:dyDescent="0.25">
      <c r="A206" s="198"/>
      <c r="B206" s="200"/>
      <c r="C206" s="199"/>
      <c r="D206" s="199"/>
      <c r="E206" s="199"/>
      <c r="F206" s="200"/>
      <c r="G206" s="200"/>
      <c r="H206" s="198"/>
      <c r="I206" s="199"/>
      <c r="J206" s="212"/>
      <c r="K206" s="198"/>
      <c r="L206" s="198"/>
      <c r="M206" s="198"/>
      <c r="N206" s="198"/>
      <c r="O206" s="198"/>
      <c r="P206" s="198"/>
      <c r="Q206" s="198"/>
      <c r="R206" s="198"/>
      <c r="S206" s="198"/>
      <c r="T206" s="331"/>
      <c r="U206" s="331"/>
      <c r="V206" s="332"/>
      <c r="W206" s="332"/>
      <c r="X206" s="333"/>
      <c r="Y206" s="199"/>
      <c r="Z206" s="199"/>
      <c r="AA206" s="198"/>
      <c r="AB206" s="195"/>
      <c r="AC206" s="246"/>
      <c r="AD206" s="195"/>
      <c r="AE206" s="246"/>
      <c r="AF206" s="195"/>
      <c r="AG206" s="246"/>
      <c r="AH206" s="195"/>
      <c r="AI206" s="246"/>
      <c r="AK206" s="246"/>
      <c r="AM206" s="246"/>
    </row>
    <row r="207" spans="1:39" s="17" customFormat="1" ht="14.25" customHeight="1" x14ac:dyDescent="0.25">
      <c r="A207" s="198"/>
      <c r="B207" s="200"/>
      <c r="C207" s="199"/>
      <c r="D207" s="199"/>
      <c r="E207" s="199"/>
      <c r="F207" s="200"/>
      <c r="G207" s="200"/>
      <c r="H207" s="198"/>
      <c r="I207" s="199"/>
      <c r="J207" s="212"/>
      <c r="K207" s="198"/>
      <c r="L207" s="198"/>
      <c r="M207" s="198"/>
      <c r="N207" s="198"/>
      <c r="O207" s="198"/>
      <c r="P207" s="198"/>
      <c r="Q207" s="198"/>
      <c r="R207" s="198"/>
      <c r="S207" s="198"/>
      <c r="T207" s="331"/>
      <c r="U207" s="331"/>
      <c r="V207" s="332"/>
      <c r="W207" s="332"/>
      <c r="X207" s="333"/>
      <c r="Y207" s="199"/>
      <c r="Z207" s="199"/>
      <c r="AA207" s="198"/>
      <c r="AB207" s="195"/>
      <c r="AC207" s="246"/>
      <c r="AD207" s="195"/>
      <c r="AE207" s="246"/>
      <c r="AF207" s="195"/>
      <c r="AG207" s="246"/>
      <c r="AH207" s="195"/>
      <c r="AI207" s="246"/>
      <c r="AK207" s="246"/>
      <c r="AM207" s="246"/>
    </row>
    <row r="208" spans="1:39" s="17" customFormat="1" ht="14.25" customHeight="1" x14ac:dyDescent="0.25">
      <c r="A208" s="198"/>
      <c r="B208" s="200"/>
      <c r="C208" s="199"/>
      <c r="D208" s="199"/>
      <c r="E208" s="199"/>
      <c r="F208" s="200"/>
      <c r="G208" s="200"/>
      <c r="H208" s="198"/>
      <c r="I208" s="199"/>
      <c r="J208" s="212"/>
      <c r="K208" s="198"/>
      <c r="L208" s="198"/>
      <c r="M208" s="198"/>
      <c r="N208" s="198"/>
      <c r="O208" s="198"/>
      <c r="P208" s="198"/>
      <c r="Q208" s="198"/>
      <c r="R208" s="198"/>
      <c r="S208" s="198"/>
      <c r="T208" s="331"/>
      <c r="U208" s="331"/>
      <c r="V208" s="332"/>
      <c r="W208" s="332"/>
      <c r="X208" s="333"/>
      <c r="Y208" s="199"/>
      <c r="Z208" s="199"/>
      <c r="AA208" s="198"/>
      <c r="AB208" s="195"/>
      <c r="AC208" s="246"/>
      <c r="AD208" s="195"/>
      <c r="AE208" s="246"/>
      <c r="AF208" s="195"/>
      <c r="AG208" s="246"/>
      <c r="AH208" s="195"/>
      <c r="AI208" s="246"/>
      <c r="AK208" s="246"/>
      <c r="AM208" s="246"/>
    </row>
    <row r="209" spans="1:39" s="17" customFormat="1" ht="14.25" customHeight="1" x14ac:dyDescent="0.25">
      <c r="A209" s="198"/>
      <c r="B209" s="200"/>
      <c r="C209" s="199"/>
      <c r="D209" s="199"/>
      <c r="E209" s="199"/>
      <c r="F209" s="200"/>
      <c r="G209" s="200"/>
      <c r="H209" s="198"/>
      <c r="I209" s="199"/>
      <c r="J209" s="212"/>
      <c r="K209" s="198"/>
      <c r="L209" s="198"/>
      <c r="M209" s="198"/>
      <c r="N209" s="198"/>
      <c r="O209" s="198"/>
      <c r="P209" s="198"/>
      <c r="Q209" s="198"/>
      <c r="R209" s="198"/>
      <c r="S209" s="198"/>
      <c r="T209" s="331"/>
      <c r="U209" s="331"/>
      <c r="V209" s="332"/>
      <c r="W209" s="332"/>
      <c r="X209" s="333"/>
      <c r="Y209" s="199"/>
      <c r="Z209" s="199"/>
      <c r="AA209" s="198"/>
      <c r="AB209" s="195"/>
      <c r="AC209" s="246"/>
      <c r="AD209" s="195"/>
      <c r="AE209" s="246"/>
      <c r="AF209" s="195"/>
      <c r="AG209" s="246"/>
      <c r="AH209" s="195"/>
      <c r="AI209" s="246"/>
      <c r="AK209" s="246"/>
      <c r="AM209" s="246"/>
    </row>
    <row r="210" spans="1:39" s="17" customFormat="1" ht="14.25" customHeight="1" x14ac:dyDescent="0.25">
      <c r="A210" s="198"/>
      <c r="B210" s="200"/>
      <c r="C210" s="199"/>
      <c r="D210" s="199"/>
      <c r="E210" s="199"/>
      <c r="F210" s="200"/>
      <c r="G210" s="200"/>
      <c r="H210" s="198"/>
      <c r="I210" s="199"/>
      <c r="J210" s="212"/>
      <c r="K210" s="198"/>
      <c r="L210" s="198"/>
      <c r="M210" s="198"/>
      <c r="N210" s="198"/>
      <c r="O210" s="198"/>
      <c r="P210" s="198"/>
      <c r="Q210" s="198"/>
      <c r="R210" s="198"/>
      <c r="S210" s="198"/>
      <c r="T210" s="331"/>
      <c r="U210" s="331"/>
      <c r="V210" s="332"/>
      <c r="W210" s="332"/>
      <c r="X210" s="333"/>
      <c r="Y210" s="199"/>
      <c r="Z210" s="199"/>
      <c r="AA210" s="198"/>
      <c r="AB210" s="195"/>
      <c r="AC210" s="246"/>
      <c r="AD210" s="195"/>
      <c r="AE210" s="246"/>
      <c r="AF210" s="195"/>
      <c r="AG210" s="246"/>
      <c r="AH210" s="195"/>
      <c r="AI210" s="246"/>
      <c r="AK210" s="246"/>
      <c r="AM210" s="246"/>
    </row>
    <row r="211" spans="1:39" s="17" customFormat="1" ht="14.25" customHeight="1" x14ac:dyDescent="0.25">
      <c r="A211" s="198"/>
      <c r="B211" s="200"/>
      <c r="C211" s="199"/>
      <c r="D211" s="199"/>
      <c r="E211" s="199"/>
      <c r="F211" s="200"/>
      <c r="G211" s="200"/>
      <c r="H211" s="198"/>
      <c r="I211" s="199"/>
      <c r="J211" s="212"/>
      <c r="K211" s="198"/>
      <c r="L211" s="198"/>
      <c r="M211" s="198"/>
      <c r="N211" s="198"/>
      <c r="O211" s="198"/>
      <c r="P211" s="198"/>
      <c r="Q211" s="198"/>
      <c r="R211" s="198"/>
      <c r="S211" s="198"/>
      <c r="T211" s="331"/>
      <c r="U211" s="331"/>
      <c r="V211" s="332"/>
      <c r="W211" s="332"/>
      <c r="X211" s="333"/>
      <c r="Y211" s="199"/>
      <c r="Z211" s="199"/>
      <c r="AA211" s="198"/>
      <c r="AB211" s="195"/>
      <c r="AC211" s="246"/>
      <c r="AD211" s="195"/>
      <c r="AE211" s="246"/>
      <c r="AF211" s="195"/>
      <c r="AG211" s="246"/>
      <c r="AH211" s="195"/>
      <c r="AI211" s="246"/>
      <c r="AK211" s="246"/>
      <c r="AM211" s="246"/>
    </row>
    <row r="212" spans="1:39" s="17" customFormat="1" ht="14.25" customHeight="1" x14ac:dyDescent="0.25">
      <c r="A212" s="198"/>
      <c r="B212" s="200"/>
      <c r="C212" s="199"/>
      <c r="D212" s="199"/>
      <c r="E212" s="199"/>
      <c r="F212" s="200"/>
      <c r="G212" s="200"/>
      <c r="H212" s="198"/>
      <c r="I212" s="199"/>
      <c r="J212" s="212"/>
      <c r="K212" s="198"/>
      <c r="L212" s="198"/>
      <c r="M212" s="198"/>
      <c r="N212" s="198"/>
      <c r="O212" s="198"/>
      <c r="P212" s="198"/>
      <c r="Q212" s="198"/>
      <c r="R212" s="198"/>
      <c r="S212" s="198"/>
      <c r="T212" s="331"/>
      <c r="U212" s="331"/>
      <c r="V212" s="332"/>
      <c r="W212" s="332"/>
      <c r="X212" s="333"/>
      <c r="Y212" s="199"/>
      <c r="Z212" s="199"/>
      <c r="AA212" s="198"/>
      <c r="AB212" s="195"/>
      <c r="AC212" s="246"/>
      <c r="AD212" s="195"/>
      <c r="AE212" s="246"/>
      <c r="AF212" s="195"/>
      <c r="AG212" s="246"/>
      <c r="AH212" s="195"/>
      <c r="AI212" s="246"/>
      <c r="AK212" s="246"/>
      <c r="AM212" s="246"/>
    </row>
    <row r="213" spans="1:39" s="17" customFormat="1" ht="14.25" customHeight="1" x14ac:dyDescent="0.25">
      <c r="A213" s="198"/>
      <c r="B213" s="200"/>
      <c r="C213" s="199"/>
      <c r="D213" s="199"/>
      <c r="E213" s="199"/>
      <c r="F213" s="200"/>
      <c r="G213" s="200"/>
      <c r="H213" s="198"/>
      <c r="I213" s="199"/>
      <c r="J213" s="212"/>
      <c r="K213" s="198"/>
      <c r="L213" s="198"/>
      <c r="M213" s="198"/>
      <c r="N213" s="198"/>
      <c r="O213" s="198"/>
      <c r="P213" s="198"/>
      <c r="Q213" s="198"/>
      <c r="R213" s="198"/>
      <c r="S213" s="198"/>
      <c r="T213" s="331"/>
      <c r="U213" s="331"/>
      <c r="V213" s="332"/>
      <c r="W213" s="332"/>
      <c r="X213" s="333"/>
      <c r="Y213" s="199"/>
      <c r="Z213" s="199"/>
      <c r="AA213" s="198"/>
      <c r="AB213" s="195"/>
      <c r="AC213" s="246"/>
      <c r="AD213" s="195"/>
      <c r="AE213" s="246"/>
      <c r="AF213" s="195"/>
      <c r="AG213" s="246"/>
      <c r="AH213" s="195"/>
      <c r="AI213" s="246"/>
      <c r="AK213" s="246"/>
      <c r="AM213" s="246"/>
    </row>
    <row r="214" spans="1:39" s="17" customFormat="1" ht="14.25" customHeight="1" x14ac:dyDescent="0.25">
      <c r="A214" s="198"/>
      <c r="B214" s="200"/>
      <c r="C214" s="199"/>
      <c r="D214" s="199"/>
      <c r="E214" s="199"/>
      <c r="F214" s="200"/>
      <c r="G214" s="200"/>
      <c r="H214" s="198"/>
      <c r="I214" s="199"/>
      <c r="J214" s="212"/>
      <c r="K214" s="198"/>
      <c r="L214" s="198"/>
      <c r="M214" s="198"/>
      <c r="N214" s="198"/>
      <c r="O214" s="198"/>
      <c r="P214" s="198"/>
      <c r="Q214" s="198"/>
      <c r="R214" s="198"/>
      <c r="S214" s="198"/>
      <c r="T214" s="331"/>
      <c r="U214" s="331"/>
      <c r="V214" s="332"/>
      <c r="W214" s="332"/>
      <c r="X214" s="333"/>
      <c r="Y214" s="199"/>
      <c r="Z214" s="199"/>
      <c r="AA214" s="198"/>
      <c r="AB214" s="195"/>
      <c r="AC214" s="246"/>
      <c r="AD214" s="195"/>
      <c r="AE214" s="246"/>
      <c r="AF214" s="195"/>
      <c r="AG214" s="246"/>
      <c r="AH214" s="195"/>
      <c r="AI214" s="246"/>
      <c r="AK214" s="246"/>
      <c r="AM214" s="246"/>
    </row>
    <row r="215" spans="1:39" s="17" customFormat="1" ht="14.25" customHeight="1" x14ac:dyDescent="0.25">
      <c r="A215" s="198"/>
      <c r="B215" s="200"/>
      <c r="C215" s="199"/>
      <c r="D215" s="199"/>
      <c r="E215" s="199"/>
      <c r="F215" s="200"/>
      <c r="G215" s="200"/>
      <c r="H215" s="198"/>
      <c r="I215" s="199"/>
      <c r="J215" s="212"/>
      <c r="K215" s="198"/>
      <c r="L215" s="198"/>
      <c r="M215" s="198"/>
      <c r="N215" s="198"/>
      <c r="O215" s="198"/>
      <c r="P215" s="198"/>
      <c r="Q215" s="198"/>
      <c r="R215" s="198"/>
      <c r="S215" s="198"/>
      <c r="T215" s="331"/>
      <c r="U215" s="331"/>
      <c r="V215" s="332"/>
      <c r="W215" s="332"/>
      <c r="X215" s="333"/>
      <c r="Y215" s="199"/>
      <c r="Z215" s="199"/>
      <c r="AA215" s="198"/>
      <c r="AB215" s="195"/>
      <c r="AC215" s="246"/>
      <c r="AD215" s="195"/>
      <c r="AE215" s="246"/>
      <c r="AF215" s="195"/>
      <c r="AG215" s="246"/>
      <c r="AH215" s="195"/>
      <c r="AI215" s="246"/>
      <c r="AK215" s="246"/>
      <c r="AM215" s="246"/>
    </row>
    <row r="216" spans="1:39" s="17" customFormat="1" ht="14.25" customHeight="1" x14ac:dyDescent="0.25">
      <c r="A216" s="198"/>
      <c r="B216" s="200"/>
      <c r="C216" s="199"/>
      <c r="D216" s="199"/>
      <c r="E216" s="199"/>
      <c r="F216" s="200"/>
      <c r="G216" s="200"/>
      <c r="H216" s="198"/>
      <c r="I216" s="199"/>
      <c r="J216" s="212"/>
      <c r="K216" s="198"/>
      <c r="L216" s="198"/>
      <c r="M216" s="198"/>
      <c r="N216" s="198"/>
      <c r="O216" s="198"/>
      <c r="P216" s="198"/>
      <c r="Q216" s="198"/>
      <c r="R216" s="198"/>
      <c r="S216" s="198"/>
      <c r="T216" s="331"/>
      <c r="U216" s="331"/>
      <c r="V216" s="332"/>
      <c r="W216" s="332"/>
      <c r="X216" s="333"/>
      <c r="Y216" s="199"/>
      <c r="Z216" s="199"/>
      <c r="AA216" s="198"/>
      <c r="AB216" s="195"/>
      <c r="AC216" s="246"/>
      <c r="AD216" s="195"/>
      <c r="AE216" s="246"/>
      <c r="AF216" s="195"/>
      <c r="AG216" s="246"/>
      <c r="AH216" s="195"/>
      <c r="AI216" s="246"/>
      <c r="AK216" s="246"/>
      <c r="AM216" s="246"/>
    </row>
    <row r="217" spans="1:39" s="17" customFormat="1" ht="14.25" customHeight="1" x14ac:dyDescent="0.25">
      <c r="A217" s="198"/>
      <c r="B217" s="200"/>
      <c r="C217" s="199"/>
      <c r="D217" s="199"/>
      <c r="E217" s="199"/>
      <c r="F217" s="200"/>
      <c r="G217" s="200"/>
      <c r="H217" s="198"/>
      <c r="I217" s="199"/>
      <c r="J217" s="212"/>
      <c r="K217" s="198"/>
      <c r="L217" s="198"/>
      <c r="M217" s="198"/>
      <c r="N217" s="198"/>
      <c r="O217" s="198"/>
      <c r="P217" s="198"/>
      <c r="Q217" s="198"/>
      <c r="R217" s="198"/>
      <c r="S217" s="198"/>
      <c r="T217" s="331"/>
      <c r="U217" s="331"/>
      <c r="V217" s="332"/>
      <c r="W217" s="332"/>
      <c r="X217" s="333"/>
      <c r="Y217" s="199"/>
      <c r="Z217" s="199"/>
      <c r="AA217" s="198"/>
      <c r="AB217" s="195"/>
      <c r="AC217" s="246"/>
      <c r="AD217" s="195"/>
      <c r="AE217" s="246"/>
      <c r="AF217" s="195"/>
      <c r="AG217" s="246"/>
      <c r="AH217" s="195"/>
      <c r="AI217" s="246"/>
      <c r="AK217" s="246"/>
      <c r="AM217" s="246"/>
    </row>
    <row r="218" spans="1:39" s="17" customFormat="1" ht="14.25" customHeight="1" x14ac:dyDescent="0.25">
      <c r="A218" s="198"/>
      <c r="B218" s="200"/>
      <c r="C218" s="199"/>
      <c r="D218" s="199"/>
      <c r="E218" s="199"/>
      <c r="F218" s="200"/>
      <c r="G218" s="200"/>
      <c r="H218" s="198"/>
      <c r="I218" s="199"/>
      <c r="J218" s="212"/>
      <c r="K218" s="198"/>
      <c r="L218" s="198"/>
      <c r="M218" s="198"/>
      <c r="N218" s="198"/>
      <c r="O218" s="198"/>
      <c r="P218" s="198"/>
      <c r="Q218" s="198"/>
      <c r="R218" s="198"/>
      <c r="S218" s="198"/>
      <c r="T218" s="331"/>
      <c r="U218" s="331"/>
      <c r="V218" s="332"/>
      <c r="W218" s="332"/>
      <c r="X218" s="333"/>
      <c r="Y218" s="199"/>
      <c r="Z218" s="199"/>
      <c r="AA218" s="198"/>
      <c r="AB218" s="195"/>
      <c r="AC218" s="246"/>
      <c r="AD218" s="195"/>
      <c r="AE218" s="246"/>
      <c r="AF218" s="195"/>
      <c r="AG218" s="246"/>
      <c r="AH218" s="195"/>
      <c r="AI218" s="246"/>
      <c r="AK218" s="246"/>
      <c r="AM218" s="246"/>
    </row>
    <row r="219" spans="1:39" s="17" customFormat="1" ht="14.25" customHeight="1" x14ac:dyDescent="0.25">
      <c r="A219" s="198"/>
      <c r="B219" s="200"/>
      <c r="C219" s="199"/>
      <c r="D219" s="199"/>
      <c r="E219" s="199"/>
      <c r="F219" s="200"/>
      <c r="G219" s="200"/>
      <c r="H219" s="198"/>
      <c r="I219" s="199"/>
      <c r="J219" s="212"/>
      <c r="K219" s="198"/>
      <c r="L219" s="198"/>
      <c r="M219" s="198"/>
      <c r="N219" s="198"/>
      <c r="O219" s="198"/>
      <c r="P219" s="198"/>
      <c r="Q219" s="198"/>
      <c r="R219" s="198"/>
      <c r="S219" s="198"/>
      <c r="T219" s="331"/>
      <c r="U219" s="331"/>
      <c r="V219" s="332"/>
      <c r="W219" s="332"/>
      <c r="X219" s="333"/>
      <c r="Y219" s="199"/>
      <c r="Z219" s="199"/>
      <c r="AA219" s="198"/>
      <c r="AB219" s="195"/>
      <c r="AC219" s="246"/>
      <c r="AD219" s="195"/>
      <c r="AE219" s="246"/>
      <c r="AF219" s="195"/>
      <c r="AG219" s="246"/>
      <c r="AH219" s="195"/>
      <c r="AI219" s="246"/>
      <c r="AK219" s="246"/>
      <c r="AM219" s="246"/>
    </row>
    <row r="220" spans="1:39" s="17" customFormat="1" ht="14.25" customHeight="1" x14ac:dyDescent="0.25">
      <c r="A220" s="198"/>
      <c r="B220" s="200"/>
      <c r="C220" s="199"/>
      <c r="D220" s="199"/>
      <c r="E220" s="199"/>
      <c r="F220" s="200"/>
      <c r="G220" s="200"/>
      <c r="H220" s="198"/>
      <c r="I220" s="199"/>
      <c r="J220" s="212"/>
      <c r="K220" s="198"/>
      <c r="L220" s="198"/>
      <c r="M220" s="198"/>
      <c r="N220" s="198"/>
      <c r="O220" s="198"/>
      <c r="P220" s="198"/>
      <c r="Q220" s="198"/>
      <c r="R220" s="198"/>
      <c r="S220" s="198"/>
      <c r="T220" s="331"/>
      <c r="U220" s="331"/>
      <c r="V220" s="332"/>
      <c r="W220" s="332"/>
      <c r="X220" s="333"/>
      <c r="Y220" s="199"/>
      <c r="Z220" s="199"/>
      <c r="AA220" s="198"/>
      <c r="AB220" s="195"/>
      <c r="AC220" s="246"/>
      <c r="AD220" s="195"/>
      <c r="AE220" s="246"/>
      <c r="AF220" s="195"/>
      <c r="AG220" s="246"/>
      <c r="AH220" s="195"/>
      <c r="AI220" s="246"/>
      <c r="AK220" s="246"/>
      <c r="AM220" s="246"/>
    </row>
    <row r="221" spans="1:39" s="17" customFormat="1" ht="14.25" customHeight="1" x14ac:dyDescent="0.25">
      <c r="A221" s="198"/>
      <c r="B221" s="200"/>
      <c r="C221" s="199"/>
      <c r="D221" s="199"/>
      <c r="E221" s="199"/>
      <c r="F221" s="200"/>
      <c r="G221" s="200"/>
      <c r="H221" s="198"/>
      <c r="I221" s="199"/>
      <c r="J221" s="212"/>
      <c r="K221" s="198"/>
      <c r="L221" s="198"/>
      <c r="M221" s="198"/>
      <c r="N221" s="198"/>
      <c r="O221" s="198"/>
      <c r="P221" s="198"/>
      <c r="Q221" s="198"/>
      <c r="R221" s="198"/>
      <c r="S221" s="198"/>
      <c r="T221" s="331"/>
      <c r="U221" s="331"/>
      <c r="V221" s="332"/>
      <c r="W221" s="332"/>
      <c r="X221" s="333"/>
      <c r="Y221" s="199"/>
      <c r="Z221" s="199"/>
      <c r="AA221" s="198"/>
      <c r="AB221" s="195"/>
      <c r="AC221" s="246"/>
      <c r="AD221" s="195"/>
      <c r="AE221" s="246"/>
      <c r="AF221" s="195"/>
      <c r="AG221" s="246"/>
      <c r="AH221" s="195"/>
      <c r="AI221" s="246"/>
      <c r="AK221" s="246"/>
      <c r="AM221" s="246"/>
    </row>
    <row r="222" spans="1:39" s="17" customFormat="1" ht="14.25" customHeight="1" x14ac:dyDescent="0.25">
      <c r="A222" s="198"/>
      <c r="B222" s="200"/>
      <c r="C222" s="199"/>
      <c r="D222" s="199"/>
      <c r="E222" s="199"/>
      <c r="F222" s="200"/>
      <c r="G222" s="200"/>
      <c r="H222" s="198"/>
      <c r="I222" s="199"/>
      <c r="J222" s="212"/>
      <c r="K222" s="198"/>
      <c r="L222" s="198"/>
      <c r="M222" s="198"/>
      <c r="N222" s="198"/>
      <c r="O222" s="198"/>
      <c r="P222" s="198"/>
      <c r="Q222" s="198"/>
      <c r="R222" s="198"/>
      <c r="S222" s="198"/>
      <c r="T222" s="331"/>
      <c r="U222" s="331"/>
      <c r="V222" s="332"/>
      <c r="W222" s="332"/>
      <c r="X222" s="333"/>
      <c r="Y222" s="199"/>
      <c r="Z222" s="199"/>
      <c r="AA222" s="198"/>
      <c r="AB222" s="195"/>
      <c r="AC222" s="246"/>
      <c r="AD222" s="195"/>
      <c r="AE222" s="246"/>
      <c r="AF222" s="195"/>
      <c r="AG222" s="246"/>
      <c r="AH222" s="195"/>
      <c r="AI222" s="246"/>
      <c r="AK222" s="246"/>
      <c r="AM222" s="246"/>
    </row>
    <row r="223" spans="1:39" s="17" customFormat="1" ht="14.25" customHeight="1" x14ac:dyDescent="0.25">
      <c r="A223" s="198"/>
      <c r="B223" s="200"/>
      <c r="C223" s="199"/>
      <c r="D223" s="199"/>
      <c r="E223" s="199"/>
      <c r="F223" s="200"/>
      <c r="G223" s="200"/>
      <c r="H223" s="198"/>
      <c r="I223" s="199"/>
      <c r="J223" s="212"/>
      <c r="K223" s="198"/>
      <c r="L223" s="198"/>
      <c r="M223" s="198"/>
      <c r="N223" s="198"/>
      <c r="O223" s="198"/>
      <c r="P223" s="198"/>
      <c r="Q223" s="198"/>
      <c r="R223" s="198"/>
      <c r="S223" s="198"/>
      <c r="T223" s="331"/>
      <c r="U223" s="331"/>
      <c r="V223" s="332"/>
      <c r="W223" s="332"/>
      <c r="X223" s="333"/>
      <c r="Y223" s="199"/>
      <c r="Z223" s="199"/>
      <c r="AA223" s="198"/>
      <c r="AB223" s="195"/>
      <c r="AC223" s="246"/>
      <c r="AD223" s="195"/>
      <c r="AE223" s="246"/>
      <c r="AF223" s="195"/>
      <c r="AG223" s="246"/>
      <c r="AH223" s="195"/>
      <c r="AI223" s="246"/>
      <c r="AK223" s="246"/>
      <c r="AM223" s="246"/>
    </row>
    <row r="224" spans="1:39" s="17" customFormat="1" ht="14.25" customHeight="1" x14ac:dyDescent="0.25">
      <c r="A224" s="198"/>
      <c r="B224" s="200"/>
      <c r="C224" s="199"/>
      <c r="D224" s="199"/>
      <c r="E224" s="199"/>
      <c r="F224" s="200"/>
      <c r="G224" s="200"/>
      <c r="H224" s="198"/>
      <c r="I224" s="199"/>
      <c r="J224" s="212"/>
      <c r="K224" s="198"/>
      <c r="L224" s="198"/>
      <c r="M224" s="198"/>
      <c r="N224" s="198"/>
      <c r="O224" s="198"/>
      <c r="P224" s="198"/>
      <c r="Q224" s="198"/>
      <c r="R224" s="198"/>
      <c r="S224" s="198"/>
      <c r="T224" s="331"/>
      <c r="U224" s="331"/>
      <c r="V224" s="332"/>
      <c r="W224" s="332"/>
      <c r="X224" s="333"/>
      <c r="Y224" s="199"/>
      <c r="Z224" s="199"/>
      <c r="AA224" s="198"/>
      <c r="AB224" s="195"/>
      <c r="AC224" s="246"/>
      <c r="AD224" s="195"/>
      <c r="AE224" s="246"/>
      <c r="AF224" s="195"/>
      <c r="AG224" s="246"/>
      <c r="AH224" s="195"/>
      <c r="AI224" s="246"/>
      <c r="AK224" s="246"/>
      <c r="AM224" s="246"/>
    </row>
    <row r="225" spans="1:39" s="17" customFormat="1" ht="14.25" customHeight="1" x14ac:dyDescent="0.25">
      <c r="A225" s="198"/>
      <c r="B225" s="200"/>
      <c r="C225" s="199"/>
      <c r="D225" s="199"/>
      <c r="E225" s="199"/>
      <c r="F225" s="200"/>
      <c r="G225" s="200"/>
      <c r="H225" s="198"/>
      <c r="I225" s="199"/>
      <c r="J225" s="212"/>
      <c r="K225" s="198"/>
      <c r="L225" s="198"/>
      <c r="M225" s="198"/>
      <c r="N225" s="198"/>
      <c r="O225" s="198"/>
      <c r="P225" s="198"/>
      <c r="Q225" s="198"/>
      <c r="R225" s="198"/>
      <c r="S225" s="198"/>
      <c r="T225" s="331"/>
      <c r="U225" s="331"/>
      <c r="V225" s="332"/>
      <c r="W225" s="332"/>
      <c r="X225" s="333"/>
      <c r="Y225" s="199"/>
      <c r="Z225" s="199"/>
      <c r="AA225" s="198"/>
      <c r="AB225" s="195"/>
      <c r="AC225" s="246"/>
      <c r="AD225" s="195"/>
      <c r="AE225" s="246"/>
      <c r="AF225" s="195"/>
      <c r="AG225" s="246"/>
      <c r="AH225" s="195"/>
      <c r="AI225" s="246"/>
      <c r="AK225" s="246"/>
      <c r="AM225" s="246"/>
    </row>
    <row r="226" spans="1:39" s="17" customFormat="1" ht="14.25" customHeight="1" x14ac:dyDescent="0.25">
      <c r="A226" s="198"/>
      <c r="B226" s="200"/>
      <c r="C226" s="199"/>
      <c r="D226" s="199"/>
      <c r="E226" s="199"/>
      <c r="F226" s="200"/>
      <c r="G226" s="200"/>
      <c r="H226" s="198"/>
      <c r="I226" s="199"/>
      <c r="J226" s="212"/>
      <c r="K226" s="198"/>
      <c r="L226" s="198"/>
      <c r="M226" s="198"/>
      <c r="N226" s="198"/>
      <c r="O226" s="198"/>
      <c r="P226" s="198"/>
      <c r="Q226" s="198"/>
      <c r="R226" s="198"/>
      <c r="S226" s="198"/>
      <c r="T226" s="331"/>
      <c r="U226" s="331"/>
      <c r="V226" s="332"/>
      <c r="W226" s="332"/>
      <c r="X226" s="333"/>
      <c r="Y226" s="199"/>
      <c r="Z226" s="199"/>
      <c r="AA226" s="198"/>
      <c r="AB226" s="195"/>
      <c r="AC226" s="246"/>
      <c r="AD226" s="195"/>
      <c r="AE226" s="246"/>
      <c r="AF226" s="195"/>
      <c r="AG226" s="246"/>
      <c r="AH226" s="195"/>
      <c r="AI226" s="246"/>
      <c r="AK226" s="246"/>
      <c r="AM226" s="246"/>
    </row>
    <row r="227" spans="1:39" s="17" customFormat="1" ht="14.25" customHeight="1" x14ac:dyDescent="0.25">
      <c r="A227" s="198"/>
      <c r="B227" s="200"/>
      <c r="C227" s="199"/>
      <c r="D227" s="199"/>
      <c r="E227" s="199"/>
      <c r="F227" s="200"/>
      <c r="G227" s="200"/>
      <c r="H227" s="198"/>
      <c r="I227" s="199"/>
      <c r="J227" s="212"/>
      <c r="K227" s="198"/>
      <c r="L227" s="198"/>
      <c r="M227" s="198"/>
      <c r="N227" s="198"/>
      <c r="O227" s="198"/>
      <c r="P227" s="198"/>
      <c r="Q227" s="198"/>
      <c r="R227" s="198"/>
      <c r="S227" s="198"/>
      <c r="T227" s="331"/>
      <c r="U227" s="331"/>
      <c r="V227" s="332"/>
      <c r="W227" s="332"/>
      <c r="X227" s="333"/>
      <c r="Y227" s="199"/>
      <c r="Z227" s="199"/>
      <c r="AA227" s="198"/>
      <c r="AB227" s="195"/>
      <c r="AC227" s="246"/>
      <c r="AD227" s="195"/>
      <c r="AE227" s="246"/>
      <c r="AF227" s="195"/>
      <c r="AG227" s="246"/>
      <c r="AH227" s="195"/>
      <c r="AI227" s="246"/>
      <c r="AK227" s="246"/>
      <c r="AM227" s="246"/>
    </row>
    <row r="228" spans="1:39" s="17" customFormat="1" ht="14.25" customHeight="1" x14ac:dyDescent="0.25">
      <c r="A228" s="198"/>
      <c r="B228" s="200"/>
      <c r="C228" s="199"/>
      <c r="D228" s="199"/>
      <c r="E228" s="199"/>
      <c r="F228" s="200"/>
      <c r="G228" s="200"/>
      <c r="H228" s="198"/>
      <c r="I228" s="199"/>
      <c r="J228" s="212"/>
      <c r="K228" s="198"/>
      <c r="L228" s="198"/>
      <c r="M228" s="198"/>
      <c r="N228" s="198"/>
      <c r="O228" s="198"/>
      <c r="P228" s="198"/>
      <c r="Q228" s="198"/>
      <c r="R228" s="198"/>
      <c r="S228" s="198"/>
      <c r="T228" s="331"/>
      <c r="U228" s="331"/>
      <c r="V228" s="332"/>
      <c r="W228" s="332"/>
      <c r="X228" s="333"/>
      <c r="Y228" s="199"/>
      <c r="Z228" s="199"/>
      <c r="AA228" s="198"/>
      <c r="AB228" s="195"/>
      <c r="AC228" s="246"/>
      <c r="AD228" s="195"/>
      <c r="AE228" s="246"/>
      <c r="AF228" s="195"/>
      <c r="AG228" s="246"/>
      <c r="AH228" s="195"/>
      <c r="AI228" s="246"/>
      <c r="AK228" s="246"/>
      <c r="AM228" s="246"/>
    </row>
    <row r="229" spans="1:39" s="17" customFormat="1" ht="14.25" customHeight="1" x14ac:dyDescent="0.25">
      <c r="A229" s="198"/>
      <c r="B229" s="200"/>
      <c r="C229" s="199"/>
      <c r="D229" s="199"/>
      <c r="E229" s="199"/>
      <c r="F229" s="200"/>
      <c r="G229" s="200"/>
      <c r="H229" s="198"/>
      <c r="I229" s="199"/>
      <c r="J229" s="212"/>
      <c r="K229" s="198"/>
      <c r="L229" s="198"/>
      <c r="M229" s="198"/>
      <c r="N229" s="198"/>
      <c r="O229" s="198"/>
      <c r="P229" s="198"/>
      <c r="Q229" s="198"/>
      <c r="R229" s="198"/>
      <c r="S229" s="198"/>
      <c r="T229" s="331"/>
      <c r="U229" s="331"/>
      <c r="V229" s="332"/>
      <c r="W229" s="332"/>
      <c r="X229" s="333"/>
      <c r="Y229" s="199"/>
      <c r="Z229" s="199"/>
      <c r="AA229" s="198"/>
      <c r="AB229" s="195"/>
      <c r="AC229" s="246"/>
      <c r="AD229" s="195"/>
      <c r="AE229" s="246"/>
      <c r="AF229" s="195"/>
      <c r="AG229" s="246"/>
      <c r="AH229" s="195"/>
      <c r="AI229" s="246"/>
      <c r="AK229" s="246"/>
      <c r="AM229" s="246"/>
    </row>
    <row r="230" spans="1:39" s="17" customFormat="1" ht="14.25" customHeight="1" x14ac:dyDescent="0.25">
      <c r="A230" s="198"/>
      <c r="B230" s="200"/>
      <c r="C230" s="199"/>
      <c r="D230" s="199"/>
      <c r="E230" s="199"/>
      <c r="F230" s="200"/>
      <c r="G230" s="200"/>
      <c r="H230" s="198"/>
      <c r="I230" s="199"/>
      <c r="J230" s="212"/>
      <c r="K230" s="198"/>
      <c r="L230" s="198"/>
      <c r="M230" s="198"/>
      <c r="N230" s="198"/>
      <c r="O230" s="198"/>
      <c r="P230" s="198"/>
      <c r="Q230" s="198"/>
      <c r="R230" s="198"/>
      <c r="S230" s="198"/>
      <c r="T230" s="331"/>
      <c r="U230" s="331"/>
      <c r="V230" s="332"/>
      <c r="W230" s="332"/>
      <c r="X230" s="333"/>
      <c r="Y230" s="199"/>
      <c r="Z230" s="199"/>
      <c r="AA230" s="198"/>
      <c r="AB230" s="195"/>
      <c r="AC230" s="246"/>
      <c r="AD230" s="195"/>
      <c r="AE230" s="246"/>
      <c r="AF230" s="195"/>
      <c r="AG230" s="246"/>
      <c r="AH230" s="195"/>
      <c r="AI230" s="246"/>
      <c r="AK230" s="246"/>
      <c r="AM230" s="246"/>
    </row>
    <row r="231" spans="1:39" s="17" customFormat="1" ht="14.25" customHeight="1" x14ac:dyDescent="0.25">
      <c r="A231" s="198"/>
      <c r="B231" s="200"/>
      <c r="C231" s="199"/>
      <c r="D231" s="199"/>
      <c r="E231" s="199"/>
      <c r="F231" s="200"/>
      <c r="G231" s="200"/>
      <c r="H231" s="198"/>
      <c r="I231" s="199"/>
      <c r="J231" s="212"/>
      <c r="K231" s="198"/>
      <c r="L231" s="198"/>
      <c r="M231" s="198"/>
      <c r="N231" s="198"/>
      <c r="O231" s="198"/>
      <c r="P231" s="198"/>
      <c r="Q231" s="198"/>
      <c r="R231" s="198"/>
      <c r="S231" s="198"/>
      <c r="T231" s="331"/>
      <c r="U231" s="331"/>
      <c r="V231" s="332"/>
      <c r="W231" s="332"/>
      <c r="X231" s="333"/>
      <c r="Y231" s="199"/>
      <c r="Z231" s="199"/>
      <c r="AA231" s="198"/>
      <c r="AB231" s="195"/>
      <c r="AC231" s="246"/>
      <c r="AD231" s="195"/>
      <c r="AE231" s="246"/>
      <c r="AF231" s="195"/>
      <c r="AG231" s="246"/>
      <c r="AH231" s="195"/>
      <c r="AI231" s="246"/>
      <c r="AK231" s="246"/>
      <c r="AM231" s="246"/>
    </row>
    <row r="232" spans="1:39" s="17" customFormat="1" ht="14.25" customHeight="1" x14ac:dyDescent="0.25">
      <c r="A232" s="198"/>
      <c r="B232" s="200"/>
      <c r="C232" s="199"/>
      <c r="D232" s="199"/>
      <c r="E232" s="199"/>
      <c r="F232" s="200"/>
      <c r="G232" s="200"/>
      <c r="H232" s="198"/>
      <c r="I232" s="199"/>
      <c r="J232" s="212"/>
      <c r="K232" s="198"/>
      <c r="L232" s="198"/>
      <c r="M232" s="198"/>
      <c r="N232" s="198"/>
      <c r="O232" s="198"/>
      <c r="P232" s="198"/>
      <c r="Q232" s="198"/>
      <c r="R232" s="198"/>
      <c r="S232" s="198"/>
      <c r="T232" s="331"/>
      <c r="U232" s="331"/>
      <c r="V232" s="332"/>
      <c r="W232" s="332"/>
      <c r="X232" s="333"/>
      <c r="Y232" s="199"/>
      <c r="Z232" s="199"/>
      <c r="AA232" s="198"/>
      <c r="AB232" s="195"/>
      <c r="AC232" s="246"/>
      <c r="AD232" s="195"/>
      <c r="AE232" s="246"/>
      <c r="AF232" s="195"/>
      <c r="AG232" s="246"/>
      <c r="AH232" s="195"/>
      <c r="AI232" s="246"/>
      <c r="AK232" s="246"/>
      <c r="AM232" s="246"/>
    </row>
    <row r="233" spans="1:39" s="17" customFormat="1" ht="14.25" customHeight="1" x14ac:dyDescent="0.25">
      <c r="A233" s="198"/>
      <c r="B233" s="200"/>
      <c r="C233" s="199"/>
      <c r="D233" s="199"/>
      <c r="E233" s="199"/>
      <c r="F233" s="200"/>
      <c r="G233" s="200"/>
      <c r="H233" s="198"/>
      <c r="I233" s="199"/>
      <c r="J233" s="212"/>
      <c r="K233" s="198"/>
      <c r="L233" s="198"/>
      <c r="M233" s="198"/>
      <c r="N233" s="198"/>
      <c r="O233" s="198"/>
      <c r="P233" s="198"/>
      <c r="Q233" s="198"/>
      <c r="R233" s="198"/>
      <c r="S233" s="198"/>
      <c r="T233" s="331"/>
      <c r="U233" s="331"/>
      <c r="V233" s="332"/>
      <c r="W233" s="332"/>
      <c r="X233" s="333"/>
      <c r="Y233" s="199"/>
      <c r="Z233" s="199"/>
      <c r="AA233" s="198"/>
      <c r="AB233" s="195"/>
      <c r="AC233" s="246"/>
      <c r="AD233" s="195"/>
      <c r="AE233" s="246"/>
      <c r="AF233" s="195"/>
      <c r="AG233" s="246"/>
      <c r="AH233" s="195"/>
      <c r="AI233" s="246"/>
      <c r="AK233" s="246"/>
      <c r="AM233" s="246"/>
    </row>
    <row r="234" spans="1:39" s="17" customFormat="1" ht="14.25" customHeight="1" x14ac:dyDescent="0.25">
      <c r="A234" s="198"/>
      <c r="B234" s="200"/>
      <c r="C234" s="199"/>
      <c r="D234" s="199"/>
      <c r="E234" s="199"/>
      <c r="F234" s="200"/>
      <c r="G234" s="200"/>
      <c r="H234" s="198"/>
      <c r="I234" s="199"/>
      <c r="J234" s="212"/>
      <c r="K234" s="198"/>
      <c r="L234" s="198"/>
      <c r="M234" s="198"/>
      <c r="N234" s="198"/>
      <c r="O234" s="198"/>
      <c r="P234" s="198"/>
      <c r="Q234" s="198"/>
      <c r="R234" s="198"/>
      <c r="S234" s="198"/>
      <c r="T234" s="331"/>
      <c r="U234" s="331"/>
      <c r="V234" s="332"/>
      <c r="W234" s="332"/>
      <c r="X234" s="333"/>
      <c r="Y234" s="199"/>
      <c r="Z234" s="199"/>
      <c r="AA234" s="198"/>
      <c r="AB234" s="195"/>
      <c r="AC234" s="246"/>
      <c r="AD234" s="195"/>
      <c r="AE234" s="246"/>
      <c r="AF234" s="195"/>
      <c r="AG234" s="246"/>
      <c r="AH234" s="195"/>
      <c r="AI234" s="246"/>
      <c r="AK234" s="246"/>
      <c r="AM234" s="246"/>
    </row>
    <row r="235" spans="1:39" s="17" customFormat="1" ht="14.25" customHeight="1" x14ac:dyDescent="0.25">
      <c r="A235" s="198"/>
      <c r="B235" s="200"/>
      <c r="C235" s="199"/>
      <c r="D235" s="199"/>
      <c r="E235" s="199"/>
      <c r="F235" s="200"/>
      <c r="G235" s="200"/>
      <c r="H235" s="198"/>
      <c r="I235" s="199"/>
      <c r="J235" s="212"/>
      <c r="K235" s="198"/>
      <c r="L235" s="198"/>
      <c r="M235" s="198"/>
      <c r="N235" s="198"/>
      <c r="O235" s="198"/>
      <c r="P235" s="198"/>
      <c r="Q235" s="198"/>
      <c r="R235" s="198"/>
      <c r="S235" s="198"/>
      <c r="T235" s="331"/>
      <c r="U235" s="331"/>
      <c r="V235" s="332"/>
      <c r="W235" s="332"/>
      <c r="X235" s="333"/>
      <c r="Y235" s="199"/>
      <c r="Z235" s="199"/>
      <c r="AA235" s="198"/>
      <c r="AB235" s="195"/>
      <c r="AC235" s="246"/>
      <c r="AD235" s="195"/>
      <c r="AE235" s="246"/>
      <c r="AF235" s="195"/>
      <c r="AG235" s="246"/>
      <c r="AH235" s="195"/>
      <c r="AI235" s="246"/>
      <c r="AK235" s="246"/>
      <c r="AM235" s="246"/>
    </row>
    <row r="236" spans="1:39" s="17" customFormat="1" ht="14.25" customHeight="1" x14ac:dyDescent="0.25">
      <c r="A236" s="198"/>
      <c r="B236" s="200"/>
      <c r="C236" s="199"/>
      <c r="D236" s="199"/>
      <c r="E236" s="199"/>
      <c r="F236" s="200"/>
      <c r="G236" s="200"/>
      <c r="H236" s="198"/>
      <c r="I236" s="199"/>
      <c r="J236" s="212"/>
      <c r="K236" s="198"/>
      <c r="L236" s="198"/>
      <c r="M236" s="198"/>
      <c r="N236" s="198"/>
      <c r="O236" s="198"/>
      <c r="P236" s="198"/>
      <c r="Q236" s="198"/>
      <c r="R236" s="198"/>
      <c r="S236" s="198"/>
      <c r="T236" s="331"/>
      <c r="U236" s="331"/>
      <c r="V236" s="332"/>
      <c r="W236" s="332"/>
      <c r="X236" s="333"/>
      <c r="Y236" s="199"/>
      <c r="Z236" s="199"/>
      <c r="AA236" s="198"/>
      <c r="AB236" s="195"/>
      <c r="AC236" s="246"/>
      <c r="AD236" s="195"/>
      <c r="AE236" s="246"/>
      <c r="AF236" s="195"/>
      <c r="AG236" s="246"/>
      <c r="AH236" s="195"/>
      <c r="AI236" s="246"/>
      <c r="AK236" s="246"/>
      <c r="AM236" s="246"/>
    </row>
    <row r="237" spans="1:39" s="17" customFormat="1" ht="14.25" customHeight="1" x14ac:dyDescent="0.25">
      <c r="A237" s="198"/>
      <c r="B237" s="200"/>
      <c r="C237" s="199"/>
      <c r="D237" s="199"/>
      <c r="E237" s="199"/>
      <c r="F237" s="200"/>
      <c r="G237" s="200"/>
      <c r="H237" s="198"/>
      <c r="I237" s="199"/>
      <c r="J237" s="212"/>
      <c r="K237" s="198"/>
      <c r="L237" s="198"/>
      <c r="M237" s="198"/>
      <c r="N237" s="198"/>
      <c r="O237" s="198"/>
      <c r="P237" s="198"/>
      <c r="Q237" s="198"/>
      <c r="R237" s="198"/>
      <c r="S237" s="198"/>
      <c r="T237" s="331"/>
      <c r="U237" s="331"/>
      <c r="V237" s="332"/>
      <c r="W237" s="332"/>
      <c r="X237" s="333"/>
      <c r="Y237" s="199"/>
      <c r="Z237" s="199"/>
      <c r="AA237" s="198"/>
      <c r="AB237" s="195"/>
      <c r="AC237" s="246"/>
      <c r="AD237" s="195"/>
      <c r="AE237" s="246"/>
      <c r="AF237" s="195"/>
      <c r="AG237" s="246"/>
      <c r="AH237" s="195"/>
      <c r="AI237" s="246"/>
      <c r="AK237" s="246"/>
      <c r="AM237" s="246"/>
    </row>
    <row r="238" spans="1:39" s="17" customFormat="1" ht="14.25" customHeight="1" x14ac:dyDescent="0.25">
      <c r="A238" s="198"/>
      <c r="B238" s="200"/>
      <c r="C238" s="199"/>
      <c r="D238" s="199"/>
      <c r="E238" s="199"/>
      <c r="F238" s="200"/>
      <c r="G238" s="200"/>
      <c r="H238" s="198"/>
      <c r="I238" s="199"/>
      <c r="J238" s="212"/>
      <c r="K238" s="198"/>
      <c r="L238" s="198"/>
      <c r="M238" s="198"/>
      <c r="N238" s="198"/>
      <c r="O238" s="198"/>
      <c r="P238" s="198"/>
      <c r="Q238" s="198"/>
      <c r="R238" s="198"/>
      <c r="S238" s="198"/>
      <c r="T238" s="331"/>
      <c r="U238" s="331"/>
      <c r="V238" s="332"/>
      <c r="W238" s="332"/>
      <c r="X238" s="333"/>
      <c r="Y238" s="199"/>
      <c r="Z238" s="199"/>
      <c r="AA238" s="198"/>
      <c r="AB238" s="195"/>
      <c r="AC238" s="246"/>
      <c r="AD238" s="195"/>
      <c r="AE238" s="246"/>
      <c r="AF238" s="195"/>
      <c r="AG238" s="246"/>
      <c r="AH238" s="195"/>
      <c r="AI238" s="246"/>
      <c r="AK238" s="246"/>
      <c r="AM238" s="246"/>
    </row>
    <row r="239" spans="1:39" s="17" customFormat="1" ht="14.25" customHeight="1" x14ac:dyDescent="0.25">
      <c r="A239" s="198"/>
      <c r="B239" s="200"/>
      <c r="C239" s="199"/>
      <c r="D239" s="199"/>
      <c r="E239" s="199"/>
      <c r="F239" s="200"/>
      <c r="G239" s="200"/>
      <c r="H239" s="198"/>
      <c r="I239" s="199"/>
      <c r="J239" s="212"/>
      <c r="K239" s="198"/>
      <c r="L239" s="198"/>
      <c r="M239" s="198"/>
      <c r="N239" s="198"/>
      <c r="O239" s="198"/>
      <c r="P239" s="198"/>
      <c r="Q239" s="198"/>
      <c r="R239" s="198"/>
      <c r="S239" s="198"/>
      <c r="T239" s="331"/>
      <c r="U239" s="331"/>
      <c r="V239" s="332"/>
      <c r="W239" s="332"/>
      <c r="X239" s="333"/>
      <c r="Y239" s="199"/>
      <c r="Z239" s="199"/>
      <c r="AA239" s="198"/>
      <c r="AB239" s="195"/>
      <c r="AC239" s="246"/>
      <c r="AD239" s="195"/>
      <c r="AE239" s="246"/>
      <c r="AF239" s="195"/>
      <c r="AG239" s="246"/>
      <c r="AH239" s="195"/>
      <c r="AI239" s="246"/>
      <c r="AK239" s="246"/>
      <c r="AM239" s="246"/>
    </row>
    <row r="240" spans="1:39" s="17" customFormat="1" ht="14.25" customHeight="1" x14ac:dyDescent="0.25">
      <c r="A240" s="198"/>
      <c r="B240" s="200"/>
      <c r="C240" s="199"/>
      <c r="D240" s="199"/>
      <c r="E240" s="199"/>
      <c r="F240" s="200"/>
      <c r="G240" s="200"/>
      <c r="H240" s="198"/>
      <c r="I240" s="199"/>
      <c r="J240" s="212"/>
      <c r="K240" s="198"/>
      <c r="L240" s="198"/>
      <c r="M240" s="198"/>
      <c r="N240" s="198"/>
      <c r="O240" s="198"/>
      <c r="P240" s="198"/>
      <c r="Q240" s="198"/>
      <c r="R240" s="198"/>
      <c r="S240" s="198"/>
      <c r="T240" s="331"/>
      <c r="U240" s="331"/>
      <c r="V240" s="332"/>
      <c r="W240" s="332"/>
      <c r="X240" s="333"/>
      <c r="Y240" s="199"/>
      <c r="Z240" s="199"/>
      <c r="AA240" s="198"/>
      <c r="AB240" s="195"/>
      <c r="AC240" s="246"/>
      <c r="AD240" s="195"/>
      <c r="AE240" s="246"/>
      <c r="AF240" s="195"/>
      <c r="AG240" s="246"/>
      <c r="AH240" s="195"/>
      <c r="AI240" s="246"/>
      <c r="AK240" s="246"/>
      <c r="AM240" s="246"/>
    </row>
    <row r="241" spans="1:39" s="17" customFormat="1" ht="14.25" customHeight="1" x14ac:dyDescent="0.25">
      <c r="A241" s="198"/>
      <c r="B241" s="200"/>
      <c r="C241" s="199"/>
      <c r="D241" s="199"/>
      <c r="E241" s="199"/>
      <c r="F241" s="200"/>
      <c r="G241" s="200"/>
      <c r="H241" s="198"/>
      <c r="I241" s="199"/>
      <c r="J241" s="212"/>
      <c r="K241" s="198"/>
      <c r="L241" s="198"/>
      <c r="M241" s="198"/>
      <c r="N241" s="198"/>
      <c r="O241" s="198"/>
      <c r="P241" s="198"/>
      <c r="Q241" s="198"/>
      <c r="R241" s="198"/>
      <c r="S241" s="198"/>
      <c r="T241" s="331"/>
      <c r="U241" s="331"/>
      <c r="V241" s="332"/>
      <c r="W241" s="332"/>
      <c r="X241" s="333"/>
      <c r="Y241" s="199"/>
      <c r="Z241" s="199"/>
      <c r="AA241" s="198"/>
      <c r="AB241" s="195"/>
      <c r="AC241" s="246"/>
      <c r="AD241" s="195"/>
      <c r="AE241" s="246"/>
      <c r="AF241" s="195"/>
      <c r="AG241" s="246"/>
      <c r="AH241" s="195"/>
      <c r="AI241" s="246"/>
      <c r="AK241" s="246"/>
      <c r="AM241" s="246"/>
    </row>
    <row r="242" spans="1:39" s="17" customFormat="1" ht="14.25" customHeight="1" x14ac:dyDescent="0.25">
      <c r="A242" s="198"/>
      <c r="B242" s="200"/>
      <c r="C242" s="199"/>
      <c r="D242" s="199"/>
      <c r="E242" s="199"/>
      <c r="F242" s="200"/>
      <c r="G242" s="200"/>
      <c r="H242" s="198"/>
      <c r="I242" s="199"/>
      <c r="J242" s="212"/>
      <c r="K242" s="198"/>
      <c r="L242" s="198"/>
      <c r="M242" s="198"/>
      <c r="N242" s="198"/>
      <c r="O242" s="198"/>
      <c r="P242" s="198"/>
      <c r="Q242" s="198"/>
      <c r="R242" s="198"/>
      <c r="S242" s="198"/>
      <c r="T242" s="331"/>
      <c r="U242" s="331"/>
      <c r="V242" s="332"/>
      <c r="W242" s="332"/>
      <c r="X242" s="333"/>
      <c r="Y242" s="199"/>
      <c r="Z242" s="199"/>
      <c r="AA242" s="198"/>
      <c r="AB242" s="195"/>
      <c r="AC242" s="246"/>
      <c r="AD242" s="195"/>
      <c r="AE242" s="246"/>
      <c r="AF242" s="195"/>
      <c r="AG242" s="246"/>
      <c r="AH242" s="195"/>
      <c r="AI242" s="246"/>
      <c r="AK242" s="246"/>
      <c r="AM242" s="246"/>
    </row>
    <row r="243" spans="1:39" s="17" customFormat="1" ht="14.25" customHeight="1" x14ac:dyDescent="0.25">
      <c r="A243" s="198"/>
      <c r="B243" s="200"/>
      <c r="C243" s="199"/>
      <c r="D243" s="199"/>
      <c r="E243" s="199"/>
      <c r="F243" s="200"/>
      <c r="G243" s="200"/>
      <c r="H243" s="198"/>
      <c r="I243" s="199"/>
      <c r="J243" s="212"/>
      <c r="K243" s="198"/>
      <c r="L243" s="198"/>
      <c r="M243" s="198"/>
      <c r="N243" s="198"/>
      <c r="O243" s="198"/>
      <c r="P243" s="198"/>
      <c r="Q243" s="198"/>
      <c r="R243" s="198"/>
      <c r="S243" s="198"/>
      <c r="T243" s="331"/>
      <c r="U243" s="331"/>
      <c r="V243" s="332"/>
      <c r="W243" s="332"/>
      <c r="X243" s="333"/>
      <c r="Y243" s="199"/>
      <c r="Z243" s="199"/>
      <c r="AA243" s="198"/>
      <c r="AB243" s="195"/>
      <c r="AC243" s="246"/>
      <c r="AD243" s="195"/>
      <c r="AE243" s="246"/>
      <c r="AF243" s="195"/>
      <c r="AG243" s="246"/>
      <c r="AH243" s="195"/>
      <c r="AI243" s="246"/>
      <c r="AK243" s="246"/>
      <c r="AM243" s="246"/>
    </row>
    <row r="244" spans="1:39" s="17" customFormat="1" ht="14.25" customHeight="1" x14ac:dyDescent="0.25">
      <c r="A244" s="198"/>
      <c r="B244" s="200"/>
      <c r="C244" s="199"/>
      <c r="D244" s="199"/>
      <c r="E244" s="199"/>
      <c r="F244" s="200"/>
      <c r="G244" s="200"/>
      <c r="H244" s="198"/>
      <c r="I244" s="199"/>
      <c r="J244" s="212"/>
      <c r="K244" s="198"/>
      <c r="L244" s="198"/>
      <c r="M244" s="198"/>
      <c r="N244" s="198"/>
      <c r="O244" s="198"/>
      <c r="P244" s="198"/>
      <c r="Q244" s="198"/>
      <c r="R244" s="198"/>
      <c r="S244" s="198"/>
      <c r="T244" s="331"/>
      <c r="U244" s="331"/>
      <c r="V244" s="332"/>
      <c r="W244" s="332"/>
      <c r="X244" s="333"/>
      <c r="Y244" s="199"/>
      <c r="Z244" s="199"/>
      <c r="AA244" s="198"/>
      <c r="AB244" s="195"/>
      <c r="AC244" s="246"/>
      <c r="AD244" s="195"/>
      <c r="AE244" s="246"/>
      <c r="AF244" s="195"/>
      <c r="AG244" s="246"/>
      <c r="AH244" s="195"/>
      <c r="AI244" s="246"/>
      <c r="AK244" s="246"/>
      <c r="AM244" s="246"/>
    </row>
    <row r="245" spans="1:39" s="17" customFormat="1" ht="14.25" customHeight="1" x14ac:dyDescent="0.25">
      <c r="A245" s="198"/>
      <c r="B245" s="200"/>
      <c r="C245" s="199"/>
      <c r="D245" s="199"/>
      <c r="E245" s="199"/>
      <c r="F245" s="200"/>
      <c r="G245" s="200"/>
      <c r="H245" s="198"/>
      <c r="I245" s="199"/>
      <c r="J245" s="212"/>
      <c r="K245" s="198"/>
      <c r="L245" s="198"/>
      <c r="M245" s="198"/>
      <c r="N245" s="198"/>
      <c r="O245" s="198"/>
      <c r="P245" s="198"/>
      <c r="Q245" s="198"/>
      <c r="R245" s="198"/>
      <c r="S245" s="198"/>
      <c r="T245" s="331"/>
      <c r="U245" s="331"/>
      <c r="V245" s="332"/>
      <c r="W245" s="332"/>
      <c r="X245" s="333"/>
      <c r="Y245" s="199"/>
      <c r="Z245" s="199"/>
      <c r="AA245" s="198"/>
      <c r="AB245" s="195"/>
      <c r="AC245" s="246"/>
      <c r="AD245" s="195"/>
      <c r="AE245" s="246"/>
      <c r="AF245" s="195"/>
      <c r="AG245" s="246"/>
      <c r="AH245" s="195"/>
      <c r="AI245" s="246"/>
      <c r="AK245" s="246"/>
      <c r="AM245" s="246"/>
    </row>
    <row r="246" spans="1:39" s="17" customFormat="1" ht="14.25" customHeight="1" x14ac:dyDescent="0.25">
      <c r="A246" s="198"/>
      <c r="B246" s="200"/>
      <c r="C246" s="199"/>
      <c r="D246" s="199"/>
      <c r="E246" s="199"/>
      <c r="F246" s="200"/>
      <c r="G246" s="200"/>
      <c r="H246" s="198"/>
      <c r="I246" s="199"/>
      <c r="J246" s="212"/>
      <c r="K246" s="198"/>
      <c r="L246" s="198"/>
      <c r="M246" s="198"/>
      <c r="N246" s="198"/>
      <c r="O246" s="198"/>
      <c r="P246" s="198"/>
      <c r="Q246" s="198"/>
      <c r="R246" s="198"/>
      <c r="S246" s="198"/>
      <c r="T246" s="331"/>
      <c r="U246" s="331"/>
      <c r="V246" s="332"/>
      <c r="W246" s="332"/>
      <c r="X246" s="333"/>
      <c r="Y246" s="199"/>
      <c r="Z246" s="199"/>
      <c r="AA246" s="198"/>
      <c r="AB246" s="195"/>
      <c r="AC246" s="246"/>
      <c r="AD246" s="195"/>
      <c r="AE246" s="246"/>
      <c r="AF246" s="195"/>
      <c r="AG246" s="246"/>
      <c r="AH246" s="195"/>
      <c r="AI246" s="246"/>
      <c r="AK246" s="246"/>
      <c r="AM246" s="246"/>
    </row>
    <row r="247" spans="1:39" s="17" customFormat="1" ht="14.25" customHeight="1" x14ac:dyDescent="0.25">
      <c r="A247" s="198"/>
      <c r="B247" s="200"/>
      <c r="C247" s="199"/>
      <c r="D247" s="199"/>
      <c r="E247" s="199"/>
      <c r="F247" s="200"/>
      <c r="G247" s="200"/>
      <c r="H247" s="198"/>
      <c r="I247" s="199"/>
      <c r="J247" s="212"/>
      <c r="K247" s="198"/>
      <c r="L247" s="198"/>
      <c r="M247" s="198"/>
      <c r="N247" s="198"/>
      <c r="O247" s="198"/>
      <c r="P247" s="198"/>
      <c r="Q247" s="198"/>
      <c r="R247" s="198"/>
      <c r="S247" s="198"/>
      <c r="T247" s="331"/>
      <c r="U247" s="331"/>
      <c r="V247" s="332"/>
      <c r="W247" s="332"/>
      <c r="X247" s="333"/>
      <c r="Y247" s="199"/>
      <c r="Z247" s="199"/>
      <c r="AA247" s="198"/>
      <c r="AB247" s="195"/>
      <c r="AC247" s="246"/>
      <c r="AD247" s="195"/>
      <c r="AE247" s="246"/>
      <c r="AF247" s="195"/>
      <c r="AG247" s="246"/>
      <c r="AH247" s="195"/>
      <c r="AI247" s="246"/>
      <c r="AK247" s="246"/>
      <c r="AM247" s="246"/>
    </row>
    <row r="248" spans="1:39" s="17" customFormat="1" ht="14.25" customHeight="1" x14ac:dyDescent="0.25">
      <c r="A248" s="198"/>
      <c r="B248" s="200"/>
      <c r="C248" s="199"/>
      <c r="D248" s="199"/>
      <c r="E248" s="199"/>
      <c r="F248" s="200"/>
      <c r="G248" s="200"/>
      <c r="H248" s="198"/>
      <c r="I248" s="199"/>
      <c r="J248" s="212"/>
      <c r="K248" s="198"/>
      <c r="L248" s="198"/>
      <c r="M248" s="198"/>
      <c r="N248" s="198"/>
      <c r="O248" s="198"/>
      <c r="P248" s="198"/>
      <c r="Q248" s="198"/>
      <c r="R248" s="198"/>
      <c r="S248" s="198"/>
      <c r="T248" s="331"/>
      <c r="U248" s="331"/>
      <c r="V248" s="332"/>
      <c r="W248" s="332"/>
      <c r="X248" s="333"/>
      <c r="Y248" s="199"/>
      <c r="Z248" s="199"/>
      <c r="AA248" s="198"/>
      <c r="AB248" s="195"/>
      <c r="AC248" s="246"/>
      <c r="AD248" s="195"/>
      <c r="AE248" s="246"/>
      <c r="AF248" s="195"/>
      <c r="AG248" s="246"/>
      <c r="AH248" s="195"/>
      <c r="AI248" s="246"/>
      <c r="AK248" s="246"/>
      <c r="AM248" s="246"/>
    </row>
    <row r="249" spans="1:39" s="17" customFormat="1" ht="14.25" customHeight="1" x14ac:dyDescent="0.25">
      <c r="A249" s="198"/>
      <c r="B249" s="200"/>
      <c r="C249" s="199"/>
      <c r="D249" s="199"/>
      <c r="E249" s="199"/>
      <c r="F249" s="200"/>
      <c r="G249" s="200"/>
      <c r="H249" s="198"/>
      <c r="I249" s="199"/>
      <c r="J249" s="212"/>
      <c r="K249" s="198"/>
      <c r="L249" s="198"/>
      <c r="M249" s="198"/>
      <c r="N249" s="198"/>
      <c r="O249" s="198"/>
      <c r="P249" s="198"/>
      <c r="Q249" s="198"/>
      <c r="R249" s="198"/>
      <c r="S249" s="198"/>
      <c r="T249" s="331"/>
      <c r="U249" s="331"/>
      <c r="V249" s="332"/>
      <c r="W249" s="332"/>
      <c r="X249" s="333"/>
      <c r="Y249" s="199"/>
      <c r="Z249" s="199"/>
      <c r="AA249" s="198"/>
      <c r="AB249" s="195"/>
      <c r="AC249" s="246"/>
      <c r="AD249" s="195"/>
      <c r="AE249" s="246"/>
      <c r="AF249" s="195"/>
      <c r="AG249" s="246"/>
      <c r="AH249" s="195"/>
      <c r="AI249" s="246"/>
      <c r="AK249" s="246"/>
      <c r="AM249" s="246"/>
    </row>
    <row r="250" spans="1:39" s="17" customFormat="1" ht="14.25" customHeight="1" x14ac:dyDescent="0.25">
      <c r="A250" s="198"/>
      <c r="B250" s="200"/>
      <c r="C250" s="199"/>
      <c r="D250" s="199"/>
      <c r="E250" s="199"/>
      <c r="F250" s="200"/>
      <c r="G250" s="200"/>
      <c r="H250" s="198"/>
      <c r="I250" s="199"/>
      <c r="J250" s="212"/>
      <c r="K250" s="198"/>
      <c r="L250" s="198"/>
      <c r="M250" s="198"/>
      <c r="N250" s="198"/>
      <c r="O250" s="198"/>
      <c r="P250" s="198"/>
      <c r="Q250" s="198"/>
      <c r="R250" s="198"/>
      <c r="S250" s="198"/>
      <c r="T250" s="331"/>
      <c r="U250" s="331"/>
      <c r="V250" s="332"/>
      <c r="W250" s="332"/>
      <c r="X250" s="333"/>
      <c r="Y250" s="199"/>
      <c r="Z250" s="199"/>
      <c r="AA250" s="198"/>
      <c r="AB250" s="195"/>
      <c r="AC250" s="246"/>
      <c r="AD250" s="195"/>
      <c r="AE250" s="246"/>
      <c r="AF250" s="195"/>
      <c r="AG250" s="246"/>
      <c r="AH250" s="195"/>
      <c r="AI250" s="246"/>
      <c r="AK250" s="246"/>
      <c r="AM250" s="246"/>
    </row>
    <row r="251" spans="1:39" s="17" customFormat="1" ht="14.25" customHeight="1" x14ac:dyDescent="0.25">
      <c r="A251" s="198"/>
      <c r="B251" s="200"/>
      <c r="C251" s="199"/>
      <c r="D251" s="199"/>
      <c r="E251" s="199"/>
      <c r="F251" s="200"/>
      <c r="G251" s="200"/>
      <c r="H251" s="198"/>
      <c r="I251" s="199"/>
      <c r="J251" s="212"/>
      <c r="K251" s="198"/>
      <c r="L251" s="198"/>
      <c r="M251" s="198"/>
      <c r="N251" s="198"/>
      <c r="O251" s="198"/>
      <c r="P251" s="198"/>
      <c r="Q251" s="198"/>
      <c r="R251" s="198"/>
      <c r="S251" s="198"/>
      <c r="T251" s="331"/>
      <c r="U251" s="331"/>
      <c r="V251" s="332"/>
      <c r="W251" s="332"/>
      <c r="X251" s="333"/>
      <c r="Y251" s="199"/>
      <c r="Z251" s="199"/>
      <c r="AA251" s="198"/>
      <c r="AB251" s="195"/>
      <c r="AC251" s="246"/>
      <c r="AD251" s="195"/>
      <c r="AE251" s="246"/>
      <c r="AF251" s="195"/>
      <c r="AG251" s="246"/>
      <c r="AH251" s="195"/>
      <c r="AI251" s="246"/>
      <c r="AK251" s="246"/>
      <c r="AM251" s="246"/>
    </row>
    <row r="252" spans="1:39" s="17" customFormat="1" ht="14.25" customHeight="1" x14ac:dyDescent="0.25">
      <c r="A252" s="198"/>
      <c r="B252" s="200"/>
      <c r="C252" s="199"/>
      <c r="D252" s="199"/>
      <c r="E252" s="199"/>
      <c r="F252" s="200"/>
      <c r="G252" s="200"/>
      <c r="H252" s="198"/>
      <c r="I252" s="199"/>
      <c r="J252" s="212"/>
      <c r="K252" s="198"/>
      <c r="L252" s="198"/>
      <c r="M252" s="198"/>
      <c r="N252" s="198"/>
      <c r="O252" s="198"/>
      <c r="P252" s="198"/>
      <c r="Q252" s="198"/>
      <c r="R252" s="198"/>
      <c r="S252" s="198"/>
      <c r="T252" s="331"/>
      <c r="U252" s="331"/>
      <c r="V252" s="332"/>
      <c r="W252" s="332"/>
      <c r="X252" s="333"/>
      <c r="Y252" s="199"/>
      <c r="Z252" s="199"/>
      <c r="AA252" s="198"/>
      <c r="AB252" s="195"/>
      <c r="AC252" s="246"/>
      <c r="AD252" s="195"/>
      <c r="AE252" s="246"/>
      <c r="AF252" s="195"/>
      <c r="AG252" s="246"/>
      <c r="AH252" s="195"/>
      <c r="AI252" s="246"/>
      <c r="AK252" s="246"/>
      <c r="AM252" s="246"/>
    </row>
    <row r="253" spans="1:39" s="17" customFormat="1" ht="14.25" customHeight="1" x14ac:dyDescent="0.25">
      <c r="A253" s="198"/>
      <c r="B253" s="200"/>
      <c r="C253" s="199"/>
      <c r="D253" s="199"/>
      <c r="E253" s="199"/>
      <c r="F253" s="200"/>
      <c r="G253" s="200"/>
      <c r="H253" s="198"/>
      <c r="I253" s="199"/>
      <c r="J253" s="212"/>
      <c r="K253" s="198"/>
      <c r="L253" s="198"/>
      <c r="M253" s="198"/>
      <c r="N253" s="198"/>
      <c r="O253" s="198"/>
      <c r="P253" s="198"/>
      <c r="Q253" s="198"/>
      <c r="R253" s="198"/>
      <c r="S253" s="198"/>
      <c r="T253" s="331"/>
      <c r="U253" s="331"/>
      <c r="V253" s="332"/>
      <c r="W253" s="332"/>
      <c r="X253" s="333"/>
      <c r="Y253" s="199"/>
      <c r="Z253" s="199"/>
      <c r="AA253" s="198"/>
      <c r="AB253" s="195"/>
      <c r="AC253" s="246"/>
      <c r="AD253" s="195"/>
      <c r="AE253" s="246"/>
      <c r="AF253" s="195"/>
      <c r="AG253" s="246"/>
      <c r="AH253" s="195"/>
      <c r="AI253" s="246"/>
      <c r="AK253" s="246"/>
      <c r="AM253" s="246"/>
    </row>
    <row r="254" spans="1:39" s="17" customFormat="1" ht="14.25" customHeight="1" x14ac:dyDescent="0.25">
      <c r="A254" s="198"/>
      <c r="B254" s="200"/>
      <c r="C254" s="199"/>
      <c r="D254" s="199"/>
      <c r="E254" s="199"/>
      <c r="F254" s="200"/>
      <c r="G254" s="200"/>
      <c r="H254" s="198"/>
      <c r="I254" s="199"/>
      <c r="J254" s="212"/>
      <c r="K254" s="198"/>
      <c r="L254" s="198"/>
      <c r="M254" s="198"/>
      <c r="N254" s="198"/>
      <c r="O254" s="198"/>
      <c r="P254" s="198"/>
      <c r="Q254" s="198"/>
      <c r="R254" s="198"/>
      <c r="S254" s="198"/>
      <c r="T254" s="331"/>
      <c r="U254" s="331"/>
      <c r="V254" s="332"/>
      <c r="W254" s="332"/>
      <c r="X254" s="333"/>
      <c r="Y254" s="199"/>
      <c r="Z254" s="199"/>
      <c r="AA254" s="198"/>
      <c r="AB254" s="195"/>
      <c r="AC254" s="246"/>
      <c r="AD254" s="195"/>
      <c r="AE254" s="246"/>
      <c r="AF254" s="195"/>
      <c r="AG254" s="246"/>
      <c r="AH254" s="195"/>
      <c r="AI254" s="246"/>
      <c r="AK254" s="246"/>
      <c r="AM254" s="246"/>
    </row>
    <row r="255" spans="1:39" s="17" customFormat="1" ht="14.25" customHeight="1" x14ac:dyDescent="0.25">
      <c r="A255" s="198"/>
      <c r="B255" s="200"/>
      <c r="C255" s="199"/>
      <c r="D255" s="199"/>
      <c r="E255" s="199"/>
      <c r="F255" s="200"/>
      <c r="G255" s="200"/>
      <c r="H255" s="198"/>
      <c r="I255" s="199"/>
      <c r="J255" s="212"/>
      <c r="K255" s="198"/>
      <c r="L255" s="198"/>
      <c r="M255" s="198"/>
      <c r="N255" s="198"/>
      <c r="O255" s="198"/>
      <c r="P255" s="198"/>
      <c r="Q255" s="198"/>
      <c r="R255" s="198"/>
      <c r="S255" s="198"/>
      <c r="T255" s="331"/>
      <c r="U255" s="331"/>
      <c r="V255" s="332"/>
      <c r="W255" s="332"/>
      <c r="X255" s="333"/>
      <c r="Y255" s="199"/>
      <c r="Z255" s="199"/>
      <c r="AA255" s="198"/>
      <c r="AB255" s="195"/>
      <c r="AC255" s="246"/>
      <c r="AD255" s="195"/>
      <c r="AE255" s="246"/>
      <c r="AF255" s="195"/>
      <c r="AG255" s="246"/>
      <c r="AH255" s="195"/>
      <c r="AI255" s="246"/>
      <c r="AK255" s="246"/>
      <c r="AM255" s="246"/>
    </row>
    <row r="256" spans="1:39" s="17" customFormat="1" ht="14.25" customHeight="1" x14ac:dyDescent="0.25">
      <c r="A256" s="198"/>
      <c r="B256" s="200"/>
      <c r="C256" s="199"/>
      <c r="D256" s="199"/>
      <c r="E256" s="199"/>
      <c r="F256" s="200"/>
      <c r="G256" s="200"/>
      <c r="H256" s="198"/>
      <c r="I256" s="199"/>
      <c r="J256" s="212"/>
      <c r="K256" s="198"/>
      <c r="L256" s="198"/>
      <c r="M256" s="198"/>
      <c r="N256" s="198"/>
      <c r="O256" s="198"/>
      <c r="P256" s="198"/>
      <c r="Q256" s="198"/>
      <c r="R256" s="198"/>
      <c r="S256" s="198"/>
      <c r="T256" s="331"/>
      <c r="U256" s="331"/>
      <c r="V256" s="332"/>
      <c r="W256" s="332"/>
      <c r="X256" s="333"/>
      <c r="Y256" s="199"/>
      <c r="Z256" s="199"/>
      <c r="AA256" s="198"/>
      <c r="AB256" s="195"/>
      <c r="AC256" s="246"/>
      <c r="AD256" s="195"/>
      <c r="AE256" s="246"/>
      <c r="AF256" s="195"/>
      <c r="AG256" s="246"/>
      <c r="AH256" s="195"/>
      <c r="AI256" s="246"/>
      <c r="AK256" s="246"/>
      <c r="AM256" s="246"/>
    </row>
    <row r="257" spans="1:39" s="17" customFormat="1" ht="14.25" customHeight="1" x14ac:dyDescent="0.25">
      <c r="A257" s="198"/>
      <c r="B257" s="200"/>
      <c r="C257" s="199"/>
      <c r="D257" s="199"/>
      <c r="E257" s="199"/>
      <c r="F257" s="200"/>
      <c r="G257" s="200"/>
      <c r="H257" s="198"/>
      <c r="I257" s="199"/>
      <c r="J257" s="212"/>
      <c r="K257" s="198"/>
      <c r="L257" s="198"/>
      <c r="M257" s="198"/>
      <c r="N257" s="198"/>
      <c r="O257" s="198"/>
      <c r="P257" s="198"/>
      <c r="Q257" s="198"/>
      <c r="R257" s="198"/>
      <c r="S257" s="198"/>
      <c r="T257" s="331"/>
      <c r="U257" s="331"/>
      <c r="V257" s="332"/>
      <c r="W257" s="332"/>
      <c r="X257" s="333"/>
      <c r="Y257" s="199"/>
      <c r="Z257" s="199"/>
      <c r="AA257" s="198"/>
      <c r="AB257" s="195"/>
      <c r="AC257" s="246"/>
      <c r="AD257" s="195"/>
      <c r="AE257" s="246"/>
      <c r="AF257" s="195"/>
      <c r="AG257" s="246"/>
      <c r="AH257" s="195"/>
      <c r="AI257" s="246"/>
      <c r="AK257" s="246"/>
      <c r="AM257" s="246"/>
    </row>
    <row r="258" spans="1:39" s="17" customFormat="1" ht="14.25" customHeight="1" x14ac:dyDescent="0.25">
      <c r="A258" s="198"/>
      <c r="B258" s="200"/>
      <c r="C258" s="199"/>
      <c r="D258" s="199"/>
      <c r="E258" s="199"/>
      <c r="F258" s="200"/>
      <c r="G258" s="200"/>
      <c r="H258" s="198"/>
      <c r="I258" s="199"/>
      <c r="J258" s="212"/>
      <c r="K258" s="198"/>
      <c r="L258" s="198"/>
      <c r="M258" s="198"/>
      <c r="N258" s="198"/>
      <c r="O258" s="198"/>
      <c r="P258" s="198"/>
      <c r="Q258" s="198"/>
      <c r="R258" s="198"/>
      <c r="S258" s="198"/>
      <c r="T258" s="331"/>
      <c r="U258" s="331"/>
      <c r="V258" s="332"/>
      <c r="W258" s="332"/>
      <c r="X258" s="333"/>
      <c r="Y258" s="199"/>
      <c r="Z258" s="199"/>
      <c r="AA258" s="198"/>
      <c r="AB258" s="195"/>
      <c r="AC258" s="246"/>
      <c r="AD258" s="195"/>
      <c r="AE258" s="246"/>
      <c r="AF258" s="195"/>
      <c r="AG258" s="246"/>
      <c r="AH258" s="195"/>
      <c r="AI258" s="246"/>
      <c r="AK258" s="246"/>
      <c r="AM258" s="246"/>
    </row>
    <row r="259" spans="1:39" s="17" customFormat="1" ht="14.25" customHeight="1" x14ac:dyDescent="0.25">
      <c r="A259" s="198"/>
      <c r="B259" s="200"/>
      <c r="C259" s="199"/>
      <c r="D259" s="199"/>
      <c r="E259" s="199"/>
      <c r="F259" s="200"/>
      <c r="G259" s="200"/>
      <c r="H259" s="198"/>
      <c r="I259" s="199"/>
      <c r="J259" s="212"/>
      <c r="K259" s="198"/>
      <c r="L259" s="198"/>
      <c r="M259" s="198"/>
      <c r="N259" s="198"/>
      <c r="O259" s="198"/>
      <c r="P259" s="198"/>
      <c r="Q259" s="198"/>
      <c r="R259" s="198"/>
      <c r="S259" s="198"/>
      <c r="T259" s="331"/>
      <c r="U259" s="331"/>
      <c r="V259" s="332"/>
      <c r="W259" s="332"/>
      <c r="X259" s="333"/>
      <c r="Y259" s="199"/>
      <c r="Z259" s="199"/>
      <c r="AA259" s="198"/>
      <c r="AB259" s="195"/>
      <c r="AC259" s="246"/>
      <c r="AD259" s="195"/>
      <c r="AE259" s="246"/>
      <c r="AF259" s="195"/>
      <c r="AG259" s="246"/>
      <c r="AH259" s="195"/>
      <c r="AI259" s="246"/>
      <c r="AK259" s="246"/>
      <c r="AM259" s="246"/>
    </row>
    <row r="260" spans="1:39" s="17" customFormat="1" ht="14.25" customHeight="1" x14ac:dyDescent="0.25">
      <c r="A260" s="198"/>
      <c r="B260" s="200"/>
      <c r="C260" s="199"/>
      <c r="D260" s="199"/>
      <c r="E260" s="199"/>
      <c r="F260" s="200"/>
      <c r="G260" s="200"/>
      <c r="H260" s="198"/>
      <c r="I260" s="199"/>
      <c r="J260" s="212"/>
      <c r="K260" s="198"/>
      <c r="L260" s="198"/>
      <c r="M260" s="198"/>
      <c r="N260" s="198"/>
      <c r="O260" s="198"/>
      <c r="P260" s="198"/>
      <c r="Q260" s="198"/>
      <c r="R260" s="198"/>
      <c r="S260" s="198"/>
      <c r="T260" s="331"/>
      <c r="U260" s="331"/>
      <c r="V260" s="332"/>
      <c r="W260" s="332"/>
      <c r="X260" s="333"/>
      <c r="Y260" s="199"/>
      <c r="Z260" s="199"/>
      <c r="AA260" s="198"/>
      <c r="AB260" s="195"/>
      <c r="AC260" s="246"/>
      <c r="AD260" s="195"/>
      <c r="AE260" s="246"/>
      <c r="AF260" s="195"/>
      <c r="AG260" s="246"/>
      <c r="AH260" s="195"/>
      <c r="AI260" s="246"/>
      <c r="AK260" s="246"/>
      <c r="AM260" s="246"/>
    </row>
    <row r="261" spans="1:39" s="17" customFormat="1" ht="14.25" customHeight="1" x14ac:dyDescent="0.25">
      <c r="A261" s="198"/>
      <c r="B261" s="200"/>
      <c r="C261" s="199"/>
      <c r="D261" s="199"/>
      <c r="E261" s="199"/>
      <c r="F261" s="200"/>
      <c r="G261" s="200"/>
      <c r="H261" s="198"/>
      <c r="I261" s="199"/>
      <c r="J261" s="212"/>
      <c r="K261" s="198"/>
      <c r="L261" s="198"/>
      <c r="M261" s="198"/>
      <c r="N261" s="198"/>
      <c r="O261" s="198"/>
      <c r="P261" s="198"/>
      <c r="Q261" s="198"/>
      <c r="R261" s="198"/>
      <c r="S261" s="198"/>
      <c r="T261" s="331"/>
      <c r="U261" s="331"/>
      <c r="V261" s="332"/>
      <c r="W261" s="332"/>
      <c r="X261" s="333"/>
      <c r="Y261" s="199"/>
      <c r="Z261" s="199"/>
      <c r="AA261" s="198"/>
      <c r="AB261" s="195"/>
      <c r="AC261" s="246"/>
      <c r="AD261" s="195"/>
      <c r="AE261" s="246"/>
      <c r="AF261" s="195"/>
      <c r="AG261" s="246"/>
      <c r="AH261" s="195"/>
      <c r="AI261" s="246"/>
      <c r="AK261" s="246"/>
      <c r="AM261" s="246"/>
    </row>
    <row r="262" spans="1:39" s="17" customFormat="1" ht="14.25" customHeight="1" x14ac:dyDescent="0.25">
      <c r="A262" s="198"/>
      <c r="B262" s="200"/>
      <c r="C262" s="199"/>
      <c r="D262" s="199"/>
      <c r="E262" s="199"/>
      <c r="F262" s="200"/>
      <c r="G262" s="200"/>
      <c r="H262" s="198"/>
      <c r="I262" s="199"/>
      <c r="J262" s="212"/>
      <c r="K262" s="198"/>
      <c r="L262" s="198"/>
      <c r="M262" s="198"/>
      <c r="N262" s="198"/>
      <c r="O262" s="198"/>
      <c r="P262" s="198"/>
      <c r="Q262" s="198"/>
      <c r="R262" s="198"/>
      <c r="S262" s="198"/>
      <c r="T262" s="331"/>
      <c r="U262" s="331"/>
      <c r="V262" s="332"/>
      <c r="W262" s="332"/>
      <c r="X262" s="333"/>
      <c r="Y262" s="199"/>
      <c r="Z262" s="199"/>
      <c r="AA262" s="198"/>
      <c r="AB262" s="195"/>
      <c r="AC262" s="246"/>
      <c r="AD262" s="195"/>
      <c r="AE262" s="246"/>
      <c r="AF262" s="195"/>
      <c r="AG262" s="246"/>
      <c r="AH262" s="195"/>
      <c r="AI262" s="246"/>
      <c r="AK262" s="246"/>
      <c r="AM262" s="246"/>
    </row>
    <row r="263" spans="1:39" s="17" customFormat="1" ht="14.25" customHeight="1" x14ac:dyDescent="0.25">
      <c r="A263" s="198"/>
      <c r="B263" s="200"/>
      <c r="C263" s="199"/>
      <c r="D263" s="199"/>
      <c r="E263" s="199"/>
      <c r="F263" s="200"/>
      <c r="G263" s="200"/>
      <c r="H263" s="198"/>
      <c r="I263" s="199"/>
      <c r="J263" s="212"/>
      <c r="K263" s="198"/>
      <c r="L263" s="198"/>
      <c r="M263" s="198"/>
      <c r="N263" s="198"/>
      <c r="O263" s="198"/>
      <c r="P263" s="198"/>
      <c r="Q263" s="198"/>
      <c r="R263" s="198"/>
      <c r="S263" s="198"/>
      <c r="T263" s="331"/>
      <c r="U263" s="331"/>
      <c r="V263" s="332"/>
      <c r="W263" s="332"/>
      <c r="X263" s="333"/>
      <c r="Y263" s="199"/>
      <c r="Z263" s="199"/>
      <c r="AA263" s="198"/>
      <c r="AB263" s="195"/>
      <c r="AC263" s="246"/>
      <c r="AD263" s="195"/>
      <c r="AE263" s="246"/>
      <c r="AF263" s="195"/>
      <c r="AG263" s="246"/>
      <c r="AH263" s="195"/>
      <c r="AI263" s="246"/>
      <c r="AK263" s="246"/>
      <c r="AM263" s="246"/>
    </row>
    <row r="264" spans="1:39" s="17" customFormat="1" ht="14.25" customHeight="1" x14ac:dyDescent="0.25">
      <c r="A264" s="198"/>
      <c r="B264" s="200"/>
      <c r="C264" s="199"/>
      <c r="D264" s="199"/>
      <c r="E264" s="199"/>
      <c r="F264" s="200"/>
      <c r="G264" s="200"/>
      <c r="H264" s="198"/>
      <c r="I264" s="199"/>
      <c r="J264" s="212"/>
      <c r="K264" s="198"/>
      <c r="L264" s="198"/>
      <c r="M264" s="198"/>
      <c r="N264" s="198"/>
      <c r="O264" s="198"/>
      <c r="P264" s="198"/>
      <c r="Q264" s="198"/>
      <c r="R264" s="198"/>
      <c r="S264" s="198"/>
      <c r="T264" s="331"/>
      <c r="U264" s="331"/>
      <c r="V264" s="332"/>
      <c r="W264" s="332"/>
      <c r="X264" s="333"/>
      <c r="Y264" s="199"/>
      <c r="Z264" s="199"/>
      <c r="AA264" s="198"/>
      <c r="AB264" s="195"/>
      <c r="AC264" s="246"/>
      <c r="AD264" s="195"/>
      <c r="AE264" s="246"/>
      <c r="AF264" s="195"/>
      <c r="AG264" s="246"/>
      <c r="AH264" s="195"/>
      <c r="AI264" s="246"/>
      <c r="AK264" s="246"/>
      <c r="AM264" s="246"/>
    </row>
    <row r="265" spans="1:39" s="17" customFormat="1" ht="14.25" customHeight="1" x14ac:dyDescent="0.25">
      <c r="A265" s="198"/>
      <c r="B265" s="200"/>
      <c r="C265" s="199"/>
      <c r="D265" s="199"/>
      <c r="E265" s="199"/>
      <c r="F265" s="200"/>
      <c r="G265" s="200"/>
      <c r="H265" s="198"/>
      <c r="I265" s="199"/>
      <c r="J265" s="212"/>
      <c r="K265" s="198"/>
      <c r="L265" s="198"/>
      <c r="M265" s="198"/>
      <c r="N265" s="198"/>
      <c r="O265" s="198"/>
      <c r="P265" s="198"/>
      <c r="Q265" s="198"/>
      <c r="R265" s="198"/>
      <c r="S265" s="198"/>
      <c r="T265" s="331"/>
      <c r="U265" s="331"/>
      <c r="V265" s="332"/>
      <c r="W265" s="332"/>
      <c r="X265" s="333"/>
      <c r="Y265" s="199"/>
      <c r="Z265" s="199"/>
      <c r="AA265" s="198"/>
      <c r="AB265" s="195"/>
      <c r="AC265" s="246"/>
      <c r="AD265" s="195"/>
      <c r="AE265" s="246"/>
      <c r="AF265" s="195"/>
      <c r="AG265" s="246"/>
      <c r="AH265" s="195"/>
      <c r="AI265" s="246"/>
      <c r="AK265" s="246"/>
      <c r="AM265" s="246"/>
    </row>
    <row r="266" spans="1:39" s="17" customFormat="1" ht="14.25" customHeight="1" x14ac:dyDescent="0.25">
      <c r="A266" s="198"/>
      <c r="B266" s="200"/>
      <c r="C266" s="199"/>
      <c r="D266" s="199"/>
      <c r="E266" s="199"/>
      <c r="F266" s="200"/>
      <c r="G266" s="200"/>
      <c r="H266" s="198"/>
      <c r="I266" s="199"/>
      <c r="J266" s="212"/>
      <c r="K266" s="198"/>
      <c r="L266" s="198"/>
      <c r="M266" s="198"/>
      <c r="N266" s="198"/>
      <c r="O266" s="198"/>
      <c r="P266" s="198"/>
      <c r="Q266" s="198"/>
      <c r="R266" s="198"/>
      <c r="S266" s="198"/>
      <c r="T266" s="331"/>
      <c r="U266" s="331"/>
      <c r="V266" s="332"/>
      <c r="W266" s="332"/>
      <c r="X266" s="333"/>
      <c r="Y266" s="199"/>
      <c r="Z266" s="199"/>
      <c r="AA266" s="198"/>
      <c r="AB266" s="195"/>
      <c r="AC266" s="246"/>
      <c r="AD266" s="195"/>
      <c r="AE266" s="246"/>
      <c r="AF266" s="195"/>
      <c r="AG266" s="246"/>
      <c r="AH266" s="195"/>
      <c r="AI266" s="246"/>
      <c r="AK266" s="246"/>
      <c r="AM266" s="246"/>
    </row>
    <row r="267" spans="1:39" s="17" customFormat="1" ht="14.25" customHeight="1" x14ac:dyDescent="0.25">
      <c r="A267" s="198"/>
      <c r="B267" s="200"/>
      <c r="C267" s="199"/>
      <c r="D267" s="199"/>
      <c r="E267" s="199"/>
      <c r="F267" s="200"/>
      <c r="G267" s="200"/>
      <c r="H267" s="198"/>
      <c r="I267" s="199"/>
      <c r="J267" s="212"/>
      <c r="K267" s="198"/>
      <c r="L267" s="198"/>
      <c r="M267" s="198"/>
      <c r="N267" s="198"/>
      <c r="O267" s="198"/>
      <c r="P267" s="198"/>
      <c r="Q267" s="198"/>
      <c r="R267" s="198"/>
      <c r="S267" s="198"/>
      <c r="T267" s="331"/>
      <c r="U267" s="331"/>
      <c r="V267" s="332"/>
      <c r="W267" s="332"/>
      <c r="X267" s="333"/>
      <c r="Y267" s="199"/>
      <c r="Z267" s="199"/>
      <c r="AA267" s="198"/>
      <c r="AB267" s="195"/>
      <c r="AC267" s="246"/>
      <c r="AD267" s="195"/>
      <c r="AE267" s="246"/>
      <c r="AF267" s="195"/>
      <c r="AG267" s="246"/>
      <c r="AH267" s="195"/>
      <c r="AI267" s="246"/>
      <c r="AK267" s="246"/>
      <c r="AM267" s="246"/>
    </row>
    <row r="268" spans="1:39" s="17" customFormat="1" ht="14.25" customHeight="1" x14ac:dyDescent="0.25">
      <c r="A268" s="198"/>
      <c r="B268" s="200"/>
      <c r="C268" s="199"/>
      <c r="D268" s="199"/>
      <c r="E268" s="199"/>
      <c r="F268" s="200"/>
      <c r="G268" s="200"/>
      <c r="H268" s="198"/>
      <c r="I268" s="199"/>
      <c r="J268" s="212"/>
      <c r="K268" s="198"/>
      <c r="L268" s="198"/>
      <c r="M268" s="198"/>
      <c r="N268" s="198"/>
      <c r="O268" s="198"/>
      <c r="P268" s="198"/>
      <c r="Q268" s="198"/>
      <c r="R268" s="198"/>
      <c r="S268" s="198"/>
      <c r="T268" s="331"/>
      <c r="U268" s="331"/>
      <c r="V268" s="332"/>
      <c r="W268" s="332"/>
      <c r="X268" s="333"/>
      <c r="Y268" s="199"/>
      <c r="Z268" s="199"/>
      <c r="AA268" s="198"/>
      <c r="AB268" s="195"/>
      <c r="AC268" s="246"/>
      <c r="AD268" s="195"/>
      <c r="AE268" s="246"/>
      <c r="AF268" s="195"/>
      <c r="AG268" s="246"/>
      <c r="AH268" s="195"/>
      <c r="AI268" s="246"/>
      <c r="AK268" s="246"/>
      <c r="AM268" s="246"/>
    </row>
    <row r="269" spans="1:39" s="17" customFormat="1" ht="14.25" customHeight="1" x14ac:dyDescent="0.25">
      <c r="A269" s="198"/>
      <c r="B269" s="200"/>
      <c r="C269" s="199"/>
      <c r="D269" s="199"/>
      <c r="E269" s="199"/>
      <c r="F269" s="200"/>
      <c r="G269" s="200"/>
      <c r="H269" s="198"/>
      <c r="I269" s="199"/>
      <c r="J269" s="212"/>
      <c r="K269" s="198"/>
      <c r="L269" s="198"/>
      <c r="M269" s="198"/>
      <c r="N269" s="198"/>
      <c r="O269" s="198"/>
      <c r="P269" s="198"/>
      <c r="Q269" s="198"/>
      <c r="R269" s="198"/>
      <c r="S269" s="198"/>
      <c r="T269" s="331"/>
      <c r="U269" s="331"/>
      <c r="V269" s="332"/>
      <c r="W269" s="332"/>
      <c r="X269" s="333"/>
      <c r="Y269" s="199"/>
      <c r="Z269" s="199"/>
      <c r="AA269" s="198"/>
      <c r="AB269" s="195"/>
      <c r="AC269" s="246"/>
      <c r="AD269" s="195"/>
      <c r="AE269" s="246"/>
      <c r="AF269" s="195"/>
      <c r="AG269" s="246"/>
      <c r="AH269" s="195"/>
      <c r="AI269" s="246"/>
      <c r="AK269" s="246"/>
      <c r="AM269" s="246"/>
    </row>
    <row r="270" spans="1:39" s="17" customFormat="1" ht="14.25" customHeight="1" x14ac:dyDescent="0.25">
      <c r="A270" s="198"/>
      <c r="B270" s="200"/>
      <c r="C270" s="199"/>
      <c r="D270" s="199"/>
      <c r="E270" s="199"/>
      <c r="F270" s="200"/>
      <c r="G270" s="200"/>
      <c r="H270" s="198"/>
      <c r="I270" s="199"/>
      <c r="J270" s="212"/>
      <c r="K270" s="198"/>
      <c r="L270" s="198"/>
      <c r="M270" s="198"/>
      <c r="N270" s="198"/>
      <c r="O270" s="198"/>
      <c r="P270" s="198"/>
      <c r="Q270" s="198"/>
      <c r="R270" s="198"/>
      <c r="S270" s="198"/>
      <c r="T270" s="331"/>
      <c r="U270" s="331"/>
      <c r="V270" s="332"/>
      <c r="W270" s="332"/>
      <c r="X270" s="333"/>
      <c r="Y270" s="199"/>
      <c r="Z270" s="199"/>
      <c r="AA270" s="198"/>
      <c r="AB270" s="195"/>
      <c r="AC270" s="246"/>
      <c r="AD270" s="195"/>
      <c r="AE270" s="246"/>
      <c r="AF270" s="195"/>
      <c r="AG270" s="246"/>
      <c r="AH270" s="195"/>
      <c r="AI270" s="246"/>
      <c r="AK270" s="246"/>
      <c r="AM270" s="246"/>
    </row>
    <row r="271" spans="1:39" s="17" customFormat="1" ht="14.25" customHeight="1" x14ac:dyDescent="0.25">
      <c r="A271" s="198"/>
      <c r="B271" s="200"/>
      <c r="C271" s="199"/>
      <c r="D271" s="199"/>
      <c r="E271" s="199"/>
      <c r="F271" s="200"/>
      <c r="G271" s="200"/>
      <c r="H271" s="198"/>
      <c r="I271" s="199"/>
      <c r="J271" s="212"/>
      <c r="K271" s="198"/>
      <c r="L271" s="198"/>
      <c r="M271" s="198"/>
      <c r="N271" s="198"/>
      <c r="O271" s="198"/>
      <c r="P271" s="198"/>
      <c r="Q271" s="198"/>
      <c r="R271" s="198"/>
      <c r="S271" s="198"/>
      <c r="T271" s="331"/>
      <c r="U271" s="331"/>
      <c r="V271" s="332"/>
      <c r="W271" s="332"/>
      <c r="X271" s="333"/>
      <c r="Y271" s="199"/>
      <c r="Z271" s="199"/>
      <c r="AA271" s="198"/>
      <c r="AB271" s="195"/>
      <c r="AC271" s="246"/>
      <c r="AD271" s="195"/>
      <c r="AE271" s="246"/>
      <c r="AF271" s="195"/>
      <c r="AG271" s="246"/>
      <c r="AH271" s="195"/>
      <c r="AI271" s="246"/>
      <c r="AK271" s="246"/>
      <c r="AM271" s="246"/>
    </row>
    <row r="272" spans="1:39" s="17" customFormat="1" ht="14.25" customHeight="1" x14ac:dyDescent="0.25">
      <c r="A272" s="198"/>
      <c r="B272" s="200"/>
      <c r="C272" s="199"/>
      <c r="D272" s="199"/>
      <c r="E272" s="199"/>
      <c r="F272" s="200"/>
      <c r="G272" s="200"/>
      <c r="H272" s="198"/>
      <c r="I272" s="199"/>
      <c r="J272" s="212"/>
      <c r="K272" s="198"/>
      <c r="L272" s="198"/>
      <c r="M272" s="198"/>
      <c r="N272" s="198"/>
      <c r="O272" s="198"/>
      <c r="P272" s="198"/>
      <c r="Q272" s="198"/>
      <c r="R272" s="198"/>
      <c r="S272" s="198"/>
      <c r="T272" s="331"/>
      <c r="U272" s="331"/>
      <c r="V272" s="332"/>
      <c r="W272" s="332"/>
      <c r="X272" s="333"/>
      <c r="Y272" s="199"/>
      <c r="Z272" s="199"/>
      <c r="AA272" s="198"/>
      <c r="AB272" s="195"/>
      <c r="AC272" s="246"/>
      <c r="AD272" s="195"/>
      <c r="AE272" s="246"/>
      <c r="AF272" s="195"/>
      <c r="AG272" s="246"/>
      <c r="AH272" s="195"/>
      <c r="AI272" s="246"/>
      <c r="AK272" s="246"/>
      <c r="AM272" s="246"/>
    </row>
    <row r="273" spans="1:39" s="17" customFormat="1" ht="14.25" customHeight="1" x14ac:dyDescent="0.25">
      <c r="A273" s="198"/>
      <c r="B273" s="200"/>
      <c r="C273" s="199"/>
      <c r="D273" s="199"/>
      <c r="E273" s="199"/>
      <c r="F273" s="200"/>
      <c r="G273" s="200"/>
      <c r="H273" s="198"/>
      <c r="I273" s="199"/>
      <c r="J273" s="212"/>
      <c r="K273" s="198"/>
      <c r="L273" s="198"/>
      <c r="M273" s="198"/>
      <c r="N273" s="198"/>
      <c r="O273" s="198"/>
      <c r="P273" s="198"/>
      <c r="Q273" s="198"/>
      <c r="R273" s="198"/>
      <c r="S273" s="198"/>
      <c r="T273" s="331"/>
      <c r="U273" s="331"/>
      <c r="V273" s="332"/>
      <c r="W273" s="332"/>
      <c r="X273" s="333"/>
      <c r="Y273" s="199"/>
      <c r="Z273" s="199"/>
      <c r="AA273" s="198"/>
      <c r="AB273" s="195"/>
      <c r="AC273" s="246"/>
      <c r="AD273" s="195"/>
      <c r="AE273" s="246"/>
      <c r="AF273" s="195"/>
      <c r="AG273" s="246"/>
      <c r="AH273" s="195"/>
      <c r="AI273" s="246"/>
      <c r="AK273" s="246"/>
      <c r="AM273" s="246"/>
    </row>
    <row r="274" spans="1:39" s="17" customFormat="1" ht="14.25" customHeight="1" x14ac:dyDescent="0.25">
      <c r="A274" s="198"/>
      <c r="B274" s="200"/>
      <c r="C274" s="199"/>
      <c r="D274" s="199"/>
      <c r="E274" s="199"/>
      <c r="F274" s="200"/>
      <c r="G274" s="200"/>
      <c r="H274" s="198"/>
      <c r="I274" s="199"/>
      <c r="J274" s="212"/>
      <c r="K274" s="198"/>
      <c r="L274" s="198"/>
      <c r="M274" s="198"/>
      <c r="N274" s="198"/>
      <c r="O274" s="198"/>
      <c r="P274" s="198"/>
      <c r="Q274" s="198"/>
      <c r="R274" s="198"/>
      <c r="S274" s="198"/>
      <c r="T274" s="331"/>
      <c r="U274" s="331"/>
      <c r="V274" s="332"/>
      <c r="W274" s="332"/>
      <c r="X274" s="333"/>
      <c r="Y274" s="199"/>
      <c r="Z274" s="199"/>
      <c r="AA274" s="198"/>
      <c r="AB274" s="195"/>
      <c r="AC274" s="246"/>
      <c r="AD274" s="195"/>
      <c r="AE274" s="246"/>
      <c r="AF274" s="195"/>
      <c r="AG274" s="246"/>
      <c r="AH274" s="195"/>
      <c r="AI274" s="246"/>
      <c r="AK274" s="246"/>
      <c r="AM274" s="246"/>
    </row>
    <row r="275" spans="1:39" s="17" customFormat="1" ht="14.25" customHeight="1" x14ac:dyDescent="0.25">
      <c r="A275" s="198"/>
      <c r="B275" s="200"/>
      <c r="C275" s="199"/>
      <c r="D275" s="199"/>
      <c r="E275" s="199"/>
      <c r="F275" s="200"/>
      <c r="G275" s="200"/>
      <c r="H275" s="198"/>
      <c r="I275" s="199"/>
      <c r="J275" s="212"/>
      <c r="K275" s="198"/>
      <c r="L275" s="198"/>
      <c r="M275" s="198"/>
      <c r="N275" s="198"/>
      <c r="O275" s="198"/>
      <c r="P275" s="198"/>
      <c r="Q275" s="198"/>
      <c r="R275" s="198"/>
      <c r="S275" s="198"/>
      <c r="T275" s="331"/>
      <c r="U275" s="331"/>
      <c r="V275" s="332"/>
      <c r="W275" s="332"/>
      <c r="X275" s="333"/>
      <c r="Y275" s="199"/>
      <c r="Z275" s="199"/>
      <c r="AA275" s="198"/>
      <c r="AB275" s="195"/>
      <c r="AC275" s="246"/>
      <c r="AD275" s="195"/>
      <c r="AE275" s="246"/>
      <c r="AF275" s="195"/>
      <c r="AG275" s="246"/>
      <c r="AH275" s="195"/>
      <c r="AI275" s="246"/>
      <c r="AK275" s="246"/>
      <c r="AM275" s="246"/>
    </row>
    <row r="276" spans="1:39" s="17" customFormat="1" ht="14.25" customHeight="1" x14ac:dyDescent="0.25">
      <c r="A276" s="198"/>
      <c r="B276" s="200"/>
      <c r="C276" s="199"/>
      <c r="D276" s="199"/>
      <c r="E276" s="199"/>
      <c r="F276" s="200"/>
      <c r="G276" s="200"/>
      <c r="H276" s="198"/>
      <c r="I276" s="199"/>
      <c r="J276" s="212"/>
      <c r="K276" s="198"/>
      <c r="L276" s="198"/>
      <c r="M276" s="198"/>
      <c r="N276" s="198"/>
      <c r="O276" s="198"/>
      <c r="P276" s="198"/>
      <c r="Q276" s="198"/>
      <c r="R276" s="198"/>
      <c r="S276" s="198"/>
      <c r="T276" s="331"/>
      <c r="U276" s="331"/>
      <c r="V276" s="332"/>
      <c r="W276" s="332"/>
      <c r="X276" s="333"/>
      <c r="Y276" s="199"/>
      <c r="Z276" s="199"/>
      <c r="AA276" s="198"/>
      <c r="AB276" s="195"/>
      <c r="AC276" s="246"/>
      <c r="AD276" s="195"/>
      <c r="AE276" s="246"/>
      <c r="AF276" s="195"/>
      <c r="AG276" s="246"/>
      <c r="AH276" s="195"/>
      <c r="AI276" s="246"/>
      <c r="AK276" s="246"/>
      <c r="AM276" s="246"/>
    </row>
    <row r="277" spans="1:39" s="17" customFormat="1" ht="14.25" customHeight="1" x14ac:dyDescent="0.25">
      <c r="A277" s="198"/>
      <c r="B277" s="200"/>
      <c r="C277" s="199"/>
      <c r="D277" s="199"/>
      <c r="E277" s="199"/>
      <c r="F277" s="200"/>
      <c r="G277" s="200"/>
      <c r="H277" s="198"/>
      <c r="I277" s="199"/>
      <c r="J277" s="212"/>
      <c r="K277" s="198"/>
      <c r="L277" s="198"/>
      <c r="M277" s="198"/>
      <c r="N277" s="198"/>
      <c r="O277" s="198"/>
      <c r="P277" s="198"/>
      <c r="Q277" s="198"/>
      <c r="R277" s="198"/>
      <c r="S277" s="198"/>
      <c r="T277" s="331"/>
      <c r="U277" s="331"/>
      <c r="V277" s="332"/>
      <c r="W277" s="332"/>
      <c r="X277" s="333"/>
      <c r="Y277" s="199"/>
      <c r="Z277" s="199"/>
      <c r="AA277" s="198"/>
      <c r="AB277" s="195"/>
      <c r="AC277" s="246"/>
      <c r="AD277" s="195"/>
      <c r="AE277" s="246"/>
      <c r="AF277" s="195"/>
      <c r="AG277" s="246"/>
      <c r="AH277" s="195"/>
      <c r="AI277" s="246"/>
      <c r="AK277" s="246"/>
      <c r="AM277" s="246"/>
    </row>
    <row r="278" spans="1:39" s="17" customFormat="1" ht="14.25" customHeight="1" x14ac:dyDescent="0.25">
      <c r="A278" s="198"/>
      <c r="B278" s="200"/>
      <c r="C278" s="199"/>
      <c r="D278" s="199"/>
      <c r="E278" s="199"/>
      <c r="F278" s="200"/>
      <c r="G278" s="200"/>
      <c r="H278" s="198"/>
      <c r="I278" s="199"/>
      <c r="J278" s="212"/>
      <c r="K278" s="198"/>
      <c r="L278" s="198"/>
      <c r="M278" s="198"/>
      <c r="N278" s="198"/>
      <c r="O278" s="198"/>
      <c r="P278" s="198"/>
      <c r="Q278" s="198"/>
      <c r="R278" s="198"/>
      <c r="S278" s="198"/>
      <c r="T278" s="331"/>
      <c r="U278" s="331"/>
      <c r="V278" s="332"/>
      <c r="W278" s="332"/>
      <c r="X278" s="333"/>
      <c r="Y278" s="199"/>
      <c r="Z278" s="199"/>
      <c r="AA278" s="198"/>
      <c r="AB278" s="195"/>
      <c r="AC278" s="246"/>
      <c r="AD278" s="195"/>
      <c r="AE278" s="246"/>
      <c r="AF278" s="195"/>
      <c r="AG278" s="246"/>
      <c r="AH278" s="195"/>
      <c r="AI278" s="246"/>
      <c r="AK278" s="246"/>
      <c r="AM278" s="246"/>
    </row>
    <row r="279" spans="1:39" s="17" customFormat="1" ht="14.25" customHeight="1" x14ac:dyDescent="0.25">
      <c r="A279" s="198"/>
      <c r="B279" s="200"/>
      <c r="C279" s="199"/>
      <c r="D279" s="199"/>
      <c r="E279" s="199"/>
      <c r="F279" s="200"/>
      <c r="G279" s="200"/>
      <c r="H279" s="198"/>
      <c r="I279" s="199"/>
      <c r="J279" s="212"/>
      <c r="K279" s="198"/>
      <c r="L279" s="198"/>
      <c r="M279" s="198"/>
      <c r="N279" s="198"/>
      <c r="O279" s="198"/>
      <c r="P279" s="198"/>
      <c r="Q279" s="198"/>
      <c r="R279" s="198"/>
      <c r="S279" s="198"/>
      <c r="T279" s="331"/>
      <c r="U279" s="331"/>
      <c r="V279" s="332"/>
      <c r="W279" s="332"/>
      <c r="X279" s="333"/>
      <c r="Y279" s="199"/>
      <c r="Z279" s="199"/>
      <c r="AA279" s="198"/>
      <c r="AB279" s="195"/>
      <c r="AC279" s="246"/>
      <c r="AD279" s="195"/>
      <c r="AE279" s="246"/>
      <c r="AF279" s="195"/>
      <c r="AG279" s="246"/>
      <c r="AH279" s="195"/>
      <c r="AI279" s="246"/>
      <c r="AK279" s="246"/>
      <c r="AM279" s="246"/>
    </row>
    <row r="280" spans="1:39" s="17" customFormat="1" ht="14.25" customHeight="1" x14ac:dyDescent="0.25">
      <c r="A280" s="198"/>
      <c r="B280" s="200"/>
      <c r="C280" s="199"/>
      <c r="D280" s="199"/>
      <c r="E280" s="199"/>
      <c r="F280" s="200"/>
      <c r="G280" s="200"/>
      <c r="H280" s="198"/>
      <c r="I280" s="199"/>
      <c r="J280" s="212"/>
      <c r="K280" s="198"/>
      <c r="L280" s="198"/>
      <c r="M280" s="198"/>
      <c r="N280" s="198"/>
      <c r="O280" s="198"/>
      <c r="P280" s="198"/>
      <c r="Q280" s="198"/>
      <c r="R280" s="198"/>
      <c r="S280" s="198"/>
      <c r="T280" s="331"/>
      <c r="U280" s="331"/>
      <c r="V280" s="332"/>
      <c r="W280" s="332"/>
      <c r="X280" s="333"/>
      <c r="Y280" s="199"/>
      <c r="Z280" s="199"/>
      <c r="AA280" s="198"/>
      <c r="AB280" s="195"/>
      <c r="AC280" s="246"/>
      <c r="AD280" s="195"/>
      <c r="AE280" s="246"/>
      <c r="AF280" s="195"/>
      <c r="AG280" s="246"/>
      <c r="AH280" s="195"/>
      <c r="AI280" s="246"/>
      <c r="AK280" s="246"/>
      <c r="AM280" s="246"/>
    </row>
    <row r="281" spans="1:39" s="17" customFormat="1" ht="14.25" customHeight="1" x14ac:dyDescent="0.25">
      <c r="A281" s="198"/>
      <c r="B281" s="200"/>
      <c r="C281" s="199"/>
      <c r="D281" s="199"/>
      <c r="E281" s="199"/>
      <c r="F281" s="200"/>
      <c r="G281" s="200"/>
      <c r="H281" s="198"/>
      <c r="I281" s="199"/>
      <c r="J281" s="212"/>
      <c r="K281" s="198"/>
      <c r="L281" s="198"/>
      <c r="M281" s="198"/>
      <c r="N281" s="198"/>
      <c r="O281" s="198"/>
      <c r="P281" s="198"/>
      <c r="Q281" s="198"/>
      <c r="R281" s="198"/>
      <c r="S281" s="198"/>
      <c r="T281" s="331"/>
      <c r="U281" s="331"/>
      <c r="V281" s="332"/>
      <c r="W281" s="332"/>
      <c r="X281" s="333"/>
      <c r="Y281" s="199"/>
      <c r="Z281" s="199"/>
      <c r="AA281" s="198"/>
      <c r="AB281" s="195"/>
      <c r="AC281" s="246"/>
      <c r="AD281" s="195"/>
      <c r="AE281" s="246"/>
      <c r="AF281" s="195"/>
      <c r="AG281" s="246"/>
      <c r="AH281" s="195"/>
      <c r="AI281" s="246"/>
      <c r="AK281" s="246"/>
      <c r="AM281" s="246"/>
    </row>
    <row r="282" spans="1:39" s="17" customFormat="1" ht="14.25" customHeight="1" x14ac:dyDescent="0.25">
      <c r="A282" s="198"/>
      <c r="B282" s="200"/>
      <c r="C282" s="199"/>
      <c r="D282" s="199"/>
      <c r="E282" s="199"/>
      <c r="F282" s="200"/>
      <c r="G282" s="200"/>
      <c r="H282" s="198"/>
      <c r="I282" s="199"/>
      <c r="J282" s="212"/>
      <c r="K282" s="198"/>
      <c r="L282" s="198"/>
      <c r="M282" s="198"/>
      <c r="N282" s="198"/>
      <c r="O282" s="198"/>
      <c r="P282" s="198"/>
      <c r="Q282" s="198"/>
      <c r="R282" s="198"/>
      <c r="S282" s="198"/>
      <c r="T282" s="331"/>
      <c r="U282" s="331"/>
      <c r="V282" s="332"/>
      <c r="W282" s="332"/>
      <c r="X282" s="333"/>
      <c r="Y282" s="199"/>
      <c r="Z282" s="199"/>
      <c r="AA282" s="198"/>
      <c r="AB282" s="195"/>
      <c r="AC282" s="246"/>
      <c r="AD282" s="195"/>
      <c r="AE282" s="246"/>
      <c r="AF282" s="195"/>
      <c r="AG282" s="246"/>
      <c r="AH282" s="195"/>
      <c r="AI282" s="246"/>
      <c r="AK282" s="246"/>
      <c r="AM282" s="246"/>
    </row>
    <row r="283" spans="1:39" s="17" customFormat="1" ht="14.25" customHeight="1" x14ac:dyDescent="0.25">
      <c r="A283" s="198"/>
      <c r="B283" s="200"/>
      <c r="C283" s="199"/>
      <c r="D283" s="199"/>
      <c r="E283" s="199"/>
      <c r="F283" s="200"/>
      <c r="G283" s="200"/>
      <c r="H283" s="198"/>
      <c r="I283" s="199"/>
      <c r="J283" s="212"/>
      <c r="K283" s="198"/>
      <c r="L283" s="198"/>
      <c r="M283" s="198"/>
      <c r="N283" s="198"/>
      <c r="O283" s="198"/>
      <c r="P283" s="198"/>
      <c r="Q283" s="198"/>
      <c r="R283" s="198"/>
      <c r="S283" s="198"/>
      <c r="T283" s="331"/>
      <c r="U283" s="331"/>
      <c r="V283" s="332"/>
      <c r="W283" s="332"/>
      <c r="X283" s="333"/>
      <c r="Y283" s="199"/>
      <c r="Z283" s="199"/>
      <c r="AA283" s="198"/>
      <c r="AB283" s="195"/>
      <c r="AC283" s="246"/>
      <c r="AD283" s="195"/>
      <c r="AE283" s="246"/>
      <c r="AF283" s="195"/>
      <c r="AG283" s="246"/>
      <c r="AH283" s="195"/>
      <c r="AI283" s="246"/>
      <c r="AK283" s="246"/>
      <c r="AM283" s="246"/>
    </row>
    <row r="284" spans="1:39" s="17" customFormat="1" ht="14.25" customHeight="1" x14ac:dyDescent="0.25">
      <c r="A284" s="198"/>
      <c r="B284" s="200"/>
      <c r="C284" s="199"/>
      <c r="D284" s="199"/>
      <c r="E284" s="199"/>
      <c r="F284" s="200"/>
      <c r="G284" s="200"/>
      <c r="H284" s="198"/>
      <c r="I284" s="199"/>
      <c r="J284" s="212"/>
      <c r="K284" s="198"/>
      <c r="L284" s="198"/>
      <c r="M284" s="198"/>
      <c r="N284" s="198"/>
      <c r="O284" s="198"/>
      <c r="P284" s="198"/>
      <c r="Q284" s="198"/>
      <c r="R284" s="198"/>
      <c r="S284" s="198"/>
      <c r="T284" s="331"/>
      <c r="U284" s="331"/>
      <c r="V284" s="332"/>
      <c r="W284" s="332"/>
      <c r="X284" s="333"/>
      <c r="Y284" s="199"/>
      <c r="Z284" s="199"/>
      <c r="AA284" s="198"/>
      <c r="AB284" s="195"/>
      <c r="AC284" s="246"/>
      <c r="AD284" s="195"/>
      <c r="AE284" s="246"/>
      <c r="AF284" s="195"/>
      <c r="AG284" s="246"/>
      <c r="AH284" s="195"/>
      <c r="AI284" s="246"/>
      <c r="AK284" s="246"/>
      <c r="AM284" s="246"/>
    </row>
    <row r="285" spans="1:39" s="17" customFormat="1" ht="14.25" customHeight="1" x14ac:dyDescent="0.25">
      <c r="A285" s="198"/>
      <c r="B285" s="200"/>
      <c r="C285" s="199"/>
      <c r="D285" s="199"/>
      <c r="E285" s="199"/>
      <c r="F285" s="200"/>
      <c r="G285" s="200"/>
      <c r="H285" s="198"/>
      <c r="I285" s="199"/>
      <c r="J285" s="212"/>
      <c r="K285" s="198"/>
      <c r="L285" s="198"/>
      <c r="M285" s="198"/>
      <c r="N285" s="198"/>
      <c r="O285" s="198"/>
      <c r="P285" s="198"/>
      <c r="Q285" s="198"/>
      <c r="R285" s="198"/>
      <c r="S285" s="198"/>
      <c r="T285" s="331"/>
      <c r="U285" s="331"/>
      <c r="V285" s="332"/>
      <c r="W285" s="332"/>
      <c r="X285" s="333"/>
      <c r="Y285" s="199"/>
      <c r="Z285" s="199"/>
      <c r="AA285" s="198"/>
      <c r="AB285" s="195"/>
      <c r="AC285" s="246"/>
      <c r="AD285" s="195"/>
      <c r="AE285" s="246"/>
      <c r="AF285" s="195"/>
      <c r="AG285" s="246"/>
      <c r="AH285" s="195"/>
      <c r="AI285" s="246"/>
      <c r="AK285" s="246"/>
      <c r="AM285" s="246"/>
    </row>
    <row r="286" spans="1:39" s="17" customFormat="1" ht="14.25" customHeight="1" x14ac:dyDescent="0.25">
      <c r="A286" s="198"/>
      <c r="B286" s="200"/>
      <c r="C286" s="199"/>
      <c r="D286" s="199"/>
      <c r="E286" s="199"/>
      <c r="F286" s="200"/>
      <c r="G286" s="200"/>
      <c r="H286" s="198"/>
      <c r="I286" s="199"/>
      <c r="J286" s="212"/>
      <c r="K286" s="198"/>
      <c r="L286" s="198"/>
      <c r="M286" s="198"/>
      <c r="N286" s="198"/>
      <c r="O286" s="198"/>
      <c r="P286" s="198"/>
      <c r="Q286" s="198"/>
      <c r="R286" s="198"/>
      <c r="S286" s="198"/>
      <c r="T286" s="331"/>
      <c r="U286" s="331"/>
      <c r="V286" s="332"/>
      <c r="W286" s="332"/>
      <c r="X286" s="333"/>
      <c r="Y286" s="199"/>
      <c r="Z286" s="199"/>
      <c r="AA286" s="198"/>
      <c r="AB286" s="195"/>
      <c r="AC286" s="246"/>
      <c r="AD286" s="195"/>
      <c r="AE286" s="246"/>
      <c r="AF286" s="195"/>
      <c r="AG286" s="246"/>
      <c r="AH286" s="195"/>
      <c r="AI286" s="246"/>
      <c r="AK286" s="246"/>
      <c r="AM286" s="246"/>
    </row>
    <row r="287" spans="1:39" s="17" customFormat="1" ht="14.25" customHeight="1" x14ac:dyDescent="0.25">
      <c r="A287" s="198"/>
      <c r="B287" s="200"/>
      <c r="C287" s="199"/>
      <c r="D287" s="199"/>
      <c r="E287" s="199"/>
      <c r="F287" s="200"/>
      <c r="G287" s="200"/>
      <c r="H287" s="198"/>
      <c r="I287" s="199"/>
      <c r="J287" s="212"/>
      <c r="K287" s="198"/>
      <c r="L287" s="198"/>
      <c r="M287" s="198"/>
      <c r="N287" s="198"/>
      <c r="O287" s="198"/>
      <c r="P287" s="198"/>
      <c r="Q287" s="198"/>
      <c r="R287" s="198"/>
      <c r="S287" s="198"/>
      <c r="T287" s="331"/>
      <c r="U287" s="331"/>
      <c r="V287" s="332"/>
      <c r="W287" s="332"/>
      <c r="X287" s="333"/>
      <c r="Y287" s="199"/>
      <c r="Z287" s="199"/>
      <c r="AA287" s="198"/>
      <c r="AB287" s="195"/>
      <c r="AC287" s="246"/>
      <c r="AD287" s="195"/>
      <c r="AE287" s="246"/>
      <c r="AF287" s="195"/>
      <c r="AG287" s="246"/>
      <c r="AH287" s="195"/>
      <c r="AI287" s="246"/>
      <c r="AK287" s="246"/>
      <c r="AM287" s="246"/>
    </row>
    <row r="288" spans="1:39" s="17" customFormat="1" ht="14.25" customHeight="1" x14ac:dyDescent="0.25">
      <c r="A288" s="198"/>
      <c r="B288" s="200"/>
      <c r="C288" s="199"/>
      <c r="D288" s="199"/>
      <c r="E288" s="199"/>
      <c r="F288" s="200"/>
      <c r="G288" s="200"/>
      <c r="H288" s="198"/>
      <c r="I288" s="199"/>
      <c r="J288" s="212"/>
      <c r="K288" s="198"/>
      <c r="L288" s="198"/>
      <c r="M288" s="198"/>
      <c r="N288" s="198"/>
      <c r="O288" s="198"/>
      <c r="P288" s="198"/>
      <c r="Q288" s="198"/>
      <c r="R288" s="198"/>
      <c r="S288" s="198"/>
      <c r="T288" s="331"/>
      <c r="U288" s="331"/>
      <c r="V288" s="332"/>
      <c r="W288" s="332"/>
      <c r="X288" s="333"/>
      <c r="Y288" s="199"/>
      <c r="Z288" s="199"/>
      <c r="AA288" s="198"/>
      <c r="AB288" s="195"/>
      <c r="AC288" s="246"/>
      <c r="AD288" s="195"/>
      <c r="AE288" s="246"/>
      <c r="AF288" s="195"/>
      <c r="AG288" s="246"/>
      <c r="AH288" s="195"/>
      <c r="AI288" s="246"/>
      <c r="AK288" s="246"/>
      <c r="AM288" s="246"/>
    </row>
    <row r="289" spans="1:39" s="17" customFormat="1" ht="14.25" customHeight="1" x14ac:dyDescent="0.25">
      <c r="A289" s="198"/>
      <c r="B289" s="200"/>
      <c r="C289" s="199"/>
      <c r="D289" s="199"/>
      <c r="E289" s="199"/>
      <c r="F289" s="200"/>
      <c r="G289" s="200"/>
      <c r="H289" s="198"/>
      <c r="I289" s="199"/>
      <c r="J289" s="212"/>
      <c r="K289" s="198"/>
      <c r="L289" s="198"/>
      <c r="M289" s="198"/>
      <c r="N289" s="198"/>
      <c r="O289" s="198"/>
      <c r="P289" s="198"/>
      <c r="Q289" s="198"/>
      <c r="R289" s="198"/>
      <c r="S289" s="198"/>
      <c r="T289" s="331"/>
      <c r="U289" s="331"/>
      <c r="V289" s="332"/>
      <c r="W289" s="332"/>
      <c r="X289" s="333"/>
      <c r="Y289" s="199"/>
      <c r="Z289" s="199"/>
      <c r="AA289" s="198"/>
      <c r="AB289" s="195"/>
      <c r="AC289" s="246"/>
      <c r="AD289" s="195"/>
      <c r="AE289" s="246"/>
      <c r="AF289" s="195"/>
      <c r="AG289" s="246"/>
      <c r="AH289" s="195"/>
      <c r="AI289" s="246"/>
      <c r="AK289" s="246"/>
      <c r="AM289" s="246"/>
    </row>
    <row r="290" spans="1:39" s="17" customFormat="1" ht="14.25" customHeight="1" x14ac:dyDescent="0.25">
      <c r="A290" s="198"/>
      <c r="B290" s="200"/>
      <c r="C290" s="199"/>
      <c r="D290" s="199"/>
      <c r="E290" s="199"/>
      <c r="F290" s="200"/>
      <c r="G290" s="200"/>
      <c r="H290" s="198"/>
      <c r="I290" s="199"/>
      <c r="J290" s="212"/>
      <c r="K290" s="198"/>
      <c r="L290" s="198"/>
      <c r="M290" s="198"/>
      <c r="N290" s="198"/>
      <c r="O290" s="198"/>
      <c r="P290" s="198"/>
      <c r="Q290" s="198"/>
      <c r="R290" s="198"/>
      <c r="S290" s="198"/>
      <c r="T290" s="331"/>
      <c r="U290" s="331"/>
      <c r="V290" s="332"/>
      <c r="W290" s="332"/>
      <c r="X290" s="333"/>
      <c r="Y290" s="199"/>
      <c r="Z290" s="199"/>
      <c r="AA290" s="198"/>
      <c r="AB290" s="195"/>
      <c r="AC290" s="246"/>
      <c r="AD290" s="195"/>
      <c r="AE290" s="246"/>
      <c r="AF290" s="195"/>
      <c r="AG290" s="246"/>
      <c r="AH290" s="195"/>
      <c r="AI290" s="246"/>
      <c r="AK290" s="246"/>
      <c r="AM290" s="246"/>
    </row>
    <row r="291" spans="1:39" s="17" customFormat="1" ht="14.25" customHeight="1" x14ac:dyDescent="0.25">
      <c r="A291" s="198"/>
      <c r="B291" s="200"/>
      <c r="C291" s="199"/>
      <c r="D291" s="199"/>
      <c r="E291" s="199"/>
      <c r="F291" s="200"/>
      <c r="G291" s="200"/>
      <c r="H291" s="198"/>
      <c r="I291" s="199"/>
      <c r="J291" s="212"/>
      <c r="K291" s="198"/>
      <c r="L291" s="198"/>
      <c r="M291" s="198"/>
      <c r="N291" s="198"/>
      <c r="O291" s="198"/>
      <c r="P291" s="198"/>
      <c r="Q291" s="198"/>
      <c r="R291" s="198"/>
      <c r="S291" s="198"/>
      <c r="T291" s="331"/>
      <c r="U291" s="331"/>
      <c r="V291" s="332"/>
      <c r="W291" s="332"/>
      <c r="X291" s="333"/>
      <c r="Y291" s="199"/>
      <c r="Z291" s="199"/>
      <c r="AA291" s="198"/>
      <c r="AB291" s="195"/>
      <c r="AC291" s="246"/>
      <c r="AD291" s="195"/>
      <c r="AE291" s="246"/>
      <c r="AF291" s="195"/>
      <c r="AG291" s="246"/>
      <c r="AH291" s="195"/>
      <c r="AI291" s="246"/>
      <c r="AK291" s="246"/>
      <c r="AM291" s="246"/>
    </row>
    <row r="292" spans="1:39" s="17" customFormat="1" ht="14.25" customHeight="1" x14ac:dyDescent="0.25">
      <c r="A292" s="198"/>
      <c r="B292" s="200"/>
      <c r="C292" s="199"/>
      <c r="D292" s="199"/>
      <c r="E292" s="199"/>
      <c r="F292" s="200"/>
      <c r="G292" s="200"/>
      <c r="H292" s="198"/>
      <c r="I292" s="199"/>
      <c r="J292" s="212"/>
      <c r="K292" s="198"/>
      <c r="L292" s="198"/>
      <c r="M292" s="198"/>
      <c r="N292" s="198"/>
      <c r="O292" s="198"/>
      <c r="P292" s="198"/>
      <c r="Q292" s="198"/>
      <c r="R292" s="198"/>
      <c r="S292" s="198"/>
      <c r="T292" s="331"/>
      <c r="U292" s="331"/>
      <c r="V292" s="332"/>
      <c r="W292" s="332"/>
      <c r="X292" s="333"/>
      <c r="Y292" s="199"/>
      <c r="Z292" s="199"/>
      <c r="AA292" s="198"/>
      <c r="AB292" s="195"/>
      <c r="AC292" s="246"/>
      <c r="AD292" s="195"/>
      <c r="AE292" s="246"/>
      <c r="AF292" s="195"/>
      <c r="AG292" s="246"/>
      <c r="AH292" s="195"/>
      <c r="AI292" s="246"/>
      <c r="AK292" s="246"/>
      <c r="AM292" s="246"/>
    </row>
    <row r="293" spans="1:39" s="17" customFormat="1" ht="14.25" customHeight="1" x14ac:dyDescent="0.25">
      <c r="A293" s="198"/>
      <c r="B293" s="200"/>
      <c r="C293" s="199"/>
      <c r="D293" s="199"/>
      <c r="E293" s="199"/>
      <c r="F293" s="200"/>
      <c r="G293" s="200"/>
      <c r="H293" s="198"/>
      <c r="I293" s="199"/>
      <c r="J293" s="212"/>
      <c r="K293" s="198"/>
      <c r="L293" s="198"/>
      <c r="M293" s="198"/>
      <c r="N293" s="198"/>
      <c r="O293" s="198"/>
      <c r="P293" s="198"/>
      <c r="Q293" s="198"/>
      <c r="R293" s="198"/>
      <c r="S293" s="198"/>
      <c r="T293" s="331"/>
      <c r="U293" s="331"/>
      <c r="V293" s="332"/>
      <c r="W293" s="332"/>
      <c r="X293" s="333"/>
      <c r="Y293" s="199"/>
      <c r="Z293" s="199"/>
      <c r="AA293" s="198"/>
      <c r="AB293" s="195"/>
      <c r="AC293" s="246"/>
      <c r="AD293" s="195"/>
      <c r="AE293" s="246"/>
      <c r="AF293" s="195"/>
      <c r="AG293" s="246"/>
      <c r="AH293" s="195"/>
      <c r="AI293" s="246"/>
      <c r="AK293" s="246"/>
      <c r="AM293" s="246"/>
    </row>
    <row r="294" spans="1:39" s="17" customFormat="1" ht="14.25" customHeight="1" x14ac:dyDescent="0.25">
      <c r="A294" s="198"/>
      <c r="B294" s="200"/>
      <c r="C294" s="199"/>
      <c r="D294" s="199"/>
      <c r="E294" s="199"/>
      <c r="F294" s="200"/>
      <c r="G294" s="200"/>
      <c r="H294" s="198"/>
      <c r="I294" s="199"/>
      <c r="J294" s="212"/>
      <c r="K294" s="198"/>
      <c r="L294" s="198"/>
      <c r="M294" s="198"/>
      <c r="N294" s="198"/>
      <c r="O294" s="198"/>
      <c r="P294" s="198"/>
      <c r="Q294" s="198"/>
      <c r="R294" s="198"/>
      <c r="S294" s="198"/>
      <c r="T294" s="331"/>
      <c r="U294" s="331"/>
      <c r="V294" s="332"/>
      <c r="W294" s="332"/>
      <c r="X294" s="333"/>
      <c r="Y294" s="199"/>
      <c r="Z294" s="199"/>
      <c r="AA294" s="198"/>
      <c r="AB294" s="195"/>
      <c r="AC294" s="246"/>
      <c r="AD294" s="195"/>
      <c r="AE294" s="246"/>
      <c r="AF294" s="195"/>
      <c r="AG294" s="246"/>
      <c r="AH294" s="195"/>
      <c r="AI294" s="246"/>
      <c r="AK294" s="246"/>
      <c r="AM294" s="246"/>
    </row>
    <row r="295" spans="1:39" s="17" customFormat="1" ht="14.25" customHeight="1" x14ac:dyDescent="0.25">
      <c r="A295" s="198"/>
      <c r="B295" s="200"/>
      <c r="C295" s="199"/>
      <c r="D295" s="199"/>
      <c r="E295" s="199"/>
      <c r="F295" s="200"/>
      <c r="G295" s="200"/>
      <c r="H295" s="198"/>
      <c r="I295" s="199"/>
      <c r="J295" s="212"/>
      <c r="K295" s="198"/>
      <c r="L295" s="198"/>
      <c r="M295" s="198"/>
      <c r="N295" s="198"/>
      <c r="O295" s="198"/>
      <c r="P295" s="198"/>
      <c r="Q295" s="198"/>
      <c r="R295" s="198"/>
      <c r="S295" s="198"/>
      <c r="T295" s="331"/>
      <c r="U295" s="331"/>
      <c r="V295" s="332"/>
      <c r="W295" s="332"/>
      <c r="X295" s="333"/>
      <c r="Y295" s="199"/>
      <c r="Z295" s="199"/>
      <c r="AA295" s="198"/>
      <c r="AB295" s="195"/>
      <c r="AC295" s="246"/>
      <c r="AD295" s="195"/>
      <c r="AE295" s="246"/>
      <c r="AF295" s="195"/>
      <c r="AG295" s="246"/>
      <c r="AH295" s="195"/>
      <c r="AI295" s="246"/>
      <c r="AK295" s="246"/>
      <c r="AM295" s="246"/>
    </row>
    <row r="296" spans="1:39" s="17" customFormat="1" ht="14.25" customHeight="1" x14ac:dyDescent="0.25">
      <c r="A296" s="198"/>
      <c r="B296" s="200"/>
      <c r="C296" s="199"/>
      <c r="D296" s="199"/>
      <c r="E296" s="199"/>
      <c r="F296" s="200"/>
      <c r="G296" s="200"/>
      <c r="H296" s="198"/>
      <c r="I296" s="199"/>
      <c r="J296" s="212"/>
      <c r="K296" s="198"/>
      <c r="L296" s="198"/>
      <c r="M296" s="198"/>
      <c r="N296" s="198"/>
      <c r="O296" s="198"/>
      <c r="P296" s="198"/>
      <c r="Q296" s="198"/>
      <c r="R296" s="198"/>
      <c r="S296" s="198"/>
      <c r="T296" s="331"/>
      <c r="U296" s="331"/>
      <c r="V296" s="332"/>
      <c r="W296" s="332"/>
      <c r="X296" s="333"/>
      <c r="Y296" s="199"/>
      <c r="Z296" s="199"/>
      <c r="AA296" s="198"/>
      <c r="AB296" s="195"/>
      <c r="AC296" s="246"/>
      <c r="AD296" s="195"/>
      <c r="AE296" s="246"/>
      <c r="AF296" s="195"/>
      <c r="AG296" s="246"/>
      <c r="AH296" s="195"/>
      <c r="AI296" s="246"/>
      <c r="AK296" s="246"/>
      <c r="AM296" s="246"/>
    </row>
    <row r="297" spans="1:39" s="17" customFormat="1" ht="14.25" customHeight="1" x14ac:dyDescent="0.25">
      <c r="A297" s="198"/>
      <c r="B297" s="200"/>
      <c r="C297" s="199"/>
      <c r="D297" s="199"/>
      <c r="E297" s="199"/>
      <c r="F297" s="200"/>
      <c r="G297" s="200"/>
      <c r="H297" s="198"/>
      <c r="I297" s="199"/>
      <c r="J297" s="212"/>
      <c r="K297" s="198"/>
      <c r="L297" s="198"/>
      <c r="M297" s="198"/>
      <c r="N297" s="198"/>
      <c r="O297" s="198"/>
      <c r="P297" s="198"/>
      <c r="Q297" s="198"/>
      <c r="R297" s="198"/>
      <c r="S297" s="198"/>
      <c r="T297" s="331"/>
      <c r="U297" s="331"/>
      <c r="V297" s="332"/>
      <c r="W297" s="332"/>
      <c r="X297" s="333"/>
      <c r="Y297" s="199"/>
      <c r="Z297" s="199"/>
      <c r="AA297" s="198"/>
      <c r="AB297" s="195"/>
      <c r="AC297" s="246"/>
      <c r="AD297" s="195"/>
      <c r="AE297" s="246"/>
      <c r="AF297" s="195"/>
      <c r="AG297" s="246"/>
      <c r="AH297" s="195"/>
      <c r="AI297" s="246"/>
      <c r="AK297" s="246"/>
      <c r="AM297" s="246"/>
    </row>
    <row r="298" spans="1:39" s="17" customFormat="1" ht="14.25" customHeight="1" x14ac:dyDescent="0.25">
      <c r="A298" s="198"/>
      <c r="B298" s="200"/>
      <c r="C298" s="199"/>
      <c r="D298" s="199"/>
      <c r="E298" s="199"/>
      <c r="F298" s="200"/>
      <c r="G298" s="200"/>
      <c r="H298" s="198"/>
      <c r="I298" s="199"/>
      <c r="J298" s="212"/>
      <c r="K298" s="198"/>
      <c r="L298" s="198"/>
      <c r="M298" s="198"/>
      <c r="N298" s="198"/>
      <c r="O298" s="198"/>
      <c r="P298" s="198"/>
      <c r="Q298" s="198"/>
      <c r="R298" s="198"/>
      <c r="S298" s="198"/>
      <c r="T298" s="331"/>
      <c r="U298" s="331"/>
      <c r="V298" s="332"/>
      <c r="W298" s="332"/>
      <c r="X298" s="333"/>
      <c r="Y298" s="199"/>
      <c r="Z298" s="199"/>
      <c r="AA298" s="198"/>
      <c r="AB298" s="195"/>
      <c r="AC298" s="246"/>
      <c r="AD298" s="195"/>
      <c r="AE298" s="246"/>
      <c r="AF298" s="195"/>
      <c r="AG298" s="246"/>
      <c r="AH298" s="195"/>
      <c r="AI298" s="246"/>
      <c r="AK298" s="246"/>
      <c r="AM298" s="246"/>
    </row>
    <row r="299" spans="1:39" s="17" customFormat="1" ht="14.25" customHeight="1" x14ac:dyDescent="0.25">
      <c r="A299" s="198"/>
      <c r="B299" s="200"/>
      <c r="C299" s="199"/>
      <c r="D299" s="199"/>
      <c r="E299" s="199"/>
      <c r="F299" s="200"/>
      <c r="G299" s="200"/>
      <c r="H299" s="198"/>
      <c r="I299" s="199"/>
      <c r="J299" s="212"/>
      <c r="K299" s="198"/>
      <c r="L299" s="198"/>
      <c r="M299" s="198"/>
      <c r="N299" s="198"/>
      <c r="O299" s="198"/>
      <c r="P299" s="198"/>
      <c r="Q299" s="198"/>
      <c r="R299" s="198"/>
      <c r="S299" s="198"/>
      <c r="T299" s="331"/>
      <c r="U299" s="331"/>
      <c r="V299" s="332"/>
      <c r="W299" s="332"/>
      <c r="X299" s="333"/>
      <c r="Y299" s="199"/>
      <c r="Z299" s="199"/>
      <c r="AA299" s="198"/>
      <c r="AB299" s="195"/>
      <c r="AC299" s="246"/>
      <c r="AD299" s="195"/>
      <c r="AE299" s="246"/>
      <c r="AF299" s="195"/>
      <c r="AG299" s="246"/>
      <c r="AH299" s="195"/>
      <c r="AI299" s="246"/>
      <c r="AK299" s="246"/>
      <c r="AM299" s="246"/>
    </row>
    <row r="300" spans="1:39" s="17" customFormat="1" ht="14.25" customHeight="1" x14ac:dyDescent="0.25">
      <c r="A300" s="198"/>
      <c r="B300" s="200"/>
      <c r="C300" s="199"/>
      <c r="D300" s="199"/>
      <c r="E300" s="199"/>
      <c r="F300" s="200"/>
      <c r="G300" s="200"/>
      <c r="H300" s="198"/>
      <c r="I300" s="199"/>
      <c r="J300" s="212"/>
      <c r="K300" s="198"/>
      <c r="L300" s="198"/>
      <c r="M300" s="198"/>
      <c r="N300" s="198"/>
      <c r="O300" s="198"/>
      <c r="P300" s="198"/>
      <c r="Q300" s="198"/>
      <c r="R300" s="198"/>
      <c r="S300" s="198"/>
      <c r="T300" s="331"/>
      <c r="U300" s="331"/>
      <c r="V300" s="332"/>
      <c r="W300" s="332"/>
      <c r="X300" s="333"/>
      <c r="Y300" s="199"/>
      <c r="Z300" s="199"/>
      <c r="AA300" s="198"/>
      <c r="AB300" s="195"/>
      <c r="AC300" s="246"/>
      <c r="AD300" s="195"/>
      <c r="AE300" s="246"/>
      <c r="AF300" s="195"/>
      <c r="AG300" s="246"/>
      <c r="AH300" s="195"/>
      <c r="AI300" s="246"/>
      <c r="AK300" s="246"/>
      <c r="AM300" s="246"/>
    </row>
    <row r="301" spans="1:39" s="17" customFormat="1" ht="14.25" customHeight="1" x14ac:dyDescent="0.25">
      <c r="A301" s="198"/>
      <c r="B301" s="200"/>
      <c r="C301" s="199"/>
      <c r="D301" s="199"/>
      <c r="E301" s="199"/>
      <c r="F301" s="200"/>
      <c r="G301" s="200"/>
      <c r="H301" s="198"/>
      <c r="I301" s="199"/>
      <c r="J301" s="212"/>
      <c r="K301" s="198"/>
      <c r="L301" s="198"/>
      <c r="M301" s="198"/>
      <c r="N301" s="198"/>
      <c r="O301" s="198"/>
      <c r="P301" s="198"/>
      <c r="Q301" s="198"/>
      <c r="R301" s="198"/>
      <c r="S301" s="198"/>
      <c r="T301" s="331"/>
      <c r="U301" s="331"/>
      <c r="V301" s="332"/>
      <c r="W301" s="332"/>
      <c r="X301" s="333"/>
      <c r="Y301" s="199"/>
      <c r="Z301" s="199"/>
      <c r="AA301" s="198"/>
      <c r="AB301" s="195"/>
      <c r="AC301" s="246"/>
      <c r="AD301" s="195"/>
      <c r="AE301" s="246"/>
      <c r="AF301" s="195"/>
      <c r="AG301" s="246"/>
      <c r="AH301" s="195"/>
      <c r="AI301" s="246"/>
      <c r="AK301" s="246"/>
      <c r="AM301" s="246"/>
    </row>
    <row r="302" spans="1:39" s="17" customFormat="1" ht="14.25" customHeight="1" x14ac:dyDescent="0.25">
      <c r="A302" s="198"/>
      <c r="B302" s="200"/>
      <c r="C302" s="199"/>
      <c r="D302" s="199"/>
      <c r="E302" s="199"/>
      <c r="F302" s="200"/>
      <c r="G302" s="200"/>
      <c r="H302" s="198"/>
      <c r="I302" s="199"/>
      <c r="J302" s="212"/>
      <c r="K302" s="198"/>
      <c r="L302" s="198"/>
      <c r="M302" s="198"/>
      <c r="N302" s="198"/>
      <c r="O302" s="198"/>
      <c r="P302" s="198"/>
      <c r="Q302" s="198"/>
      <c r="R302" s="198"/>
      <c r="S302" s="198"/>
      <c r="T302" s="331"/>
      <c r="U302" s="331"/>
      <c r="V302" s="332"/>
      <c r="W302" s="332"/>
      <c r="X302" s="333"/>
      <c r="Y302" s="199"/>
      <c r="Z302" s="199"/>
      <c r="AA302" s="198"/>
      <c r="AB302" s="195"/>
      <c r="AC302" s="246"/>
      <c r="AD302" s="195"/>
      <c r="AE302" s="246"/>
      <c r="AF302" s="195"/>
      <c r="AG302" s="246"/>
      <c r="AH302" s="195"/>
      <c r="AI302" s="246"/>
      <c r="AK302" s="246"/>
      <c r="AM302" s="246"/>
    </row>
    <row r="303" spans="1:39" s="17" customFormat="1" ht="14.25" customHeight="1" x14ac:dyDescent="0.25">
      <c r="A303" s="198"/>
      <c r="B303" s="200"/>
      <c r="C303" s="199"/>
      <c r="D303" s="199"/>
      <c r="E303" s="199"/>
      <c r="F303" s="200"/>
      <c r="G303" s="200"/>
      <c r="H303" s="198"/>
      <c r="I303" s="199"/>
      <c r="J303" s="212"/>
      <c r="K303" s="198"/>
      <c r="L303" s="198"/>
      <c r="M303" s="198"/>
      <c r="N303" s="198"/>
      <c r="O303" s="198"/>
      <c r="P303" s="198"/>
      <c r="Q303" s="198"/>
      <c r="R303" s="198"/>
      <c r="S303" s="198"/>
      <c r="T303" s="331"/>
      <c r="U303" s="331"/>
      <c r="V303" s="332"/>
      <c r="W303" s="332"/>
      <c r="X303" s="333"/>
      <c r="Y303" s="199"/>
      <c r="Z303" s="199"/>
      <c r="AA303" s="198"/>
      <c r="AB303" s="195"/>
      <c r="AC303" s="246"/>
      <c r="AD303" s="195"/>
      <c r="AE303" s="246"/>
      <c r="AF303" s="195"/>
      <c r="AG303" s="246"/>
      <c r="AH303" s="195"/>
      <c r="AI303" s="246"/>
      <c r="AK303" s="246"/>
      <c r="AM303" s="246"/>
    </row>
    <row r="304" spans="1:39" s="17" customFormat="1" ht="14.25" customHeight="1" x14ac:dyDescent="0.25">
      <c r="A304" s="198"/>
      <c r="B304" s="200"/>
      <c r="C304" s="199"/>
      <c r="D304" s="199"/>
      <c r="E304" s="199"/>
      <c r="F304" s="200"/>
      <c r="G304" s="200"/>
      <c r="H304" s="198"/>
      <c r="I304" s="199"/>
      <c r="J304" s="212"/>
      <c r="K304" s="198"/>
      <c r="L304" s="198"/>
      <c r="M304" s="198"/>
      <c r="N304" s="198"/>
      <c r="O304" s="198"/>
      <c r="P304" s="198"/>
      <c r="Q304" s="198"/>
      <c r="R304" s="198"/>
      <c r="S304" s="198"/>
      <c r="T304" s="331"/>
      <c r="U304" s="331"/>
      <c r="V304" s="332"/>
      <c r="W304" s="332"/>
      <c r="X304" s="333"/>
      <c r="Y304" s="199"/>
      <c r="Z304" s="199"/>
      <c r="AA304" s="198"/>
      <c r="AB304" s="195"/>
      <c r="AC304" s="246"/>
      <c r="AD304" s="195"/>
      <c r="AE304" s="246"/>
      <c r="AF304" s="195"/>
      <c r="AG304" s="246"/>
      <c r="AH304" s="195"/>
      <c r="AI304" s="246"/>
      <c r="AK304" s="246"/>
      <c r="AM304" s="246"/>
    </row>
    <row r="305" spans="1:39" s="17" customFormat="1" ht="14.25" customHeight="1" x14ac:dyDescent="0.25">
      <c r="A305" s="198"/>
      <c r="B305" s="200"/>
      <c r="C305" s="199"/>
      <c r="D305" s="199"/>
      <c r="E305" s="199"/>
      <c r="F305" s="200"/>
      <c r="G305" s="200"/>
      <c r="H305" s="198"/>
      <c r="I305" s="199"/>
      <c r="J305" s="212"/>
      <c r="K305" s="198"/>
      <c r="L305" s="198"/>
      <c r="M305" s="198"/>
      <c r="N305" s="198"/>
      <c r="O305" s="198"/>
      <c r="P305" s="198"/>
      <c r="Q305" s="198"/>
      <c r="R305" s="198"/>
      <c r="S305" s="198"/>
      <c r="T305" s="331"/>
      <c r="U305" s="331"/>
      <c r="V305" s="332"/>
      <c r="W305" s="332"/>
      <c r="X305" s="333"/>
      <c r="Y305" s="199"/>
      <c r="Z305" s="199"/>
      <c r="AA305" s="198"/>
      <c r="AB305" s="195"/>
      <c r="AC305" s="246"/>
      <c r="AD305" s="195"/>
      <c r="AE305" s="246"/>
      <c r="AF305" s="195"/>
      <c r="AG305" s="246"/>
      <c r="AH305" s="195"/>
      <c r="AI305" s="246"/>
      <c r="AK305" s="246"/>
      <c r="AM305" s="246"/>
    </row>
    <row r="306" spans="1:39" s="17" customFormat="1" ht="14.25" customHeight="1" x14ac:dyDescent="0.25">
      <c r="A306" s="198"/>
      <c r="B306" s="200"/>
      <c r="C306" s="199"/>
      <c r="D306" s="199"/>
      <c r="E306" s="199"/>
      <c r="F306" s="200"/>
      <c r="G306" s="200"/>
      <c r="H306" s="198"/>
      <c r="I306" s="199"/>
      <c r="J306" s="212"/>
      <c r="K306" s="198"/>
      <c r="L306" s="198"/>
      <c r="M306" s="198"/>
      <c r="N306" s="198"/>
      <c r="O306" s="198"/>
      <c r="P306" s="198"/>
      <c r="Q306" s="198"/>
      <c r="R306" s="198"/>
      <c r="S306" s="198"/>
      <c r="T306" s="331"/>
      <c r="U306" s="331"/>
      <c r="V306" s="332"/>
      <c r="W306" s="332"/>
      <c r="X306" s="333"/>
      <c r="Y306" s="199"/>
      <c r="Z306" s="199"/>
      <c r="AA306" s="198"/>
      <c r="AB306" s="195"/>
      <c r="AC306" s="246"/>
      <c r="AD306" s="195"/>
      <c r="AE306" s="246"/>
      <c r="AF306" s="195"/>
      <c r="AG306" s="246"/>
      <c r="AH306" s="195"/>
      <c r="AI306" s="246"/>
      <c r="AK306" s="246"/>
      <c r="AM306" s="246"/>
    </row>
    <row r="307" spans="1:39" s="17" customFormat="1" ht="14.25" customHeight="1" x14ac:dyDescent="0.25">
      <c r="A307" s="198"/>
      <c r="B307" s="200"/>
      <c r="C307" s="199"/>
      <c r="D307" s="199"/>
      <c r="E307" s="199"/>
      <c r="F307" s="200"/>
      <c r="G307" s="200"/>
      <c r="H307" s="198"/>
      <c r="I307" s="199"/>
      <c r="J307" s="212"/>
      <c r="K307" s="198"/>
      <c r="L307" s="198"/>
      <c r="M307" s="198"/>
      <c r="N307" s="198"/>
      <c r="O307" s="198"/>
      <c r="P307" s="198"/>
      <c r="Q307" s="198"/>
      <c r="R307" s="198"/>
      <c r="S307" s="198"/>
      <c r="T307" s="331"/>
      <c r="U307" s="331"/>
      <c r="V307" s="332"/>
      <c r="W307" s="332"/>
      <c r="X307" s="333"/>
      <c r="Y307" s="199"/>
      <c r="Z307" s="199"/>
      <c r="AA307" s="198"/>
      <c r="AB307" s="195"/>
      <c r="AC307" s="246"/>
      <c r="AD307" s="195"/>
      <c r="AE307" s="246"/>
      <c r="AF307" s="195"/>
      <c r="AG307" s="246"/>
      <c r="AH307" s="195"/>
      <c r="AI307" s="246"/>
      <c r="AK307" s="246"/>
      <c r="AM307" s="246"/>
    </row>
    <row r="308" spans="1:39" s="17" customFormat="1" ht="14.25" customHeight="1" x14ac:dyDescent="0.25">
      <c r="A308" s="198"/>
      <c r="B308" s="200"/>
      <c r="C308" s="199"/>
      <c r="D308" s="199"/>
      <c r="E308" s="199"/>
      <c r="F308" s="200"/>
      <c r="G308" s="200"/>
      <c r="H308" s="198"/>
      <c r="I308" s="199"/>
      <c r="J308" s="212"/>
      <c r="K308" s="198"/>
      <c r="L308" s="198"/>
      <c r="M308" s="198"/>
      <c r="N308" s="198"/>
      <c r="O308" s="198"/>
      <c r="P308" s="198"/>
      <c r="Q308" s="198"/>
      <c r="R308" s="198"/>
      <c r="S308" s="198"/>
      <c r="T308" s="331"/>
      <c r="U308" s="331"/>
      <c r="V308" s="332"/>
      <c r="W308" s="332"/>
      <c r="X308" s="333"/>
      <c r="Y308" s="199"/>
      <c r="Z308" s="199"/>
      <c r="AA308" s="198"/>
      <c r="AB308" s="195"/>
      <c r="AC308" s="246"/>
      <c r="AD308" s="195"/>
      <c r="AE308" s="246"/>
      <c r="AF308" s="195"/>
      <c r="AG308" s="246"/>
      <c r="AH308" s="195"/>
      <c r="AI308" s="246"/>
      <c r="AK308" s="246"/>
      <c r="AM308" s="246"/>
    </row>
    <row r="309" spans="1:39" s="17" customFormat="1" ht="14.25" customHeight="1" x14ac:dyDescent="0.25">
      <c r="A309" s="198"/>
      <c r="B309" s="200"/>
      <c r="C309" s="199"/>
      <c r="D309" s="199"/>
      <c r="E309" s="199"/>
      <c r="F309" s="200"/>
      <c r="G309" s="200"/>
      <c r="H309" s="198"/>
      <c r="I309" s="199"/>
      <c r="J309" s="212"/>
      <c r="K309" s="198"/>
      <c r="L309" s="198"/>
      <c r="M309" s="198"/>
      <c r="N309" s="198"/>
      <c r="O309" s="198"/>
      <c r="P309" s="198"/>
      <c r="Q309" s="198"/>
      <c r="R309" s="198"/>
      <c r="S309" s="198"/>
      <c r="T309" s="331"/>
      <c r="U309" s="331"/>
      <c r="V309" s="332"/>
      <c r="W309" s="332"/>
      <c r="X309" s="333"/>
      <c r="Y309" s="199"/>
      <c r="Z309" s="199"/>
      <c r="AA309" s="198"/>
      <c r="AB309" s="195"/>
      <c r="AC309" s="246"/>
      <c r="AD309" s="195"/>
      <c r="AE309" s="246"/>
      <c r="AF309" s="195"/>
      <c r="AG309" s="246"/>
      <c r="AH309" s="195"/>
      <c r="AI309" s="246"/>
      <c r="AK309" s="246"/>
      <c r="AM309" s="246"/>
    </row>
    <row r="310" spans="1:39" s="17" customFormat="1" ht="14.25" customHeight="1" x14ac:dyDescent="0.25">
      <c r="A310" s="198"/>
      <c r="B310" s="200"/>
      <c r="C310" s="199"/>
      <c r="D310" s="199"/>
      <c r="E310" s="199"/>
      <c r="F310" s="200"/>
      <c r="G310" s="200"/>
      <c r="H310" s="198"/>
      <c r="I310" s="199"/>
      <c r="J310" s="212"/>
      <c r="K310" s="198"/>
      <c r="L310" s="198"/>
      <c r="M310" s="198"/>
      <c r="N310" s="198"/>
      <c r="O310" s="198"/>
      <c r="P310" s="198"/>
      <c r="Q310" s="198"/>
      <c r="R310" s="198"/>
      <c r="S310" s="198"/>
      <c r="T310" s="331"/>
      <c r="U310" s="331"/>
      <c r="V310" s="332"/>
      <c r="W310" s="332"/>
      <c r="X310" s="333"/>
      <c r="Y310" s="199"/>
      <c r="Z310" s="199"/>
      <c r="AA310" s="198"/>
      <c r="AB310" s="195"/>
      <c r="AC310" s="246"/>
      <c r="AD310" s="195"/>
      <c r="AE310" s="246"/>
      <c r="AF310" s="195"/>
      <c r="AG310" s="246"/>
      <c r="AH310" s="195"/>
      <c r="AI310" s="246"/>
      <c r="AK310" s="246"/>
      <c r="AM310" s="246"/>
    </row>
    <row r="311" spans="1:39" s="17" customFormat="1" ht="14.25" customHeight="1" x14ac:dyDescent="0.25">
      <c r="A311" s="198"/>
      <c r="B311" s="200"/>
      <c r="C311" s="199"/>
      <c r="D311" s="199"/>
      <c r="E311" s="199"/>
      <c r="F311" s="200"/>
      <c r="G311" s="200"/>
      <c r="H311" s="198"/>
      <c r="I311" s="199"/>
      <c r="J311" s="212"/>
      <c r="K311" s="198"/>
      <c r="L311" s="198"/>
      <c r="M311" s="198"/>
      <c r="N311" s="198"/>
      <c r="O311" s="198"/>
      <c r="P311" s="198"/>
      <c r="Q311" s="198"/>
      <c r="R311" s="198"/>
      <c r="S311" s="198"/>
      <c r="T311" s="331"/>
      <c r="U311" s="331"/>
      <c r="V311" s="332"/>
      <c r="W311" s="332"/>
      <c r="X311" s="333"/>
      <c r="Y311" s="199"/>
      <c r="Z311" s="199"/>
      <c r="AA311" s="198"/>
      <c r="AB311" s="195"/>
      <c r="AC311" s="246"/>
      <c r="AD311" s="195"/>
      <c r="AE311" s="246"/>
      <c r="AF311" s="195"/>
      <c r="AG311" s="246"/>
      <c r="AH311" s="195"/>
      <c r="AI311" s="246"/>
      <c r="AK311" s="246"/>
      <c r="AM311" s="246"/>
    </row>
    <row r="312" spans="1:39" s="17" customFormat="1" ht="14.25" customHeight="1" x14ac:dyDescent="0.25">
      <c r="A312" s="198"/>
      <c r="B312" s="200"/>
      <c r="C312" s="199"/>
      <c r="D312" s="199"/>
      <c r="E312" s="199"/>
      <c r="F312" s="200"/>
      <c r="G312" s="200"/>
      <c r="H312" s="198"/>
      <c r="I312" s="199"/>
      <c r="J312" s="212"/>
      <c r="K312" s="198"/>
      <c r="L312" s="198"/>
      <c r="M312" s="198"/>
      <c r="N312" s="198"/>
      <c r="O312" s="198"/>
      <c r="P312" s="198"/>
      <c r="Q312" s="198"/>
      <c r="R312" s="198"/>
      <c r="S312" s="198"/>
      <c r="T312" s="331"/>
      <c r="U312" s="331"/>
      <c r="V312" s="332"/>
      <c r="W312" s="332"/>
      <c r="X312" s="333"/>
      <c r="Y312" s="199"/>
      <c r="Z312" s="199"/>
      <c r="AA312" s="198"/>
      <c r="AB312" s="195"/>
      <c r="AC312" s="246"/>
      <c r="AD312" s="195"/>
      <c r="AE312" s="246"/>
      <c r="AF312" s="195"/>
      <c r="AG312" s="246"/>
      <c r="AH312" s="195"/>
      <c r="AI312" s="246"/>
      <c r="AK312" s="246"/>
      <c r="AM312" s="246"/>
    </row>
    <row r="313" spans="1:39" s="17" customFormat="1" ht="14.25" customHeight="1" x14ac:dyDescent="0.25">
      <c r="A313" s="198"/>
      <c r="B313" s="200"/>
      <c r="C313" s="199"/>
      <c r="D313" s="199"/>
      <c r="E313" s="199"/>
      <c r="F313" s="200"/>
      <c r="G313" s="200"/>
      <c r="H313" s="198"/>
      <c r="I313" s="199"/>
      <c r="J313" s="212"/>
      <c r="K313" s="198"/>
      <c r="L313" s="198"/>
      <c r="M313" s="198"/>
      <c r="N313" s="198"/>
      <c r="O313" s="198"/>
      <c r="P313" s="198"/>
      <c r="Q313" s="198"/>
      <c r="R313" s="198"/>
      <c r="S313" s="198"/>
      <c r="T313" s="331"/>
      <c r="U313" s="331"/>
      <c r="V313" s="332"/>
      <c r="W313" s="332"/>
      <c r="X313" s="333"/>
      <c r="Y313" s="199"/>
      <c r="Z313" s="199"/>
      <c r="AA313" s="198"/>
      <c r="AB313" s="195"/>
      <c r="AC313" s="246"/>
      <c r="AD313" s="195"/>
      <c r="AE313" s="246"/>
      <c r="AF313" s="195"/>
      <c r="AG313" s="246"/>
      <c r="AH313" s="195"/>
      <c r="AI313" s="246"/>
      <c r="AK313" s="246"/>
      <c r="AM313" s="246"/>
    </row>
    <row r="314" spans="1:39" s="17" customFormat="1" ht="14.25" customHeight="1" x14ac:dyDescent="0.25">
      <c r="A314" s="198"/>
      <c r="B314" s="200"/>
      <c r="C314" s="199"/>
      <c r="D314" s="199"/>
      <c r="E314" s="199"/>
      <c r="F314" s="200"/>
      <c r="G314" s="200"/>
      <c r="H314" s="198"/>
      <c r="I314" s="199"/>
      <c r="J314" s="212"/>
      <c r="K314" s="198"/>
      <c r="L314" s="198"/>
      <c r="M314" s="198"/>
      <c r="N314" s="198"/>
      <c r="O314" s="198"/>
      <c r="P314" s="198"/>
      <c r="Q314" s="198"/>
      <c r="R314" s="198"/>
      <c r="S314" s="198"/>
      <c r="T314" s="331"/>
      <c r="U314" s="331"/>
      <c r="V314" s="332"/>
      <c r="W314" s="332"/>
      <c r="X314" s="333"/>
      <c r="Y314" s="199"/>
      <c r="Z314" s="199"/>
      <c r="AA314" s="198"/>
      <c r="AB314" s="195"/>
      <c r="AC314" s="246"/>
      <c r="AD314" s="195"/>
      <c r="AE314" s="246"/>
      <c r="AF314" s="195"/>
      <c r="AG314" s="246"/>
      <c r="AH314" s="195"/>
      <c r="AI314" s="246"/>
      <c r="AK314" s="246"/>
      <c r="AM314" s="246"/>
    </row>
    <row r="315" spans="1:39" s="17" customFormat="1" ht="14.25" customHeight="1" x14ac:dyDescent="0.25">
      <c r="A315" s="198"/>
      <c r="B315" s="200"/>
      <c r="C315" s="199"/>
      <c r="D315" s="199"/>
      <c r="E315" s="199"/>
      <c r="F315" s="200"/>
      <c r="G315" s="200"/>
      <c r="H315" s="198"/>
      <c r="I315" s="199"/>
      <c r="J315" s="212"/>
      <c r="K315" s="198"/>
      <c r="L315" s="198"/>
      <c r="M315" s="198"/>
      <c r="N315" s="198"/>
      <c r="O315" s="198"/>
      <c r="P315" s="198"/>
      <c r="Q315" s="198"/>
      <c r="R315" s="198"/>
      <c r="S315" s="198"/>
      <c r="T315" s="331"/>
      <c r="U315" s="331"/>
      <c r="V315" s="332"/>
      <c r="W315" s="332"/>
      <c r="X315" s="333"/>
      <c r="Y315" s="199"/>
      <c r="Z315" s="199"/>
      <c r="AA315" s="198"/>
      <c r="AB315" s="195"/>
      <c r="AC315" s="246"/>
      <c r="AD315" s="195"/>
      <c r="AE315" s="246"/>
      <c r="AF315" s="195"/>
      <c r="AG315" s="246"/>
      <c r="AH315" s="195"/>
      <c r="AI315" s="246"/>
      <c r="AK315" s="246"/>
      <c r="AM315" s="246"/>
    </row>
    <row r="316" spans="1:39" s="17" customFormat="1" ht="14.25" customHeight="1" x14ac:dyDescent="0.25">
      <c r="A316" s="198"/>
      <c r="B316" s="200"/>
      <c r="C316" s="199"/>
      <c r="D316" s="199"/>
      <c r="E316" s="199"/>
      <c r="F316" s="200"/>
      <c r="G316" s="200"/>
      <c r="H316" s="198"/>
      <c r="I316" s="199"/>
      <c r="J316" s="212"/>
      <c r="K316" s="198"/>
      <c r="L316" s="198"/>
      <c r="M316" s="198"/>
      <c r="N316" s="198"/>
      <c r="O316" s="198"/>
      <c r="P316" s="198"/>
      <c r="Q316" s="198"/>
      <c r="R316" s="198"/>
      <c r="S316" s="198"/>
      <c r="T316" s="331"/>
      <c r="U316" s="331"/>
      <c r="V316" s="332"/>
      <c r="W316" s="332"/>
      <c r="X316" s="333"/>
      <c r="Y316" s="199"/>
      <c r="Z316" s="199"/>
      <c r="AA316" s="198"/>
      <c r="AB316" s="195"/>
      <c r="AC316" s="246"/>
      <c r="AD316" s="195"/>
      <c r="AE316" s="246"/>
      <c r="AF316" s="195"/>
      <c r="AG316" s="246"/>
      <c r="AH316" s="195"/>
      <c r="AI316" s="246"/>
      <c r="AK316" s="246"/>
      <c r="AM316" s="246"/>
    </row>
    <row r="317" spans="1:39" s="17" customFormat="1" ht="14.25" customHeight="1" x14ac:dyDescent="0.25">
      <c r="A317" s="198"/>
      <c r="B317" s="200"/>
      <c r="C317" s="199"/>
      <c r="D317" s="199"/>
      <c r="E317" s="199"/>
      <c r="F317" s="200"/>
      <c r="G317" s="200"/>
      <c r="H317" s="198"/>
      <c r="I317" s="199"/>
      <c r="J317" s="212"/>
      <c r="K317" s="198"/>
      <c r="L317" s="198"/>
      <c r="M317" s="198"/>
      <c r="N317" s="198"/>
      <c r="O317" s="198"/>
      <c r="P317" s="198"/>
      <c r="Q317" s="198"/>
      <c r="R317" s="198"/>
      <c r="S317" s="198"/>
      <c r="T317" s="331"/>
      <c r="U317" s="331"/>
      <c r="V317" s="332"/>
      <c r="W317" s="332"/>
      <c r="X317" s="333"/>
      <c r="Y317" s="199"/>
      <c r="Z317" s="199"/>
      <c r="AA317" s="198"/>
      <c r="AB317" s="195"/>
      <c r="AC317" s="246"/>
      <c r="AD317" s="195"/>
      <c r="AE317" s="246"/>
      <c r="AF317" s="195"/>
      <c r="AG317" s="246"/>
      <c r="AH317" s="195"/>
      <c r="AI317" s="246"/>
      <c r="AK317" s="246"/>
      <c r="AM317" s="246"/>
    </row>
    <row r="318" spans="1:39" s="17" customFormat="1" ht="14.25" customHeight="1" x14ac:dyDescent="0.25">
      <c r="A318" s="198"/>
      <c r="B318" s="200"/>
      <c r="C318" s="199"/>
      <c r="D318" s="199"/>
      <c r="E318" s="199"/>
      <c r="F318" s="200"/>
      <c r="G318" s="200"/>
      <c r="H318" s="198"/>
      <c r="I318" s="199"/>
      <c r="J318" s="212"/>
      <c r="K318" s="198"/>
      <c r="L318" s="198"/>
      <c r="M318" s="198"/>
      <c r="N318" s="198"/>
      <c r="O318" s="198"/>
      <c r="P318" s="198"/>
      <c r="Q318" s="198"/>
      <c r="R318" s="198"/>
      <c r="S318" s="198"/>
      <c r="T318" s="331"/>
      <c r="U318" s="331"/>
      <c r="V318" s="332"/>
      <c r="W318" s="332"/>
      <c r="X318" s="333"/>
      <c r="Y318" s="199"/>
      <c r="Z318" s="199"/>
      <c r="AA318" s="198"/>
      <c r="AB318" s="195"/>
      <c r="AC318" s="246"/>
      <c r="AD318" s="195"/>
      <c r="AE318" s="246"/>
      <c r="AF318" s="195"/>
      <c r="AG318" s="246"/>
      <c r="AH318" s="195"/>
      <c r="AI318" s="246"/>
      <c r="AK318" s="246"/>
      <c r="AM318" s="246"/>
    </row>
    <row r="319" spans="1:39" s="17" customFormat="1" ht="14.25" customHeight="1" x14ac:dyDescent="0.25">
      <c r="A319" s="198"/>
      <c r="B319" s="200"/>
      <c r="C319" s="199"/>
      <c r="D319" s="199"/>
      <c r="E319" s="199"/>
      <c r="F319" s="200"/>
      <c r="G319" s="200"/>
      <c r="H319" s="198"/>
      <c r="I319" s="199"/>
      <c r="J319" s="212"/>
      <c r="K319" s="198"/>
      <c r="L319" s="198"/>
      <c r="M319" s="198"/>
      <c r="N319" s="198"/>
      <c r="O319" s="198"/>
      <c r="P319" s="198"/>
      <c r="Q319" s="198"/>
      <c r="R319" s="198"/>
      <c r="S319" s="198"/>
      <c r="T319" s="331"/>
      <c r="U319" s="331"/>
      <c r="V319" s="332"/>
      <c r="W319" s="332"/>
      <c r="X319" s="333"/>
      <c r="Y319" s="199"/>
      <c r="Z319" s="199"/>
      <c r="AA319" s="198"/>
      <c r="AB319" s="195"/>
      <c r="AC319" s="246"/>
      <c r="AD319" s="195"/>
      <c r="AE319" s="246"/>
      <c r="AF319" s="195"/>
      <c r="AG319" s="246"/>
      <c r="AH319" s="195"/>
      <c r="AI319" s="246"/>
      <c r="AK319" s="246"/>
      <c r="AM319" s="246"/>
    </row>
    <row r="320" spans="1:39" s="17" customFormat="1" ht="14.25" customHeight="1" x14ac:dyDescent="0.25">
      <c r="A320" s="198"/>
      <c r="B320" s="200"/>
      <c r="C320" s="199"/>
      <c r="D320" s="199"/>
      <c r="E320" s="199"/>
      <c r="F320" s="200"/>
      <c r="G320" s="200"/>
      <c r="H320" s="198"/>
      <c r="I320" s="199"/>
      <c r="J320" s="212"/>
      <c r="K320" s="198"/>
      <c r="L320" s="198"/>
      <c r="M320" s="198"/>
      <c r="N320" s="198"/>
      <c r="O320" s="198"/>
      <c r="P320" s="198"/>
      <c r="Q320" s="198"/>
      <c r="R320" s="198"/>
      <c r="S320" s="198"/>
      <c r="T320" s="331"/>
      <c r="U320" s="331"/>
      <c r="V320" s="332"/>
      <c r="W320" s="332"/>
      <c r="X320" s="333"/>
      <c r="Y320" s="199"/>
      <c r="Z320" s="199"/>
      <c r="AA320" s="198"/>
      <c r="AB320" s="195"/>
      <c r="AC320" s="246"/>
      <c r="AD320" s="195"/>
      <c r="AE320" s="246"/>
      <c r="AF320" s="195"/>
      <c r="AG320" s="246"/>
      <c r="AH320" s="195"/>
      <c r="AI320" s="246"/>
      <c r="AK320" s="246"/>
      <c r="AM320" s="246"/>
    </row>
    <row r="321" spans="1:39" s="17" customFormat="1" ht="14.25" customHeight="1" x14ac:dyDescent="0.25">
      <c r="A321" s="198"/>
      <c r="B321" s="200"/>
      <c r="C321" s="199"/>
      <c r="D321" s="199"/>
      <c r="E321" s="199"/>
      <c r="F321" s="200"/>
      <c r="G321" s="200"/>
      <c r="H321" s="198"/>
      <c r="I321" s="199"/>
      <c r="J321" s="212"/>
      <c r="K321" s="198"/>
      <c r="L321" s="198"/>
      <c r="M321" s="198"/>
      <c r="N321" s="198"/>
      <c r="O321" s="198"/>
      <c r="P321" s="198"/>
      <c r="Q321" s="198"/>
      <c r="R321" s="198"/>
      <c r="S321" s="198"/>
      <c r="T321" s="331"/>
      <c r="U321" s="331"/>
      <c r="V321" s="332"/>
      <c r="W321" s="332"/>
      <c r="X321" s="333"/>
      <c r="Y321" s="199"/>
      <c r="Z321" s="199"/>
      <c r="AA321" s="198"/>
      <c r="AB321" s="195"/>
      <c r="AC321" s="246"/>
      <c r="AD321" s="195"/>
      <c r="AE321" s="246"/>
      <c r="AF321" s="195"/>
      <c r="AG321" s="246"/>
      <c r="AH321" s="195"/>
      <c r="AI321" s="246"/>
      <c r="AK321" s="246"/>
      <c r="AM321" s="246"/>
    </row>
    <row r="322" spans="1:39" s="17" customFormat="1" ht="14.25" customHeight="1" x14ac:dyDescent="0.25">
      <c r="A322" s="198"/>
      <c r="B322" s="200"/>
      <c r="C322" s="199"/>
      <c r="D322" s="199"/>
      <c r="E322" s="199"/>
      <c r="F322" s="200"/>
      <c r="G322" s="200"/>
      <c r="H322" s="198"/>
      <c r="I322" s="199"/>
      <c r="J322" s="212"/>
      <c r="K322" s="198"/>
      <c r="L322" s="198"/>
      <c r="M322" s="198"/>
      <c r="N322" s="198"/>
      <c r="O322" s="198"/>
      <c r="P322" s="198"/>
      <c r="Q322" s="198"/>
      <c r="R322" s="198"/>
      <c r="S322" s="198"/>
      <c r="T322" s="331"/>
      <c r="U322" s="331"/>
      <c r="V322" s="332"/>
      <c r="W322" s="332"/>
      <c r="X322" s="333"/>
      <c r="Y322" s="199"/>
      <c r="Z322" s="199"/>
      <c r="AA322" s="198"/>
      <c r="AB322" s="195"/>
      <c r="AC322" s="246"/>
      <c r="AD322" s="195"/>
      <c r="AE322" s="246"/>
      <c r="AF322" s="195"/>
      <c r="AG322" s="246"/>
      <c r="AH322" s="195"/>
      <c r="AI322" s="246"/>
      <c r="AK322" s="246"/>
      <c r="AM322" s="246"/>
    </row>
    <row r="323" spans="1:39" s="17" customFormat="1" ht="14.25" customHeight="1" x14ac:dyDescent="0.25">
      <c r="A323" s="198"/>
      <c r="B323" s="200"/>
      <c r="C323" s="199"/>
      <c r="D323" s="199"/>
      <c r="E323" s="199"/>
      <c r="F323" s="200"/>
      <c r="G323" s="200"/>
      <c r="H323" s="198"/>
      <c r="I323" s="199"/>
      <c r="J323" s="212"/>
      <c r="K323" s="198"/>
      <c r="L323" s="198"/>
      <c r="M323" s="198"/>
      <c r="N323" s="198"/>
      <c r="O323" s="198"/>
      <c r="P323" s="198"/>
      <c r="Q323" s="198"/>
      <c r="R323" s="198"/>
      <c r="S323" s="198"/>
      <c r="T323" s="331"/>
      <c r="U323" s="331"/>
      <c r="V323" s="332"/>
      <c r="W323" s="332"/>
      <c r="X323" s="333"/>
      <c r="Y323" s="199"/>
      <c r="Z323" s="199"/>
      <c r="AA323" s="198"/>
      <c r="AB323" s="195"/>
      <c r="AC323" s="246"/>
      <c r="AD323" s="195"/>
      <c r="AE323" s="246"/>
      <c r="AF323" s="195"/>
      <c r="AG323" s="246"/>
      <c r="AH323" s="195"/>
      <c r="AI323" s="246"/>
      <c r="AK323" s="246"/>
      <c r="AM323" s="246"/>
    </row>
    <row r="324" spans="1:39" s="17" customFormat="1" ht="14.25" customHeight="1" x14ac:dyDescent="0.25">
      <c r="A324" s="198"/>
      <c r="B324" s="200"/>
      <c r="C324" s="199"/>
      <c r="D324" s="199"/>
      <c r="E324" s="199"/>
      <c r="F324" s="200"/>
      <c r="G324" s="200"/>
      <c r="H324" s="198"/>
      <c r="I324" s="199"/>
      <c r="J324" s="212"/>
      <c r="K324" s="198"/>
      <c r="L324" s="198"/>
      <c r="M324" s="198"/>
      <c r="N324" s="198"/>
      <c r="O324" s="198"/>
      <c r="P324" s="198"/>
      <c r="Q324" s="198"/>
      <c r="R324" s="198"/>
      <c r="S324" s="198"/>
      <c r="T324" s="331"/>
      <c r="U324" s="331"/>
      <c r="V324" s="332"/>
      <c r="W324" s="332"/>
      <c r="X324" s="333"/>
      <c r="Y324" s="199"/>
      <c r="Z324" s="199"/>
      <c r="AA324" s="198"/>
      <c r="AB324" s="195"/>
      <c r="AC324" s="246"/>
      <c r="AD324" s="195"/>
      <c r="AE324" s="246"/>
      <c r="AF324" s="195"/>
      <c r="AG324" s="246"/>
      <c r="AH324" s="195"/>
      <c r="AI324" s="246"/>
      <c r="AK324" s="246"/>
      <c r="AM324" s="246"/>
    </row>
    <row r="325" spans="1:39" s="17" customFormat="1" ht="14.25" customHeight="1" x14ac:dyDescent="0.25">
      <c r="A325" s="198"/>
      <c r="B325" s="200"/>
      <c r="C325" s="199"/>
      <c r="D325" s="199"/>
      <c r="E325" s="199"/>
      <c r="F325" s="200"/>
      <c r="G325" s="200"/>
      <c r="H325" s="198"/>
      <c r="I325" s="199"/>
      <c r="J325" s="212"/>
      <c r="K325" s="198"/>
      <c r="L325" s="198"/>
      <c r="M325" s="198"/>
      <c r="N325" s="198"/>
      <c r="O325" s="198"/>
      <c r="P325" s="198"/>
      <c r="Q325" s="198"/>
      <c r="R325" s="198"/>
      <c r="S325" s="198"/>
      <c r="T325" s="331"/>
      <c r="U325" s="331"/>
      <c r="V325" s="332"/>
      <c r="W325" s="332"/>
      <c r="X325" s="333"/>
      <c r="Y325" s="199"/>
      <c r="Z325" s="199"/>
      <c r="AA325" s="198"/>
      <c r="AB325" s="195"/>
      <c r="AC325" s="246"/>
      <c r="AD325" s="195"/>
      <c r="AE325" s="246"/>
      <c r="AF325" s="195"/>
      <c r="AG325" s="246"/>
      <c r="AH325" s="195"/>
      <c r="AI325" s="246"/>
      <c r="AK325" s="246"/>
      <c r="AM325" s="246"/>
    </row>
    <row r="326" spans="1:39" s="17" customFormat="1" ht="14.25" customHeight="1" x14ac:dyDescent="0.25">
      <c r="A326" s="198"/>
      <c r="B326" s="200"/>
      <c r="C326" s="199"/>
      <c r="D326" s="199"/>
      <c r="E326" s="199"/>
      <c r="F326" s="200"/>
      <c r="G326" s="200"/>
      <c r="H326" s="198"/>
      <c r="I326" s="199"/>
      <c r="J326" s="212"/>
      <c r="K326" s="198"/>
      <c r="L326" s="198"/>
      <c r="M326" s="198"/>
      <c r="N326" s="198"/>
      <c r="O326" s="198"/>
      <c r="P326" s="198"/>
      <c r="Q326" s="198"/>
      <c r="R326" s="198"/>
      <c r="S326" s="198"/>
      <c r="T326" s="331"/>
      <c r="U326" s="331"/>
      <c r="V326" s="332"/>
      <c r="W326" s="332"/>
      <c r="X326" s="333"/>
      <c r="Y326" s="199"/>
      <c r="Z326" s="199"/>
      <c r="AA326" s="198"/>
      <c r="AB326" s="195"/>
      <c r="AC326" s="246"/>
      <c r="AD326" s="195"/>
      <c r="AE326" s="246"/>
      <c r="AF326" s="195"/>
      <c r="AG326" s="246"/>
      <c r="AH326" s="195"/>
      <c r="AI326" s="246"/>
      <c r="AK326" s="246"/>
      <c r="AM326" s="246"/>
    </row>
    <row r="327" spans="1:39" s="17" customFormat="1" ht="14.25" customHeight="1" x14ac:dyDescent="0.25">
      <c r="A327" s="198"/>
      <c r="B327" s="200"/>
      <c r="C327" s="199"/>
      <c r="D327" s="199"/>
      <c r="E327" s="199"/>
      <c r="F327" s="200"/>
      <c r="G327" s="200"/>
      <c r="H327" s="198"/>
      <c r="I327" s="199"/>
      <c r="J327" s="212"/>
      <c r="K327" s="198"/>
      <c r="L327" s="198"/>
      <c r="M327" s="198"/>
      <c r="N327" s="198"/>
      <c r="O327" s="198"/>
      <c r="P327" s="198"/>
      <c r="Q327" s="198"/>
      <c r="R327" s="198"/>
      <c r="S327" s="198"/>
      <c r="T327" s="331"/>
      <c r="U327" s="331"/>
      <c r="V327" s="332"/>
      <c r="W327" s="332"/>
      <c r="X327" s="333"/>
      <c r="Y327" s="199"/>
      <c r="Z327" s="199"/>
      <c r="AA327" s="198"/>
      <c r="AB327" s="195"/>
      <c r="AC327" s="246"/>
      <c r="AD327" s="195"/>
      <c r="AE327" s="246"/>
      <c r="AF327" s="195"/>
      <c r="AG327" s="246"/>
      <c r="AH327" s="195"/>
      <c r="AI327" s="246"/>
      <c r="AK327" s="246"/>
      <c r="AM327" s="246"/>
    </row>
    <row r="328" spans="1:39" s="17" customFormat="1" ht="14.25" customHeight="1" x14ac:dyDescent="0.25">
      <c r="A328" s="198"/>
      <c r="B328" s="200"/>
      <c r="C328" s="199"/>
      <c r="D328" s="199"/>
      <c r="E328" s="199"/>
      <c r="F328" s="200"/>
      <c r="G328" s="200"/>
      <c r="H328" s="198"/>
      <c r="I328" s="199"/>
      <c r="J328" s="212"/>
      <c r="K328" s="198"/>
      <c r="L328" s="198"/>
      <c r="M328" s="198"/>
      <c r="N328" s="198"/>
      <c r="O328" s="198"/>
      <c r="P328" s="198"/>
      <c r="Q328" s="198"/>
      <c r="R328" s="198"/>
      <c r="S328" s="198"/>
      <c r="T328" s="331"/>
      <c r="U328" s="331"/>
      <c r="V328" s="332"/>
      <c r="W328" s="332"/>
      <c r="X328" s="333"/>
      <c r="Y328" s="199"/>
      <c r="Z328" s="199"/>
      <c r="AA328" s="198"/>
      <c r="AB328" s="195"/>
      <c r="AC328" s="246"/>
      <c r="AD328" s="195"/>
      <c r="AE328" s="246"/>
      <c r="AF328" s="195"/>
      <c r="AG328" s="246"/>
      <c r="AH328" s="195"/>
      <c r="AI328" s="246"/>
      <c r="AK328" s="246"/>
      <c r="AM328" s="246"/>
    </row>
    <row r="329" spans="1:39" s="17" customFormat="1" ht="14.25" customHeight="1" x14ac:dyDescent="0.25">
      <c r="A329" s="198"/>
      <c r="B329" s="200"/>
      <c r="C329" s="199"/>
      <c r="D329" s="199"/>
      <c r="E329" s="199"/>
      <c r="F329" s="200"/>
      <c r="G329" s="200"/>
      <c r="H329" s="198"/>
      <c r="I329" s="199"/>
      <c r="J329" s="212"/>
      <c r="K329" s="198"/>
      <c r="L329" s="198"/>
      <c r="M329" s="198"/>
      <c r="N329" s="198"/>
      <c r="O329" s="198"/>
      <c r="P329" s="198"/>
      <c r="Q329" s="198"/>
      <c r="R329" s="198"/>
      <c r="S329" s="198"/>
      <c r="T329" s="331"/>
      <c r="U329" s="331"/>
      <c r="V329" s="332"/>
      <c r="W329" s="332"/>
      <c r="X329" s="333"/>
      <c r="Y329" s="199"/>
      <c r="Z329" s="199"/>
      <c r="AA329" s="198"/>
      <c r="AB329" s="195"/>
      <c r="AC329" s="246"/>
      <c r="AD329" s="195"/>
      <c r="AE329" s="246"/>
      <c r="AF329" s="195"/>
      <c r="AG329" s="246"/>
      <c r="AH329" s="195"/>
      <c r="AI329" s="246"/>
      <c r="AK329" s="246"/>
      <c r="AM329" s="246"/>
    </row>
    <row r="330" spans="1:39" s="17" customFormat="1" ht="14.25" customHeight="1" x14ac:dyDescent="0.25">
      <c r="A330" s="198"/>
      <c r="B330" s="200"/>
      <c r="C330" s="199"/>
      <c r="D330" s="199"/>
      <c r="E330" s="199"/>
      <c r="F330" s="200"/>
      <c r="G330" s="200"/>
      <c r="H330" s="198"/>
      <c r="I330" s="199"/>
      <c r="J330" s="212"/>
      <c r="K330" s="198"/>
      <c r="L330" s="198"/>
      <c r="M330" s="198"/>
      <c r="N330" s="198"/>
      <c r="O330" s="198"/>
      <c r="P330" s="198"/>
      <c r="Q330" s="198"/>
      <c r="R330" s="198"/>
      <c r="S330" s="198"/>
      <c r="T330" s="331"/>
      <c r="U330" s="331"/>
      <c r="V330" s="332"/>
      <c r="W330" s="332"/>
      <c r="X330" s="333"/>
      <c r="Y330" s="199"/>
      <c r="Z330" s="199"/>
      <c r="AA330" s="198"/>
      <c r="AB330" s="195"/>
      <c r="AC330" s="246"/>
      <c r="AD330" s="195"/>
      <c r="AE330" s="246"/>
      <c r="AF330" s="195"/>
      <c r="AG330" s="246"/>
      <c r="AH330" s="195"/>
      <c r="AI330" s="246"/>
      <c r="AK330" s="246"/>
      <c r="AM330" s="246"/>
    </row>
    <row r="331" spans="1:39" s="17" customFormat="1" ht="14.25" customHeight="1" x14ac:dyDescent="0.25">
      <c r="A331" s="198"/>
      <c r="B331" s="200"/>
      <c r="C331" s="199"/>
      <c r="D331" s="199"/>
      <c r="E331" s="199"/>
      <c r="F331" s="200"/>
      <c r="G331" s="200"/>
      <c r="H331" s="198"/>
      <c r="I331" s="199"/>
      <c r="J331" s="212"/>
      <c r="K331" s="198"/>
      <c r="L331" s="198"/>
      <c r="M331" s="198"/>
      <c r="N331" s="198"/>
      <c r="O331" s="198"/>
      <c r="P331" s="198"/>
      <c r="Q331" s="198"/>
      <c r="R331" s="198"/>
      <c r="S331" s="198"/>
      <c r="T331" s="331"/>
      <c r="U331" s="331"/>
      <c r="V331" s="332"/>
      <c r="W331" s="332"/>
      <c r="X331" s="333"/>
      <c r="Y331" s="199"/>
      <c r="Z331" s="199"/>
      <c r="AA331" s="198"/>
      <c r="AB331" s="195"/>
      <c r="AC331" s="246"/>
      <c r="AD331" s="195"/>
      <c r="AE331" s="246"/>
      <c r="AF331" s="195"/>
      <c r="AG331" s="246"/>
      <c r="AH331" s="195"/>
      <c r="AI331" s="246"/>
      <c r="AK331" s="246"/>
      <c r="AM331" s="246"/>
    </row>
    <row r="332" spans="1:39" s="17" customFormat="1" ht="14.25" customHeight="1" x14ac:dyDescent="0.25">
      <c r="A332" s="198"/>
      <c r="B332" s="200"/>
      <c r="C332" s="199"/>
      <c r="D332" s="199"/>
      <c r="E332" s="199"/>
      <c r="F332" s="200"/>
      <c r="G332" s="200"/>
      <c r="H332" s="198"/>
      <c r="I332" s="199"/>
      <c r="J332" s="212"/>
      <c r="K332" s="198"/>
      <c r="L332" s="198"/>
      <c r="M332" s="198"/>
      <c r="N332" s="198"/>
      <c r="O332" s="198"/>
      <c r="P332" s="198"/>
      <c r="Q332" s="198"/>
      <c r="R332" s="198"/>
      <c r="S332" s="198"/>
      <c r="T332" s="331"/>
      <c r="U332" s="331"/>
      <c r="V332" s="332"/>
      <c r="W332" s="332"/>
      <c r="X332" s="333"/>
      <c r="Y332" s="199"/>
      <c r="Z332" s="199"/>
      <c r="AA332" s="198"/>
      <c r="AB332" s="195"/>
      <c r="AC332" s="246"/>
      <c r="AD332" s="195"/>
      <c r="AE332" s="246"/>
      <c r="AF332" s="195"/>
      <c r="AG332" s="246"/>
      <c r="AH332" s="195"/>
      <c r="AI332" s="246"/>
      <c r="AK332" s="246"/>
      <c r="AM332" s="246"/>
    </row>
    <row r="333" spans="1:39" s="17" customFormat="1" ht="14.25" customHeight="1" x14ac:dyDescent="0.25">
      <c r="A333" s="198"/>
      <c r="B333" s="200"/>
      <c r="C333" s="199"/>
      <c r="D333" s="199"/>
      <c r="E333" s="199"/>
      <c r="F333" s="200"/>
      <c r="G333" s="200"/>
      <c r="H333" s="198"/>
      <c r="I333" s="199"/>
      <c r="J333" s="212"/>
      <c r="K333" s="198"/>
      <c r="L333" s="198"/>
      <c r="M333" s="198"/>
      <c r="N333" s="198"/>
      <c r="O333" s="198"/>
      <c r="P333" s="198"/>
      <c r="Q333" s="198"/>
      <c r="R333" s="198"/>
      <c r="S333" s="198"/>
      <c r="T333" s="331"/>
      <c r="U333" s="331"/>
      <c r="V333" s="332"/>
      <c r="W333" s="332"/>
      <c r="X333" s="333"/>
      <c r="Y333" s="199"/>
      <c r="Z333" s="199"/>
      <c r="AA333" s="198"/>
      <c r="AB333" s="195"/>
      <c r="AC333" s="246"/>
      <c r="AD333" s="195"/>
      <c r="AE333" s="246"/>
      <c r="AF333" s="195"/>
      <c r="AG333" s="246"/>
      <c r="AH333" s="195"/>
      <c r="AI333" s="246"/>
      <c r="AK333" s="246"/>
      <c r="AM333" s="246"/>
    </row>
    <row r="334" spans="1:39" s="17" customFormat="1" ht="14.25" customHeight="1" x14ac:dyDescent="0.25">
      <c r="A334" s="198"/>
      <c r="B334" s="200"/>
      <c r="C334" s="199"/>
      <c r="D334" s="199"/>
      <c r="E334" s="199"/>
      <c r="F334" s="200"/>
      <c r="G334" s="200"/>
      <c r="H334" s="198"/>
      <c r="I334" s="199"/>
      <c r="J334" s="212"/>
      <c r="K334" s="198"/>
      <c r="L334" s="198"/>
      <c r="M334" s="198"/>
      <c r="N334" s="198"/>
      <c r="O334" s="198"/>
      <c r="P334" s="198"/>
      <c r="Q334" s="198"/>
      <c r="R334" s="198"/>
      <c r="S334" s="198"/>
      <c r="T334" s="331"/>
      <c r="U334" s="331"/>
      <c r="V334" s="332"/>
      <c r="W334" s="332"/>
      <c r="X334" s="333"/>
      <c r="Y334" s="199"/>
      <c r="Z334" s="199"/>
      <c r="AA334" s="198"/>
      <c r="AB334" s="195"/>
      <c r="AC334" s="246"/>
      <c r="AD334" s="195"/>
      <c r="AE334" s="246"/>
      <c r="AF334" s="195"/>
      <c r="AG334" s="246"/>
      <c r="AH334" s="195"/>
      <c r="AI334" s="246"/>
      <c r="AK334" s="246"/>
      <c r="AM334" s="246"/>
    </row>
    <row r="335" spans="1:39" s="17" customFormat="1" ht="14.25" customHeight="1" x14ac:dyDescent="0.25">
      <c r="A335" s="198"/>
      <c r="B335" s="200"/>
      <c r="C335" s="199"/>
      <c r="D335" s="199"/>
      <c r="E335" s="199"/>
      <c r="F335" s="200"/>
      <c r="G335" s="200"/>
      <c r="H335" s="198"/>
      <c r="I335" s="199"/>
      <c r="J335" s="212"/>
      <c r="K335" s="198"/>
      <c r="L335" s="198"/>
      <c r="M335" s="198"/>
      <c r="N335" s="198"/>
      <c r="O335" s="198"/>
      <c r="P335" s="198"/>
      <c r="Q335" s="198"/>
      <c r="R335" s="198"/>
      <c r="S335" s="198"/>
      <c r="T335" s="331"/>
      <c r="U335" s="331"/>
      <c r="V335" s="332"/>
      <c r="W335" s="332"/>
      <c r="X335" s="333"/>
      <c r="Y335" s="199"/>
      <c r="Z335" s="199"/>
      <c r="AA335" s="198"/>
      <c r="AB335" s="195"/>
      <c r="AC335" s="246"/>
      <c r="AD335" s="195"/>
      <c r="AE335" s="246"/>
      <c r="AF335" s="195"/>
      <c r="AG335" s="246"/>
      <c r="AH335" s="195"/>
      <c r="AI335" s="246"/>
      <c r="AK335" s="246"/>
      <c r="AM335" s="246"/>
    </row>
    <row r="336" spans="1:39" s="17" customFormat="1" ht="14.25" customHeight="1" x14ac:dyDescent="0.25">
      <c r="A336" s="198"/>
      <c r="B336" s="200"/>
      <c r="C336" s="199"/>
      <c r="D336" s="199"/>
      <c r="E336" s="199"/>
      <c r="F336" s="200"/>
      <c r="G336" s="200"/>
      <c r="H336" s="198"/>
      <c r="I336" s="199"/>
      <c r="J336" s="212"/>
      <c r="K336" s="198"/>
      <c r="L336" s="198"/>
      <c r="M336" s="198"/>
      <c r="N336" s="198"/>
      <c r="O336" s="198"/>
      <c r="P336" s="198"/>
      <c r="Q336" s="198"/>
      <c r="R336" s="198"/>
      <c r="S336" s="198"/>
      <c r="T336" s="331"/>
      <c r="U336" s="331"/>
      <c r="V336" s="332"/>
      <c r="W336" s="332"/>
      <c r="X336" s="333"/>
      <c r="Y336" s="199"/>
      <c r="Z336" s="199"/>
      <c r="AA336" s="198"/>
      <c r="AB336" s="195"/>
      <c r="AC336" s="246"/>
      <c r="AD336" s="195"/>
      <c r="AE336" s="246"/>
      <c r="AF336" s="195"/>
      <c r="AG336" s="246"/>
      <c r="AH336" s="195"/>
      <c r="AI336" s="246"/>
      <c r="AK336" s="246"/>
      <c r="AM336" s="246"/>
    </row>
    <row r="337" spans="1:39" s="17" customFormat="1" ht="14.25" customHeight="1" x14ac:dyDescent="0.25">
      <c r="A337" s="198"/>
      <c r="B337" s="200"/>
      <c r="C337" s="199"/>
      <c r="D337" s="199"/>
      <c r="E337" s="199"/>
      <c r="F337" s="200"/>
      <c r="G337" s="200"/>
      <c r="H337" s="198"/>
      <c r="I337" s="199"/>
      <c r="J337" s="212"/>
      <c r="K337" s="198"/>
      <c r="L337" s="198"/>
      <c r="M337" s="198"/>
      <c r="N337" s="198"/>
      <c r="O337" s="198"/>
      <c r="P337" s="198"/>
      <c r="Q337" s="198"/>
      <c r="R337" s="198"/>
      <c r="S337" s="198"/>
      <c r="T337" s="331"/>
      <c r="U337" s="331"/>
      <c r="V337" s="332"/>
      <c r="W337" s="332"/>
      <c r="X337" s="333"/>
      <c r="Y337" s="199"/>
      <c r="Z337" s="199"/>
      <c r="AA337" s="198"/>
      <c r="AB337" s="195"/>
      <c r="AC337" s="246"/>
      <c r="AD337" s="195"/>
      <c r="AE337" s="246"/>
      <c r="AF337" s="195"/>
      <c r="AG337" s="246"/>
      <c r="AH337" s="195"/>
      <c r="AI337" s="246"/>
      <c r="AK337" s="246"/>
      <c r="AM337" s="246"/>
    </row>
    <row r="338" spans="1:39" s="17" customFormat="1" ht="14.25" customHeight="1" x14ac:dyDescent="0.25">
      <c r="A338" s="198"/>
      <c r="B338" s="200"/>
      <c r="C338" s="199"/>
      <c r="D338" s="199"/>
      <c r="E338" s="199"/>
      <c r="F338" s="200"/>
      <c r="G338" s="200"/>
      <c r="H338" s="198"/>
      <c r="I338" s="199"/>
      <c r="J338" s="212"/>
      <c r="K338" s="198"/>
      <c r="L338" s="198"/>
      <c r="M338" s="198"/>
      <c r="N338" s="198"/>
      <c r="O338" s="198"/>
      <c r="P338" s="198"/>
      <c r="Q338" s="198"/>
      <c r="R338" s="198"/>
      <c r="S338" s="198"/>
      <c r="T338" s="331"/>
      <c r="U338" s="331"/>
      <c r="V338" s="332"/>
      <c r="W338" s="332"/>
      <c r="X338" s="333"/>
      <c r="Y338" s="199"/>
      <c r="Z338" s="199"/>
      <c r="AA338" s="198"/>
      <c r="AB338" s="195"/>
      <c r="AC338" s="246"/>
      <c r="AD338" s="195"/>
      <c r="AE338" s="246"/>
      <c r="AF338" s="195"/>
      <c r="AG338" s="246"/>
      <c r="AH338" s="195"/>
      <c r="AI338" s="246"/>
      <c r="AK338" s="246"/>
      <c r="AM338" s="246"/>
    </row>
    <row r="339" spans="1:39" s="17" customFormat="1" ht="14.25" customHeight="1" x14ac:dyDescent="0.25">
      <c r="A339" s="198"/>
      <c r="B339" s="200"/>
      <c r="C339" s="199"/>
      <c r="D339" s="199"/>
      <c r="E339" s="199"/>
      <c r="F339" s="200"/>
      <c r="G339" s="200"/>
      <c r="H339" s="198"/>
      <c r="I339" s="199"/>
      <c r="J339" s="212"/>
      <c r="K339" s="198"/>
      <c r="L339" s="198"/>
      <c r="M339" s="198"/>
      <c r="N339" s="198"/>
      <c r="O339" s="198"/>
      <c r="P339" s="198"/>
      <c r="Q339" s="198"/>
      <c r="R339" s="198"/>
      <c r="S339" s="198"/>
      <c r="T339" s="331"/>
      <c r="U339" s="331"/>
      <c r="V339" s="332"/>
      <c r="W339" s="332"/>
      <c r="X339" s="333"/>
      <c r="Y339" s="199"/>
      <c r="Z339" s="199"/>
      <c r="AA339" s="198"/>
      <c r="AB339" s="195"/>
      <c r="AC339" s="246"/>
      <c r="AD339" s="195"/>
      <c r="AE339" s="246"/>
      <c r="AF339" s="195"/>
      <c r="AG339" s="246"/>
      <c r="AH339" s="195"/>
      <c r="AI339" s="246"/>
      <c r="AK339" s="246"/>
      <c r="AM339" s="246"/>
    </row>
    <row r="340" spans="1:39" s="17" customFormat="1" ht="14.25" customHeight="1" x14ac:dyDescent="0.25">
      <c r="A340" s="198"/>
      <c r="B340" s="200"/>
      <c r="C340" s="199"/>
      <c r="D340" s="199"/>
      <c r="E340" s="199"/>
      <c r="F340" s="200"/>
      <c r="G340" s="200"/>
      <c r="H340" s="198"/>
      <c r="I340" s="199"/>
      <c r="J340" s="212"/>
      <c r="K340" s="198"/>
      <c r="L340" s="198"/>
      <c r="M340" s="198"/>
      <c r="N340" s="198"/>
      <c r="O340" s="198"/>
      <c r="P340" s="198"/>
      <c r="Q340" s="198"/>
      <c r="R340" s="198"/>
      <c r="S340" s="198"/>
      <c r="T340" s="331"/>
      <c r="U340" s="331"/>
      <c r="V340" s="332"/>
      <c r="W340" s="332"/>
      <c r="X340" s="333"/>
      <c r="Y340" s="199"/>
      <c r="Z340" s="199"/>
      <c r="AA340" s="198"/>
      <c r="AB340" s="195"/>
      <c r="AC340" s="246"/>
      <c r="AD340" s="195"/>
      <c r="AE340" s="246"/>
      <c r="AF340" s="195"/>
      <c r="AG340" s="246"/>
      <c r="AH340" s="195"/>
      <c r="AI340" s="246"/>
      <c r="AK340" s="246"/>
      <c r="AM340" s="246"/>
    </row>
    <row r="341" spans="1:39" s="17" customFormat="1" ht="14.25" customHeight="1" x14ac:dyDescent="0.25">
      <c r="A341" s="198"/>
      <c r="B341" s="200"/>
      <c r="C341" s="199"/>
      <c r="D341" s="199"/>
      <c r="E341" s="199"/>
      <c r="F341" s="200"/>
      <c r="G341" s="200"/>
      <c r="H341" s="198"/>
      <c r="I341" s="199"/>
      <c r="J341" s="212"/>
      <c r="K341" s="198"/>
      <c r="L341" s="198"/>
      <c r="M341" s="198"/>
      <c r="N341" s="198"/>
      <c r="O341" s="198"/>
      <c r="P341" s="198"/>
      <c r="Q341" s="198"/>
      <c r="R341" s="198"/>
      <c r="S341" s="198"/>
      <c r="T341" s="331"/>
      <c r="U341" s="331"/>
      <c r="V341" s="332"/>
      <c r="W341" s="332"/>
      <c r="X341" s="333"/>
      <c r="Y341" s="199"/>
      <c r="Z341" s="199"/>
      <c r="AA341" s="198"/>
      <c r="AB341" s="195"/>
      <c r="AC341" s="246"/>
      <c r="AD341" s="195"/>
      <c r="AE341" s="246"/>
      <c r="AF341" s="195"/>
      <c r="AG341" s="246"/>
      <c r="AH341" s="195"/>
      <c r="AI341" s="246"/>
      <c r="AK341" s="246"/>
      <c r="AM341" s="246"/>
    </row>
    <row r="342" spans="1:39" s="17" customFormat="1" ht="14.25" customHeight="1" x14ac:dyDescent="0.25">
      <c r="A342" s="198"/>
      <c r="B342" s="200"/>
      <c r="C342" s="199"/>
      <c r="D342" s="199"/>
      <c r="E342" s="199"/>
      <c r="F342" s="200"/>
      <c r="G342" s="200"/>
      <c r="H342" s="198"/>
      <c r="I342" s="199"/>
      <c r="J342" s="212"/>
      <c r="K342" s="198"/>
      <c r="L342" s="198"/>
      <c r="M342" s="198"/>
      <c r="N342" s="198"/>
      <c r="O342" s="198"/>
      <c r="P342" s="198"/>
      <c r="Q342" s="198"/>
      <c r="R342" s="198"/>
      <c r="S342" s="198"/>
      <c r="T342" s="331"/>
      <c r="U342" s="331"/>
      <c r="V342" s="332"/>
      <c r="W342" s="332"/>
      <c r="X342" s="333"/>
      <c r="Y342" s="199"/>
      <c r="Z342" s="199"/>
      <c r="AA342" s="198"/>
      <c r="AB342" s="195"/>
      <c r="AC342" s="246"/>
      <c r="AD342" s="195"/>
      <c r="AE342" s="246"/>
      <c r="AF342" s="195"/>
      <c r="AG342" s="246"/>
      <c r="AH342" s="195"/>
      <c r="AI342" s="246"/>
      <c r="AK342" s="246"/>
      <c r="AM342" s="246"/>
    </row>
    <row r="343" spans="1:39" s="17" customFormat="1" ht="14.25" customHeight="1" x14ac:dyDescent="0.25">
      <c r="A343" s="198"/>
      <c r="B343" s="200"/>
      <c r="C343" s="199"/>
      <c r="D343" s="199"/>
      <c r="E343" s="199"/>
      <c r="F343" s="200"/>
      <c r="G343" s="200"/>
      <c r="H343" s="198"/>
      <c r="I343" s="199"/>
      <c r="J343" s="212"/>
      <c r="K343" s="198"/>
      <c r="L343" s="198"/>
      <c r="M343" s="198"/>
      <c r="N343" s="198"/>
      <c r="O343" s="198"/>
      <c r="P343" s="198"/>
      <c r="Q343" s="198"/>
      <c r="R343" s="198"/>
      <c r="S343" s="198"/>
      <c r="T343" s="331"/>
      <c r="U343" s="331"/>
      <c r="V343" s="332"/>
      <c r="W343" s="332"/>
      <c r="X343" s="333"/>
      <c r="Y343" s="199"/>
      <c r="Z343" s="199"/>
      <c r="AA343" s="198"/>
      <c r="AB343" s="195"/>
      <c r="AC343" s="246"/>
      <c r="AD343" s="195"/>
      <c r="AE343" s="246"/>
      <c r="AF343" s="195"/>
      <c r="AG343" s="246"/>
      <c r="AH343" s="195"/>
      <c r="AI343" s="246"/>
      <c r="AK343" s="246"/>
      <c r="AM343" s="246"/>
    </row>
    <row r="344" spans="1:39" s="17" customFormat="1" ht="14.25" customHeight="1" x14ac:dyDescent="0.25">
      <c r="A344" s="198"/>
      <c r="B344" s="200"/>
      <c r="C344" s="199"/>
      <c r="D344" s="199"/>
      <c r="E344" s="199"/>
      <c r="F344" s="200"/>
      <c r="G344" s="200"/>
      <c r="H344" s="198"/>
      <c r="I344" s="199"/>
      <c r="J344" s="212"/>
      <c r="K344" s="198"/>
      <c r="L344" s="198"/>
      <c r="M344" s="198"/>
      <c r="N344" s="198"/>
      <c r="O344" s="198"/>
      <c r="P344" s="198"/>
      <c r="Q344" s="198"/>
      <c r="R344" s="198"/>
      <c r="S344" s="198"/>
      <c r="T344" s="331"/>
      <c r="U344" s="331"/>
      <c r="V344" s="332"/>
      <c r="W344" s="332"/>
      <c r="X344" s="333"/>
      <c r="Y344" s="199"/>
      <c r="Z344" s="199"/>
      <c r="AA344" s="198"/>
      <c r="AB344" s="195"/>
      <c r="AC344" s="246"/>
      <c r="AD344" s="195"/>
      <c r="AE344" s="246"/>
      <c r="AF344" s="195"/>
      <c r="AG344" s="246"/>
      <c r="AH344" s="195"/>
      <c r="AI344" s="246"/>
      <c r="AK344" s="246"/>
      <c r="AM344" s="246"/>
    </row>
    <row r="345" spans="1:39" s="17" customFormat="1" ht="14.25" customHeight="1" x14ac:dyDescent="0.25">
      <c r="A345" s="198"/>
      <c r="B345" s="200"/>
      <c r="C345" s="199"/>
      <c r="D345" s="199"/>
      <c r="E345" s="199"/>
      <c r="F345" s="200"/>
      <c r="G345" s="200"/>
      <c r="H345" s="198"/>
      <c r="I345" s="199"/>
      <c r="J345" s="212"/>
      <c r="K345" s="198"/>
      <c r="L345" s="198"/>
      <c r="M345" s="198"/>
      <c r="N345" s="198"/>
      <c r="O345" s="198"/>
      <c r="P345" s="198"/>
      <c r="Q345" s="198"/>
      <c r="R345" s="198"/>
      <c r="S345" s="198"/>
      <c r="T345" s="331"/>
      <c r="U345" s="331"/>
      <c r="V345" s="332"/>
      <c r="W345" s="332"/>
      <c r="X345" s="333"/>
      <c r="Y345" s="199"/>
      <c r="Z345" s="199"/>
      <c r="AA345" s="198"/>
      <c r="AB345" s="195"/>
      <c r="AC345" s="246"/>
      <c r="AD345" s="195"/>
      <c r="AE345" s="246"/>
      <c r="AF345" s="195"/>
      <c r="AG345" s="246"/>
      <c r="AH345" s="195"/>
      <c r="AI345" s="246"/>
      <c r="AK345" s="246"/>
      <c r="AM345" s="246"/>
    </row>
    <row r="346" spans="1:39" s="17" customFormat="1" ht="14.25" customHeight="1" x14ac:dyDescent="0.25">
      <c r="A346" s="198"/>
      <c r="B346" s="200"/>
      <c r="C346" s="199"/>
      <c r="D346" s="199"/>
      <c r="E346" s="199"/>
      <c r="F346" s="200"/>
      <c r="G346" s="200"/>
      <c r="H346" s="198"/>
      <c r="I346" s="199"/>
      <c r="J346" s="212"/>
      <c r="K346" s="198"/>
      <c r="L346" s="198"/>
      <c r="M346" s="198"/>
      <c r="N346" s="198"/>
      <c r="O346" s="198"/>
      <c r="P346" s="198"/>
      <c r="Q346" s="198"/>
      <c r="R346" s="198"/>
      <c r="S346" s="198"/>
      <c r="T346" s="331"/>
      <c r="U346" s="331"/>
      <c r="V346" s="332"/>
      <c r="W346" s="332"/>
      <c r="X346" s="333"/>
      <c r="Y346" s="199"/>
      <c r="Z346" s="199"/>
      <c r="AA346" s="198"/>
      <c r="AB346" s="195"/>
      <c r="AC346" s="246"/>
      <c r="AD346" s="195"/>
      <c r="AE346" s="246"/>
      <c r="AF346" s="195"/>
      <c r="AG346" s="246"/>
      <c r="AH346" s="195"/>
      <c r="AI346" s="246"/>
      <c r="AK346" s="246"/>
      <c r="AM346" s="246"/>
    </row>
    <row r="347" spans="1:39" s="17" customFormat="1" ht="14.25" customHeight="1" x14ac:dyDescent="0.25">
      <c r="A347" s="198"/>
      <c r="B347" s="200"/>
      <c r="C347" s="199"/>
      <c r="D347" s="199"/>
      <c r="E347" s="199"/>
      <c r="F347" s="200"/>
      <c r="G347" s="200"/>
      <c r="H347" s="198"/>
      <c r="I347" s="199"/>
      <c r="J347" s="212"/>
      <c r="K347" s="198"/>
      <c r="L347" s="198"/>
      <c r="M347" s="198"/>
      <c r="N347" s="198"/>
      <c r="O347" s="198"/>
      <c r="P347" s="198"/>
      <c r="Q347" s="198"/>
      <c r="R347" s="198"/>
      <c r="S347" s="198"/>
      <c r="T347" s="331"/>
      <c r="U347" s="331"/>
      <c r="V347" s="332"/>
      <c r="W347" s="332"/>
      <c r="X347" s="333"/>
      <c r="Y347" s="199"/>
      <c r="Z347" s="199"/>
      <c r="AA347" s="198"/>
      <c r="AB347" s="195"/>
      <c r="AC347" s="246"/>
      <c r="AD347" s="195"/>
      <c r="AE347" s="246"/>
      <c r="AF347" s="195"/>
      <c r="AG347" s="246"/>
      <c r="AH347" s="195"/>
      <c r="AI347" s="246"/>
      <c r="AK347" s="246"/>
      <c r="AM347" s="246"/>
    </row>
    <row r="348" spans="1:39" s="17" customFormat="1" ht="14.25" customHeight="1" x14ac:dyDescent="0.25">
      <c r="A348" s="198"/>
      <c r="B348" s="200"/>
      <c r="C348" s="199"/>
      <c r="D348" s="199"/>
      <c r="E348" s="199"/>
      <c r="F348" s="200"/>
      <c r="G348" s="200"/>
      <c r="H348" s="198"/>
      <c r="I348" s="199"/>
      <c r="J348" s="212"/>
      <c r="K348" s="198"/>
      <c r="L348" s="198"/>
      <c r="M348" s="198"/>
      <c r="N348" s="198"/>
      <c r="O348" s="198"/>
      <c r="P348" s="198"/>
      <c r="Q348" s="198"/>
      <c r="R348" s="198"/>
      <c r="S348" s="198"/>
      <c r="T348" s="331"/>
      <c r="U348" s="331"/>
      <c r="V348" s="332"/>
      <c r="W348" s="332"/>
      <c r="X348" s="333"/>
      <c r="Y348" s="199"/>
      <c r="Z348" s="199"/>
      <c r="AA348" s="198"/>
      <c r="AB348" s="195"/>
      <c r="AC348" s="246"/>
      <c r="AD348" s="195"/>
      <c r="AE348" s="246"/>
      <c r="AF348" s="195"/>
      <c r="AG348" s="246"/>
      <c r="AH348" s="195"/>
      <c r="AI348" s="246"/>
      <c r="AK348" s="246"/>
      <c r="AM348" s="246"/>
    </row>
    <row r="349" spans="1:39" s="17" customFormat="1" ht="14.25" customHeight="1" x14ac:dyDescent="0.25">
      <c r="A349" s="198"/>
      <c r="B349" s="200"/>
      <c r="C349" s="199"/>
      <c r="D349" s="199"/>
      <c r="E349" s="199"/>
      <c r="F349" s="200"/>
      <c r="G349" s="200"/>
      <c r="H349" s="198"/>
      <c r="I349" s="199"/>
      <c r="J349" s="212"/>
      <c r="K349" s="198"/>
      <c r="L349" s="198"/>
      <c r="M349" s="198"/>
      <c r="N349" s="198"/>
      <c r="O349" s="198"/>
      <c r="P349" s="198"/>
      <c r="Q349" s="198"/>
      <c r="R349" s="198"/>
      <c r="S349" s="198"/>
      <c r="T349" s="331"/>
      <c r="U349" s="331"/>
      <c r="V349" s="332"/>
      <c r="W349" s="332"/>
      <c r="X349" s="333"/>
      <c r="Y349" s="199"/>
      <c r="Z349" s="199"/>
      <c r="AA349" s="198"/>
      <c r="AB349" s="195"/>
      <c r="AC349" s="246"/>
      <c r="AD349" s="195"/>
      <c r="AE349" s="246"/>
      <c r="AF349" s="195"/>
      <c r="AG349" s="246"/>
      <c r="AH349" s="195"/>
      <c r="AI349" s="246"/>
      <c r="AK349" s="246"/>
      <c r="AM349" s="246"/>
    </row>
    <row r="350" spans="1:39" s="17" customFormat="1" ht="14.25" customHeight="1" x14ac:dyDescent="0.25">
      <c r="A350" s="198"/>
      <c r="B350" s="200"/>
      <c r="C350" s="199"/>
      <c r="D350" s="199"/>
      <c r="E350" s="199"/>
      <c r="F350" s="200"/>
      <c r="G350" s="200"/>
      <c r="H350" s="198"/>
      <c r="I350" s="199"/>
      <c r="J350" s="212"/>
      <c r="K350" s="198"/>
      <c r="L350" s="198"/>
      <c r="M350" s="198"/>
      <c r="N350" s="198"/>
      <c r="O350" s="198"/>
      <c r="P350" s="198"/>
      <c r="Q350" s="198"/>
      <c r="R350" s="198"/>
      <c r="S350" s="198"/>
      <c r="T350" s="331"/>
      <c r="U350" s="331"/>
      <c r="V350" s="332"/>
      <c r="W350" s="332"/>
      <c r="X350" s="333"/>
      <c r="Y350" s="199"/>
      <c r="Z350" s="199"/>
      <c r="AA350" s="198"/>
      <c r="AB350" s="195"/>
      <c r="AC350" s="246"/>
      <c r="AD350" s="195"/>
      <c r="AE350" s="246"/>
      <c r="AF350" s="195"/>
      <c r="AG350" s="246"/>
      <c r="AH350" s="195"/>
      <c r="AI350" s="246"/>
      <c r="AK350" s="246"/>
      <c r="AM350" s="246"/>
    </row>
    <row r="351" spans="1:39" s="17" customFormat="1" ht="14.25" customHeight="1" x14ac:dyDescent="0.25">
      <c r="A351" s="198"/>
      <c r="B351" s="200"/>
      <c r="C351" s="199"/>
      <c r="D351" s="199"/>
      <c r="E351" s="199"/>
      <c r="F351" s="200"/>
      <c r="G351" s="200"/>
      <c r="H351" s="198"/>
      <c r="I351" s="199"/>
      <c r="J351" s="212"/>
      <c r="K351" s="198"/>
      <c r="L351" s="198"/>
      <c r="M351" s="198"/>
      <c r="N351" s="198"/>
      <c r="O351" s="198"/>
      <c r="P351" s="198"/>
      <c r="Q351" s="198"/>
      <c r="R351" s="198"/>
      <c r="S351" s="198"/>
      <c r="T351" s="331"/>
      <c r="U351" s="331"/>
      <c r="V351" s="332"/>
      <c r="W351" s="332"/>
      <c r="X351" s="333"/>
      <c r="Y351" s="199"/>
      <c r="Z351" s="199"/>
      <c r="AA351" s="198"/>
      <c r="AB351" s="195"/>
      <c r="AC351" s="246"/>
      <c r="AD351" s="195"/>
      <c r="AE351" s="246"/>
      <c r="AF351" s="195"/>
      <c r="AG351" s="246"/>
      <c r="AH351" s="195"/>
      <c r="AI351" s="246"/>
      <c r="AK351" s="246"/>
      <c r="AM351" s="246"/>
    </row>
    <row r="352" spans="1:39" s="17" customFormat="1" ht="14.25" customHeight="1" x14ac:dyDescent="0.25">
      <c r="A352" s="198"/>
      <c r="B352" s="200"/>
      <c r="C352" s="199"/>
      <c r="D352" s="199"/>
      <c r="E352" s="199"/>
      <c r="F352" s="200"/>
      <c r="G352" s="200"/>
      <c r="H352" s="198"/>
      <c r="I352" s="199"/>
      <c r="J352" s="212"/>
      <c r="K352" s="198"/>
      <c r="L352" s="198"/>
      <c r="M352" s="198"/>
      <c r="N352" s="198"/>
      <c r="O352" s="198"/>
      <c r="P352" s="198"/>
      <c r="Q352" s="198"/>
      <c r="R352" s="198"/>
      <c r="S352" s="198"/>
      <c r="T352" s="331"/>
      <c r="U352" s="331"/>
      <c r="V352" s="332"/>
      <c r="W352" s="332"/>
      <c r="X352" s="333"/>
      <c r="Y352" s="199"/>
      <c r="Z352" s="199"/>
      <c r="AA352" s="198"/>
      <c r="AB352" s="195"/>
      <c r="AC352" s="246"/>
      <c r="AD352" s="195"/>
      <c r="AE352" s="246"/>
      <c r="AF352" s="195"/>
      <c r="AG352" s="246"/>
      <c r="AH352" s="195"/>
      <c r="AI352" s="246"/>
      <c r="AK352" s="246"/>
      <c r="AM352" s="246"/>
    </row>
    <row r="353" spans="1:39" s="17" customFormat="1" ht="14.25" customHeight="1" x14ac:dyDescent="0.25">
      <c r="A353" s="198"/>
      <c r="B353" s="200"/>
      <c r="C353" s="199"/>
      <c r="D353" s="199"/>
      <c r="E353" s="199"/>
      <c r="F353" s="200"/>
      <c r="G353" s="200"/>
      <c r="H353" s="198"/>
      <c r="I353" s="199"/>
      <c r="J353" s="212"/>
      <c r="K353" s="198"/>
      <c r="L353" s="198"/>
      <c r="M353" s="198"/>
      <c r="N353" s="198"/>
      <c r="O353" s="198"/>
      <c r="P353" s="198"/>
      <c r="Q353" s="198"/>
      <c r="R353" s="198"/>
      <c r="S353" s="198"/>
      <c r="T353" s="331"/>
      <c r="U353" s="331"/>
      <c r="V353" s="332"/>
      <c r="W353" s="332"/>
      <c r="X353" s="333"/>
      <c r="Y353" s="199"/>
      <c r="Z353" s="199"/>
      <c r="AA353" s="198"/>
      <c r="AB353" s="195"/>
      <c r="AC353" s="246"/>
      <c r="AD353" s="195"/>
      <c r="AE353" s="246"/>
      <c r="AF353" s="195"/>
      <c r="AG353" s="246"/>
      <c r="AH353" s="195"/>
      <c r="AI353" s="246"/>
      <c r="AK353" s="246"/>
      <c r="AM353" s="246"/>
    </row>
    <row r="354" spans="1:39" s="17" customFormat="1" ht="14.25" customHeight="1" x14ac:dyDescent="0.25">
      <c r="A354" s="198"/>
      <c r="B354" s="200"/>
      <c r="C354" s="199"/>
      <c r="D354" s="199"/>
      <c r="E354" s="199"/>
      <c r="F354" s="200"/>
      <c r="G354" s="200"/>
      <c r="H354" s="198"/>
      <c r="I354" s="199"/>
      <c r="J354" s="212"/>
      <c r="K354" s="198"/>
      <c r="L354" s="198"/>
      <c r="M354" s="198"/>
      <c r="N354" s="198"/>
      <c r="O354" s="198"/>
      <c r="P354" s="198"/>
      <c r="Q354" s="198"/>
      <c r="R354" s="198"/>
      <c r="S354" s="198"/>
      <c r="T354" s="331"/>
      <c r="U354" s="331"/>
      <c r="V354" s="332"/>
      <c r="W354" s="332"/>
      <c r="X354" s="333"/>
      <c r="Y354" s="199"/>
      <c r="Z354" s="199"/>
      <c r="AA354" s="198"/>
      <c r="AB354" s="195"/>
      <c r="AC354" s="246"/>
      <c r="AD354" s="195"/>
      <c r="AE354" s="246"/>
      <c r="AF354" s="195"/>
      <c r="AG354" s="246"/>
      <c r="AH354" s="195"/>
      <c r="AI354" s="246"/>
      <c r="AK354" s="246"/>
      <c r="AM354" s="246"/>
    </row>
    <row r="355" spans="1:39" s="17" customFormat="1" ht="14.25" customHeight="1" x14ac:dyDescent="0.25">
      <c r="A355" s="198"/>
      <c r="B355" s="200"/>
      <c r="C355" s="199"/>
      <c r="D355" s="199"/>
      <c r="E355" s="199"/>
      <c r="F355" s="200"/>
      <c r="G355" s="200"/>
      <c r="H355" s="198"/>
      <c r="I355" s="199"/>
      <c r="J355" s="212"/>
      <c r="K355" s="198"/>
      <c r="L355" s="198"/>
      <c r="M355" s="198"/>
      <c r="N355" s="198"/>
      <c r="O355" s="198"/>
      <c r="P355" s="198"/>
      <c r="Q355" s="198"/>
      <c r="R355" s="198"/>
      <c r="S355" s="198"/>
      <c r="T355" s="331"/>
      <c r="U355" s="331"/>
      <c r="V355" s="332"/>
      <c r="W355" s="332"/>
      <c r="X355" s="333"/>
      <c r="Y355" s="199"/>
      <c r="Z355" s="199"/>
      <c r="AA355" s="198"/>
      <c r="AB355" s="195"/>
      <c r="AC355" s="246"/>
      <c r="AD355" s="195"/>
      <c r="AE355" s="246"/>
      <c r="AF355" s="195"/>
      <c r="AG355" s="246"/>
      <c r="AH355" s="195"/>
      <c r="AI355" s="246"/>
      <c r="AK355" s="246"/>
      <c r="AM355" s="246"/>
    </row>
    <row r="356" spans="1:39" s="17" customFormat="1" ht="14.25" customHeight="1" x14ac:dyDescent="0.25">
      <c r="A356" s="198"/>
      <c r="B356" s="200"/>
      <c r="C356" s="199"/>
      <c r="D356" s="199"/>
      <c r="E356" s="199"/>
      <c r="F356" s="200"/>
      <c r="G356" s="200"/>
      <c r="H356" s="198"/>
      <c r="I356" s="199"/>
      <c r="J356" s="212"/>
      <c r="K356" s="198"/>
      <c r="L356" s="198"/>
      <c r="M356" s="198"/>
      <c r="N356" s="198"/>
      <c r="O356" s="198"/>
      <c r="P356" s="198"/>
      <c r="Q356" s="198"/>
      <c r="R356" s="198"/>
      <c r="S356" s="198"/>
      <c r="T356" s="331"/>
      <c r="U356" s="331"/>
      <c r="V356" s="332"/>
      <c r="W356" s="332"/>
      <c r="X356" s="333"/>
      <c r="Y356" s="199"/>
      <c r="Z356" s="199"/>
      <c r="AA356" s="198"/>
      <c r="AB356" s="195"/>
      <c r="AC356" s="246"/>
      <c r="AD356" s="195"/>
      <c r="AE356" s="246"/>
      <c r="AF356" s="195"/>
      <c r="AG356" s="246"/>
      <c r="AH356" s="195"/>
      <c r="AI356" s="246"/>
      <c r="AK356" s="246"/>
      <c r="AM356" s="246"/>
    </row>
    <row r="357" spans="1:39" s="17" customFormat="1" ht="14.25" customHeight="1" x14ac:dyDescent="0.25">
      <c r="A357" s="198"/>
      <c r="B357" s="200"/>
      <c r="C357" s="199"/>
      <c r="D357" s="199"/>
      <c r="E357" s="199"/>
      <c r="F357" s="200"/>
      <c r="G357" s="200"/>
      <c r="H357" s="198"/>
      <c r="I357" s="199"/>
      <c r="J357" s="212"/>
      <c r="K357" s="198"/>
      <c r="L357" s="198"/>
      <c r="M357" s="198"/>
      <c r="N357" s="198"/>
      <c r="O357" s="198"/>
      <c r="P357" s="198"/>
      <c r="Q357" s="198"/>
      <c r="R357" s="198"/>
      <c r="S357" s="198"/>
      <c r="T357" s="331"/>
      <c r="U357" s="331"/>
      <c r="V357" s="332"/>
      <c r="W357" s="332"/>
      <c r="X357" s="333"/>
      <c r="Y357" s="199"/>
      <c r="Z357" s="199"/>
      <c r="AA357" s="198"/>
      <c r="AB357" s="195"/>
      <c r="AC357" s="246"/>
      <c r="AD357" s="195"/>
      <c r="AE357" s="246"/>
      <c r="AF357" s="195"/>
      <c r="AG357" s="246"/>
      <c r="AH357" s="195"/>
      <c r="AI357" s="246"/>
      <c r="AK357" s="246"/>
      <c r="AM357" s="246"/>
    </row>
    <row r="358" spans="1:39" s="17" customFormat="1" ht="14.25" customHeight="1" x14ac:dyDescent="0.25">
      <c r="A358" s="198"/>
      <c r="B358" s="200"/>
      <c r="C358" s="199"/>
      <c r="D358" s="199"/>
      <c r="E358" s="199"/>
      <c r="F358" s="200"/>
      <c r="G358" s="200"/>
      <c r="H358" s="198"/>
      <c r="I358" s="199"/>
      <c r="J358" s="212"/>
      <c r="K358" s="198"/>
      <c r="L358" s="198"/>
      <c r="M358" s="198"/>
      <c r="N358" s="198"/>
      <c r="O358" s="198"/>
      <c r="P358" s="198"/>
      <c r="Q358" s="198"/>
      <c r="R358" s="198"/>
      <c r="S358" s="198"/>
      <c r="T358" s="331"/>
      <c r="U358" s="331"/>
      <c r="V358" s="332"/>
      <c r="W358" s="332"/>
      <c r="X358" s="333"/>
      <c r="Y358" s="199"/>
      <c r="Z358" s="199"/>
      <c r="AA358" s="198"/>
      <c r="AB358" s="195"/>
      <c r="AC358" s="246"/>
      <c r="AD358" s="195"/>
      <c r="AE358" s="246"/>
      <c r="AF358" s="195"/>
      <c r="AG358" s="246"/>
      <c r="AH358" s="195"/>
      <c r="AI358" s="246"/>
      <c r="AK358" s="246"/>
      <c r="AM358" s="246"/>
    </row>
    <row r="359" spans="1:39" s="17" customFormat="1" ht="14.25" customHeight="1" x14ac:dyDescent="0.25">
      <c r="A359" s="198"/>
      <c r="B359" s="200"/>
      <c r="C359" s="199"/>
      <c r="D359" s="199"/>
      <c r="E359" s="199"/>
      <c r="F359" s="200"/>
      <c r="G359" s="200"/>
      <c r="H359" s="198"/>
      <c r="I359" s="199"/>
      <c r="J359" s="212"/>
      <c r="K359" s="198"/>
      <c r="L359" s="198"/>
      <c r="M359" s="198"/>
      <c r="N359" s="198"/>
      <c r="O359" s="198"/>
      <c r="P359" s="198"/>
      <c r="Q359" s="198"/>
      <c r="R359" s="198"/>
      <c r="S359" s="198"/>
      <c r="T359" s="331"/>
      <c r="U359" s="331"/>
      <c r="V359" s="332"/>
      <c r="W359" s="332"/>
      <c r="X359" s="333"/>
      <c r="Y359" s="199"/>
      <c r="Z359" s="199"/>
      <c r="AA359" s="198"/>
      <c r="AB359" s="195"/>
      <c r="AC359" s="246"/>
      <c r="AD359" s="195"/>
      <c r="AE359" s="246"/>
      <c r="AF359" s="195"/>
      <c r="AG359" s="246"/>
      <c r="AH359" s="195"/>
      <c r="AI359" s="246"/>
      <c r="AK359" s="246"/>
      <c r="AM359" s="246"/>
    </row>
    <row r="360" spans="1:39" s="17" customFormat="1" ht="14.25" customHeight="1" x14ac:dyDescent="0.25">
      <c r="A360" s="198"/>
      <c r="B360" s="200"/>
      <c r="C360" s="199"/>
      <c r="D360" s="199"/>
      <c r="E360" s="199"/>
      <c r="F360" s="200"/>
      <c r="G360" s="200"/>
      <c r="H360" s="198"/>
      <c r="I360" s="199"/>
      <c r="J360" s="212"/>
      <c r="K360" s="198"/>
      <c r="L360" s="198"/>
      <c r="M360" s="198"/>
      <c r="N360" s="198"/>
      <c r="O360" s="198"/>
      <c r="P360" s="198"/>
      <c r="Q360" s="198"/>
      <c r="R360" s="198"/>
      <c r="S360" s="198"/>
      <c r="T360" s="331"/>
      <c r="U360" s="331"/>
      <c r="V360" s="332"/>
      <c r="W360" s="332"/>
      <c r="X360" s="333"/>
      <c r="Y360" s="199"/>
      <c r="Z360" s="199"/>
      <c r="AA360" s="198"/>
      <c r="AB360" s="195"/>
      <c r="AC360" s="246"/>
      <c r="AD360" s="195"/>
      <c r="AE360" s="246"/>
      <c r="AF360" s="195"/>
      <c r="AG360" s="246"/>
      <c r="AH360" s="195"/>
      <c r="AI360" s="246"/>
      <c r="AK360" s="246"/>
      <c r="AM360" s="246"/>
    </row>
    <row r="361" spans="1:39" s="17" customFormat="1" ht="14.25" customHeight="1" x14ac:dyDescent="0.25">
      <c r="A361" s="198"/>
      <c r="B361" s="200"/>
      <c r="C361" s="199"/>
      <c r="D361" s="199"/>
      <c r="E361" s="199"/>
      <c r="F361" s="200"/>
      <c r="G361" s="200"/>
      <c r="H361" s="198"/>
      <c r="I361" s="199"/>
      <c r="J361" s="212"/>
      <c r="K361" s="198"/>
      <c r="L361" s="198"/>
      <c r="M361" s="198"/>
      <c r="N361" s="198"/>
      <c r="O361" s="198"/>
      <c r="P361" s="198"/>
      <c r="Q361" s="198"/>
      <c r="R361" s="198"/>
      <c r="S361" s="198"/>
      <c r="T361" s="331"/>
      <c r="U361" s="331"/>
      <c r="V361" s="332"/>
      <c r="W361" s="332"/>
      <c r="X361" s="333"/>
      <c r="Y361" s="199"/>
      <c r="Z361" s="199"/>
      <c r="AA361" s="198"/>
      <c r="AB361" s="195"/>
      <c r="AC361" s="246"/>
      <c r="AD361" s="195"/>
      <c r="AE361" s="246"/>
      <c r="AF361" s="195"/>
      <c r="AG361" s="246"/>
      <c r="AH361" s="195"/>
      <c r="AI361" s="246"/>
      <c r="AK361" s="246"/>
      <c r="AM361" s="246"/>
    </row>
    <row r="362" spans="1:39" s="17" customFormat="1" ht="14.25" customHeight="1" x14ac:dyDescent="0.25">
      <c r="A362" s="198"/>
      <c r="B362" s="200"/>
      <c r="C362" s="199"/>
      <c r="D362" s="199"/>
      <c r="E362" s="199"/>
      <c r="F362" s="200"/>
      <c r="G362" s="200"/>
      <c r="H362" s="198"/>
      <c r="I362" s="199"/>
      <c r="J362" s="212"/>
      <c r="K362" s="198"/>
      <c r="L362" s="198"/>
      <c r="M362" s="198"/>
      <c r="N362" s="198"/>
      <c r="O362" s="198"/>
      <c r="P362" s="198"/>
      <c r="Q362" s="198"/>
      <c r="R362" s="198"/>
      <c r="S362" s="198"/>
      <c r="T362" s="331"/>
      <c r="U362" s="331"/>
      <c r="V362" s="332"/>
      <c r="W362" s="332"/>
      <c r="X362" s="333"/>
      <c r="Y362" s="199"/>
      <c r="Z362" s="199"/>
      <c r="AA362" s="198"/>
      <c r="AB362" s="195"/>
      <c r="AC362" s="246"/>
      <c r="AD362" s="195"/>
      <c r="AE362" s="246"/>
      <c r="AF362" s="195"/>
      <c r="AG362" s="246"/>
      <c r="AH362" s="195"/>
      <c r="AI362" s="246"/>
      <c r="AK362" s="246"/>
      <c r="AM362" s="246"/>
    </row>
    <row r="363" spans="1:39" s="17" customFormat="1" ht="14.25" customHeight="1" x14ac:dyDescent="0.25">
      <c r="A363" s="198"/>
      <c r="B363" s="200"/>
      <c r="C363" s="199"/>
      <c r="D363" s="199"/>
      <c r="E363" s="199"/>
      <c r="F363" s="200"/>
      <c r="G363" s="200"/>
      <c r="H363" s="198"/>
      <c r="I363" s="199"/>
      <c r="J363" s="212"/>
      <c r="K363" s="198"/>
      <c r="L363" s="198"/>
      <c r="M363" s="198"/>
      <c r="N363" s="198"/>
      <c r="O363" s="198"/>
      <c r="P363" s="198"/>
      <c r="Q363" s="198"/>
      <c r="R363" s="198"/>
      <c r="S363" s="198"/>
      <c r="T363" s="331"/>
      <c r="U363" s="331"/>
      <c r="V363" s="332"/>
      <c r="W363" s="332"/>
      <c r="X363" s="333"/>
      <c r="Y363" s="199"/>
      <c r="Z363" s="199"/>
      <c r="AA363" s="198"/>
      <c r="AB363" s="195"/>
      <c r="AC363" s="246"/>
      <c r="AD363" s="195"/>
      <c r="AE363" s="246"/>
      <c r="AF363" s="195"/>
      <c r="AG363" s="246"/>
      <c r="AH363" s="195"/>
      <c r="AI363" s="246"/>
      <c r="AK363" s="246"/>
      <c r="AM363" s="246"/>
    </row>
    <row r="364" spans="1:39" s="17" customFormat="1" ht="14.25" customHeight="1" x14ac:dyDescent="0.25">
      <c r="A364" s="198"/>
      <c r="B364" s="200"/>
      <c r="C364" s="199"/>
      <c r="D364" s="199"/>
      <c r="E364" s="199"/>
      <c r="F364" s="200"/>
      <c r="G364" s="200"/>
      <c r="H364" s="198"/>
      <c r="I364" s="199"/>
      <c r="J364" s="212"/>
      <c r="K364" s="198"/>
      <c r="L364" s="198"/>
      <c r="M364" s="198"/>
      <c r="N364" s="198"/>
      <c r="O364" s="198"/>
      <c r="P364" s="198"/>
      <c r="Q364" s="198"/>
      <c r="R364" s="198"/>
      <c r="S364" s="198"/>
      <c r="T364" s="331"/>
      <c r="U364" s="331"/>
      <c r="V364" s="332"/>
      <c r="W364" s="332"/>
      <c r="X364" s="333"/>
      <c r="Y364" s="199"/>
      <c r="Z364" s="199"/>
      <c r="AA364" s="198"/>
      <c r="AB364" s="195"/>
      <c r="AC364" s="246"/>
      <c r="AD364" s="195"/>
      <c r="AE364" s="246"/>
      <c r="AF364" s="195"/>
      <c r="AG364" s="246"/>
      <c r="AH364" s="195"/>
      <c r="AI364" s="246"/>
      <c r="AK364" s="246"/>
      <c r="AM364" s="246"/>
    </row>
    <row r="365" spans="1:39" s="17" customFormat="1" ht="14.25" customHeight="1" x14ac:dyDescent="0.25">
      <c r="A365" s="198"/>
      <c r="B365" s="200"/>
      <c r="C365" s="199"/>
      <c r="D365" s="199"/>
      <c r="E365" s="199"/>
      <c r="F365" s="200"/>
      <c r="G365" s="200"/>
      <c r="H365" s="198"/>
      <c r="I365" s="199"/>
      <c r="J365" s="212"/>
      <c r="K365" s="198"/>
      <c r="L365" s="198"/>
      <c r="M365" s="198"/>
      <c r="N365" s="198"/>
      <c r="O365" s="198"/>
      <c r="P365" s="198"/>
      <c r="Q365" s="198"/>
      <c r="R365" s="198"/>
      <c r="S365" s="198"/>
      <c r="T365" s="331"/>
      <c r="U365" s="331"/>
      <c r="V365" s="332"/>
      <c r="W365" s="332"/>
      <c r="X365" s="333"/>
      <c r="Y365" s="199"/>
      <c r="Z365" s="199"/>
      <c r="AA365" s="198"/>
      <c r="AB365" s="195"/>
      <c r="AC365" s="246"/>
      <c r="AD365" s="195"/>
      <c r="AE365" s="246"/>
      <c r="AF365" s="195"/>
      <c r="AG365" s="246"/>
      <c r="AH365" s="195"/>
      <c r="AI365" s="246"/>
      <c r="AK365" s="246"/>
      <c r="AM365" s="246"/>
    </row>
    <row r="366" spans="1:39" s="17" customFormat="1" ht="14.25" customHeight="1" x14ac:dyDescent="0.25">
      <c r="A366" s="198"/>
      <c r="B366" s="200"/>
      <c r="C366" s="199"/>
      <c r="D366" s="199"/>
      <c r="E366" s="199"/>
      <c r="F366" s="200"/>
      <c r="G366" s="200"/>
      <c r="H366" s="198"/>
      <c r="I366" s="199"/>
      <c r="J366" s="212"/>
      <c r="K366" s="198"/>
      <c r="L366" s="198"/>
      <c r="M366" s="198"/>
      <c r="N366" s="198"/>
      <c r="O366" s="198"/>
      <c r="P366" s="198"/>
      <c r="Q366" s="198"/>
      <c r="R366" s="198"/>
      <c r="S366" s="198"/>
      <c r="T366" s="331"/>
      <c r="U366" s="331"/>
      <c r="V366" s="332"/>
      <c r="W366" s="332"/>
      <c r="X366" s="333"/>
      <c r="Y366" s="199"/>
      <c r="Z366" s="199"/>
      <c r="AA366" s="198"/>
      <c r="AB366" s="195"/>
      <c r="AC366" s="246"/>
      <c r="AD366" s="195"/>
      <c r="AE366" s="246"/>
      <c r="AF366" s="195"/>
      <c r="AG366" s="246"/>
      <c r="AH366" s="195"/>
      <c r="AI366" s="246"/>
      <c r="AK366" s="246"/>
      <c r="AM366" s="246"/>
    </row>
    <row r="367" spans="1:39" s="17" customFormat="1" ht="14.25" customHeight="1" x14ac:dyDescent="0.25">
      <c r="A367" s="198"/>
      <c r="B367" s="200"/>
      <c r="C367" s="199"/>
      <c r="D367" s="199"/>
      <c r="E367" s="199"/>
      <c r="F367" s="200"/>
      <c r="G367" s="200"/>
      <c r="H367" s="198"/>
      <c r="I367" s="199"/>
      <c r="J367" s="212"/>
      <c r="K367" s="198"/>
      <c r="L367" s="198"/>
      <c r="M367" s="198"/>
      <c r="N367" s="198"/>
      <c r="O367" s="198"/>
      <c r="P367" s="198"/>
      <c r="Q367" s="198"/>
      <c r="R367" s="198"/>
      <c r="S367" s="198"/>
      <c r="T367" s="331"/>
      <c r="U367" s="331"/>
      <c r="V367" s="332"/>
      <c r="W367" s="332"/>
      <c r="X367" s="333"/>
      <c r="Y367" s="199"/>
      <c r="Z367" s="199"/>
      <c r="AA367" s="198"/>
      <c r="AB367" s="195"/>
      <c r="AC367" s="246"/>
      <c r="AD367" s="195"/>
      <c r="AE367" s="246"/>
      <c r="AF367" s="195"/>
      <c r="AG367" s="246"/>
      <c r="AH367" s="195"/>
      <c r="AI367" s="246"/>
      <c r="AK367" s="246"/>
      <c r="AM367" s="246"/>
    </row>
    <row r="368" spans="1:39" s="17" customFormat="1" ht="14.25" customHeight="1" x14ac:dyDescent="0.25">
      <c r="A368" s="198"/>
      <c r="B368" s="200"/>
      <c r="C368" s="199"/>
      <c r="D368" s="199"/>
      <c r="E368" s="199"/>
      <c r="F368" s="200"/>
      <c r="G368" s="200"/>
      <c r="H368" s="198"/>
      <c r="I368" s="199"/>
      <c r="J368" s="212"/>
      <c r="K368" s="198"/>
      <c r="L368" s="198"/>
      <c r="M368" s="198"/>
      <c r="N368" s="198"/>
      <c r="O368" s="198"/>
      <c r="P368" s="198"/>
      <c r="Q368" s="198"/>
      <c r="R368" s="198"/>
      <c r="S368" s="198"/>
      <c r="T368" s="331"/>
      <c r="U368" s="331"/>
      <c r="V368" s="332"/>
      <c r="W368" s="332"/>
      <c r="X368" s="333"/>
      <c r="Y368" s="199"/>
      <c r="Z368" s="199"/>
      <c r="AA368" s="198"/>
      <c r="AB368" s="195"/>
      <c r="AC368" s="246"/>
      <c r="AD368" s="195"/>
      <c r="AE368" s="246"/>
      <c r="AF368" s="195"/>
      <c r="AG368" s="246"/>
      <c r="AH368" s="195"/>
      <c r="AI368" s="246"/>
      <c r="AK368" s="246"/>
      <c r="AM368" s="246"/>
    </row>
    <row r="369" spans="1:39" s="17" customFormat="1" ht="14.25" customHeight="1" x14ac:dyDescent="0.25">
      <c r="A369" s="198"/>
      <c r="B369" s="200"/>
      <c r="C369" s="199"/>
      <c r="D369" s="199"/>
      <c r="E369" s="199"/>
      <c r="F369" s="200"/>
      <c r="G369" s="200"/>
      <c r="H369" s="198"/>
      <c r="I369" s="199"/>
      <c r="J369" s="212"/>
      <c r="K369" s="198"/>
      <c r="L369" s="198"/>
      <c r="M369" s="198"/>
      <c r="N369" s="198"/>
      <c r="O369" s="198"/>
      <c r="P369" s="198"/>
      <c r="Q369" s="198"/>
      <c r="R369" s="198"/>
      <c r="S369" s="198"/>
      <c r="T369" s="331"/>
      <c r="U369" s="331"/>
      <c r="V369" s="332"/>
      <c r="W369" s="332"/>
      <c r="X369" s="333"/>
      <c r="Y369" s="199"/>
      <c r="Z369" s="199"/>
      <c r="AA369" s="198"/>
      <c r="AB369" s="195"/>
      <c r="AC369" s="246"/>
      <c r="AD369" s="195"/>
      <c r="AE369" s="246"/>
      <c r="AF369" s="195"/>
      <c r="AG369" s="246"/>
      <c r="AH369" s="195"/>
      <c r="AI369" s="246"/>
      <c r="AK369" s="246"/>
      <c r="AM369" s="246"/>
    </row>
    <row r="370" spans="1:39" s="17" customFormat="1" ht="14.25" customHeight="1" x14ac:dyDescent="0.25">
      <c r="A370" s="198"/>
      <c r="B370" s="200"/>
      <c r="C370" s="199"/>
      <c r="D370" s="199"/>
      <c r="E370" s="199"/>
      <c r="F370" s="200"/>
      <c r="G370" s="200"/>
      <c r="H370" s="198"/>
      <c r="I370" s="199"/>
      <c r="J370" s="212"/>
      <c r="K370" s="198"/>
      <c r="L370" s="198"/>
      <c r="M370" s="198"/>
      <c r="N370" s="198"/>
      <c r="O370" s="198"/>
      <c r="P370" s="198"/>
      <c r="Q370" s="198"/>
      <c r="R370" s="198"/>
      <c r="S370" s="198"/>
      <c r="T370" s="331"/>
      <c r="U370" s="331"/>
      <c r="V370" s="332"/>
      <c r="W370" s="332"/>
      <c r="X370" s="333"/>
      <c r="Y370" s="199"/>
      <c r="Z370" s="199"/>
      <c r="AA370" s="198"/>
      <c r="AB370" s="195"/>
      <c r="AC370" s="246"/>
      <c r="AD370" s="195"/>
      <c r="AE370" s="246"/>
      <c r="AF370" s="195"/>
      <c r="AG370" s="246"/>
      <c r="AH370" s="195"/>
      <c r="AI370" s="246"/>
      <c r="AK370" s="246"/>
      <c r="AM370" s="246"/>
    </row>
    <row r="371" spans="1:39" s="17" customFormat="1" ht="14.25" customHeight="1" x14ac:dyDescent="0.25">
      <c r="A371" s="198"/>
      <c r="B371" s="200"/>
      <c r="C371" s="199"/>
      <c r="D371" s="199"/>
      <c r="E371" s="199"/>
      <c r="F371" s="200"/>
      <c r="G371" s="200"/>
      <c r="H371" s="198"/>
      <c r="I371" s="199"/>
      <c r="J371" s="212"/>
      <c r="K371" s="198"/>
      <c r="L371" s="198"/>
      <c r="M371" s="198"/>
      <c r="N371" s="198"/>
      <c r="O371" s="198"/>
      <c r="P371" s="198"/>
      <c r="Q371" s="198"/>
      <c r="R371" s="198"/>
      <c r="S371" s="198"/>
      <c r="T371" s="331"/>
      <c r="U371" s="331"/>
      <c r="V371" s="332"/>
      <c r="W371" s="332"/>
      <c r="X371" s="333"/>
      <c r="Y371" s="199"/>
      <c r="Z371" s="199"/>
      <c r="AA371" s="198"/>
      <c r="AB371" s="195"/>
      <c r="AC371" s="246"/>
      <c r="AD371" s="195"/>
      <c r="AE371" s="246"/>
      <c r="AF371" s="195"/>
      <c r="AG371" s="246"/>
      <c r="AH371" s="195"/>
      <c r="AI371" s="246"/>
      <c r="AK371" s="246"/>
      <c r="AM371" s="246"/>
    </row>
    <row r="372" spans="1:39" s="17" customFormat="1" ht="14.25" customHeight="1" x14ac:dyDescent="0.25">
      <c r="A372" s="198"/>
      <c r="B372" s="200"/>
      <c r="C372" s="199"/>
      <c r="D372" s="199"/>
      <c r="E372" s="199"/>
      <c r="F372" s="200"/>
      <c r="G372" s="200"/>
      <c r="H372" s="198"/>
      <c r="I372" s="199"/>
      <c r="J372" s="212"/>
      <c r="K372" s="198"/>
      <c r="L372" s="198"/>
      <c r="M372" s="198"/>
      <c r="N372" s="198"/>
      <c r="O372" s="198"/>
      <c r="P372" s="198"/>
      <c r="Q372" s="198"/>
      <c r="R372" s="198"/>
      <c r="S372" s="198"/>
      <c r="T372" s="331"/>
      <c r="U372" s="331"/>
      <c r="V372" s="332"/>
      <c r="W372" s="332"/>
      <c r="X372" s="333"/>
      <c r="Y372" s="199"/>
      <c r="Z372" s="199"/>
      <c r="AA372" s="198"/>
      <c r="AB372" s="195"/>
      <c r="AC372" s="246"/>
      <c r="AD372" s="195"/>
      <c r="AE372" s="246"/>
      <c r="AF372" s="195"/>
      <c r="AG372" s="246"/>
      <c r="AH372" s="195"/>
      <c r="AI372" s="246"/>
      <c r="AK372" s="246"/>
      <c r="AM372" s="246"/>
    </row>
    <row r="373" spans="1:39" s="17" customFormat="1" ht="14.25" customHeight="1" x14ac:dyDescent="0.25">
      <c r="A373" s="198"/>
      <c r="B373" s="200"/>
      <c r="C373" s="199"/>
      <c r="D373" s="199"/>
      <c r="E373" s="199"/>
      <c r="F373" s="200"/>
      <c r="G373" s="200"/>
      <c r="H373" s="198"/>
      <c r="I373" s="199"/>
      <c r="J373" s="212"/>
      <c r="K373" s="198"/>
      <c r="L373" s="198"/>
      <c r="M373" s="198"/>
      <c r="N373" s="198"/>
      <c r="O373" s="198"/>
      <c r="P373" s="198"/>
      <c r="Q373" s="198"/>
      <c r="R373" s="198"/>
      <c r="S373" s="198"/>
      <c r="T373" s="331"/>
      <c r="U373" s="331"/>
      <c r="V373" s="332"/>
      <c r="W373" s="332"/>
      <c r="X373" s="333"/>
      <c r="Y373" s="199"/>
      <c r="Z373" s="199"/>
      <c r="AA373" s="198"/>
      <c r="AB373" s="195"/>
      <c r="AC373" s="246"/>
      <c r="AD373" s="195"/>
      <c r="AE373" s="246"/>
      <c r="AF373" s="195"/>
      <c r="AG373" s="246"/>
      <c r="AH373" s="195"/>
      <c r="AI373" s="246"/>
      <c r="AK373" s="246"/>
      <c r="AM373" s="246"/>
    </row>
    <row r="374" spans="1:39" s="17" customFormat="1" ht="14.25" customHeight="1" x14ac:dyDescent="0.25">
      <c r="A374" s="198"/>
      <c r="B374" s="200"/>
      <c r="C374" s="199"/>
      <c r="D374" s="199"/>
      <c r="E374" s="199"/>
      <c r="F374" s="200"/>
      <c r="G374" s="200"/>
      <c r="H374" s="198"/>
      <c r="I374" s="199"/>
      <c r="J374" s="212"/>
      <c r="K374" s="198"/>
      <c r="L374" s="198"/>
      <c r="M374" s="198"/>
      <c r="N374" s="198"/>
      <c r="O374" s="198"/>
      <c r="P374" s="198"/>
      <c r="Q374" s="198"/>
      <c r="R374" s="198"/>
      <c r="S374" s="198"/>
      <c r="T374" s="331"/>
      <c r="U374" s="331"/>
      <c r="V374" s="332"/>
      <c r="W374" s="332"/>
      <c r="X374" s="333"/>
      <c r="Y374" s="199"/>
      <c r="Z374" s="199"/>
      <c r="AA374" s="198"/>
      <c r="AB374" s="195"/>
      <c r="AC374" s="246"/>
      <c r="AD374" s="195"/>
      <c r="AE374" s="246"/>
      <c r="AF374" s="195"/>
      <c r="AG374" s="246"/>
      <c r="AH374" s="195"/>
      <c r="AI374" s="246"/>
      <c r="AK374" s="246"/>
      <c r="AM374" s="246"/>
    </row>
    <row r="375" spans="1:39" s="17" customFormat="1" ht="14.25" customHeight="1" x14ac:dyDescent="0.25">
      <c r="A375" s="198"/>
      <c r="B375" s="200"/>
      <c r="C375" s="199"/>
      <c r="D375" s="199"/>
      <c r="E375" s="199"/>
      <c r="F375" s="200"/>
      <c r="G375" s="200"/>
      <c r="H375" s="198"/>
      <c r="I375" s="199"/>
      <c r="J375" s="212"/>
      <c r="K375" s="198"/>
      <c r="L375" s="198"/>
      <c r="M375" s="198"/>
      <c r="N375" s="198"/>
      <c r="O375" s="198"/>
      <c r="P375" s="198"/>
      <c r="Q375" s="198"/>
      <c r="R375" s="198"/>
      <c r="S375" s="198"/>
      <c r="T375" s="331"/>
      <c r="U375" s="331"/>
      <c r="V375" s="332"/>
      <c r="W375" s="332"/>
      <c r="X375" s="333"/>
      <c r="Y375" s="199"/>
      <c r="Z375" s="199"/>
      <c r="AA375" s="198"/>
      <c r="AB375" s="195"/>
      <c r="AC375" s="246"/>
      <c r="AD375" s="195"/>
      <c r="AE375" s="246"/>
      <c r="AF375" s="195"/>
      <c r="AG375" s="246"/>
      <c r="AH375" s="195"/>
      <c r="AI375" s="246"/>
      <c r="AK375" s="246"/>
      <c r="AM375" s="246"/>
    </row>
    <row r="376" spans="1:39" s="17" customFormat="1" ht="14.25" customHeight="1" x14ac:dyDescent="0.25">
      <c r="A376" s="198"/>
      <c r="B376" s="200"/>
      <c r="C376" s="199"/>
      <c r="D376" s="199"/>
      <c r="E376" s="199"/>
      <c r="F376" s="200"/>
      <c r="G376" s="200"/>
      <c r="H376" s="198"/>
      <c r="I376" s="199"/>
      <c r="J376" s="212"/>
      <c r="K376" s="198"/>
      <c r="L376" s="198"/>
      <c r="M376" s="198"/>
      <c r="N376" s="198"/>
      <c r="O376" s="198"/>
      <c r="P376" s="198"/>
      <c r="Q376" s="198"/>
      <c r="R376" s="198"/>
      <c r="S376" s="198"/>
      <c r="T376" s="331"/>
      <c r="U376" s="331"/>
      <c r="V376" s="332"/>
      <c r="W376" s="332"/>
      <c r="X376" s="333"/>
      <c r="Y376" s="199"/>
      <c r="Z376" s="199"/>
      <c r="AA376" s="198"/>
      <c r="AB376" s="195"/>
      <c r="AC376" s="246"/>
      <c r="AD376" s="195"/>
      <c r="AE376" s="246"/>
      <c r="AF376" s="195"/>
      <c r="AG376" s="246"/>
      <c r="AH376" s="195"/>
      <c r="AI376" s="246"/>
      <c r="AK376" s="246"/>
      <c r="AM376" s="246"/>
    </row>
    <row r="377" spans="1:39" s="17" customFormat="1" ht="14.25" customHeight="1" x14ac:dyDescent="0.25">
      <c r="A377" s="198"/>
      <c r="B377" s="200"/>
      <c r="C377" s="199"/>
      <c r="D377" s="199"/>
      <c r="E377" s="199"/>
      <c r="F377" s="200"/>
      <c r="G377" s="200"/>
      <c r="H377" s="198"/>
      <c r="I377" s="199"/>
      <c r="J377" s="212"/>
      <c r="K377" s="198"/>
      <c r="L377" s="198"/>
      <c r="M377" s="198"/>
      <c r="N377" s="198"/>
      <c r="O377" s="198"/>
      <c r="P377" s="198"/>
      <c r="Q377" s="198"/>
      <c r="R377" s="198"/>
      <c r="S377" s="198"/>
      <c r="T377" s="331"/>
      <c r="U377" s="331"/>
      <c r="V377" s="332"/>
      <c r="W377" s="332"/>
      <c r="X377" s="333"/>
      <c r="Y377" s="199"/>
      <c r="Z377" s="199"/>
      <c r="AA377" s="198"/>
      <c r="AB377" s="195"/>
      <c r="AC377" s="246"/>
      <c r="AD377" s="195"/>
      <c r="AE377" s="246"/>
      <c r="AF377" s="195"/>
      <c r="AG377" s="246"/>
      <c r="AH377" s="195"/>
      <c r="AI377" s="246"/>
      <c r="AK377" s="246"/>
      <c r="AM377" s="246"/>
    </row>
    <row r="378" spans="1:39" s="17" customFormat="1" ht="14.25" customHeight="1" x14ac:dyDescent="0.25">
      <c r="A378" s="198"/>
      <c r="B378" s="200"/>
      <c r="C378" s="199"/>
      <c r="D378" s="199"/>
      <c r="E378" s="199"/>
      <c r="F378" s="200"/>
      <c r="G378" s="200"/>
      <c r="H378" s="198"/>
      <c r="I378" s="199"/>
      <c r="J378" s="212"/>
      <c r="K378" s="198"/>
      <c r="L378" s="198"/>
      <c r="M378" s="198"/>
      <c r="N378" s="198"/>
      <c r="O378" s="198"/>
      <c r="P378" s="198"/>
      <c r="Q378" s="198"/>
      <c r="R378" s="198"/>
      <c r="S378" s="198"/>
      <c r="T378" s="331"/>
      <c r="U378" s="331"/>
      <c r="V378" s="332"/>
      <c r="W378" s="332"/>
      <c r="X378" s="333"/>
      <c r="Y378" s="199"/>
      <c r="Z378" s="199"/>
      <c r="AA378" s="198"/>
      <c r="AB378" s="195"/>
      <c r="AC378" s="246"/>
      <c r="AD378" s="195"/>
      <c r="AE378" s="246"/>
      <c r="AF378" s="195"/>
      <c r="AG378" s="246"/>
      <c r="AH378" s="195"/>
      <c r="AI378" s="246"/>
      <c r="AK378" s="246"/>
      <c r="AM378" s="246"/>
    </row>
    <row r="379" spans="1:39" s="17" customFormat="1" ht="14.25" customHeight="1" x14ac:dyDescent="0.25">
      <c r="A379" s="198"/>
      <c r="B379" s="200"/>
      <c r="C379" s="199"/>
      <c r="D379" s="199"/>
      <c r="E379" s="199"/>
      <c r="F379" s="200"/>
      <c r="G379" s="200"/>
      <c r="H379" s="198"/>
      <c r="I379" s="199"/>
      <c r="J379" s="212"/>
      <c r="K379" s="198"/>
      <c r="L379" s="198"/>
      <c r="M379" s="198"/>
      <c r="N379" s="198"/>
      <c r="O379" s="198"/>
      <c r="P379" s="198"/>
      <c r="Q379" s="198"/>
      <c r="R379" s="198"/>
      <c r="S379" s="198"/>
      <c r="T379" s="331"/>
      <c r="U379" s="331"/>
      <c r="V379" s="332"/>
      <c r="W379" s="332"/>
      <c r="X379" s="333"/>
      <c r="Y379" s="199"/>
      <c r="Z379" s="199"/>
      <c r="AA379" s="198"/>
      <c r="AB379" s="195"/>
      <c r="AC379" s="246"/>
      <c r="AD379" s="195"/>
      <c r="AE379" s="246"/>
      <c r="AF379" s="195"/>
      <c r="AG379" s="246"/>
      <c r="AH379" s="195"/>
      <c r="AI379" s="246"/>
      <c r="AK379" s="246"/>
      <c r="AM379" s="246"/>
    </row>
    <row r="380" spans="1:39" s="17" customFormat="1" ht="14.25" customHeight="1" x14ac:dyDescent="0.25">
      <c r="A380" s="198"/>
      <c r="B380" s="200"/>
      <c r="C380" s="199"/>
      <c r="D380" s="199"/>
      <c r="E380" s="199"/>
      <c r="F380" s="200"/>
      <c r="G380" s="200"/>
      <c r="H380" s="198"/>
      <c r="I380" s="199"/>
      <c r="J380" s="212"/>
      <c r="K380" s="198"/>
      <c r="L380" s="198"/>
      <c r="M380" s="198"/>
      <c r="N380" s="198"/>
      <c r="O380" s="198"/>
      <c r="P380" s="198"/>
      <c r="Q380" s="198"/>
      <c r="R380" s="198"/>
      <c r="S380" s="198"/>
      <c r="T380" s="331"/>
      <c r="U380" s="331"/>
      <c r="V380" s="332"/>
      <c r="W380" s="332"/>
      <c r="X380" s="333"/>
      <c r="Y380" s="199"/>
      <c r="Z380" s="199"/>
      <c r="AA380" s="198"/>
      <c r="AB380" s="195"/>
      <c r="AC380" s="246"/>
      <c r="AD380" s="195"/>
      <c r="AE380" s="246"/>
      <c r="AF380" s="195"/>
      <c r="AG380" s="246"/>
      <c r="AH380" s="195"/>
      <c r="AI380" s="246"/>
      <c r="AK380" s="246"/>
      <c r="AM380" s="246"/>
    </row>
    <row r="381" spans="1:39" s="17" customFormat="1" ht="14.25" customHeight="1" x14ac:dyDescent="0.25">
      <c r="A381" s="198"/>
      <c r="B381" s="200"/>
      <c r="C381" s="199"/>
      <c r="D381" s="199"/>
      <c r="E381" s="199"/>
      <c r="F381" s="200"/>
      <c r="G381" s="200"/>
      <c r="H381" s="198"/>
      <c r="I381" s="199"/>
      <c r="J381" s="212"/>
      <c r="K381" s="198"/>
      <c r="L381" s="198"/>
      <c r="M381" s="198"/>
      <c r="N381" s="198"/>
      <c r="O381" s="198"/>
      <c r="P381" s="198"/>
      <c r="Q381" s="198"/>
      <c r="R381" s="198"/>
      <c r="S381" s="198"/>
      <c r="T381" s="331"/>
      <c r="U381" s="331"/>
      <c r="V381" s="332"/>
      <c r="W381" s="332"/>
      <c r="X381" s="333"/>
      <c r="Y381" s="199"/>
      <c r="Z381" s="199"/>
      <c r="AA381" s="198"/>
      <c r="AB381" s="195"/>
      <c r="AC381" s="246"/>
      <c r="AD381" s="195"/>
      <c r="AE381" s="246"/>
      <c r="AF381" s="195"/>
      <c r="AG381" s="246"/>
      <c r="AH381" s="195"/>
      <c r="AI381" s="246"/>
      <c r="AK381" s="246"/>
      <c r="AM381" s="246"/>
    </row>
    <row r="382" spans="1:39" s="17" customFormat="1" ht="14.25" customHeight="1" x14ac:dyDescent="0.25">
      <c r="A382" s="198"/>
      <c r="B382" s="200"/>
      <c r="C382" s="199"/>
      <c r="D382" s="199"/>
      <c r="E382" s="199"/>
      <c r="F382" s="200"/>
      <c r="G382" s="200"/>
      <c r="H382" s="198"/>
      <c r="I382" s="199"/>
      <c r="J382" s="212"/>
      <c r="K382" s="198"/>
      <c r="L382" s="198"/>
      <c r="M382" s="198"/>
      <c r="N382" s="198"/>
      <c r="O382" s="198"/>
      <c r="P382" s="198"/>
      <c r="Q382" s="198"/>
      <c r="R382" s="198"/>
      <c r="S382" s="198"/>
      <c r="T382" s="331"/>
      <c r="U382" s="331"/>
      <c r="V382" s="332"/>
      <c r="W382" s="332"/>
      <c r="X382" s="333"/>
      <c r="Y382" s="199"/>
      <c r="Z382" s="199"/>
      <c r="AA382" s="198"/>
      <c r="AB382" s="195"/>
      <c r="AC382" s="246"/>
      <c r="AD382" s="195"/>
      <c r="AE382" s="246"/>
      <c r="AF382" s="195"/>
      <c r="AG382" s="246"/>
      <c r="AH382" s="195"/>
      <c r="AI382" s="246"/>
      <c r="AK382" s="246"/>
      <c r="AM382" s="246"/>
    </row>
    <row r="383" spans="1:39" s="17" customFormat="1" ht="14.25" customHeight="1" x14ac:dyDescent="0.25">
      <c r="A383" s="198"/>
      <c r="B383" s="200"/>
      <c r="C383" s="199"/>
      <c r="D383" s="199"/>
      <c r="E383" s="199"/>
      <c r="F383" s="200"/>
      <c r="G383" s="200"/>
      <c r="H383" s="198"/>
      <c r="I383" s="199"/>
      <c r="J383" s="212"/>
      <c r="K383" s="198"/>
      <c r="L383" s="198"/>
      <c r="M383" s="198"/>
      <c r="N383" s="198"/>
      <c r="O383" s="198"/>
      <c r="P383" s="198"/>
      <c r="Q383" s="198"/>
      <c r="R383" s="198"/>
      <c r="S383" s="198"/>
      <c r="T383" s="331"/>
      <c r="U383" s="331"/>
      <c r="V383" s="332"/>
      <c r="W383" s="332"/>
      <c r="X383" s="333"/>
      <c r="Y383" s="199"/>
      <c r="Z383" s="199"/>
      <c r="AA383" s="198"/>
      <c r="AB383" s="195"/>
      <c r="AC383" s="246"/>
      <c r="AD383" s="195"/>
      <c r="AE383" s="246"/>
      <c r="AF383" s="195"/>
      <c r="AG383" s="246"/>
      <c r="AH383" s="195"/>
      <c r="AI383" s="246"/>
      <c r="AK383" s="246"/>
      <c r="AM383" s="246"/>
    </row>
    <row r="384" spans="1:39" s="17" customFormat="1" ht="14.25" customHeight="1" x14ac:dyDescent="0.25">
      <c r="A384" s="198"/>
      <c r="B384" s="200"/>
      <c r="C384" s="199"/>
      <c r="D384" s="199"/>
      <c r="E384" s="199"/>
      <c r="F384" s="200"/>
      <c r="G384" s="200"/>
      <c r="H384" s="198"/>
      <c r="I384" s="199"/>
      <c r="J384" s="212"/>
      <c r="K384" s="198"/>
      <c r="L384" s="198"/>
      <c r="M384" s="198"/>
      <c r="N384" s="198"/>
      <c r="O384" s="198"/>
      <c r="P384" s="198"/>
      <c r="Q384" s="198"/>
      <c r="R384" s="198"/>
      <c r="S384" s="198"/>
      <c r="T384" s="331"/>
      <c r="U384" s="331"/>
      <c r="V384" s="332"/>
      <c r="W384" s="332"/>
      <c r="X384" s="333"/>
      <c r="Y384" s="199"/>
      <c r="Z384" s="199"/>
      <c r="AA384" s="198"/>
      <c r="AB384" s="195"/>
      <c r="AC384" s="246"/>
      <c r="AD384" s="195"/>
      <c r="AE384" s="246"/>
      <c r="AF384" s="195"/>
      <c r="AG384" s="246"/>
      <c r="AH384" s="195"/>
      <c r="AI384" s="246"/>
      <c r="AK384" s="246"/>
      <c r="AM384" s="246"/>
    </row>
    <row r="385" spans="1:39" s="17" customFormat="1" ht="14.25" customHeight="1" x14ac:dyDescent="0.25">
      <c r="A385" s="198"/>
      <c r="B385" s="200"/>
      <c r="C385" s="199"/>
      <c r="D385" s="199"/>
      <c r="E385" s="199"/>
      <c r="F385" s="200"/>
      <c r="G385" s="200"/>
      <c r="H385" s="198"/>
      <c r="I385" s="199"/>
      <c r="J385" s="212"/>
      <c r="K385" s="198"/>
      <c r="L385" s="198"/>
      <c r="M385" s="198"/>
      <c r="N385" s="198"/>
      <c r="O385" s="198"/>
      <c r="P385" s="198"/>
      <c r="Q385" s="198"/>
      <c r="R385" s="198"/>
      <c r="S385" s="198"/>
      <c r="T385" s="331"/>
      <c r="U385" s="331"/>
      <c r="V385" s="332"/>
      <c r="W385" s="332"/>
      <c r="X385" s="333"/>
      <c r="Y385" s="199"/>
      <c r="Z385" s="199"/>
      <c r="AA385" s="198"/>
      <c r="AB385" s="195"/>
      <c r="AC385" s="246"/>
      <c r="AD385" s="195"/>
      <c r="AE385" s="246"/>
      <c r="AF385" s="195"/>
      <c r="AG385" s="246"/>
      <c r="AH385" s="195"/>
      <c r="AI385" s="246"/>
      <c r="AK385" s="246"/>
      <c r="AM385" s="246"/>
    </row>
    <row r="386" spans="1:39" s="17" customFormat="1" ht="14.25" customHeight="1" x14ac:dyDescent="0.25">
      <c r="A386" s="198"/>
      <c r="B386" s="200"/>
      <c r="C386" s="199"/>
      <c r="D386" s="199"/>
      <c r="E386" s="199"/>
      <c r="F386" s="200"/>
      <c r="G386" s="200"/>
      <c r="H386" s="198"/>
      <c r="I386" s="199"/>
      <c r="J386" s="212"/>
      <c r="K386" s="198"/>
      <c r="L386" s="198"/>
      <c r="M386" s="198"/>
      <c r="N386" s="198"/>
      <c r="O386" s="198"/>
      <c r="P386" s="198"/>
      <c r="Q386" s="198"/>
      <c r="R386" s="198"/>
      <c r="S386" s="198"/>
      <c r="T386" s="331"/>
      <c r="U386" s="331"/>
      <c r="V386" s="332"/>
      <c r="W386" s="332"/>
      <c r="X386" s="333"/>
      <c r="Y386" s="199"/>
      <c r="Z386" s="199"/>
      <c r="AA386" s="198"/>
      <c r="AB386" s="195"/>
      <c r="AC386" s="246"/>
      <c r="AD386" s="195"/>
      <c r="AE386" s="246"/>
      <c r="AF386" s="195"/>
      <c r="AG386" s="246"/>
      <c r="AH386" s="195"/>
      <c r="AI386" s="246"/>
      <c r="AK386" s="246"/>
      <c r="AM386" s="246"/>
    </row>
    <row r="387" spans="1:39" s="17" customFormat="1" ht="14.25" customHeight="1" x14ac:dyDescent="0.25">
      <c r="A387" s="198"/>
      <c r="B387" s="200"/>
      <c r="C387" s="199"/>
      <c r="D387" s="199"/>
      <c r="E387" s="199"/>
      <c r="F387" s="200"/>
      <c r="G387" s="200"/>
      <c r="H387" s="198"/>
      <c r="I387" s="199"/>
      <c r="J387" s="212"/>
      <c r="K387" s="198"/>
      <c r="L387" s="198"/>
      <c r="M387" s="198"/>
      <c r="N387" s="198"/>
      <c r="O387" s="198"/>
      <c r="P387" s="198"/>
      <c r="Q387" s="198"/>
      <c r="R387" s="198"/>
      <c r="S387" s="198"/>
      <c r="T387" s="331"/>
      <c r="U387" s="331"/>
      <c r="V387" s="332"/>
      <c r="W387" s="332"/>
      <c r="X387" s="333"/>
      <c r="Y387" s="199"/>
      <c r="Z387" s="199"/>
      <c r="AA387" s="198"/>
      <c r="AB387" s="195"/>
      <c r="AC387" s="246"/>
      <c r="AD387" s="195"/>
      <c r="AE387" s="246"/>
      <c r="AF387" s="195"/>
      <c r="AG387" s="246"/>
      <c r="AH387" s="195"/>
      <c r="AI387" s="246"/>
      <c r="AK387" s="246"/>
      <c r="AM387" s="246"/>
    </row>
    <row r="388" spans="1:39" s="17" customFormat="1" ht="14.25" customHeight="1" x14ac:dyDescent="0.25">
      <c r="A388" s="198"/>
      <c r="B388" s="200"/>
      <c r="C388" s="199"/>
      <c r="D388" s="199"/>
      <c r="E388" s="199"/>
      <c r="F388" s="200"/>
      <c r="G388" s="200"/>
      <c r="H388" s="198"/>
      <c r="I388" s="199"/>
      <c r="J388" s="212"/>
      <c r="K388" s="198"/>
      <c r="L388" s="198"/>
      <c r="M388" s="198"/>
      <c r="N388" s="198"/>
      <c r="O388" s="198"/>
      <c r="P388" s="198"/>
      <c r="Q388" s="198"/>
      <c r="R388" s="198"/>
      <c r="S388" s="198"/>
      <c r="T388" s="331"/>
      <c r="U388" s="331"/>
      <c r="V388" s="332"/>
      <c r="W388" s="332"/>
      <c r="X388" s="333"/>
      <c r="Y388" s="199"/>
      <c r="Z388" s="199"/>
      <c r="AA388" s="198"/>
      <c r="AB388" s="195"/>
      <c r="AC388" s="246"/>
      <c r="AD388" s="195"/>
      <c r="AE388" s="246"/>
      <c r="AF388" s="195"/>
      <c r="AG388" s="246"/>
      <c r="AH388" s="195"/>
      <c r="AI388" s="246"/>
      <c r="AK388" s="246"/>
      <c r="AM388" s="246"/>
    </row>
    <row r="389" spans="1:39" s="17" customFormat="1" ht="14.25" customHeight="1" x14ac:dyDescent="0.25">
      <c r="A389" s="198"/>
      <c r="B389" s="200"/>
      <c r="C389" s="199"/>
      <c r="D389" s="199"/>
      <c r="E389" s="199"/>
      <c r="F389" s="200"/>
      <c r="G389" s="200"/>
      <c r="H389" s="198"/>
      <c r="I389" s="199"/>
      <c r="J389" s="212"/>
      <c r="K389" s="198"/>
      <c r="L389" s="198"/>
      <c r="M389" s="198"/>
      <c r="N389" s="198"/>
      <c r="O389" s="198"/>
      <c r="P389" s="198"/>
      <c r="Q389" s="198"/>
      <c r="R389" s="198"/>
      <c r="S389" s="198"/>
      <c r="T389" s="331"/>
      <c r="U389" s="331"/>
      <c r="V389" s="332"/>
      <c r="W389" s="332"/>
      <c r="X389" s="333"/>
      <c r="Y389" s="199"/>
      <c r="Z389" s="199"/>
      <c r="AA389" s="198"/>
      <c r="AB389" s="195"/>
      <c r="AC389" s="246"/>
      <c r="AD389" s="195"/>
      <c r="AE389" s="246"/>
      <c r="AF389" s="195"/>
      <c r="AG389" s="246"/>
      <c r="AH389" s="195"/>
      <c r="AI389" s="246"/>
      <c r="AK389" s="246"/>
      <c r="AM389" s="246"/>
    </row>
    <row r="390" spans="1:39" s="17" customFormat="1" ht="14.25" customHeight="1" x14ac:dyDescent="0.25">
      <c r="A390" s="198"/>
      <c r="B390" s="200"/>
      <c r="C390" s="199"/>
      <c r="D390" s="199"/>
      <c r="E390" s="199"/>
      <c r="F390" s="200"/>
      <c r="G390" s="200"/>
      <c r="H390" s="198"/>
      <c r="I390" s="199"/>
      <c r="J390" s="212"/>
      <c r="K390" s="198"/>
      <c r="L390" s="198"/>
      <c r="M390" s="198"/>
      <c r="N390" s="198"/>
      <c r="O390" s="198"/>
      <c r="P390" s="198"/>
      <c r="Q390" s="198"/>
      <c r="R390" s="198"/>
      <c r="S390" s="198"/>
      <c r="T390" s="331"/>
      <c r="U390" s="331"/>
      <c r="V390" s="332"/>
      <c r="W390" s="332"/>
      <c r="X390" s="333"/>
      <c r="Y390" s="199"/>
      <c r="Z390" s="199"/>
      <c r="AA390" s="198"/>
      <c r="AB390" s="195"/>
      <c r="AC390" s="246"/>
      <c r="AD390" s="195"/>
      <c r="AE390" s="246"/>
      <c r="AF390" s="195"/>
      <c r="AG390" s="246"/>
      <c r="AH390" s="195"/>
      <c r="AI390" s="246"/>
      <c r="AK390" s="246"/>
      <c r="AM390" s="246"/>
    </row>
    <row r="391" spans="1:39" s="17" customFormat="1" ht="14.25" customHeight="1" x14ac:dyDescent="0.25">
      <c r="A391" s="198"/>
      <c r="B391" s="200"/>
      <c r="C391" s="199"/>
      <c r="D391" s="199"/>
      <c r="E391" s="199"/>
      <c r="F391" s="200"/>
      <c r="G391" s="200"/>
      <c r="H391" s="198"/>
      <c r="I391" s="199"/>
      <c r="J391" s="212"/>
      <c r="K391" s="198"/>
      <c r="L391" s="198"/>
      <c r="M391" s="198"/>
      <c r="N391" s="198"/>
      <c r="O391" s="198"/>
      <c r="P391" s="198"/>
      <c r="Q391" s="198"/>
      <c r="R391" s="198"/>
      <c r="S391" s="198"/>
      <c r="T391" s="331"/>
      <c r="U391" s="331"/>
      <c r="V391" s="332"/>
      <c r="W391" s="332"/>
      <c r="X391" s="333"/>
      <c r="Y391" s="199"/>
      <c r="Z391" s="199"/>
      <c r="AA391" s="198"/>
      <c r="AB391" s="195"/>
      <c r="AC391" s="246"/>
      <c r="AD391" s="195"/>
      <c r="AE391" s="246"/>
      <c r="AF391" s="195"/>
      <c r="AG391" s="246"/>
      <c r="AH391" s="195"/>
      <c r="AI391" s="246"/>
      <c r="AK391" s="246"/>
      <c r="AM391" s="246"/>
    </row>
    <row r="392" spans="1:39" s="17" customFormat="1" ht="14.25" customHeight="1" x14ac:dyDescent="0.25">
      <c r="A392" s="198"/>
      <c r="B392" s="200"/>
      <c r="C392" s="199"/>
      <c r="D392" s="199"/>
      <c r="E392" s="199"/>
      <c r="F392" s="200"/>
      <c r="G392" s="200"/>
      <c r="H392" s="198"/>
      <c r="I392" s="199"/>
      <c r="J392" s="212"/>
      <c r="K392" s="198"/>
      <c r="L392" s="198"/>
      <c r="M392" s="198"/>
      <c r="N392" s="198"/>
      <c r="O392" s="198"/>
      <c r="P392" s="198"/>
      <c r="Q392" s="198"/>
      <c r="R392" s="198"/>
      <c r="S392" s="198"/>
      <c r="T392" s="331"/>
      <c r="U392" s="331"/>
      <c r="V392" s="332"/>
      <c r="W392" s="332"/>
      <c r="X392" s="333"/>
      <c r="Y392" s="199"/>
      <c r="Z392" s="199"/>
      <c r="AA392" s="198"/>
      <c r="AB392" s="195"/>
      <c r="AC392" s="246"/>
      <c r="AD392" s="195"/>
      <c r="AE392" s="246"/>
      <c r="AF392" s="195"/>
      <c r="AG392" s="246"/>
      <c r="AH392" s="195"/>
      <c r="AI392" s="246"/>
      <c r="AK392" s="246"/>
      <c r="AM392" s="246"/>
    </row>
    <row r="393" spans="1:39" s="17" customFormat="1" ht="14.25" customHeight="1" x14ac:dyDescent="0.25">
      <c r="A393" s="198"/>
      <c r="B393" s="200"/>
      <c r="C393" s="199"/>
      <c r="D393" s="199"/>
      <c r="E393" s="199"/>
      <c r="F393" s="200"/>
      <c r="G393" s="200"/>
      <c r="H393" s="198"/>
      <c r="I393" s="199"/>
      <c r="J393" s="212"/>
      <c r="K393" s="198"/>
      <c r="L393" s="198"/>
      <c r="M393" s="198"/>
      <c r="N393" s="198"/>
      <c r="O393" s="198"/>
      <c r="P393" s="198"/>
      <c r="Q393" s="198"/>
      <c r="R393" s="198"/>
      <c r="S393" s="198"/>
      <c r="T393" s="331"/>
      <c r="U393" s="331"/>
      <c r="V393" s="332"/>
      <c r="W393" s="332"/>
      <c r="X393" s="333"/>
      <c r="Y393" s="199"/>
      <c r="Z393" s="199"/>
      <c r="AA393" s="198"/>
      <c r="AB393" s="195"/>
      <c r="AC393" s="246"/>
      <c r="AD393" s="195"/>
      <c r="AE393" s="246"/>
      <c r="AF393" s="195"/>
      <c r="AG393" s="246"/>
      <c r="AH393" s="195"/>
      <c r="AI393" s="246"/>
      <c r="AK393" s="246"/>
      <c r="AM393" s="246"/>
    </row>
    <row r="394" spans="1:39" s="17" customFormat="1" ht="14.25" customHeight="1" x14ac:dyDescent="0.25">
      <c r="A394" s="198"/>
      <c r="B394" s="200"/>
      <c r="C394" s="199"/>
      <c r="D394" s="199"/>
      <c r="E394" s="199"/>
      <c r="F394" s="200"/>
      <c r="G394" s="200"/>
      <c r="H394" s="198"/>
      <c r="I394" s="199"/>
      <c r="J394" s="212"/>
      <c r="K394" s="198"/>
      <c r="L394" s="198"/>
      <c r="M394" s="198"/>
      <c r="N394" s="198"/>
      <c r="O394" s="198"/>
      <c r="P394" s="198"/>
      <c r="Q394" s="198"/>
      <c r="R394" s="198"/>
      <c r="S394" s="198"/>
      <c r="T394" s="331"/>
      <c r="U394" s="331"/>
      <c r="V394" s="332"/>
      <c r="W394" s="332"/>
      <c r="X394" s="333"/>
      <c r="Y394" s="199"/>
      <c r="Z394" s="199"/>
      <c r="AA394" s="198"/>
      <c r="AB394" s="195"/>
      <c r="AC394" s="246"/>
      <c r="AD394" s="195"/>
      <c r="AE394" s="246"/>
      <c r="AF394" s="195"/>
      <c r="AG394" s="246"/>
      <c r="AH394" s="195"/>
      <c r="AI394" s="246"/>
      <c r="AK394" s="246"/>
      <c r="AM394" s="246"/>
    </row>
    <row r="395" spans="1:39" s="17" customFormat="1" ht="14.25" customHeight="1" x14ac:dyDescent="0.25">
      <c r="A395" s="198"/>
      <c r="B395" s="200"/>
      <c r="C395" s="199"/>
      <c r="D395" s="199"/>
      <c r="E395" s="199"/>
      <c r="F395" s="200"/>
      <c r="G395" s="200"/>
      <c r="H395" s="198"/>
      <c r="I395" s="199"/>
      <c r="J395" s="212"/>
      <c r="K395" s="198"/>
      <c r="L395" s="198"/>
      <c r="M395" s="198"/>
      <c r="N395" s="198"/>
      <c r="O395" s="198"/>
      <c r="P395" s="198"/>
      <c r="Q395" s="198"/>
      <c r="R395" s="198"/>
      <c r="S395" s="198"/>
      <c r="T395" s="331"/>
      <c r="U395" s="331"/>
      <c r="V395" s="332"/>
      <c r="W395" s="332"/>
      <c r="X395" s="333"/>
      <c r="Y395" s="199"/>
      <c r="Z395" s="199"/>
      <c r="AA395" s="198"/>
      <c r="AB395" s="195"/>
      <c r="AC395" s="246"/>
      <c r="AD395" s="195"/>
      <c r="AE395" s="246"/>
      <c r="AF395" s="195"/>
      <c r="AG395" s="246"/>
      <c r="AH395" s="195"/>
      <c r="AI395" s="246"/>
      <c r="AK395" s="246"/>
      <c r="AM395" s="246"/>
    </row>
    <row r="396" spans="1:39" s="17" customFormat="1" ht="14.25" customHeight="1" x14ac:dyDescent="0.25">
      <c r="A396" s="198"/>
      <c r="B396" s="200"/>
      <c r="C396" s="199"/>
      <c r="D396" s="199"/>
      <c r="E396" s="199"/>
      <c r="F396" s="200"/>
      <c r="G396" s="200"/>
      <c r="H396" s="198"/>
      <c r="I396" s="199"/>
      <c r="J396" s="212"/>
      <c r="K396" s="198"/>
      <c r="L396" s="198"/>
      <c r="M396" s="198"/>
      <c r="N396" s="198"/>
      <c r="O396" s="198"/>
      <c r="P396" s="198"/>
      <c r="Q396" s="198"/>
      <c r="R396" s="198"/>
      <c r="S396" s="198"/>
      <c r="T396" s="331"/>
      <c r="U396" s="331"/>
      <c r="V396" s="332"/>
      <c r="W396" s="332"/>
      <c r="X396" s="333"/>
      <c r="Y396" s="199"/>
      <c r="Z396" s="199"/>
      <c r="AA396" s="198"/>
      <c r="AB396" s="195"/>
      <c r="AC396" s="246"/>
      <c r="AD396" s="195"/>
      <c r="AE396" s="246"/>
      <c r="AF396" s="195"/>
      <c r="AG396" s="246"/>
      <c r="AH396" s="195"/>
      <c r="AI396" s="246"/>
      <c r="AK396" s="246"/>
      <c r="AM396" s="246"/>
    </row>
    <row r="397" spans="1:39" s="17" customFormat="1" ht="14.25" customHeight="1" x14ac:dyDescent="0.25">
      <c r="A397" s="198"/>
      <c r="B397" s="200"/>
      <c r="C397" s="199"/>
      <c r="D397" s="199"/>
      <c r="E397" s="199"/>
      <c r="F397" s="200"/>
      <c r="G397" s="200"/>
      <c r="H397" s="198"/>
      <c r="I397" s="199"/>
      <c r="J397" s="212"/>
      <c r="K397" s="198"/>
      <c r="L397" s="198"/>
      <c r="M397" s="198"/>
      <c r="N397" s="198"/>
      <c r="O397" s="198"/>
      <c r="P397" s="198"/>
      <c r="Q397" s="198"/>
      <c r="R397" s="198"/>
      <c r="S397" s="198"/>
      <c r="T397" s="331"/>
      <c r="U397" s="331"/>
      <c r="V397" s="332"/>
      <c r="W397" s="332"/>
      <c r="X397" s="333"/>
      <c r="Y397" s="199"/>
      <c r="Z397" s="199"/>
      <c r="AA397" s="198"/>
      <c r="AB397" s="195"/>
      <c r="AC397" s="246"/>
      <c r="AD397" s="195"/>
      <c r="AE397" s="246"/>
      <c r="AF397" s="195"/>
      <c r="AG397" s="246"/>
      <c r="AH397" s="195"/>
      <c r="AI397" s="246"/>
      <c r="AK397" s="246"/>
      <c r="AM397" s="246"/>
    </row>
    <row r="398" spans="1:39" s="17" customFormat="1" ht="14.25" customHeight="1" x14ac:dyDescent="0.25">
      <c r="A398" s="198"/>
      <c r="B398" s="200"/>
      <c r="C398" s="199"/>
      <c r="D398" s="199"/>
      <c r="E398" s="199"/>
      <c r="F398" s="200"/>
      <c r="G398" s="200"/>
      <c r="H398" s="198"/>
      <c r="I398" s="199"/>
      <c r="J398" s="212"/>
      <c r="K398" s="198"/>
      <c r="L398" s="198"/>
      <c r="M398" s="198"/>
      <c r="N398" s="198"/>
      <c r="O398" s="198"/>
      <c r="P398" s="198"/>
      <c r="Q398" s="198"/>
      <c r="R398" s="198"/>
      <c r="S398" s="198"/>
      <c r="T398" s="331"/>
      <c r="U398" s="331"/>
      <c r="V398" s="332"/>
      <c r="W398" s="332"/>
      <c r="X398" s="333"/>
      <c r="Y398" s="199"/>
      <c r="Z398" s="199"/>
      <c r="AA398" s="198"/>
      <c r="AB398" s="195"/>
      <c r="AC398" s="246"/>
      <c r="AD398" s="195"/>
      <c r="AE398" s="246"/>
      <c r="AF398" s="195"/>
      <c r="AG398" s="246"/>
      <c r="AH398" s="195"/>
      <c r="AI398" s="246"/>
      <c r="AK398" s="246"/>
      <c r="AM398" s="246"/>
    </row>
    <row r="399" spans="1:39" s="17" customFormat="1" ht="14.25" customHeight="1" x14ac:dyDescent="0.25">
      <c r="A399" s="198"/>
      <c r="B399" s="200"/>
      <c r="C399" s="199"/>
      <c r="D399" s="199"/>
      <c r="E399" s="199"/>
      <c r="F399" s="200"/>
      <c r="G399" s="200"/>
      <c r="H399" s="198"/>
      <c r="I399" s="199"/>
      <c r="J399" s="212"/>
      <c r="K399" s="198"/>
      <c r="L399" s="198"/>
      <c r="M399" s="198"/>
      <c r="N399" s="198"/>
      <c r="O399" s="198"/>
      <c r="P399" s="198"/>
      <c r="Q399" s="198"/>
      <c r="R399" s="198"/>
      <c r="S399" s="198"/>
      <c r="T399" s="331"/>
      <c r="U399" s="331"/>
      <c r="V399" s="332"/>
      <c r="W399" s="332"/>
      <c r="X399" s="333"/>
      <c r="Y399" s="199"/>
      <c r="Z399" s="199"/>
      <c r="AA399" s="198"/>
      <c r="AB399" s="195"/>
      <c r="AC399" s="246"/>
      <c r="AD399" s="195"/>
      <c r="AE399" s="246"/>
      <c r="AF399" s="195"/>
      <c r="AG399" s="246"/>
      <c r="AH399" s="195"/>
      <c r="AI399" s="246"/>
      <c r="AK399" s="246"/>
      <c r="AM399" s="246"/>
    </row>
    <row r="400" spans="1:39" s="17" customFormat="1" ht="14.25" customHeight="1" x14ac:dyDescent="0.25">
      <c r="A400" s="198"/>
      <c r="B400" s="200"/>
      <c r="C400" s="199"/>
      <c r="D400" s="199"/>
      <c r="E400" s="199"/>
      <c r="F400" s="200"/>
      <c r="G400" s="200"/>
      <c r="H400" s="198"/>
      <c r="I400" s="199"/>
      <c r="J400" s="212"/>
      <c r="K400" s="198"/>
      <c r="L400" s="198"/>
      <c r="M400" s="198"/>
      <c r="N400" s="198"/>
      <c r="O400" s="198"/>
      <c r="P400" s="198"/>
      <c r="Q400" s="198"/>
      <c r="R400" s="198"/>
      <c r="S400" s="198"/>
      <c r="T400" s="331"/>
      <c r="U400" s="331"/>
      <c r="V400" s="332"/>
      <c r="W400" s="332"/>
      <c r="X400" s="333"/>
      <c r="Y400" s="199"/>
      <c r="Z400" s="199"/>
      <c r="AA400" s="198"/>
      <c r="AB400" s="195"/>
      <c r="AC400" s="246"/>
      <c r="AD400" s="195"/>
      <c r="AE400" s="246"/>
      <c r="AF400" s="195"/>
      <c r="AG400" s="246"/>
      <c r="AH400" s="195"/>
      <c r="AI400" s="246"/>
      <c r="AK400" s="246"/>
      <c r="AM400" s="246"/>
    </row>
    <row r="401" spans="1:39" s="17" customFormat="1" ht="14.25" customHeight="1" x14ac:dyDescent="0.25">
      <c r="A401" s="198"/>
      <c r="B401" s="200"/>
      <c r="C401" s="199"/>
      <c r="D401" s="199"/>
      <c r="E401" s="199"/>
      <c r="F401" s="200"/>
      <c r="G401" s="200"/>
      <c r="H401" s="198"/>
      <c r="I401" s="199"/>
      <c r="J401" s="212"/>
      <c r="K401" s="198"/>
      <c r="L401" s="198"/>
      <c r="M401" s="198"/>
      <c r="N401" s="198"/>
      <c r="O401" s="198"/>
      <c r="P401" s="198"/>
      <c r="Q401" s="198"/>
      <c r="R401" s="198"/>
      <c r="S401" s="198"/>
      <c r="T401" s="331"/>
      <c r="U401" s="331"/>
      <c r="V401" s="332"/>
      <c r="W401" s="332"/>
      <c r="X401" s="333"/>
      <c r="Y401" s="199"/>
      <c r="Z401" s="199"/>
      <c r="AA401" s="198"/>
      <c r="AB401" s="195"/>
      <c r="AC401" s="246"/>
      <c r="AD401" s="195"/>
      <c r="AE401" s="246"/>
      <c r="AF401" s="195"/>
      <c r="AG401" s="246"/>
      <c r="AH401" s="195"/>
      <c r="AI401" s="246"/>
      <c r="AK401" s="246"/>
      <c r="AM401" s="246"/>
    </row>
    <row r="402" spans="1:39" s="17" customFormat="1" ht="14.25" customHeight="1" x14ac:dyDescent="0.25">
      <c r="A402" s="198"/>
      <c r="B402" s="200"/>
      <c r="C402" s="199"/>
      <c r="D402" s="199"/>
      <c r="E402" s="199"/>
      <c r="F402" s="200"/>
      <c r="G402" s="200"/>
      <c r="H402" s="198"/>
      <c r="I402" s="199"/>
      <c r="J402" s="212"/>
      <c r="K402" s="198"/>
      <c r="L402" s="198"/>
      <c r="M402" s="198"/>
      <c r="N402" s="198"/>
      <c r="O402" s="198"/>
      <c r="P402" s="198"/>
      <c r="Q402" s="198"/>
      <c r="R402" s="198"/>
      <c r="S402" s="198"/>
      <c r="T402" s="331"/>
      <c r="U402" s="331"/>
      <c r="V402" s="332"/>
      <c r="W402" s="332"/>
      <c r="X402" s="333"/>
      <c r="Y402" s="199"/>
      <c r="Z402" s="199"/>
      <c r="AA402" s="198"/>
      <c r="AB402" s="195"/>
      <c r="AC402" s="246"/>
      <c r="AD402" s="195"/>
      <c r="AE402" s="246"/>
      <c r="AF402" s="195"/>
      <c r="AG402" s="246"/>
      <c r="AH402" s="195"/>
      <c r="AI402" s="246"/>
      <c r="AK402" s="246"/>
      <c r="AM402" s="246"/>
    </row>
    <row r="403" spans="1:39" s="17" customFormat="1" ht="14.25" customHeight="1" x14ac:dyDescent="0.25">
      <c r="A403" s="198"/>
      <c r="B403" s="200"/>
      <c r="C403" s="199"/>
      <c r="D403" s="199"/>
      <c r="E403" s="199"/>
      <c r="F403" s="200"/>
      <c r="G403" s="200"/>
      <c r="H403" s="198"/>
      <c r="I403" s="199"/>
      <c r="J403" s="212"/>
      <c r="K403" s="198"/>
      <c r="L403" s="198"/>
      <c r="M403" s="198"/>
      <c r="N403" s="198"/>
      <c r="O403" s="198"/>
      <c r="P403" s="198"/>
      <c r="Q403" s="198"/>
      <c r="R403" s="198"/>
      <c r="S403" s="198"/>
      <c r="T403" s="331"/>
      <c r="U403" s="331"/>
      <c r="V403" s="332"/>
      <c r="W403" s="332"/>
      <c r="X403" s="333"/>
      <c r="Y403" s="199"/>
      <c r="Z403" s="199"/>
      <c r="AA403" s="198"/>
      <c r="AB403" s="195"/>
      <c r="AC403" s="246"/>
      <c r="AD403" s="195"/>
      <c r="AE403" s="246"/>
      <c r="AF403" s="195"/>
      <c r="AG403" s="246"/>
      <c r="AH403" s="195"/>
      <c r="AI403" s="246"/>
      <c r="AK403" s="246"/>
      <c r="AM403" s="246"/>
    </row>
    <row r="404" spans="1:39" s="17" customFormat="1" ht="14.25" customHeight="1" x14ac:dyDescent="0.25">
      <c r="A404" s="198"/>
      <c r="B404" s="200"/>
      <c r="C404" s="199"/>
      <c r="D404" s="199"/>
      <c r="E404" s="199"/>
      <c r="F404" s="200"/>
      <c r="G404" s="200"/>
      <c r="H404" s="198"/>
      <c r="I404" s="199"/>
      <c r="J404" s="212"/>
      <c r="K404" s="198"/>
      <c r="L404" s="198"/>
      <c r="M404" s="198"/>
      <c r="N404" s="198"/>
      <c r="O404" s="198"/>
      <c r="P404" s="198"/>
      <c r="Q404" s="198"/>
      <c r="R404" s="198"/>
      <c r="S404" s="198"/>
      <c r="T404" s="331"/>
      <c r="U404" s="331"/>
      <c r="V404" s="332"/>
      <c r="W404" s="332"/>
      <c r="X404" s="333"/>
      <c r="Y404" s="199"/>
      <c r="Z404" s="199"/>
      <c r="AA404" s="198"/>
      <c r="AB404" s="195"/>
      <c r="AC404" s="246"/>
      <c r="AD404" s="195"/>
      <c r="AE404" s="246"/>
      <c r="AF404" s="195"/>
      <c r="AG404" s="246"/>
      <c r="AH404" s="195"/>
      <c r="AI404" s="246"/>
      <c r="AK404" s="246"/>
      <c r="AM404" s="246"/>
    </row>
    <row r="405" spans="1:39" s="17" customFormat="1" ht="14.25" customHeight="1" x14ac:dyDescent="0.25">
      <c r="A405" s="198"/>
      <c r="B405" s="200"/>
      <c r="C405" s="199"/>
      <c r="D405" s="199"/>
      <c r="E405" s="199"/>
      <c r="F405" s="200"/>
      <c r="G405" s="200"/>
      <c r="H405" s="198"/>
      <c r="I405" s="199"/>
      <c r="J405" s="212"/>
      <c r="K405" s="198"/>
      <c r="L405" s="198"/>
      <c r="M405" s="198"/>
      <c r="N405" s="198"/>
      <c r="O405" s="198"/>
      <c r="P405" s="198"/>
      <c r="Q405" s="198"/>
      <c r="R405" s="198"/>
      <c r="S405" s="198"/>
      <c r="T405" s="331"/>
      <c r="U405" s="331"/>
      <c r="V405" s="332"/>
      <c r="W405" s="332"/>
      <c r="X405" s="333"/>
      <c r="Y405" s="199"/>
      <c r="Z405" s="199"/>
      <c r="AA405" s="198"/>
      <c r="AB405" s="195"/>
      <c r="AC405" s="246"/>
      <c r="AD405" s="195"/>
      <c r="AE405" s="246"/>
      <c r="AF405" s="195"/>
      <c r="AG405" s="246"/>
      <c r="AH405" s="195"/>
      <c r="AI405" s="246"/>
      <c r="AK405" s="246"/>
      <c r="AM405" s="246"/>
    </row>
    <row r="406" spans="1:39" s="17" customFormat="1" ht="14.25" customHeight="1" x14ac:dyDescent="0.25">
      <c r="A406" s="198"/>
      <c r="B406" s="200"/>
      <c r="C406" s="199"/>
      <c r="D406" s="199"/>
      <c r="E406" s="199"/>
      <c r="F406" s="200"/>
      <c r="G406" s="200"/>
      <c r="H406" s="198"/>
      <c r="I406" s="199"/>
      <c r="J406" s="212"/>
      <c r="K406" s="198"/>
      <c r="L406" s="198"/>
      <c r="M406" s="198"/>
      <c r="N406" s="198"/>
      <c r="O406" s="198"/>
      <c r="P406" s="198"/>
      <c r="Q406" s="198"/>
      <c r="R406" s="198"/>
      <c r="S406" s="198"/>
      <c r="T406" s="331"/>
      <c r="U406" s="331"/>
      <c r="V406" s="332"/>
      <c r="W406" s="332"/>
      <c r="X406" s="333"/>
      <c r="Y406" s="199"/>
      <c r="Z406" s="199"/>
      <c r="AA406" s="198"/>
      <c r="AB406" s="195"/>
      <c r="AC406" s="246"/>
      <c r="AD406" s="195"/>
      <c r="AE406" s="246"/>
      <c r="AF406" s="195"/>
      <c r="AG406" s="246"/>
      <c r="AH406" s="195"/>
      <c r="AI406" s="246"/>
      <c r="AK406" s="246"/>
      <c r="AM406" s="246"/>
    </row>
    <row r="407" spans="1:39" s="17" customFormat="1" ht="14.25" customHeight="1" x14ac:dyDescent="0.25">
      <c r="A407" s="198"/>
      <c r="B407" s="200"/>
      <c r="C407" s="199"/>
      <c r="D407" s="199"/>
      <c r="E407" s="199"/>
      <c r="F407" s="200"/>
      <c r="G407" s="200"/>
      <c r="H407" s="198"/>
      <c r="I407" s="199"/>
      <c r="J407" s="212"/>
      <c r="K407" s="198"/>
      <c r="L407" s="198"/>
      <c r="M407" s="198"/>
      <c r="N407" s="198"/>
      <c r="O407" s="198"/>
      <c r="P407" s="198"/>
      <c r="Q407" s="198"/>
      <c r="R407" s="198"/>
      <c r="S407" s="198"/>
      <c r="T407" s="331"/>
      <c r="U407" s="331"/>
      <c r="V407" s="332"/>
      <c r="W407" s="332"/>
      <c r="X407" s="333"/>
      <c r="Y407" s="199"/>
      <c r="Z407" s="199"/>
      <c r="AA407" s="198"/>
      <c r="AB407" s="195"/>
      <c r="AC407" s="246"/>
      <c r="AD407" s="195"/>
      <c r="AE407" s="246"/>
      <c r="AF407" s="195"/>
      <c r="AG407" s="246"/>
      <c r="AH407" s="195"/>
      <c r="AI407" s="246"/>
      <c r="AK407" s="246"/>
      <c r="AM407" s="246"/>
    </row>
    <row r="408" spans="1:39" s="17" customFormat="1" ht="14.25" customHeight="1" x14ac:dyDescent="0.25">
      <c r="A408" s="198"/>
      <c r="B408" s="200"/>
      <c r="C408" s="199"/>
      <c r="D408" s="199"/>
      <c r="E408" s="199"/>
      <c r="F408" s="200"/>
      <c r="G408" s="200"/>
      <c r="H408" s="198"/>
      <c r="I408" s="199"/>
      <c r="J408" s="212"/>
      <c r="K408" s="198"/>
      <c r="L408" s="198"/>
      <c r="M408" s="198"/>
      <c r="N408" s="198"/>
      <c r="O408" s="198"/>
      <c r="P408" s="198"/>
      <c r="Q408" s="198"/>
      <c r="R408" s="198"/>
      <c r="S408" s="198"/>
      <c r="T408" s="331"/>
      <c r="U408" s="331"/>
      <c r="V408" s="332"/>
      <c r="W408" s="332"/>
      <c r="X408" s="333"/>
      <c r="Y408" s="199"/>
      <c r="Z408" s="199"/>
      <c r="AA408" s="198"/>
      <c r="AB408" s="195"/>
      <c r="AC408" s="246"/>
      <c r="AD408" s="195"/>
      <c r="AE408" s="246"/>
      <c r="AF408" s="195"/>
      <c r="AG408" s="246"/>
      <c r="AH408" s="195"/>
      <c r="AI408" s="246"/>
      <c r="AK408" s="246"/>
      <c r="AM408" s="246"/>
    </row>
    <row r="409" spans="1:39" s="17" customFormat="1" ht="14.25" customHeight="1" x14ac:dyDescent="0.25">
      <c r="A409" s="198"/>
      <c r="B409" s="200"/>
      <c r="C409" s="199"/>
      <c r="D409" s="199"/>
      <c r="E409" s="199"/>
      <c r="F409" s="200"/>
      <c r="G409" s="200"/>
      <c r="H409" s="198"/>
      <c r="I409" s="199"/>
      <c r="J409" s="212"/>
      <c r="K409" s="198"/>
      <c r="L409" s="198"/>
      <c r="M409" s="198"/>
      <c r="N409" s="198"/>
      <c r="O409" s="198"/>
      <c r="P409" s="198"/>
      <c r="Q409" s="198"/>
      <c r="R409" s="198"/>
      <c r="S409" s="198"/>
      <c r="T409" s="331"/>
      <c r="U409" s="331"/>
      <c r="V409" s="332"/>
      <c r="W409" s="332"/>
      <c r="X409" s="333"/>
      <c r="Y409" s="199"/>
      <c r="Z409" s="199"/>
      <c r="AA409" s="198"/>
      <c r="AB409" s="195"/>
      <c r="AC409" s="246"/>
      <c r="AD409" s="195"/>
      <c r="AE409" s="246"/>
      <c r="AF409" s="195"/>
      <c r="AG409" s="246"/>
      <c r="AH409" s="195"/>
      <c r="AI409" s="246"/>
      <c r="AK409" s="246"/>
      <c r="AM409" s="246"/>
    </row>
    <row r="410" spans="1:39" s="17" customFormat="1" ht="14.25" customHeight="1" x14ac:dyDescent="0.25">
      <c r="A410" s="198"/>
      <c r="B410" s="200"/>
      <c r="C410" s="199"/>
      <c r="D410" s="199"/>
      <c r="E410" s="199"/>
      <c r="F410" s="200"/>
      <c r="G410" s="200"/>
      <c r="H410" s="198"/>
      <c r="I410" s="199"/>
      <c r="J410" s="212"/>
      <c r="K410" s="198"/>
      <c r="L410" s="198"/>
      <c r="M410" s="198"/>
      <c r="N410" s="198"/>
      <c r="O410" s="198"/>
      <c r="P410" s="198"/>
      <c r="Q410" s="198"/>
      <c r="R410" s="198"/>
      <c r="S410" s="198"/>
      <c r="T410" s="331"/>
      <c r="U410" s="331"/>
      <c r="V410" s="332"/>
      <c r="W410" s="332"/>
      <c r="X410" s="333"/>
      <c r="Y410" s="199"/>
      <c r="Z410" s="199"/>
      <c r="AA410" s="198"/>
      <c r="AB410" s="195"/>
      <c r="AC410" s="246"/>
      <c r="AD410" s="195"/>
      <c r="AE410" s="246"/>
      <c r="AF410" s="195"/>
      <c r="AG410" s="246"/>
      <c r="AH410" s="195"/>
      <c r="AI410" s="246"/>
      <c r="AK410" s="246"/>
      <c r="AM410" s="246"/>
    </row>
    <row r="411" spans="1:39" s="17" customFormat="1" ht="14.25" customHeight="1" x14ac:dyDescent="0.25">
      <c r="A411" s="198"/>
      <c r="B411" s="200"/>
      <c r="C411" s="199"/>
      <c r="D411" s="199"/>
      <c r="E411" s="199"/>
      <c r="F411" s="200"/>
      <c r="G411" s="200"/>
      <c r="H411" s="198"/>
      <c r="I411" s="199"/>
      <c r="J411" s="212"/>
      <c r="K411" s="198"/>
      <c r="L411" s="198"/>
      <c r="M411" s="198"/>
      <c r="N411" s="198"/>
      <c r="O411" s="198"/>
      <c r="P411" s="198"/>
      <c r="Q411" s="198"/>
      <c r="R411" s="198"/>
      <c r="S411" s="198"/>
      <c r="T411" s="331"/>
      <c r="U411" s="331"/>
      <c r="V411" s="332"/>
      <c r="W411" s="332"/>
      <c r="X411" s="333"/>
      <c r="Y411" s="199"/>
      <c r="Z411" s="199"/>
      <c r="AA411" s="198"/>
      <c r="AB411" s="195"/>
      <c r="AC411" s="246"/>
      <c r="AD411" s="195"/>
      <c r="AE411" s="246"/>
      <c r="AF411" s="195"/>
      <c r="AG411" s="246"/>
      <c r="AH411" s="195"/>
      <c r="AI411" s="246"/>
      <c r="AK411" s="246"/>
      <c r="AM411" s="246"/>
    </row>
    <row r="412" spans="1:39" s="17" customFormat="1" ht="14.25" customHeight="1" x14ac:dyDescent="0.25">
      <c r="A412" s="198"/>
      <c r="B412" s="200"/>
      <c r="C412" s="199"/>
      <c r="D412" s="199"/>
      <c r="E412" s="199"/>
      <c r="F412" s="200"/>
      <c r="G412" s="200"/>
      <c r="H412" s="198"/>
      <c r="I412" s="199"/>
      <c r="J412" s="212"/>
      <c r="K412" s="198"/>
      <c r="L412" s="198"/>
      <c r="M412" s="198"/>
      <c r="N412" s="198"/>
      <c r="O412" s="198"/>
      <c r="P412" s="198"/>
      <c r="Q412" s="198"/>
      <c r="R412" s="198"/>
      <c r="S412" s="198"/>
      <c r="T412" s="331"/>
      <c r="U412" s="331"/>
      <c r="V412" s="332"/>
      <c r="W412" s="332"/>
      <c r="X412" s="333"/>
      <c r="Y412" s="199"/>
      <c r="Z412" s="199"/>
      <c r="AA412" s="198"/>
      <c r="AB412" s="195"/>
      <c r="AC412" s="246"/>
      <c r="AD412" s="195"/>
      <c r="AE412" s="246"/>
      <c r="AF412" s="195"/>
      <c r="AG412" s="246"/>
      <c r="AH412" s="195"/>
      <c r="AI412" s="246"/>
      <c r="AK412" s="246"/>
      <c r="AM412" s="246"/>
    </row>
    <row r="413" spans="1:39" s="17" customFormat="1" ht="14.25" customHeight="1" x14ac:dyDescent="0.25">
      <c r="A413" s="198"/>
      <c r="B413" s="200"/>
      <c r="C413" s="199"/>
      <c r="D413" s="199"/>
      <c r="E413" s="199"/>
      <c r="F413" s="200"/>
      <c r="G413" s="200"/>
      <c r="H413" s="198"/>
      <c r="I413" s="199"/>
      <c r="J413" s="212"/>
      <c r="K413" s="198"/>
      <c r="L413" s="198"/>
      <c r="M413" s="198"/>
      <c r="N413" s="198"/>
      <c r="O413" s="198"/>
      <c r="P413" s="198"/>
      <c r="Q413" s="198"/>
      <c r="R413" s="198"/>
      <c r="S413" s="198"/>
      <c r="T413" s="331"/>
      <c r="U413" s="331"/>
      <c r="V413" s="332"/>
      <c r="W413" s="332"/>
      <c r="X413" s="333"/>
      <c r="Y413" s="199"/>
      <c r="Z413" s="199"/>
      <c r="AA413" s="198"/>
      <c r="AB413" s="195"/>
      <c r="AC413" s="246"/>
      <c r="AD413" s="195"/>
      <c r="AE413" s="246"/>
      <c r="AF413" s="195"/>
      <c r="AG413" s="246"/>
      <c r="AH413" s="195"/>
      <c r="AI413" s="246"/>
      <c r="AK413" s="246"/>
      <c r="AM413" s="246"/>
    </row>
    <row r="414" spans="1:39" s="17" customFormat="1" ht="14.25" customHeight="1" x14ac:dyDescent="0.25">
      <c r="A414" s="198"/>
      <c r="B414" s="200"/>
      <c r="C414" s="199"/>
      <c r="D414" s="199"/>
      <c r="E414" s="199"/>
      <c r="F414" s="200"/>
      <c r="G414" s="200"/>
      <c r="H414" s="198"/>
      <c r="I414" s="199"/>
      <c r="J414" s="212"/>
      <c r="K414" s="198"/>
      <c r="L414" s="198"/>
      <c r="M414" s="198"/>
      <c r="N414" s="198"/>
      <c r="O414" s="198"/>
      <c r="P414" s="198"/>
      <c r="Q414" s="198"/>
      <c r="R414" s="198"/>
      <c r="S414" s="198"/>
      <c r="T414" s="331"/>
      <c r="U414" s="331"/>
      <c r="V414" s="332"/>
      <c r="W414" s="332"/>
      <c r="X414" s="333"/>
      <c r="Y414" s="199"/>
      <c r="Z414" s="199"/>
      <c r="AA414" s="198"/>
      <c r="AB414" s="195"/>
      <c r="AC414" s="246"/>
      <c r="AD414" s="195"/>
      <c r="AE414" s="246"/>
      <c r="AF414" s="195"/>
      <c r="AG414" s="246"/>
      <c r="AH414" s="195"/>
      <c r="AI414" s="246"/>
      <c r="AK414" s="246"/>
      <c r="AM414" s="246"/>
    </row>
    <row r="415" spans="1:39" s="17" customFormat="1" ht="14.25" customHeight="1" x14ac:dyDescent="0.25">
      <c r="A415" s="198"/>
      <c r="B415" s="200"/>
      <c r="C415" s="199"/>
      <c r="D415" s="199"/>
      <c r="E415" s="199"/>
      <c r="F415" s="200"/>
      <c r="G415" s="200"/>
      <c r="H415" s="198"/>
      <c r="I415" s="199"/>
      <c r="J415" s="212"/>
      <c r="K415" s="198"/>
      <c r="L415" s="198"/>
      <c r="M415" s="198"/>
      <c r="N415" s="198"/>
      <c r="O415" s="198"/>
      <c r="P415" s="198"/>
      <c r="Q415" s="198"/>
      <c r="R415" s="198"/>
      <c r="S415" s="198"/>
      <c r="T415" s="331"/>
      <c r="U415" s="331"/>
      <c r="V415" s="332"/>
      <c r="W415" s="332"/>
      <c r="X415" s="333"/>
      <c r="Y415" s="199"/>
      <c r="Z415" s="199"/>
      <c r="AA415" s="198"/>
      <c r="AB415" s="195"/>
      <c r="AC415" s="246"/>
      <c r="AD415" s="195"/>
      <c r="AE415" s="246"/>
      <c r="AF415" s="195"/>
      <c r="AG415" s="246"/>
      <c r="AH415" s="195"/>
      <c r="AI415" s="246"/>
      <c r="AK415" s="246"/>
      <c r="AM415" s="246"/>
    </row>
    <row r="416" spans="1:39" s="17" customFormat="1" ht="14.25" customHeight="1" x14ac:dyDescent="0.25">
      <c r="A416" s="198"/>
      <c r="B416" s="200"/>
      <c r="C416" s="199"/>
      <c r="D416" s="199"/>
      <c r="E416" s="199"/>
      <c r="F416" s="200"/>
      <c r="G416" s="200"/>
      <c r="H416" s="198"/>
      <c r="I416" s="199"/>
      <c r="J416" s="212"/>
      <c r="K416" s="198"/>
      <c r="L416" s="198"/>
      <c r="M416" s="198"/>
      <c r="N416" s="198"/>
      <c r="O416" s="198"/>
      <c r="P416" s="198"/>
      <c r="Q416" s="198"/>
      <c r="R416" s="198"/>
      <c r="S416" s="198"/>
      <c r="T416" s="331"/>
      <c r="U416" s="331"/>
      <c r="V416" s="332"/>
      <c r="W416" s="332"/>
      <c r="X416" s="333"/>
      <c r="Y416" s="199"/>
      <c r="Z416" s="199"/>
      <c r="AA416" s="198"/>
      <c r="AB416" s="195"/>
      <c r="AC416" s="246"/>
      <c r="AD416" s="195"/>
      <c r="AE416" s="246"/>
      <c r="AF416" s="195"/>
      <c r="AG416" s="246"/>
      <c r="AH416" s="195"/>
      <c r="AI416" s="246"/>
      <c r="AK416" s="246"/>
      <c r="AM416" s="246"/>
    </row>
    <row r="417" spans="1:39" s="17" customFormat="1" ht="14.25" customHeight="1" x14ac:dyDescent="0.25">
      <c r="A417" s="198"/>
      <c r="B417" s="200"/>
      <c r="C417" s="199"/>
      <c r="D417" s="199"/>
      <c r="E417" s="199"/>
      <c r="F417" s="200"/>
      <c r="G417" s="200"/>
      <c r="H417" s="198"/>
      <c r="I417" s="199"/>
      <c r="J417" s="212"/>
      <c r="K417" s="198"/>
      <c r="L417" s="198"/>
      <c r="M417" s="198"/>
      <c r="N417" s="198"/>
      <c r="O417" s="198"/>
      <c r="P417" s="198"/>
      <c r="Q417" s="198"/>
      <c r="R417" s="198"/>
      <c r="S417" s="198"/>
      <c r="T417" s="331"/>
      <c r="U417" s="331"/>
      <c r="V417" s="332"/>
      <c r="W417" s="332"/>
      <c r="X417" s="333"/>
      <c r="Y417" s="199"/>
      <c r="Z417" s="199"/>
      <c r="AA417" s="198"/>
      <c r="AB417" s="195"/>
      <c r="AC417" s="246"/>
      <c r="AD417" s="195"/>
      <c r="AE417" s="246"/>
      <c r="AF417" s="195"/>
      <c r="AG417" s="246"/>
      <c r="AH417" s="195"/>
      <c r="AI417" s="246"/>
      <c r="AK417" s="246"/>
      <c r="AM417" s="246"/>
    </row>
    <row r="418" spans="1:39" s="17" customFormat="1" ht="14.25" customHeight="1" x14ac:dyDescent="0.25">
      <c r="A418" s="198"/>
      <c r="B418" s="200"/>
      <c r="C418" s="199"/>
      <c r="D418" s="199"/>
      <c r="E418" s="199"/>
      <c r="F418" s="200"/>
      <c r="G418" s="200"/>
      <c r="H418" s="198"/>
      <c r="I418" s="199"/>
      <c r="J418" s="212"/>
      <c r="K418" s="198"/>
      <c r="L418" s="198"/>
      <c r="M418" s="198"/>
      <c r="N418" s="198"/>
      <c r="O418" s="198"/>
      <c r="P418" s="198"/>
      <c r="Q418" s="198"/>
      <c r="R418" s="198"/>
      <c r="S418" s="198"/>
      <c r="T418" s="331"/>
      <c r="U418" s="331"/>
      <c r="V418" s="332"/>
      <c r="W418" s="332"/>
      <c r="X418" s="333"/>
      <c r="Y418" s="199"/>
      <c r="Z418" s="199"/>
      <c r="AA418" s="198"/>
      <c r="AB418" s="195"/>
      <c r="AC418" s="246"/>
      <c r="AD418" s="195"/>
      <c r="AE418" s="246"/>
      <c r="AF418" s="195"/>
      <c r="AG418" s="246"/>
      <c r="AH418" s="195"/>
      <c r="AI418" s="246"/>
      <c r="AK418" s="246"/>
      <c r="AM418" s="246"/>
    </row>
    <row r="419" spans="1:39" s="17" customFormat="1" ht="14.25" customHeight="1" x14ac:dyDescent="0.25">
      <c r="A419" s="198"/>
      <c r="B419" s="200"/>
      <c r="C419" s="199"/>
      <c r="D419" s="199"/>
      <c r="E419" s="199"/>
      <c r="F419" s="200"/>
      <c r="G419" s="200"/>
      <c r="H419" s="198"/>
      <c r="I419" s="199"/>
      <c r="J419" s="212"/>
      <c r="K419" s="198"/>
      <c r="L419" s="198"/>
      <c r="M419" s="198"/>
      <c r="N419" s="198"/>
      <c r="O419" s="198"/>
      <c r="P419" s="198"/>
      <c r="Q419" s="198"/>
      <c r="R419" s="198"/>
      <c r="S419" s="198"/>
      <c r="T419" s="331"/>
      <c r="U419" s="331"/>
      <c r="V419" s="332"/>
      <c r="W419" s="332"/>
      <c r="X419" s="333"/>
      <c r="Y419" s="199"/>
      <c r="Z419" s="199"/>
      <c r="AA419" s="198"/>
      <c r="AB419" s="195"/>
      <c r="AC419" s="246"/>
      <c r="AD419" s="195"/>
      <c r="AE419" s="246"/>
      <c r="AF419" s="195"/>
      <c r="AG419" s="246"/>
      <c r="AH419" s="195"/>
      <c r="AI419" s="246"/>
      <c r="AK419" s="246"/>
      <c r="AM419" s="246"/>
    </row>
    <row r="420" spans="1:39" s="17" customFormat="1" ht="14.25" customHeight="1" x14ac:dyDescent="0.25">
      <c r="A420" s="198"/>
      <c r="B420" s="200"/>
      <c r="C420" s="199"/>
      <c r="D420" s="199"/>
      <c r="E420" s="199"/>
      <c r="F420" s="200"/>
      <c r="G420" s="200"/>
      <c r="H420" s="198"/>
      <c r="I420" s="199"/>
      <c r="J420" s="212"/>
      <c r="K420" s="198"/>
      <c r="L420" s="198"/>
      <c r="M420" s="198"/>
      <c r="N420" s="198"/>
      <c r="O420" s="198"/>
      <c r="P420" s="198"/>
      <c r="Q420" s="198"/>
      <c r="R420" s="198"/>
      <c r="S420" s="198"/>
      <c r="T420" s="331"/>
      <c r="U420" s="331"/>
      <c r="V420" s="332"/>
      <c r="W420" s="332"/>
      <c r="X420" s="333"/>
      <c r="Y420" s="199"/>
      <c r="Z420" s="199"/>
      <c r="AA420" s="198"/>
      <c r="AB420" s="195"/>
      <c r="AC420" s="246"/>
      <c r="AD420" s="195"/>
      <c r="AE420" s="246"/>
      <c r="AF420" s="195"/>
      <c r="AG420" s="246"/>
      <c r="AH420" s="195"/>
      <c r="AI420" s="246"/>
      <c r="AK420" s="246"/>
      <c r="AM420" s="246"/>
    </row>
    <row r="421" spans="1:39" s="17" customFormat="1" ht="14.25" customHeight="1" x14ac:dyDescent="0.25">
      <c r="A421" s="198"/>
      <c r="B421" s="200"/>
      <c r="C421" s="199"/>
      <c r="D421" s="199"/>
      <c r="E421" s="199"/>
      <c r="F421" s="200"/>
      <c r="G421" s="200"/>
      <c r="H421" s="198"/>
      <c r="I421" s="199"/>
      <c r="J421" s="212"/>
      <c r="K421" s="198"/>
      <c r="L421" s="198"/>
      <c r="M421" s="198"/>
      <c r="N421" s="198"/>
      <c r="O421" s="198"/>
      <c r="P421" s="198"/>
      <c r="Q421" s="198"/>
      <c r="R421" s="198"/>
      <c r="S421" s="198"/>
      <c r="T421" s="331"/>
      <c r="U421" s="331"/>
      <c r="V421" s="332"/>
      <c r="W421" s="332"/>
      <c r="X421" s="333"/>
      <c r="Y421" s="199"/>
      <c r="Z421" s="199"/>
      <c r="AA421" s="198"/>
      <c r="AB421" s="195"/>
      <c r="AC421" s="246"/>
      <c r="AD421" s="195"/>
      <c r="AE421" s="246"/>
      <c r="AF421" s="195"/>
      <c r="AG421" s="246"/>
      <c r="AH421" s="195"/>
      <c r="AI421" s="246"/>
      <c r="AK421" s="246"/>
      <c r="AM421" s="246"/>
    </row>
    <row r="422" spans="1:39" s="17" customFormat="1" ht="14.25" customHeight="1" x14ac:dyDescent="0.25">
      <c r="A422" s="198"/>
      <c r="B422" s="200"/>
      <c r="C422" s="199"/>
      <c r="D422" s="199"/>
      <c r="E422" s="199"/>
      <c r="F422" s="200"/>
      <c r="G422" s="200"/>
      <c r="H422" s="198"/>
      <c r="I422" s="199"/>
      <c r="J422" s="212"/>
      <c r="K422" s="198"/>
      <c r="L422" s="198"/>
      <c r="M422" s="198"/>
      <c r="N422" s="198"/>
      <c r="O422" s="198"/>
      <c r="P422" s="198"/>
      <c r="Q422" s="198"/>
      <c r="R422" s="198"/>
      <c r="S422" s="198"/>
      <c r="T422" s="331"/>
      <c r="U422" s="331"/>
      <c r="V422" s="332"/>
      <c r="W422" s="332"/>
      <c r="X422" s="333"/>
      <c r="Y422" s="199"/>
      <c r="Z422" s="199"/>
      <c r="AA422" s="198"/>
      <c r="AB422" s="195"/>
      <c r="AC422" s="246"/>
      <c r="AD422" s="195"/>
      <c r="AE422" s="246"/>
      <c r="AF422" s="195"/>
      <c r="AG422" s="246"/>
      <c r="AH422" s="195"/>
      <c r="AI422" s="246"/>
      <c r="AK422" s="246"/>
      <c r="AM422" s="246"/>
    </row>
    <row r="423" spans="1:39" s="17" customFormat="1" ht="14.25" customHeight="1" x14ac:dyDescent="0.25">
      <c r="A423" s="198"/>
      <c r="B423" s="200"/>
      <c r="C423" s="199"/>
      <c r="D423" s="199"/>
      <c r="E423" s="199"/>
      <c r="F423" s="200"/>
      <c r="G423" s="200"/>
      <c r="H423" s="198"/>
      <c r="I423" s="199"/>
      <c r="J423" s="212"/>
      <c r="K423" s="198"/>
      <c r="L423" s="198"/>
      <c r="M423" s="198"/>
      <c r="N423" s="198"/>
      <c r="O423" s="198"/>
      <c r="P423" s="198"/>
      <c r="Q423" s="198"/>
      <c r="R423" s="198"/>
      <c r="S423" s="198"/>
      <c r="T423" s="331"/>
      <c r="U423" s="331"/>
      <c r="V423" s="332"/>
      <c r="W423" s="332"/>
      <c r="X423" s="333"/>
      <c r="Y423" s="199"/>
      <c r="Z423" s="199"/>
      <c r="AA423" s="198"/>
      <c r="AB423" s="195"/>
      <c r="AC423" s="246"/>
      <c r="AD423" s="195"/>
      <c r="AE423" s="246"/>
      <c r="AF423" s="195"/>
      <c r="AG423" s="246"/>
      <c r="AH423" s="195"/>
      <c r="AI423" s="246"/>
      <c r="AK423" s="246"/>
      <c r="AM423" s="246"/>
    </row>
    <row r="424" spans="1:39" s="17" customFormat="1" ht="14.25" customHeight="1" x14ac:dyDescent="0.25">
      <c r="A424" s="198"/>
      <c r="B424" s="200"/>
      <c r="C424" s="199"/>
      <c r="D424" s="199"/>
      <c r="E424" s="199"/>
      <c r="F424" s="200"/>
      <c r="G424" s="200"/>
      <c r="H424" s="198"/>
      <c r="I424" s="199"/>
      <c r="J424" s="212"/>
      <c r="K424" s="198"/>
      <c r="L424" s="198"/>
      <c r="M424" s="198"/>
      <c r="N424" s="198"/>
      <c r="O424" s="198"/>
      <c r="P424" s="198"/>
      <c r="Q424" s="198"/>
      <c r="R424" s="198"/>
      <c r="S424" s="198"/>
      <c r="T424" s="331"/>
      <c r="U424" s="331"/>
      <c r="V424" s="332"/>
      <c r="W424" s="332"/>
      <c r="X424" s="333"/>
      <c r="Y424" s="199"/>
      <c r="Z424" s="199"/>
      <c r="AA424" s="198"/>
      <c r="AB424" s="195"/>
      <c r="AC424" s="246"/>
      <c r="AD424" s="195"/>
      <c r="AE424" s="246"/>
      <c r="AF424" s="195"/>
      <c r="AG424" s="246"/>
      <c r="AH424" s="195"/>
      <c r="AI424" s="246"/>
      <c r="AK424" s="246"/>
      <c r="AM424" s="246"/>
    </row>
    <row r="425" spans="1:39" s="17" customFormat="1" ht="14.25" customHeight="1" x14ac:dyDescent="0.25">
      <c r="A425" s="198"/>
      <c r="B425" s="200"/>
      <c r="C425" s="199"/>
      <c r="D425" s="199"/>
      <c r="E425" s="199"/>
      <c r="F425" s="200"/>
      <c r="G425" s="200"/>
      <c r="H425" s="198"/>
      <c r="I425" s="199"/>
      <c r="J425" s="212"/>
      <c r="K425" s="198"/>
      <c r="L425" s="198"/>
      <c r="M425" s="198"/>
      <c r="N425" s="198"/>
      <c r="O425" s="198"/>
      <c r="P425" s="198"/>
      <c r="Q425" s="198"/>
      <c r="R425" s="198"/>
      <c r="S425" s="198"/>
      <c r="T425" s="331"/>
      <c r="U425" s="331"/>
      <c r="V425" s="332"/>
      <c r="W425" s="332"/>
      <c r="X425" s="333"/>
      <c r="Y425" s="199"/>
      <c r="Z425" s="199"/>
      <c r="AA425" s="198"/>
      <c r="AB425" s="195"/>
      <c r="AC425" s="246"/>
      <c r="AD425" s="195"/>
      <c r="AE425" s="246"/>
      <c r="AF425" s="195"/>
      <c r="AG425" s="246"/>
      <c r="AH425" s="195"/>
      <c r="AI425" s="246"/>
      <c r="AK425" s="246"/>
      <c r="AM425" s="246"/>
    </row>
    <row r="426" spans="1:39" s="17" customFormat="1" ht="14.25" customHeight="1" x14ac:dyDescent="0.25">
      <c r="A426" s="198"/>
      <c r="B426" s="200"/>
      <c r="C426" s="199"/>
      <c r="D426" s="199"/>
      <c r="E426" s="199"/>
      <c r="F426" s="200"/>
      <c r="G426" s="200"/>
      <c r="H426" s="198"/>
      <c r="I426" s="199"/>
      <c r="J426" s="212"/>
      <c r="K426" s="198"/>
      <c r="L426" s="198"/>
      <c r="M426" s="198"/>
      <c r="N426" s="198"/>
      <c r="O426" s="198"/>
      <c r="P426" s="198"/>
      <c r="Q426" s="198"/>
      <c r="R426" s="198"/>
      <c r="S426" s="198"/>
      <c r="T426" s="331"/>
      <c r="U426" s="331"/>
      <c r="V426" s="332"/>
      <c r="W426" s="332"/>
      <c r="X426" s="333"/>
      <c r="Y426" s="199"/>
      <c r="Z426" s="199"/>
      <c r="AA426" s="198"/>
      <c r="AB426" s="195"/>
      <c r="AC426" s="246"/>
      <c r="AD426" s="195"/>
      <c r="AE426" s="246"/>
      <c r="AF426" s="195"/>
      <c r="AG426" s="246"/>
      <c r="AH426" s="195"/>
      <c r="AI426" s="246"/>
      <c r="AK426" s="246"/>
      <c r="AM426" s="246"/>
    </row>
    <row r="427" spans="1:39" s="17" customFormat="1" ht="14.25" customHeight="1" x14ac:dyDescent="0.25">
      <c r="A427" s="198"/>
      <c r="B427" s="200"/>
      <c r="C427" s="199"/>
      <c r="D427" s="199"/>
      <c r="E427" s="199"/>
      <c r="F427" s="200"/>
      <c r="G427" s="200"/>
      <c r="H427" s="198"/>
      <c r="I427" s="199"/>
      <c r="J427" s="212"/>
      <c r="K427" s="198"/>
      <c r="L427" s="198"/>
      <c r="M427" s="198"/>
      <c r="N427" s="198"/>
      <c r="O427" s="198"/>
      <c r="P427" s="198"/>
      <c r="Q427" s="198"/>
      <c r="R427" s="198"/>
      <c r="S427" s="198"/>
      <c r="T427" s="331"/>
      <c r="U427" s="331"/>
      <c r="V427" s="332"/>
      <c r="W427" s="332"/>
      <c r="X427" s="333"/>
      <c r="Y427" s="199"/>
      <c r="Z427" s="199"/>
      <c r="AA427" s="198"/>
      <c r="AB427" s="195"/>
      <c r="AC427" s="246"/>
      <c r="AD427" s="195"/>
      <c r="AE427" s="246"/>
      <c r="AF427" s="195"/>
      <c r="AG427" s="246"/>
      <c r="AH427" s="195"/>
      <c r="AI427" s="246"/>
      <c r="AK427" s="246"/>
      <c r="AM427" s="246"/>
    </row>
    <row r="428" spans="1:39" s="17" customFormat="1" ht="14.25" customHeight="1" x14ac:dyDescent="0.25">
      <c r="A428" s="198"/>
      <c r="B428" s="200"/>
      <c r="C428" s="199"/>
      <c r="D428" s="199"/>
      <c r="E428" s="199"/>
      <c r="F428" s="200"/>
      <c r="G428" s="200"/>
      <c r="H428" s="198"/>
      <c r="I428" s="199"/>
      <c r="J428" s="212"/>
      <c r="K428" s="198"/>
      <c r="L428" s="198"/>
      <c r="M428" s="198"/>
      <c r="N428" s="198"/>
      <c r="O428" s="198"/>
      <c r="P428" s="198"/>
      <c r="Q428" s="198"/>
      <c r="R428" s="198"/>
      <c r="S428" s="198"/>
      <c r="T428" s="331"/>
      <c r="U428" s="331"/>
      <c r="V428" s="332"/>
      <c r="W428" s="332"/>
      <c r="X428" s="333"/>
      <c r="Y428" s="199"/>
      <c r="Z428" s="199"/>
      <c r="AA428" s="198"/>
      <c r="AB428" s="195"/>
      <c r="AC428" s="246"/>
      <c r="AD428" s="195"/>
      <c r="AE428" s="246"/>
      <c r="AF428" s="195"/>
      <c r="AG428" s="246"/>
      <c r="AH428" s="195"/>
      <c r="AI428" s="246"/>
      <c r="AK428" s="246"/>
      <c r="AM428" s="246"/>
    </row>
    <row r="429" spans="1:39" s="17" customFormat="1" ht="14.25" customHeight="1" x14ac:dyDescent="0.25">
      <c r="A429" s="198"/>
      <c r="B429" s="200"/>
      <c r="C429" s="199"/>
      <c r="D429" s="199"/>
      <c r="E429" s="199"/>
      <c r="F429" s="200"/>
      <c r="G429" s="200"/>
      <c r="H429" s="198"/>
      <c r="I429" s="199"/>
      <c r="J429" s="212"/>
      <c r="K429" s="198"/>
      <c r="L429" s="198"/>
      <c r="M429" s="198"/>
      <c r="N429" s="198"/>
      <c r="O429" s="198"/>
      <c r="P429" s="198"/>
      <c r="Q429" s="198"/>
      <c r="R429" s="198"/>
      <c r="S429" s="198"/>
      <c r="T429" s="331"/>
      <c r="U429" s="331"/>
      <c r="V429" s="332"/>
      <c r="W429" s="332"/>
      <c r="X429" s="333"/>
      <c r="Y429" s="199"/>
      <c r="Z429" s="199"/>
      <c r="AA429" s="198"/>
      <c r="AB429" s="195"/>
      <c r="AC429" s="246"/>
      <c r="AD429" s="195"/>
      <c r="AE429" s="246"/>
      <c r="AF429" s="195"/>
      <c r="AG429" s="246"/>
      <c r="AH429" s="195"/>
      <c r="AI429" s="246"/>
      <c r="AK429" s="246"/>
      <c r="AM429" s="246"/>
    </row>
    <row r="430" spans="1:39" s="17" customFormat="1" ht="14.25" customHeight="1" x14ac:dyDescent="0.25">
      <c r="A430" s="198"/>
      <c r="B430" s="200"/>
      <c r="C430" s="199"/>
      <c r="D430" s="199"/>
      <c r="E430" s="199"/>
      <c r="F430" s="200"/>
      <c r="G430" s="200"/>
      <c r="H430" s="198"/>
      <c r="I430" s="199"/>
      <c r="J430" s="212"/>
      <c r="K430" s="198"/>
      <c r="L430" s="198"/>
      <c r="M430" s="198"/>
      <c r="N430" s="198"/>
      <c r="O430" s="198"/>
      <c r="P430" s="198"/>
      <c r="Q430" s="198"/>
      <c r="R430" s="198"/>
      <c r="S430" s="198"/>
      <c r="T430" s="331"/>
      <c r="U430" s="331"/>
      <c r="V430" s="332"/>
      <c r="W430" s="332"/>
      <c r="X430" s="333"/>
      <c r="Y430" s="199"/>
      <c r="Z430" s="199"/>
      <c r="AA430" s="198"/>
      <c r="AB430" s="195"/>
      <c r="AC430" s="246"/>
      <c r="AD430" s="195"/>
      <c r="AE430" s="246"/>
      <c r="AF430" s="195"/>
      <c r="AG430" s="246"/>
      <c r="AH430" s="195"/>
      <c r="AI430" s="246"/>
      <c r="AK430" s="246"/>
      <c r="AM430" s="246"/>
    </row>
    <row r="431" spans="1:39" s="17" customFormat="1" ht="14.25" customHeight="1" x14ac:dyDescent="0.25">
      <c r="A431" s="198"/>
      <c r="B431" s="200"/>
      <c r="C431" s="199"/>
      <c r="D431" s="199"/>
      <c r="E431" s="199"/>
      <c r="F431" s="200"/>
      <c r="G431" s="200"/>
      <c r="H431" s="198"/>
      <c r="I431" s="199"/>
      <c r="J431" s="212"/>
      <c r="K431" s="198"/>
      <c r="L431" s="198"/>
      <c r="M431" s="198"/>
      <c r="N431" s="198"/>
      <c r="O431" s="198"/>
      <c r="P431" s="198"/>
      <c r="Q431" s="198"/>
      <c r="R431" s="198"/>
      <c r="S431" s="198"/>
      <c r="T431" s="331"/>
      <c r="U431" s="331"/>
      <c r="V431" s="332"/>
      <c r="W431" s="332"/>
      <c r="X431" s="333"/>
      <c r="Y431" s="199"/>
      <c r="Z431" s="199"/>
      <c r="AA431" s="198"/>
      <c r="AB431" s="195"/>
      <c r="AC431" s="246"/>
      <c r="AD431" s="195"/>
      <c r="AE431" s="246"/>
      <c r="AF431" s="195"/>
      <c r="AG431" s="246"/>
      <c r="AH431" s="195"/>
      <c r="AI431" s="246"/>
      <c r="AK431" s="246"/>
      <c r="AM431" s="246"/>
    </row>
    <row r="432" spans="1:39" s="17" customFormat="1" ht="14.25" customHeight="1" x14ac:dyDescent="0.25">
      <c r="A432" s="198"/>
      <c r="B432" s="200"/>
      <c r="C432" s="199"/>
      <c r="D432" s="199"/>
      <c r="E432" s="199"/>
      <c r="F432" s="200"/>
      <c r="G432" s="200"/>
      <c r="H432" s="198"/>
      <c r="I432" s="199"/>
      <c r="J432" s="212"/>
      <c r="K432" s="198"/>
      <c r="L432" s="198"/>
      <c r="M432" s="198"/>
      <c r="N432" s="198"/>
      <c r="O432" s="198"/>
      <c r="P432" s="198"/>
      <c r="Q432" s="198"/>
      <c r="R432" s="198"/>
      <c r="S432" s="198"/>
      <c r="T432" s="331"/>
      <c r="U432" s="331"/>
      <c r="V432" s="332"/>
      <c r="W432" s="332"/>
      <c r="X432" s="333"/>
      <c r="Y432" s="199"/>
      <c r="Z432" s="199"/>
      <c r="AA432" s="198"/>
      <c r="AB432" s="195"/>
      <c r="AC432" s="246"/>
      <c r="AD432" s="195"/>
      <c r="AE432" s="246"/>
      <c r="AF432" s="195"/>
      <c r="AG432" s="246"/>
      <c r="AH432" s="195"/>
      <c r="AI432" s="246"/>
      <c r="AK432" s="246"/>
      <c r="AM432" s="246"/>
    </row>
    <row r="433" spans="1:39" s="17" customFormat="1" ht="14.25" customHeight="1" x14ac:dyDescent="0.25">
      <c r="A433" s="198"/>
      <c r="B433" s="200"/>
      <c r="C433" s="199"/>
      <c r="D433" s="199"/>
      <c r="E433" s="199"/>
      <c r="F433" s="200"/>
      <c r="G433" s="200"/>
      <c r="H433" s="198"/>
      <c r="I433" s="199"/>
      <c r="J433" s="212"/>
      <c r="K433" s="198"/>
      <c r="L433" s="198"/>
      <c r="M433" s="198"/>
      <c r="N433" s="198"/>
      <c r="O433" s="198"/>
      <c r="P433" s="198"/>
      <c r="Q433" s="198"/>
      <c r="R433" s="198"/>
      <c r="S433" s="198"/>
      <c r="T433" s="331"/>
      <c r="U433" s="331"/>
      <c r="V433" s="332"/>
      <c r="W433" s="332"/>
      <c r="X433" s="333"/>
      <c r="Y433" s="199"/>
      <c r="Z433" s="199"/>
      <c r="AA433" s="198"/>
      <c r="AB433" s="195"/>
      <c r="AC433" s="246"/>
      <c r="AD433" s="195"/>
      <c r="AE433" s="246"/>
      <c r="AF433" s="195"/>
      <c r="AG433" s="246"/>
      <c r="AH433" s="195"/>
      <c r="AI433" s="246"/>
      <c r="AK433" s="246"/>
      <c r="AM433" s="246"/>
    </row>
    <row r="434" spans="1:39" s="17" customFormat="1" ht="14.25" customHeight="1" x14ac:dyDescent="0.25">
      <c r="A434" s="198"/>
      <c r="B434" s="200"/>
      <c r="C434" s="199"/>
      <c r="D434" s="199"/>
      <c r="E434" s="199"/>
      <c r="F434" s="200"/>
      <c r="G434" s="200"/>
      <c r="H434" s="198"/>
      <c r="I434" s="199"/>
      <c r="J434" s="212"/>
      <c r="K434" s="198"/>
      <c r="L434" s="198"/>
      <c r="M434" s="198"/>
      <c r="N434" s="198"/>
      <c r="O434" s="198"/>
      <c r="P434" s="198"/>
      <c r="Q434" s="198"/>
      <c r="R434" s="198"/>
      <c r="S434" s="198"/>
      <c r="T434" s="331"/>
      <c r="U434" s="331"/>
      <c r="V434" s="332"/>
      <c r="W434" s="332"/>
      <c r="X434" s="333"/>
      <c r="Y434" s="199"/>
      <c r="Z434" s="199"/>
      <c r="AA434" s="198"/>
      <c r="AB434" s="195"/>
      <c r="AC434" s="246"/>
      <c r="AD434" s="195"/>
      <c r="AE434" s="246"/>
      <c r="AF434" s="195"/>
      <c r="AG434" s="246"/>
      <c r="AH434" s="195"/>
      <c r="AI434" s="246"/>
      <c r="AK434" s="246"/>
      <c r="AM434" s="246"/>
    </row>
    <row r="435" spans="1:39" s="17" customFormat="1" ht="14.25" customHeight="1" x14ac:dyDescent="0.25">
      <c r="A435" s="198"/>
      <c r="B435" s="200"/>
      <c r="C435" s="199"/>
      <c r="D435" s="199"/>
      <c r="E435" s="199"/>
      <c r="F435" s="200"/>
      <c r="G435" s="200"/>
      <c r="H435" s="198"/>
      <c r="I435" s="199"/>
      <c r="J435" s="212"/>
      <c r="K435" s="198"/>
      <c r="L435" s="198"/>
      <c r="M435" s="198"/>
      <c r="N435" s="198"/>
      <c r="O435" s="198"/>
      <c r="P435" s="198"/>
      <c r="Q435" s="198"/>
      <c r="R435" s="198"/>
      <c r="S435" s="198"/>
      <c r="T435" s="331"/>
      <c r="U435" s="331"/>
      <c r="V435" s="332"/>
      <c r="W435" s="332"/>
      <c r="X435" s="333"/>
      <c r="Y435" s="199"/>
      <c r="Z435" s="199"/>
      <c r="AA435" s="198"/>
      <c r="AB435" s="195"/>
      <c r="AC435" s="246"/>
      <c r="AD435" s="195"/>
      <c r="AE435" s="246"/>
      <c r="AF435" s="195"/>
      <c r="AG435" s="246"/>
      <c r="AH435" s="195"/>
      <c r="AI435" s="246"/>
      <c r="AK435" s="246"/>
      <c r="AM435" s="246"/>
    </row>
    <row r="436" spans="1:39" s="17" customFormat="1" ht="14.25" customHeight="1" x14ac:dyDescent="0.25">
      <c r="A436" s="198"/>
      <c r="B436" s="200"/>
      <c r="C436" s="199"/>
      <c r="D436" s="199"/>
      <c r="E436" s="199"/>
      <c r="F436" s="200"/>
      <c r="G436" s="200"/>
      <c r="H436" s="198"/>
      <c r="I436" s="199"/>
      <c r="J436" s="212"/>
      <c r="K436" s="198"/>
      <c r="L436" s="198"/>
      <c r="M436" s="198"/>
      <c r="N436" s="198"/>
      <c r="O436" s="198"/>
      <c r="P436" s="198"/>
      <c r="Q436" s="198"/>
      <c r="R436" s="198"/>
      <c r="S436" s="198"/>
      <c r="T436" s="331"/>
      <c r="U436" s="331"/>
      <c r="V436" s="332"/>
      <c r="W436" s="332"/>
      <c r="X436" s="333"/>
      <c r="Y436" s="199"/>
      <c r="Z436" s="199"/>
      <c r="AA436" s="198"/>
      <c r="AB436" s="195"/>
      <c r="AC436" s="246"/>
      <c r="AD436" s="195"/>
      <c r="AE436" s="246"/>
      <c r="AF436" s="195"/>
      <c r="AG436" s="246"/>
      <c r="AH436" s="195"/>
      <c r="AI436" s="246"/>
      <c r="AK436" s="246"/>
      <c r="AM436" s="246"/>
    </row>
    <row r="437" spans="1:39" s="17" customFormat="1" ht="14.25" customHeight="1" x14ac:dyDescent="0.25">
      <c r="A437" s="198"/>
      <c r="B437" s="200"/>
      <c r="C437" s="199"/>
      <c r="D437" s="199"/>
      <c r="E437" s="199"/>
      <c r="F437" s="200"/>
      <c r="G437" s="200"/>
      <c r="H437" s="198"/>
      <c r="I437" s="199"/>
      <c r="J437" s="212"/>
      <c r="K437" s="198"/>
      <c r="L437" s="198"/>
      <c r="M437" s="198"/>
      <c r="N437" s="198"/>
      <c r="O437" s="198"/>
      <c r="P437" s="198"/>
      <c r="Q437" s="198"/>
      <c r="R437" s="198"/>
      <c r="S437" s="198"/>
      <c r="T437" s="331"/>
      <c r="U437" s="331"/>
      <c r="V437" s="332"/>
      <c r="W437" s="332"/>
      <c r="X437" s="333"/>
      <c r="Y437" s="199"/>
      <c r="Z437" s="199"/>
      <c r="AA437" s="198"/>
      <c r="AB437" s="195"/>
      <c r="AC437" s="246"/>
      <c r="AD437" s="195"/>
      <c r="AE437" s="246"/>
      <c r="AF437" s="195"/>
      <c r="AG437" s="246"/>
      <c r="AH437" s="195"/>
      <c r="AI437" s="246"/>
      <c r="AK437" s="246"/>
      <c r="AM437" s="246"/>
    </row>
    <row r="438" spans="1:39" s="17" customFormat="1" ht="14.25" customHeight="1" x14ac:dyDescent="0.25">
      <c r="A438" s="198"/>
      <c r="B438" s="200"/>
      <c r="C438" s="199"/>
      <c r="D438" s="199"/>
      <c r="E438" s="199"/>
      <c r="F438" s="200"/>
      <c r="G438" s="200"/>
      <c r="H438" s="198"/>
      <c r="I438" s="199"/>
      <c r="J438" s="212"/>
      <c r="K438" s="198"/>
      <c r="L438" s="198"/>
      <c r="M438" s="198"/>
      <c r="N438" s="198"/>
      <c r="O438" s="198"/>
      <c r="P438" s="198"/>
      <c r="Q438" s="198"/>
      <c r="R438" s="198"/>
      <c r="S438" s="198"/>
      <c r="T438" s="331"/>
      <c r="U438" s="331"/>
      <c r="V438" s="332"/>
      <c r="W438" s="332"/>
      <c r="X438" s="333"/>
      <c r="Y438" s="199"/>
      <c r="Z438" s="199"/>
      <c r="AA438" s="198"/>
      <c r="AB438" s="195"/>
      <c r="AC438" s="246"/>
      <c r="AD438" s="195"/>
      <c r="AE438" s="246"/>
      <c r="AF438" s="195"/>
      <c r="AG438" s="246"/>
      <c r="AH438" s="195"/>
      <c r="AI438" s="246"/>
      <c r="AK438" s="246"/>
      <c r="AM438" s="246"/>
    </row>
    <row r="439" spans="1:39" s="17" customFormat="1" ht="14.25" customHeight="1" x14ac:dyDescent="0.25">
      <c r="A439" s="198"/>
      <c r="B439" s="200"/>
      <c r="C439" s="199"/>
      <c r="D439" s="199"/>
      <c r="E439" s="199"/>
      <c r="F439" s="200"/>
      <c r="G439" s="200"/>
      <c r="H439" s="198"/>
      <c r="I439" s="199"/>
      <c r="J439" s="212"/>
      <c r="K439" s="198"/>
      <c r="L439" s="198"/>
      <c r="M439" s="198"/>
      <c r="N439" s="198"/>
      <c r="O439" s="198"/>
      <c r="P439" s="198"/>
      <c r="Q439" s="198"/>
      <c r="R439" s="198"/>
      <c r="S439" s="198"/>
      <c r="T439" s="331"/>
      <c r="U439" s="331"/>
      <c r="V439" s="332"/>
      <c r="W439" s="332"/>
      <c r="X439" s="333"/>
      <c r="Y439" s="199"/>
      <c r="Z439" s="199"/>
      <c r="AA439" s="198"/>
      <c r="AB439" s="195"/>
      <c r="AC439" s="246"/>
      <c r="AD439" s="195"/>
      <c r="AE439" s="246"/>
      <c r="AF439" s="195"/>
      <c r="AG439" s="246"/>
      <c r="AH439" s="195"/>
      <c r="AI439" s="246"/>
      <c r="AK439" s="246"/>
      <c r="AM439" s="246"/>
    </row>
    <row r="440" spans="1:39" s="17" customFormat="1" ht="14.25" customHeight="1" x14ac:dyDescent="0.25">
      <c r="A440" s="198"/>
      <c r="B440" s="200"/>
      <c r="C440" s="199"/>
      <c r="D440" s="199"/>
      <c r="E440" s="199"/>
      <c r="F440" s="200"/>
      <c r="G440" s="200"/>
      <c r="H440" s="198"/>
      <c r="I440" s="199"/>
      <c r="J440" s="212"/>
      <c r="K440" s="198"/>
      <c r="L440" s="198"/>
      <c r="M440" s="198"/>
      <c r="N440" s="198"/>
      <c r="O440" s="198"/>
      <c r="P440" s="198"/>
      <c r="Q440" s="198"/>
      <c r="R440" s="198"/>
      <c r="S440" s="198"/>
      <c r="T440" s="331"/>
      <c r="U440" s="331"/>
      <c r="V440" s="332"/>
      <c r="W440" s="332"/>
      <c r="X440" s="333"/>
      <c r="Y440" s="199"/>
      <c r="Z440" s="199"/>
      <c r="AA440" s="198"/>
      <c r="AB440" s="195"/>
      <c r="AC440" s="246"/>
      <c r="AD440" s="195"/>
      <c r="AE440" s="246"/>
      <c r="AF440" s="195"/>
      <c r="AG440" s="246"/>
      <c r="AH440" s="195"/>
      <c r="AI440" s="246"/>
      <c r="AK440" s="246"/>
      <c r="AM440" s="246"/>
    </row>
    <row r="441" spans="1:39" s="17" customFormat="1" ht="14.25" customHeight="1" x14ac:dyDescent="0.25">
      <c r="A441" s="198"/>
      <c r="B441" s="200"/>
      <c r="C441" s="199"/>
      <c r="D441" s="199"/>
      <c r="E441" s="199"/>
      <c r="F441" s="200"/>
      <c r="G441" s="200"/>
      <c r="H441" s="198"/>
      <c r="I441" s="199"/>
      <c r="J441" s="212"/>
      <c r="K441" s="198"/>
      <c r="L441" s="198"/>
      <c r="M441" s="198"/>
      <c r="N441" s="198"/>
      <c r="O441" s="198"/>
      <c r="P441" s="198"/>
      <c r="Q441" s="198"/>
      <c r="R441" s="198"/>
      <c r="S441" s="198"/>
      <c r="T441" s="331"/>
      <c r="U441" s="331"/>
      <c r="V441" s="332"/>
      <c r="W441" s="332"/>
      <c r="X441" s="333"/>
      <c r="Y441" s="199"/>
      <c r="Z441" s="199"/>
      <c r="AA441" s="198"/>
      <c r="AB441" s="195"/>
      <c r="AC441" s="246"/>
      <c r="AD441" s="195"/>
      <c r="AE441" s="246"/>
      <c r="AF441" s="195"/>
      <c r="AG441" s="246"/>
      <c r="AH441" s="195"/>
      <c r="AI441" s="246"/>
      <c r="AK441" s="246"/>
      <c r="AM441" s="246"/>
    </row>
    <row r="442" spans="1:39" s="17" customFormat="1" ht="14.25" customHeight="1" x14ac:dyDescent="0.25">
      <c r="A442" s="198"/>
      <c r="B442" s="200"/>
      <c r="C442" s="199"/>
      <c r="D442" s="199"/>
      <c r="E442" s="199"/>
      <c r="F442" s="200"/>
      <c r="G442" s="200"/>
      <c r="H442" s="198"/>
      <c r="I442" s="199"/>
      <c r="J442" s="212"/>
      <c r="K442" s="198"/>
      <c r="L442" s="198"/>
      <c r="M442" s="198"/>
      <c r="N442" s="198"/>
      <c r="O442" s="198"/>
      <c r="P442" s="198"/>
      <c r="Q442" s="198"/>
      <c r="R442" s="198"/>
      <c r="S442" s="198"/>
      <c r="T442" s="331"/>
      <c r="U442" s="331"/>
      <c r="V442" s="332"/>
      <c r="W442" s="332"/>
      <c r="X442" s="333"/>
      <c r="Y442" s="199"/>
      <c r="Z442" s="199"/>
      <c r="AA442" s="198"/>
      <c r="AB442" s="195"/>
      <c r="AC442" s="246"/>
      <c r="AD442" s="195"/>
      <c r="AE442" s="246"/>
      <c r="AF442" s="195"/>
      <c r="AG442" s="246"/>
      <c r="AH442" s="195"/>
      <c r="AI442" s="246"/>
      <c r="AK442" s="246"/>
      <c r="AM442" s="246"/>
    </row>
    <row r="443" spans="1:39" s="17" customFormat="1" ht="14.25" customHeight="1" x14ac:dyDescent="0.25">
      <c r="A443" s="198"/>
      <c r="B443" s="200"/>
      <c r="C443" s="199"/>
      <c r="D443" s="199"/>
      <c r="E443" s="199"/>
      <c r="F443" s="200"/>
      <c r="G443" s="200"/>
      <c r="H443" s="198"/>
      <c r="I443" s="199"/>
      <c r="J443" s="212"/>
      <c r="K443" s="198"/>
      <c r="L443" s="198"/>
      <c r="M443" s="198"/>
      <c r="N443" s="198"/>
      <c r="O443" s="198"/>
      <c r="P443" s="198"/>
      <c r="Q443" s="198"/>
      <c r="R443" s="198"/>
      <c r="S443" s="198"/>
      <c r="T443" s="331"/>
      <c r="U443" s="331"/>
      <c r="V443" s="332"/>
      <c r="W443" s="332"/>
      <c r="X443" s="333"/>
      <c r="Y443" s="199"/>
      <c r="Z443" s="199"/>
      <c r="AA443" s="198"/>
      <c r="AB443" s="195"/>
      <c r="AC443" s="246"/>
      <c r="AD443" s="195"/>
      <c r="AE443" s="246"/>
      <c r="AF443" s="195"/>
      <c r="AG443" s="246"/>
      <c r="AH443" s="195"/>
      <c r="AI443" s="246"/>
      <c r="AK443" s="246"/>
      <c r="AM443" s="246"/>
    </row>
    <row r="444" spans="1:39" s="17" customFormat="1" ht="14.25" customHeight="1" x14ac:dyDescent="0.25">
      <c r="A444" s="198"/>
      <c r="B444" s="200"/>
      <c r="C444" s="199"/>
      <c r="D444" s="199"/>
      <c r="E444" s="199"/>
      <c r="F444" s="200"/>
      <c r="G444" s="200"/>
      <c r="H444" s="198"/>
      <c r="I444" s="199"/>
      <c r="J444" s="212"/>
      <c r="K444" s="198"/>
      <c r="L444" s="198"/>
      <c r="M444" s="198"/>
      <c r="N444" s="198"/>
      <c r="O444" s="198"/>
      <c r="P444" s="198"/>
      <c r="Q444" s="198"/>
      <c r="R444" s="198"/>
      <c r="S444" s="198"/>
      <c r="T444" s="331"/>
      <c r="U444" s="331"/>
      <c r="V444" s="332"/>
      <c r="W444" s="332"/>
      <c r="X444" s="333"/>
      <c r="Y444" s="199"/>
      <c r="Z444" s="199"/>
      <c r="AA444" s="198"/>
      <c r="AB444" s="195"/>
      <c r="AC444" s="246"/>
      <c r="AD444" s="195"/>
      <c r="AE444" s="246"/>
      <c r="AF444" s="195"/>
      <c r="AG444" s="246"/>
      <c r="AH444" s="195"/>
      <c r="AI444" s="246"/>
      <c r="AK444" s="246"/>
      <c r="AM444" s="246"/>
    </row>
    <row r="445" spans="1:39" s="17" customFormat="1" ht="14.25" customHeight="1" x14ac:dyDescent="0.25">
      <c r="A445" s="198"/>
      <c r="B445" s="200"/>
      <c r="C445" s="199"/>
      <c r="D445" s="199"/>
      <c r="E445" s="199"/>
      <c r="F445" s="200"/>
      <c r="G445" s="200"/>
      <c r="H445" s="198"/>
      <c r="I445" s="199"/>
      <c r="J445" s="212"/>
      <c r="K445" s="198"/>
      <c r="L445" s="198"/>
      <c r="M445" s="198"/>
      <c r="N445" s="198"/>
      <c r="O445" s="198"/>
      <c r="P445" s="198"/>
      <c r="Q445" s="198"/>
      <c r="R445" s="198"/>
      <c r="S445" s="198"/>
      <c r="T445" s="331"/>
      <c r="U445" s="331"/>
      <c r="V445" s="332"/>
      <c r="W445" s="332"/>
      <c r="X445" s="333"/>
      <c r="Y445" s="199"/>
      <c r="Z445" s="199"/>
      <c r="AA445" s="198"/>
      <c r="AB445" s="195"/>
      <c r="AC445" s="246"/>
      <c r="AD445" s="195"/>
      <c r="AE445" s="246"/>
      <c r="AF445" s="195"/>
      <c r="AG445" s="246"/>
      <c r="AH445" s="195"/>
      <c r="AI445" s="246"/>
      <c r="AK445" s="246"/>
      <c r="AM445" s="246"/>
    </row>
    <row r="446" spans="1:39" s="17" customFormat="1" ht="14.25" customHeight="1" x14ac:dyDescent="0.25">
      <c r="A446" s="198"/>
      <c r="B446" s="200"/>
      <c r="C446" s="199"/>
      <c r="D446" s="199"/>
      <c r="E446" s="199"/>
      <c r="F446" s="200"/>
      <c r="G446" s="200"/>
      <c r="H446" s="198"/>
      <c r="I446" s="199"/>
      <c r="J446" s="212"/>
      <c r="K446" s="198"/>
      <c r="L446" s="198"/>
      <c r="M446" s="198"/>
      <c r="N446" s="198"/>
      <c r="O446" s="198"/>
      <c r="P446" s="198"/>
      <c r="Q446" s="198"/>
      <c r="R446" s="198"/>
      <c r="S446" s="198"/>
      <c r="T446" s="331"/>
      <c r="U446" s="331"/>
      <c r="V446" s="332"/>
      <c r="W446" s="332"/>
      <c r="X446" s="333"/>
      <c r="Y446" s="199"/>
      <c r="Z446" s="199"/>
      <c r="AA446" s="198"/>
      <c r="AB446" s="195"/>
      <c r="AC446" s="246"/>
      <c r="AD446" s="195"/>
      <c r="AE446" s="246"/>
      <c r="AF446" s="195"/>
      <c r="AG446" s="246"/>
      <c r="AH446" s="195"/>
      <c r="AI446" s="246"/>
      <c r="AK446" s="246"/>
      <c r="AM446" s="246"/>
    </row>
    <row r="447" spans="1:39" s="17" customFormat="1" ht="14.25" customHeight="1" x14ac:dyDescent="0.25">
      <c r="A447" s="198"/>
      <c r="B447" s="200"/>
      <c r="C447" s="199"/>
      <c r="D447" s="199"/>
      <c r="E447" s="199"/>
      <c r="F447" s="200"/>
      <c r="G447" s="200"/>
      <c r="H447" s="198"/>
      <c r="I447" s="199"/>
      <c r="J447" s="212"/>
      <c r="K447" s="198"/>
      <c r="L447" s="198"/>
      <c r="M447" s="198"/>
      <c r="N447" s="198"/>
      <c r="O447" s="198"/>
      <c r="P447" s="198"/>
      <c r="Q447" s="198"/>
      <c r="R447" s="198"/>
      <c r="S447" s="198"/>
      <c r="T447" s="331"/>
      <c r="U447" s="331"/>
      <c r="V447" s="332"/>
      <c r="W447" s="332"/>
      <c r="X447" s="333"/>
      <c r="Y447" s="199"/>
      <c r="Z447" s="199"/>
      <c r="AA447" s="198"/>
      <c r="AB447" s="195"/>
      <c r="AC447" s="246"/>
      <c r="AD447" s="195"/>
      <c r="AE447" s="246"/>
      <c r="AF447" s="195"/>
      <c r="AG447" s="246"/>
      <c r="AH447" s="195"/>
      <c r="AI447" s="246"/>
      <c r="AK447" s="246"/>
      <c r="AM447" s="246"/>
    </row>
    <row r="448" spans="1:39" s="17" customFormat="1" ht="14.25" customHeight="1" x14ac:dyDescent="0.25">
      <c r="A448" s="198"/>
      <c r="B448" s="200"/>
      <c r="C448" s="199"/>
      <c r="D448" s="199"/>
      <c r="E448" s="199"/>
      <c r="F448" s="200"/>
      <c r="G448" s="200"/>
      <c r="H448" s="198"/>
      <c r="I448" s="199"/>
      <c r="J448" s="212"/>
      <c r="K448" s="198"/>
      <c r="L448" s="198"/>
      <c r="M448" s="198"/>
      <c r="N448" s="198"/>
      <c r="O448" s="198"/>
      <c r="P448" s="198"/>
      <c r="Q448" s="198"/>
      <c r="R448" s="198"/>
      <c r="S448" s="198"/>
      <c r="T448" s="331"/>
      <c r="U448" s="331"/>
      <c r="V448" s="332"/>
      <c r="W448" s="332"/>
      <c r="X448" s="333"/>
      <c r="Y448" s="199"/>
      <c r="Z448" s="199"/>
      <c r="AA448" s="198"/>
      <c r="AB448" s="195"/>
      <c r="AC448" s="246"/>
      <c r="AD448" s="195"/>
      <c r="AE448" s="246"/>
      <c r="AF448" s="195"/>
      <c r="AG448" s="246"/>
      <c r="AH448" s="195"/>
      <c r="AI448" s="246"/>
      <c r="AK448" s="246"/>
      <c r="AM448" s="246"/>
    </row>
    <row r="449" spans="1:39" s="17" customFormat="1" ht="14.25" customHeight="1" x14ac:dyDescent="0.25">
      <c r="A449" s="198"/>
      <c r="B449" s="200"/>
      <c r="C449" s="199"/>
      <c r="D449" s="199"/>
      <c r="E449" s="199"/>
      <c r="F449" s="200"/>
      <c r="G449" s="200"/>
      <c r="H449" s="198"/>
      <c r="I449" s="199"/>
      <c r="J449" s="212"/>
      <c r="K449" s="198"/>
      <c r="L449" s="198"/>
      <c r="M449" s="198"/>
      <c r="N449" s="198"/>
      <c r="O449" s="198"/>
      <c r="P449" s="198"/>
      <c r="Q449" s="198"/>
      <c r="R449" s="198"/>
      <c r="S449" s="198"/>
      <c r="T449" s="331"/>
      <c r="U449" s="331"/>
      <c r="V449" s="332"/>
      <c r="W449" s="332"/>
      <c r="X449" s="333"/>
      <c r="Y449" s="199"/>
      <c r="Z449" s="199"/>
      <c r="AA449" s="198"/>
      <c r="AB449" s="195"/>
      <c r="AC449" s="246"/>
      <c r="AD449" s="195"/>
      <c r="AE449" s="246"/>
      <c r="AF449" s="195"/>
      <c r="AG449" s="246"/>
      <c r="AH449" s="195"/>
      <c r="AI449" s="246"/>
      <c r="AK449" s="246"/>
      <c r="AM449" s="246"/>
    </row>
    <row r="450" spans="1:39" s="17" customFormat="1" ht="14.25" customHeight="1" x14ac:dyDescent="0.25">
      <c r="A450" s="198"/>
      <c r="B450" s="200"/>
      <c r="C450" s="199"/>
      <c r="D450" s="199"/>
      <c r="E450" s="199"/>
      <c r="F450" s="200"/>
      <c r="G450" s="200"/>
      <c r="H450" s="198"/>
      <c r="I450" s="199"/>
      <c r="J450" s="212"/>
      <c r="K450" s="198"/>
      <c r="L450" s="198"/>
      <c r="M450" s="198"/>
      <c r="N450" s="198"/>
      <c r="O450" s="198"/>
      <c r="P450" s="198"/>
      <c r="Q450" s="198"/>
      <c r="R450" s="198"/>
      <c r="S450" s="198"/>
      <c r="T450" s="331"/>
      <c r="U450" s="331"/>
      <c r="V450" s="332"/>
      <c r="W450" s="332"/>
      <c r="X450" s="333"/>
      <c r="Y450" s="199"/>
      <c r="Z450" s="199"/>
      <c r="AA450" s="198"/>
      <c r="AB450" s="195"/>
      <c r="AC450" s="246"/>
      <c r="AD450" s="195"/>
      <c r="AE450" s="246"/>
      <c r="AF450" s="195"/>
      <c r="AG450" s="246"/>
      <c r="AH450" s="195"/>
      <c r="AI450" s="246"/>
      <c r="AK450" s="246"/>
      <c r="AM450" s="246"/>
    </row>
    <row r="451" spans="1:39" s="17" customFormat="1" ht="14.25" customHeight="1" x14ac:dyDescent="0.25">
      <c r="A451" s="198"/>
      <c r="B451" s="200"/>
      <c r="C451" s="199"/>
      <c r="D451" s="199"/>
      <c r="E451" s="199"/>
      <c r="F451" s="200"/>
      <c r="G451" s="200"/>
      <c r="H451" s="198"/>
      <c r="I451" s="199"/>
      <c r="J451" s="212"/>
      <c r="K451" s="198"/>
      <c r="L451" s="198"/>
      <c r="M451" s="198"/>
      <c r="N451" s="198"/>
      <c r="O451" s="198"/>
      <c r="P451" s="198"/>
      <c r="Q451" s="198"/>
      <c r="R451" s="198"/>
      <c r="S451" s="198"/>
      <c r="T451" s="331"/>
      <c r="U451" s="331"/>
      <c r="V451" s="332"/>
      <c r="W451" s="332"/>
      <c r="X451" s="333"/>
      <c r="Y451" s="199"/>
      <c r="Z451" s="199"/>
      <c r="AA451" s="198"/>
      <c r="AB451" s="195"/>
      <c r="AC451" s="246"/>
      <c r="AD451" s="195"/>
      <c r="AE451" s="246"/>
      <c r="AF451" s="195"/>
      <c r="AG451" s="246"/>
      <c r="AH451" s="195"/>
      <c r="AI451" s="246"/>
      <c r="AK451" s="246"/>
      <c r="AM451" s="246"/>
    </row>
    <row r="452" spans="1:39" s="17" customFormat="1" ht="14.25" customHeight="1" x14ac:dyDescent="0.25">
      <c r="A452" s="198"/>
      <c r="B452" s="200"/>
      <c r="C452" s="199"/>
      <c r="D452" s="199"/>
      <c r="E452" s="199"/>
      <c r="F452" s="200"/>
      <c r="G452" s="200"/>
      <c r="H452" s="198"/>
      <c r="I452" s="199"/>
      <c r="J452" s="212"/>
      <c r="K452" s="198"/>
      <c r="L452" s="198"/>
      <c r="M452" s="198"/>
      <c r="N452" s="198"/>
      <c r="O452" s="198"/>
      <c r="P452" s="198"/>
      <c r="Q452" s="198"/>
      <c r="R452" s="198"/>
      <c r="S452" s="198"/>
      <c r="T452" s="331"/>
      <c r="U452" s="331"/>
      <c r="V452" s="332"/>
      <c r="W452" s="332"/>
      <c r="X452" s="333"/>
      <c r="Y452" s="199"/>
      <c r="Z452" s="199"/>
      <c r="AA452" s="198"/>
      <c r="AB452" s="195"/>
      <c r="AC452" s="246"/>
      <c r="AD452" s="195"/>
      <c r="AE452" s="246"/>
      <c r="AF452" s="195"/>
      <c r="AG452" s="246"/>
      <c r="AH452" s="195"/>
      <c r="AI452" s="246"/>
      <c r="AK452" s="246"/>
      <c r="AM452" s="246"/>
    </row>
    <row r="453" spans="1:39" s="17" customFormat="1" ht="14.25" customHeight="1" x14ac:dyDescent="0.25">
      <c r="A453" s="198"/>
      <c r="B453" s="200"/>
      <c r="C453" s="199"/>
      <c r="D453" s="199"/>
      <c r="E453" s="199"/>
      <c r="F453" s="200"/>
      <c r="G453" s="200"/>
      <c r="H453" s="198"/>
      <c r="I453" s="199"/>
      <c r="J453" s="212"/>
      <c r="K453" s="198"/>
      <c r="L453" s="198"/>
      <c r="M453" s="198"/>
      <c r="N453" s="198"/>
      <c r="O453" s="198"/>
      <c r="P453" s="198"/>
      <c r="Q453" s="198"/>
      <c r="R453" s="198"/>
      <c r="S453" s="198"/>
      <c r="T453" s="331"/>
      <c r="U453" s="331"/>
      <c r="V453" s="332"/>
      <c r="W453" s="332"/>
      <c r="X453" s="333"/>
      <c r="Y453" s="199"/>
      <c r="Z453" s="199"/>
      <c r="AA453" s="198"/>
      <c r="AB453" s="195"/>
      <c r="AC453" s="246"/>
      <c r="AD453" s="195"/>
      <c r="AE453" s="246"/>
      <c r="AF453" s="195"/>
      <c r="AG453" s="246"/>
      <c r="AH453" s="195"/>
      <c r="AI453" s="246"/>
      <c r="AK453" s="246"/>
      <c r="AM453" s="246"/>
    </row>
    <row r="454" spans="1:39" s="17" customFormat="1" ht="14.25" customHeight="1" x14ac:dyDescent="0.25">
      <c r="A454" s="198"/>
      <c r="B454" s="200"/>
      <c r="C454" s="199"/>
      <c r="D454" s="199"/>
      <c r="E454" s="199"/>
      <c r="F454" s="200"/>
      <c r="G454" s="200"/>
      <c r="H454" s="198"/>
      <c r="I454" s="199"/>
      <c r="J454" s="212"/>
      <c r="K454" s="198"/>
      <c r="L454" s="198"/>
      <c r="M454" s="198"/>
      <c r="N454" s="198"/>
      <c r="O454" s="198"/>
      <c r="P454" s="198"/>
      <c r="Q454" s="198"/>
      <c r="R454" s="198"/>
      <c r="S454" s="198"/>
      <c r="T454" s="331"/>
      <c r="U454" s="331"/>
      <c r="V454" s="332"/>
      <c r="W454" s="332"/>
      <c r="X454" s="333"/>
      <c r="Y454" s="199"/>
      <c r="Z454" s="199"/>
      <c r="AA454" s="198"/>
      <c r="AB454" s="195"/>
      <c r="AC454" s="246"/>
      <c r="AD454" s="195"/>
      <c r="AE454" s="246"/>
      <c r="AF454" s="195"/>
      <c r="AG454" s="246"/>
      <c r="AH454" s="195"/>
      <c r="AI454" s="246"/>
      <c r="AK454" s="246"/>
      <c r="AM454" s="246"/>
    </row>
    <row r="455" spans="1:39" s="17" customFormat="1" ht="14.25" customHeight="1" x14ac:dyDescent="0.25">
      <c r="A455" s="198"/>
      <c r="B455" s="200"/>
      <c r="C455" s="199"/>
      <c r="D455" s="199"/>
      <c r="E455" s="199"/>
      <c r="F455" s="200"/>
      <c r="G455" s="200"/>
      <c r="H455" s="198"/>
      <c r="I455" s="199"/>
      <c r="J455" s="212"/>
      <c r="K455" s="198"/>
      <c r="L455" s="198"/>
      <c r="M455" s="198"/>
      <c r="N455" s="198"/>
      <c r="O455" s="198"/>
      <c r="P455" s="198"/>
      <c r="Q455" s="198"/>
      <c r="R455" s="198"/>
      <c r="S455" s="198"/>
      <c r="T455" s="331"/>
      <c r="U455" s="331"/>
      <c r="V455" s="332"/>
      <c r="W455" s="332"/>
      <c r="X455" s="333"/>
      <c r="Y455" s="199"/>
      <c r="Z455" s="199"/>
      <c r="AA455" s="198"/>
      <c r="AB455" s="195"/>
      <c r="AC455" s="246"/>
      <c r="AD455" s="195"/>
      <c r="AE455" s="246"/>
      <c r="AF455" s="195"/>
      <c r="AG455" s="246"/>
      <c r="AH455" s="195"/>
      <c r="AI455" s="246"/>
      <c r="AK455" s="246"/>
      <c r="AM455" s="246"/>
    </row>
    <row r="456" spans="1:39" s="17" customFormat="1" ht="14.25" customHeight="1" x14ac:dyDescent="0.25">
      <c r="A456" s="198"/>
      <c r="B456" s="200"/>
      <c r="C456" s="199"/>
      <c r="D456" s="199"/>
      <c r="E456" s="199"/>
      <c r="F456" s="200"/>
      <c r="G456" s="200"/>
      <c r="H456" s="198"/>
      <c r="I456" s="199"/>
      <c r="J456" s="212"/>
      <c r="K456" s="198"/>
      <c r="L456" s="198"/>
      <c r="M456" s="198"/>
      <c r="N456" s="198"/>
      <c r="O456" s="198"/>
      <c r="P456" s="198"/>
      <c r="Q456" s="198"/>
      <c r="R456" s="198"/>
      <c r="S456" s="198"/>
      <c r="T456" s="331"/>
      <c r="U456" s="331"/>
      <c r="V456" s="332"/>
      <c r="W456" s="332"/>
      <c r="X456" s="333"/>
      <c r="Y456" s="199"/>
      <c r="Z456" s="199"/>
      <c r="AA456" s="198"/>
      <c r="AB456" s="195"/>
      <c r="AC456" s="246"/>
      <c r="AD456" s="195"/>
      <c r="AE456" s="246"/>
      <c r="AF456" s="195"/>
      <c r="AG456" s="246"/>
      <c r="AH456" s="195"/>
      <c r="AI456" s="246"/>
      <c r="AK456" s="246"/>
      <c r="AM456" s="246"/>
    </row>
    <row r="457" spans="1:39" s="17" customFormat="1" ht="14.25" customHeight="1" x14ac:dyDescent="0.25">
      <c r="A457" s="198"/>
      <c r="B457" s="200"/>
      <c r="C457" s="199"/>
      <c r="D457" s="199"/>
      <c r="E457" s="199"/>
      <c r="F457" s="200"/>
      <c r="G457" s="200"/>
      <c r="H457" s="198"/>
      <c r="I457" s="199"/>
      <c r="J457" s="212"/>
      <c r="K457" s="198"/>
      <c r="L457" s="198"/>
      <c r="M457" s="198"/>
      <c r="N457" s="198"/>
      <c r="O457" s="198"/>
      <c r="P457" s="198"/>
      <c r="Q457" s="198"/>
      <c r="R457" s="198"/>
      <c r="S457" s="198"/>
      <c r="T457" s="331"/>
      <c r="U457" s="331"/>
      <c r="V457" s="332"/>
      <c r="W457" s="332"/>
      <c r="X457" s="333"/>
      <c r="Y457" s="199"/>
      <c r="Z457" s="199"/>
      <c r="AA457" s="198"/>
      <c r="AB457" s="195"/>
      <c r="AC457" s="246"/>
      <c r="AD457" s="195"/>
      <c r="AE457" s="246"/>
      <c r="AF457" s="195"/>
      <c r="AG457" s="246"/>
      <c r="AH457" s="195"/>
      <c r="AI457" s="246"/>
      <c r="AK457" s="246"/>
      <c r="AM457" s="246"/>
    </row>
    <row r="458" spans="1:39" s="17" customFormat="1" ht="14.25" customHeight="1" x14ac:dyDescent="0.25">
      <c r="A458" s="198"/>
      <c r="B458" s="200"/>
      <c r="C458" s="199"/>
      <c r="D458" s="199"/>
      <c r="E458" s="199"/>
      <c r="F458" s="200"/>
      <c r="G458" s="200"/>
      <c r="H458" s="198"/>
      <c r="I458" s="199"/>
      <c r="J458" s="212"/>
      <c r="K458" s="198"/>
      <c r="L458" s="198"/>
      <c r="M458" s="198"/>
      <c r="N458" s="198"/>
      <c r="O458" s="198"/>
      <c r="P458" s="198"/>
      <c r="Q458" s="198"/>
      <c r="R458" s="198"/>
      <c r="S458" s="198"/>
      <c r="T458" s="331"/>
      <c r="U458" s="331"/>
      <c r="V458" s="332"/>
      <c r="W458" s="332"/>
      <c r="X458" s="333"/>
      <c r="Y458" s="199"/>
      <c r="Z458" s="199"/>
      <c r="AA458" s="198"/>
      <c r="AB458" s="195"/>
      <c r="AC458" s="246"/>
      <c r="AD458" s="195"/>
      <c r="AE458" s="246"/>
      <c r="AF458" s="195"/>
      <c r="AG458" s="246"/>
      <c r="AH458" s="195"/>
      <c r="AI458" s="246"/>
      <c r="AK458" s="246"/>
      <c r="AM458" s="246"/>
    </row>
    <row r="459" spans="1:39" s="17" customFormat="1" ht="14.25" customHeight="1" x14ac:dyDescent="0.25">
      <c r="A459" s="198"/>
      <c r="B459" s="200"/>
      <c r="C459" s="199"/>
      <c r="D459" s="199"/>
      <c r="E459" s="199"/>
      <c r="F459" s="200"/>
      <c r="G459" s="200"/>
      <c r="H459" s="198"/>
      <c r="I459" s="199"/>
      <c r="J459" s="212"/>
      <c r="K459" s="198"/>
      <c r="L459" s="198"/>
      <c r="M459" s="198"/>
      <c r="N459" s="198"/>
      <c r="O459" s="198"/>
      <c r="P459" s="198"/>
      <c r="Q459" s="198"/>
      <c r="R459" s="198"/>
      <c r="S459" s="198"/>
      <c r="T459" s="331"/>
      <c r="U459" s="331"/>
      <c r="V459" s="332"/>
      <c r="W459" s="332"/>
      <c r="X459" s="333"/>
      <c r="Y459" s="199"/>
      <c r="Z459" s="199"/>
      <c r="AA459" s="198"/>
      <c r="AB459" s="195"/>
      <c r="AC459" s="246"/>
      <c r="AD459" s="195"/>
      <c r="AE459" s="246"/>
      <c r="AF459" s="195"/>
      <c r="AG459" s="246"/>
      <c r="AH459" s="195"/>
      <c r="AI459" s="246"/>
      <c r="AK459" s="246"/>
      <c r="AM459" s="246"/>
    </row>
    <row r="460" spans="1:39" s="17" customFormat="1" ht="14.25" customHeight="1" x14ac:dyDescent="0.25">
      <c r="A460" s="198"/>
      <c r="B460" s="200"/>
      <c r="C460" s="199"/>
      <c r="D460" s="199"/>
      <c r="E460" s="199"/>
      <c r="F460" s="200"/>
      <c r="G460" s="200"/>
      <c r="H460" s="198"/>
      <c r="I460" s="199"/>
      <c r="J460" s="212"/>
      <c r="K460" s="198"/>
      <c r="L460" s="198"/>
      <c r="M460" s="198"/>
      <c r="N460" s="198"/>
      <c r="O460" s="198"/>
      <c r="P460" s="198"/>
      <c r="Q460" s="198"/>
      <c r="R460" s="198"/>
      <c r="S460" s="198"/>
      <c r="T460" s="331"/>
      <c r="U460" s="331"/>
      <c r="V460" s="332"/>
      <c r="W460" s="332"/>
      <c r="X460" s="333"/>
      <c r="Y460" s="199"/>
      <c r="Z460" s="199"/>
      <c r="AA460" s="198"/>
      <c r="AB460" s="195"/>
      <c r="AC460" s="246"/>
      <c r="AD460" s="195"/>
      <c r="AE460" s="246"/>
      <c r="AF460" s="195"/>
      <c r="AG460" s="246"/>
      <c r="AH460" s="195"/>
      <c r="AI460" s="246"/>
      <c r="AK460" s="246"/>
      <c r="AM460" s="246"/>
    </row>
    <row r="461" spans="1:39" s="17" customFormat="1" ht="14.25" customHeight="1" x14ac:dyDescent="0.25">
      <c r="A461" s="198"/>
      <c r="B461" s="200"/>
      <c r="C461" s="199"/>
      <c r="D461" s="199"/>
      <c r="E461" s="199"/>
      <c r="F461" s="200"/>
      <c r="G461" s="200"/>
      <c r="H461" s="198"/>
      <c r="I461" s="199"/>
      <c r="J461" s="212"/>
      <c r="K461" s="198"/>
      <c r="L461" s="198"/>
      <c r="M461" s="198"/>
      <c r="N461" s="198"/>
      <c r="O461" s="198"/>
      <c r="P461" s="198"/>
      <c r="Q461" s="198"/>
      <c r="R461" s="198"/>
      <c r="S461" s="198"/>
      <c r="T461" s="331"/>
      <c r="U461" s="331"/>
      <c r="V461" s="332"/>
      <c r="W461" s="332"/>
      <c r="X461" s="333"/>
      <c r="Y461" s="199"/>
      <c r="Z461" s="199"/>
      <c r="AA461" s="198"/>
      <c r="AB461" s="195"/>
      <c r="AC461" s="246"/>
      <c r="AD461" s="195"/>
      <c r="AE461" s="246"/>
      <c r="AF461" s="195"/>
      <c r="AG461" s="246"/>
      <c r="AH461" s="195"/>
      <c r="AI461" s="246"/>
      <c r="AK461" s="246"/>
      <c r="AM461" s="246"/>
    </row>
    <row r="462" spans="1:39" s="17" customFormat="1" ht="14.25" customHeight="1" x14ac:dyDescent="0.25">
      <c r="A462" s="198"/>
      <c r="B462" s="200"/>
      <c r="C462" s="199"/>
      <c r="D462" s="199"/>
      <c r="E462" s="199"/>
      <c r="F462" s="200"/>
      <c r="G462" s="200"/>
      <c r="H462" s="198"/>
      <c r="I462" s="199"/>
      <c r="J462" s="212"/>
      <c r="K462" s="198"/>
      <c r="L462" s="198"/>
      <c r="M462" s="198"/>
      <c r="N462" s="198"/>
      <c r="O462" s="198"/>
      <c r="P462" s="198"/>
      <c r="Q462" s="198"/>
      <c r="R462" s="198"/>
      <c r="S462" s="198"/>
      <c r="T462" s="331"/>
      <c r="U462" s="331"/>
      <c r="V462" s="332"/>
      <c r="W462" s="332"/>
      <c r="X462" s="333"/>
      <c r="Y462" s="199"/>
      <c r="Z462" s="199"/>
      <c r="AA462" s="198"/>
      <c r="AB462" s="195"/>
      <c r="AC462" s="246"/>
      <c r="AD462" s="195"/>
      <c r="AE462" s="246"/>
      <c r="AF462" s="195"/>
      <c r="AG462" s="246"/>
      <c r="AH462" s="195"/>
      <c r="AI462" s="246"/>
      <c r="AK462" s="246"/>
      <c r="AM462" s="246"/>
    </row>
    <row r="463" spans="1:39" s="17" customFormat="1" ht="14.25" customHeight="1" x14ac:dyDescent="0.25">
      <c r="A463" s="198"/>
      <c r="B463" s="200"/>
      <c r="C463" s="199"/>
      <c r="D463" s="199"/>
      <c r="E463" s="199"/>
      <c r="F463" s="200"/>
      <c r="G463" s="200"/>
      <c r="H463" s="198"/>
      <c r="I463" s="199"/>
      <c r="J463" s="212"/>
      <c r="K463" s="198"/>
      <c r="L463" s="198"/>
      <c r="M463" s="198"/>
      <c r="N463" s="198"/>
      <c r="O463" s="198"/>
      <c r="P463" s="198"/>
      <c r="Q463" s="198"/>
      <c r="R463" s="198"/>
      <c r="S463" s="198"/>
      <c r="T463" s="331"/>
      <c r="U463" s="331"/>
      <c r="V463" s="332"/>
      <c r="W463" s="332"/>
      <c r="X463" s="333"/>
      <c r="Y463" s="199"/>
      <c r="Z463" s="199"/>
      <c r="AA463" s="198"/>
      <c r="AB463" s="195"/>
      <c r="AC463" s="246"/>
      <c r="AD463" s="195"/>
      <c r="AE463" s="246"/>
      <c r="AF463" s="195"/>
      <c r="AG463" s="246"/>
      <c r="AH463" s="195"/>
      <c r="AI463" s="246"/>
      <c r="AK463" s="246"/>
      <c r="AM463" s="246"/>
    </row>
    <row r="464" spans="1:39" s="17" customFormat="1" ht="14.25" customHeight="1" x14ac:dyDescent="0.25">
      <c r="A464" s="198"/>
      <c r="B464" s="200"/>
      <c r="C464" s="199"/>
      <c r="D464" s="199"/>
      <c r="E464" s="199"/>
      <c r="F464" s="200"/>
      <c r="G464" s="200"/>
      <c r="H464" s="198"/>
      <c r="I464" s="199"/>
      <c r="J464" s="212"/>
      <c r="K464" s="198"/>
      <c r="L464" s="198"/>
      <c r="M464" s="198"/>
      <c r="N464" s="198"/>
      <c r="O464" s="198"/>
      <c r="P464" s="198"/>
      <c r="Q464" s="198"/>
      <c r="R464" s="198"/>
      <c r="S464" s="198"/>
      <c r="T464" s="331"/>
      <c r="U464" s="331"/>
      <c r="V464" s="332"/>
      <c r="W464" s="332"/>
      <c r="X464" s="333"/>
      <c r="Y464" s="199"/>
      <c r="Z464" s="199"/>
      <c r="AA464" s="198"/>
      <c r="AB464" s="195"/>
      <c r="AC464" s="246"/>
      <c r="AD464" s="195"/>
      <c r="AE464" s="246"/>
      <c r="AF464" s="195"/>
      <c r="AG464" s="246"/>
      <c r="AH464" s="195"/>
      <c r="AI464" s="246"/>
      <c r="AK464" s="246"/>
      <c r="AM464" s="246"/>
    </row>
    <row r="465" spans="1:39" s="17" customFormat="1" ht="14.25" customHeight="1" x14ac:dyDescent="0.25">
      <c r="A465" s="198"/>
      <c r="B465" s="200"/>
      <c r="C465" s="199"/>
      <c r="D465" s="199"/>
      <c r="E465" s="199"/>
      <c r="F465" s="200"/>
      <c r="G465" s="200"/>
      <c r="H465" s="198"/>
      <c r="I465" s="199"/>
      <c r="J465" s="212"/>
      <c r="K465" s="198"/>
      <c r="L465" s="198"/>
      <c r="M465" s="198"/>
      <c r="N465" s="198"/>
      <c r="O465" s="198"/>
      <c r="P465" s="198"/>
      <c r="Q465" s="198"/>
      <c r="R465" s="198"/>
      <c r="S465" s="198"/>
      <c r="T465" s="331"/>
      <c r="U465" s="331"/>
      <c r="V465" s="332"/>
      <c r="W465" s="332"/>
      <c r="X465" s="333"/>
      <c r="Y465" s="199"/>
      <c r="Z465" s="199"/>
      <c r="AA465" s="198"/>
      <c r="AB465" s="195"/>
      <c r="AC465" s="246"/>
      <c r="AD465" s="195"/>
      <c r="AE465" s="246"/>
      <c r="AF465" s="195"/>
      <c r="AG465" s="246"/>
      <c r="AH465" s="195"/>
      <c r="AI465" s="246"/>
      <c r="AK465" s="246"/>
      <c r="AM465" s="246"/>
    </row>
    <row r="466" spans="1:39" s="17" customFormat="1" ht="14.25" customHeight="1" x14ac:dyDescent="0.25">
      <c r="A466" s="198"/>
      <c r="B466" s="200"/>
      <c r="C466" s="199"/>
      <c r="D466" s="199"/>
      <c r="E466" s="199"/>
      <c r="F466" s="200"/>
      <c r="G466" s="200"/>
      <c r="H466" s="198"/>
      <c r="I466" s="199"/>
      <c r="J466" s="212"/>
      <c r="K466" s="198"/>
      <c r="L466" s="198"/>
      <c r="M466" s="198"/>
      <c r="N466" s="198"/>
      <c r="O466" s="198"/>
      <c r="P466" s="198"/>
      <c r="Q466" s="198"/>
      <c r="R466" s="198"/>
      <c r="S466" s="198"/>
      <c r="T466" s="331"/>
      <c r="U466" s="331"/>
      <c r="V466" s="332"/>
      <c r="W466" s="332"/>
      <c r="X466" s="333"/>
      <c r="Y466" s="199"/>
      <c r="Z466" s="199"/>
      <c r="AA466" s="198"/>
      <c r="AB466" s="195"/>
      <c r="AC466" s="246"/>
      <c r="AD466" s="195"/>
      <c r="AE466" s="246"/>
      <c r="AF466" s="195"/>
      <c r="AG466" s="246"/>
      <c r="AH466" s="195"/>
      <c r="AI466" s="246"/>
      <c r="AK466" s="246"/>
      <c r="AM466" s="246"/>
    </row>
    <row r="467" spans="1:39" s="17" customFormat="1" ht="14.25" customHeight="1" x14ac:dyDescent="0.25">
      <c r="A467" s="198"/>
      <c r="B467" s="200"/>
      <c r="C467" s="199"/>
      <c r="D467" s="199"/>
      <c r="E467" s="199"/>
      <c r="F467" s="200"/>
      <c r="G467" s="200"/>
      <c r="H467" s="198"/>
      <c r="I467" s="199"/>
      <c r="J467" s="212"/>
      <c r="K467" s="198"/>
      <c r="L467" s="198"/>
      <c r="M467" s="198"/>
      <c r="N467" s="198"/>
      <c r="O467" s="198"/>
      <c r="P467" s="198"/>
      <c r="Q467" s="198"/>
      <c r="R467" s="198"/>
      <c r="S467" s="198"/>
      <c r="T467" s="331"/>
      <c r="U467" s="331"/>
      <c r="V467" s="332"/>
      <c r="W467" s="332"/>
      <c r="X467" s="333"/>
      <c r="Y467" s="199"/>
      <c r="Z467" s="199"/>
      <c r="AA467" s="198"/>
      <c r="AB467" s="195"/>
      <c r="AC467" s="246"/>
      <c r="AD467" s="195"/>
      <c r="AE467" s="246"/>
      <c r="AF467" s="195"/>
      <c r="AG467" s="246"/>
      <c r="AH467" s="195"/>
      <c r="AI467" s="246"/>
      <c r="AK467" s="246"/>
      <c r="AM467" s="246"/>
    </row>
    <row r="468" spans="1:39" s="17" customFormat="1" ht="14.25" customHeight="1" x14ac:dyDescent="0.25">
      <c r="A468" s="198"/>
      <c r="B468" s="200"/>
      <c r="C468" s="199"/>
      <c r="D468" s="199"/>
      <c r="E468" s="199"/>
      <c r="F468" s="200"/>
      <c r="G468" s="200"/>
      <c r="H468" s="198"/>
      <c r="I468" s="199"/>
      <c r="J468" s="212"/>
      <c r="K468" s="198"/>
      <c r="L468" s="198"/>
      <c r="M468" s="198"/>
      <c r="N468" s="198"/>
      <c r="O468" s="198"/>
      <c r="P468" s="198"/>
      <c r="Q468" s="198"/>
      <c r="R468" s="198"/>
      <c r="S468" s="198"/>
      <c r="T468" s="331"/>
      <c r="U468" s="331"/>
      <c r="V468" s="332"/>
      <c r="W468" s="332"/>
      <c r="X468" s="333"/>
      <c r="Y468" s="199"/>
      <c r="Z468" s="199"/>
      <c r="AA468" s="198"/>
      <c r="AB468" s="195"/>
      <c r="AC468" s="246"/>
      <c r="AD468" s="195"/>
      <c r="AE468" s="246"/>
      <c r="AF468" s="195"/>
      <c r="AG468" s="246"/>
      <c r="AH468" s="195"/>
      <c r="AI468" s="246"/>
      <c r="AK468" s="246"/>
      <c r="AM468" s="246"/>
    </row>
    <row r="469" spans="1:39" s="17" customFormat="1" ht="14.25" customHeight="1" x14ac:dyDescent="0.25">
      <c r="A469" s="198"/>
      <c r="B469" s="200"/>
      <c r="C469" s="199"/>
      <c r="D469" s="199"/>
      <c r="E469" s="199"/>
      <c r="F469" s="200"/>
      <c r="G469" s="200"/>
      <c r="H469" s="198"/>
      <c r="I469" s="199"/>
      <c r="J469" s="212"/>
      <c r="K469" s="198"/>
      <c r="L469" s="198"/>
      <c r="M469" s="198"/>
      <c r="N469" s="198"/>
      <c r="O469" s="198"/>
      <c r="P469" s="198"/>
      <c r="Q469" s="198"/>
      <c r="R469" s="198"/>
      <c r="S469" s="198"/>
      <c r="T469" s="331"/>
      <c r="U469" s="331"/>
      <c r="V469" s="332"/>
      <c r="W469" s="332"/>
      <c r="X469" s="333"/>
      <c r="Y469" s="199"/>
      <c r="Z469" s="199"/>
      <c r="AA469" s="198"/>
      <c r="AB469" s="195"/>
      <c r="AC469" s="246"/>
      <c r="AD469" s="195"/>
      <c r="AE469" s="246"/>
      <c r="AF469" s="195"/>
      <c r="AG469" s="246"/>
      <c r="AH469" s="195"/>
      <c r="AI469" s="246"/>
      <c r="AK469" s="246"/>
      <c r="AM469" s="246"/>
    </row>
    <row r="470" spans="1:39" s="17" customFormat="1" ht="14.25" customHeight="1" x14ac:dyDescent="0.25">
      <c r="A470" s="198"/>
      <c r="B470" s="200"/>
      <c r="C470" s="199"/>
      <c r="D470" s="199"/>
      <c r="E470" s="199"/>
      <c r="F470" s="200"/>
      <c r="G470" s="200"/>
      <c r="H470" s="198"/>
      <c r="I470" s="199"/>
      <c r="J470" s="212"/>
      <c r="K470" s="198"/>
      <c r="L470" s="198"/>
      <c r="M470" s="198"/>
      <c r="N470" s="198"/>
      <c r="O470" s="198"/>
      <c r="P470" s="198"/>
      <c r="Q470" s="198"/>
      <c r="R470" s="198"/>
      <c r="S470" s="198"/>
      <c r="T470" s="331"/>
      <c r="U470" s="331"/>
      <c r="V470" s="332"/>
      <c r="W470" s="332"/>
      <c r="X470" s="333"/>
      <c r="Y470" s="199"/>
      <c r="Z470" s="199"/>
      <c r="AA470" s="198"/>
      <c r="AB470" s="195"/>
      <c r="AC470" s="246"/>
      <c r="AD470" s="195"/>
      <c r="AE470" s="246"/>
      <c r="AF470" s="195"/>
      <c r="AG470" s="246"/>
      <c r="AH470" s="195"/>
      <c r="AI470" s="246"/>
      <c r="AK470" s="246"/>
      <c r="AM470" s="246"/>
    </row>
    <row r="471" spans="1:39" s="17" customFormat="1" ht="14.25" customHeight="1" x14ac:dyDescent="0.25">
      <c r="A471" s="198"/>
      <c r="B471" s="200"/>
      <c r="C471" s="199"/>
      <c r="D471" s="199"/>
      <c r="E471" s="199"/>
      <c r="F471" s="200"/>
      <c r="G471" s="200"/>
      <c r="H471" s="198"/>
      <c r="I471" s="199"/>
      <c r="J471" s="212"/>
      <c r="K471" s="198"/>
      <c r="L471" s="198"/>
      <c r="M471" s="198"/>
      <c r="N471" s="198"/>
      <c r="O471" s="198"/>
      <c r="P471" s="198"/>
      <c r="Q471" s="198"/>
      <c r="R471" s="198"/>
      <c r="S471" s="198"/>
      <c r="T471" s="331"/>
      <c r="U471" s="331"/>
      <c r="V471" s="332"/>
      <c r="W471" s="332"/>
      <c r="X471" s="333"/>
      <c r="Y471" s="199"/>
      <c r="Z471" s="199"/>
      <c r="AA471" s="198"/>
      <c r="AB471" s="195"/>
      <c r="AC471" s="246"/>
      <c r="AD471" s="195"/>
      <c r="AE471" s="246"/>
      <c r="AF471" s="195"/>
      <c r="AG471" s="246"/>
      <c r="AH471" s="195"/>
      <c r="AI471" s="246"/>
      <c r="AK471" s="246"/>
      <c r="AM471" s="246"/>
    </row>
    <row r="472" spans="1:39" s="17" customFormat="1" ht="14.25" customHeight="1" x14ac:dyDescent="0.25">
      <c r="A472" s="198"/>
      <c r="B472" s="200"/>
      <c r="C472" s="199"/>
      <c r="D472" s="199"/>
      <c r="E472" s="199"/>
      <c r="F472" s="200"/>
      <c r="G472" s="200"/>
      <c r="H472" s="198"/>
      <c r="I472" s="199"/>
      <c r="J472" s="212"/>
      <c r="K472" s="198"/>
      <c r="L472" s="198"/>
      <c r="M472" s="198"/>
      <c r="N472" s="198"/>
      <c r="O472" s="198"/>
      <c r="P472" s="198"/>
      <c r="Q472" s="198"/>
      <c r="R472" s="198"/>
      <c r="S472" s="198"/>
      <c r="T472" s="331"/>
      <c r="U472" s="331"/>
      <c r="V472" s="332"/>
      <c r="W472" s="332"/>
      <c r="X472" s="333"/>
      <c r="Y472" s="199"/>
      <c r="Z472" s="199"/>
      <c r="AA472" s="198"/>
      <c r="AB472" s="195"/>
      <c r="AC472" s="246"/>
      <c r="AD472" s="195"/>
      <c r="AE472" s="246"/>
      <c r="AF472" s="195"/>
      <c r="AG472" s="246"/>
      <c r="AH472" s="195"/>
      <c r="AI472" s="246"/>
      <c r="AK472" s="246"/>
      <c r="AM472" s="246"/>
    </row>
    <row r="473" spans="1:39" s="17" customFormat="1" ht="14.25" customHeight="1" x14ac:dyDescent="0.25">
      <c r="A473" s="198"/>
      <c r="B473" s="200"/>
      <c r="C473" s="199"/>
      <c r="D473" s="199"/>
      <c r="E473" s="199"/>
      <c r="F473" s="200"/>
      <c r="G473" s="200"/>
      <c r="H473" s="198"/>
      <c r="I473" s="199"/>
      <c r="J473" s="212"/>
      <c r="K473" s="198"/>
      <c r="L473" s="198"/>
      <c r="M473" s="198"/>
      <c r="N473" s="198"/>
      <c r="O473" s="198"/>
      <c r="P473" s="198"/>
      <c r="Q473" s="198"/>
      <c r="R473" s="198"/>
      <c r="S473" s="198"/>
      <c r="T473" s="331"/>
      <c r="U473" s="331"/>
      <c r="V473" s="332"/>
      <c r="W473" s="332"/>
      <c r="X473" s="333"/>
      <c r="Y473" s="199"/>
      <c r="Z473" s="199"/>
      <c r="AA473" s="198"/>
      <c r="AB473" s="195"/>
      <c r="AC473" s="246"/>
      <c r="AD473" s="195"/>
      <c r="AE473" s="246"/>
      <c r="AF473" s="195"/>
      <c r="AG473" s="246"/>
      <c r="AH473" s="195"/>
      <c r="AI473" s="246"/>
      <c r="AK473" s="246"/>
      <c r="AM473" s="246"/>
    </row>
    <row r="474" spans="1:39" s="17" customFormat="1" ht="14.25" customHeight="1" x14ac:dyDescent="0.25">
      <c r="A474" s="198"/>
      <c r="B474" s="200"/>
      <c r="C474" s="199"/>
      <c r="D474" s="199"/>
      <c r="E474" s="199"/>
      <c r="F474" s="200"/>
      <c r="G474" s="200"/>
      <c r="H474" s="198"/>
      <c r="I474" s="199"/>
      <c r="J474" s="212"/>
      <c r="K474" s="198"/>
      <c r="L474" s="198"/>
      <c r="M474" s="198"/>
      <c r="N474" s="198"/>
      <c r="O474" s="198"/>
      <c r="P474" s="198"/>
      <c r="Q474" s="198"/>
      <c r="R474" s="198"/>
      <c r="S474" s="198"/>
      <c r="T474" s="331"/>
      <c r="U474" s="331"/>
      <c r="V474" s="332"/>
      <c r="W474" s="332"/>
      <c r="X474" s="333"/>
      <c r="Y474" s="199"/>
      <c r="Z474" s="199"/>
      <c r="AA474" s="198"/>
      <c r="AB474" s="195"/>
      <c r="AC474" s="246"/>
      <c r="AD474" s="195"/>
      <c r="AE474" s="246"/>
      <c r="AF474" s="195"/>
      <c r="AG474" s="246"/>
      <c r="AH474" s="195"/>
      <c r="AI474" s="246"/>
      <c r="AK474" s="246"/>
      <c r="AM474" s="246"/>
    </row>
    <row r="475" spans="1:39" s="17" customFormat="1" ht="14.25" customHeight="1" x14ac:dyDescent="0.25">
      <c r="A475" s="198"/>
      <c r="B475" s="200"/>
      <c r="C475" s="199"/>
      <c r="D475" s="199"/>
      <c r="E475" s="199"/>
      <c r="F475" s="200"/>
      <c r="G475" s="200"/>
      <c r="H475" s="198"/>
      <c r="I475" s="199"/>
      <c r="J475" s="212"/>
      <c r="K475" s="198"/>
      <c r="L475" s="198"/>
      <c r="M475" s="198"/>
      <c r="N475" s="198"/>
      <c r="O475" s="198"/>
      <c r="P475" s="198"/>
      <c r="Q475" s="198"/>
      <c r="R475" s="198"/>
      <c r="S475" s="198"/>
      <c r="T475" s="331"/>
      <c r="U475" s="331"/>
      <c r="V475" s="332"/>
      <c r="W475" s="332"/>
      <c r="X475" s="333"/>
      <c r="Y475" s="199"/>
      <c r="Z475" s="199"/>
      <c r="AA475" s="198"/>
      <c r="AB475" s="195"/>
      <c r="AC475" s="246"/>
      <c r="AD475" s="195"/>
      <c r="AE475" s="246"/>
      <c r="AF475" s="195"/>
      <c r="AG475" s="246"/>
      <c r="AH475" s="195"/>
      <c r="AI475" s="246"/>
      <c r="AK475" s="246"/>
      <c r="AM475" s="246"/>
    </row>
    <row r="476" spans="1:39" s="17" customFormat="1" ht="14.25" customHeight="1" x14ac:dyDescent="0.25">
      <c r="A476" s="198"/>
      <c r="B476" s="200"/>
      <c r="C476" s="199"/>
      <c r="D476" s="199"/>
      <c r="E476" s="199"/>
      <c r="F476" s="200"/>
      <c r="G476" s="200"/>
      <c r="H476" s="198"/>
      <c r="I476" s="199"/>
      <c r="J476" s="212"/>
      <c r="K476" s="198"/>
      <c r="L476" s="198"/>
      <c r="M476" s="198"/>
      <c r="N476" s="198"/>
      <c r="O476" s="198"/>
      <c r="P476" s="198"/>
      <c r="Q476" s="198"/>
      <c r="R476" s="198"/>
      <c r="S476" s="198"/>
      <c r="T476" s="331"/>
      <c r="U476" s="331"/>
      <c r="V476" s="332"/>
      <c r="W476" s="332"/>
      <c r="X476" s="333"/>
      <c r="Y476" s="199"/>
      <c r="Z476" s="199"/>
      <c r="AA476" s="198"/>
      <c r="AB476" s="195"/>
      <c r="AC476" s="246"/>
      <c r="AD476" s="195"/>
      <c r="AE476" s="246"/>
      <c r="AF476" s="195"/>
      <c r="AG476" s="246"/>
      <c r="AH476" s="195"/>
      <c r="AI476" s="246"/>
      <c r="AK476" s="246"/>
      <c r="AM476" s="246"/>
    </row>
    <row r="477" spans="1:39" s="17" customFormat="1" ht="14.25" customHeight="1" x14ac:dyDescent="0.25">
      <c r="A477" s="198"/>
      <c r="B477" s="200"/>
      <c r="C477" s="199"/>
      <c r="D477" s="199"/>
      <c r="E477" s="199"/>
      <c r="F477" s="200"/>
      <c r="G477" s="200"/>
      <c r="H477" s="198"/>
      <c r="I477" s="199"/>
      <c r="J477" s="212"/>
      <c r="K477" s="198"/>
      <c r="L477" s="198"/>
      <c r="M477" s="198"/>
      <c r="N477" s="198"/>
      <c r="O477" s="198"/>
      <c r="P477" s="198"/>
      <c r="Q477" s="198"/>
      <c r="R477" s="198"/>
      <c r="S477" s="198"/>
      <c r="T477" s="331"/>
      <c r="U477" s="331"/>
      <c r="V477" s="332"/>
      <c r="W477" s="332"/>
      <c r="X477" s="333"/>
      <c r="Y477" s="199"/>
      <c r="Z477" s="199"/>
      <c r="AA477" s="198"/>
      <c r="AB477" s="195"/>
      <c r="AC477" s="246"/>
      <c r="AD477" s="195"/>
      <c r="AE477" s="246"/>
      <c r="AF477" s="195"/>
      <c r="AG477" s="246"/>
      <c r="AH477" s="195"/>
      <c r="AI477" s="246"/>
      <c r="AK477" s="246"/>
      <c r="AM477" s="246"/>
    </row>
    <row r="478" spans="1:39" s="17" customFormat="1" ht="14.25" customHeight="1" x14ac:dyDescent="0.25">
      <c r="A478" s="198"/>
      <c r="B478" s="200"/>
      <c r="C478" s="199"/>
      <c r="D478" s="199"/>
      <c r="E478" s="199"/>
      <c r="F478" s="200"/>
      <c r="G478" s="200"/>
      <c r="H478" s="198"/>
      <c r="I478" s="199"/>
      <c r="J478" s="212"/>
      <c r="K478" s="198"/>
      <c r="L478" s="198"/>
      <c r="M478" s="198"/>
      <c r="N478" s="198"/>
      <c r="O478" s="198"/>
      <c r="P478" s="198"/>
      <c r="Q478" s="198"/>
      <c r="R478" s="198"/>
      <c r="S478" s="198"/>
      <c r="T478" s="331"/>
      <c r="U478" s="331"/>
      <c r="V478" s="332"/>
      <c r="W478" s="332"/>
      <c r="X478" s="333"/>
      <c r="Y478" s="199"/>
      <c r="Z478" s="199"/>
      <c r="AA478" s="198"/>
      <c r="AB478" s="195"/>
      <c r="AC478" s="246"/>
      <c r="AD478" s="195"/>
      <c r="AE478" s="246"/>
      <c r="AF478" s="195"/>
      <c r="AG478" s="246"/>
      <c r="AH478" s="195"/>
      <c r="AI478" s="246"/>
      <c r="AK478" s="246"/>
      <c r="AM478" s="246"/>
    </row>
    <row r="479" spans="1:39" s="17" customFormat="1" ht="14.25" customHeight="1" x14ac:dyDescent="0.25">
      <c r="A479" s="198"/>
      <c r="B479" s="200"/>
      <c r="C479" s="199"/>
      <c r="D479" s="199"/>
      <c r="E479" s="199"/>
      <c r="F479" s="200"/>
      <c r="G479" s="200"/>
      <c r="H479" s="198"/>
      <c r="I479" s="199"/>
      <c r="J479" s="212"/>
      <c r="K479" s="198"/>
      <c r="L479" s="198"/>
      <c r="M479" s="198"/>
      <c r="N479" s="198"/>
      <c r="O479" s="198"/>
      <c r="P479" s="198"/>
      <c r="Q479" s="198"/>
      <c r="R479" s="198"/>
      <c r="S479" s="198"/>
      <c r="T479" s="331"/>
      <c r="U479" s="331"/>
      <c r="V479" s="332"/>
      <c r="W479" s="332"/>
      <c r="X479" s="333"/>
      <c r="Y479" s="199"/>
      <c r="Z479" s="199"/>
      <c r="AA479" s="198"/>
      <c r="AB479" s="195"/>
      <c r="AC479" s="246"/>
      <c r="AD479" s="195"/>
      <c r="AE479" s="246"/>
      <c r="AF479" s="195"/>
      <c r="AG479" s="246"/>
      <c r="AH479" s="195"/>
      <c r="AI479" s="246"/>
      <c r="AK479" s="246"/>
      <c r="AM479" s="246"/>
    </row>
    <row r="480" spans="1:39" s="17" customFormat="1" ht="14.25" customHeight="1" x14ac:dyDescent="0.25">
      <c r="A480" s="198"/>
      <c r="B480" s="200"/>
      <c r="C480" s="199"/>
      <c r="D480" s="199"/>
      <c r="E480" s="199"/>
      <c r="F480" s="200"/>
      <c r="G480" s="200"/>
      <c r="H480" s="198"/>
      <c r="I480" s="199"/>
      <c r="J480" s="212"/>
      <c r="K480" s="198"/>
      <c r="L480" s="198"/>
      <c r="M480" s="198"/>
      <c r="N480" s="198"/>
      <c r="O480" s="198"/>
      <c r="P480" s="198"/>
      <c r="Q480" s="198"/>
      <c r="R480" s="198"/>
      <c r="S480" s="198"/>
      <c r="T480" s="331"/>
      <c r="U480" s="331"/>
      <c r="V480" s="332"/>
      <c r="W480" s="332"/>
      <c r="X480" s="333"/>
      <c r="Y480" s="199"/>
      <c r="Z480" s="199"/>
      <c r="AA480" s="198"/>
      <c r="AB480" s="195"/>
      <c r="AC480" s="246"/>
      <c r="AD480" s="195"/>
      <c r="AE480" s="246"/>
      <c r="AF480" s="195"/>
      <c r="AG480" s="246"/>
      <c r="AH480" s="195"/>
      <c r="AI480" s="246"/>
      <c r="AK480" s="246"/>
      <c r="AM480" s="246"/>
    </row>
    <row r="481" spans="1:39" s="17" customFormat="1" ht="14.25" customHeight="1" x14ac:dyDescent="0.25">
      <c r="A481" s="198"/>
      <c r="B481" s="200"/>
      <c r="C481" s="199"/>
      <c r="D481" s="199"/>
      <c r="E481" s="199"/>
      <c r="F481" s="200"/>
      <c r="G481" s="200"/>
      <c r="H481" s="198"/>
      <c r="I481" s="199"/>
      <c r="J481" s="212"/>
      <c r="K481" s="198"/>
      <c r="L481" s="198"/>
      <c r="M481" s="198"/>
      <c r="N481" s="198"/>
      <c r="O481" s="198"/>
      <c r="P481" s="198"/>
      <c r="Q481" s="198"/>
      <c r="R481" s="198"/>
      <c r="S481" s="198"/>
      <c r="T481" s="331"/>
      <c r="U481" s="331"/>
      <c r="V481" s="332"/>
      <c r="W481" s="332"/>
      <c r="X481" s="333"/>
      <c r="Y481" s="199"/>
      <c r="Z481" s="199"/>
      <c r="AA481" s="198"/>
      <c r="AB481" s="195"/>
      <c r="AC481" s="246"/>
      <c r="AD481" s="195"/>
      <c r="AE481" s="246"/>
      <c r="AF481" s="195"/>
      <c r="AG481" s="246"/>
      <c r="AH481" s="195"/>
      <c r="AI481" s="246"/>
      <c r="AK481" s="246"/>
      <c r="AM481" s="246"/>
    </row>
    <row r="482" spans="1:39" s="17" customFormat="1" ht="14.25" customHeight="1" x14ac:dyDescent="0.25">
      <c r="A482" s="198"/>
      <c r="B482" s="200"/>
      <c r="C482" s="199"/>
      <c r="D482" s="199"/>
      <c r="E482" s="199"/>
      <c r="F482" s="200"/>
      <c r="G482" s="200"/>
      <c r="H482" s="198"/>
      <c r="I482" s="199"/>
      <c r="J482" s="212"/>
      <c r="K482" s="198"/>
      <c r="L482" s="198"/>
      <c r="M482" s="198"/>
      <c r="N482" s="198"/>
      <c r="O482" s="198"/>
      <c r="P482" s="198"/>
      <c r="Q482" s="198"/>
      <c r="R482" s="198"/>
      <c r="S482" s="198"/>
      <c r="T482" s="331"/>
      <c r="U482" s="331"/>
      <c r="V482" s="332"/>
      <c r="W482" s="332"/>
      <c r="X482" s="333"/>
      <c r="Y482" s="199"/>
      <c r="Z482" s="199"/>
      <c r="AA482" s="198"/>
      <c r="AB482" s="195"/>
      <c r="AC482" s="246"/>
      <c r="AD482" s="195"/>
      <c r="AE482" s="246"/>
      <c r="AF482" s="195"/>
      <c r="AG482" s="246"/>
      <c r="AH482" s="195"/>
      <c r="AI482" s="246"/>
      <c r="AK482" s="246"/>
      <c r="AM482" s="246"/>
    </row>
    <row r="483" spans="1:39" s="17" customFormat="1" ht="14.25" customHeight="1" x14ac:dyDescent="0.25">
      <c r="A483" s="198"/>
      <c r="B483" s="200"/>
      <c r="C483" s="199"/>
      <c r="D483" s="199"/>
      <c r="E483" s="199"/>
      <c r="F483" s="200"/>
      <c r="G483" s="200"/>
      <c r="H483" s="198"/>
      <c r="I483" s="199"/>
      <c r="J483" s="212"/>
      <c r="K483" s="198"/>
      <c r="L483" s="198"/>
      <c r="M483" s="198"/>
      <c r="N483" s="198"/>
      <c r="O483" s="198"/>
      <c r="P483" s="198"/>
      <c r="Q483" s="198"/>
      <c r="R483" s="198"/>
      <c r="S483" s="198"/>
      <c r="T483" s="331"/>
      <c r="U483" s="331"/>
      <c r="V483" s="332"/>
      <c r="W483" s="332"/>
      <c r="X483" s="333"/>
      <c r="Y483" s="199"/>
      <c r="Z483" s="199"/>
      <c r="AA483" s="198"/>
      <c r="AB483" s="195"/>
      <c r="AC483" s="246"/>
      <c r="AD483" s="195"/>
      <c r="AE483" s="246"/>
      <c r="AF483" s="195"/>
      <c r="AG483" s="246"/>
      <c r="AH483" s="195"/>
      <c r="AI483" s="246"/>
      <c r="AK483" s="246"/>
      <c r="AM483" s="246"/>
    </row>
    <row r="484" spans="1:39" s="17" customFormat="1" ht="14.25" customHeight="1" x14ac:dyDescent="0.25">
      <c r="A484" s="198"/>
      <c r="B484" s="200"/>
      <c r="C484" s="199"/>
      <c r="D484" s="199"/>
      <c r="E484" s="199"/>
      <c r="F484" s="200"/>
      <c r="G484" s="200"/>
      <c r="H484" s="198"/>
      <c r="I484" s="199"/>
      <c r="J484" s="212"/>
      <c r="K484" s="198"/>
      <c r="L484" s="198"/>
      <c r="M484" s="198"/>
      <c r="N484" s="198"/>
      <c r="O484" s="198"/>
      <c r="P484" s="198"/>
      <c r="Q484" s="198"/>
      <c r="R484" s="198"/>
      <c r="S484" s="198"/>
      <c r="T484" s="331"/>
      <c r="U484" s="331"/>
      <c r="V484" s="332"/>
      <c r="W484" s="332"/>
      <c r="X484" s="333"/>
      <c r="Y484" s="199"/>
      <c r="Z484" s="199"/>
      <c r="AA484" s="198"/>
      <c r="AB484" s="195"/>
      <c r="AC484" s="246"/>
      <c r="AD484" s="195"/>
      <c r="AE484" s="246"/>
      <c r="AF484" s="195"/>
      <c r="AG484" s="246"/>
      <c r="AH484" s="195"/>
      <c r="AI484" s="246"/>
      <c r="AK484" s="246"/>
      <c r="AM484" s="246"/>
    </row>
    <row r="485" spans="1:39" s="17" customFormat="1" ht="14.25" customHeight="1" x14ac:dyDescent="0.25">
      <c r="A485" s="198"/>
      <c r="B485" s="200"/>
      <c r="C485" s="199"/>
      <c r="D485" s="199"/>
      <c r="E485" s="199"/>
      <c r="F485" s="200"/>
      <c r="G485" s="200"/>
      <c r="H485" s="198"/>
      <c r="I485" s="199"/>
      <c r="J485" s="212"/>
      <c r="K485" s="198"/>
      <c r="L485" s="198"/>
      <c r="M485" s="198"/>
      <c r="N485" s="198"/>
      <c r="O485" s="198"/>
      <c r="P485" s="198"/>
      <c r="Q485" s="198"/>
      <c r="R485" s="198"/>
      <c r="S485" s="198"/>
      <c r="T485" s="331"/>
      <c r="U485" s="331"/>
      <c r="V485" s="332"/>
      <c r="W485" s="332"/>
      <c r="X485" s="333"/>
      <c r="Y485" s="199"/>
      <c r="Z485" s="199"/>
      <c r="AA485" s="198"/>
      <c r="AB485" s="195"/>
      <c r="AC485" s="246"/>
      <c r="AD485" s="195"/>
      <c r="AE485" s="246"/>
      <c r="AF485" s="195"/>
      <c r="AG485" s="246"/>
      <c r="AH485" s="195"/>
      <c r="AI485" s="246"/>
      <c r="AK485" s="246"/>
      <c r="AM485" s="246"/>
    </row>
    <row r="486" spans="1:39" s="17" customFormat="1" ht="14.25" customHeight="1" x14ac:dyDescent="0.25">
      <c r="A486" s="198"/>
      <c r="B486" s="200"/>
      <c r="C486" s="199"/>
      <c r="D486" s="199"/>
      <c r="E486" s="199"/>
      <c r="F486" s="200"/>
      <c r="G486" s="200"/>
      <c r="H486" s="198"/>
      <c r="I486" s="199"/>
      <c r="J486" s="212"/>
      <c r="K486" s="198"/>
      <c r="L486" s="198"/>
      <c r="M486" s="198"/>
      <c r="N486" s="198"/>
      <c r="O486" s="198"/>
      <c r="P486" s="198"/>
      <c r="Q486" s="198"/>
      <c r="R486" s="198"/>
      <c r="S486" s="198"/>
      <c r="T486" s="331"/>
      <c r="U486" s="331"/>
      <c r="V486" s="332"/>
      <c r="W486" s="332"/>
      <c r="X486" s="333"/>
      <c r="Y486" s="199"/>
      <c r="Z486" s="199"/>
      <c r="AA486" s="198"/>
      <c r="AB486" s="195"/>
      <c r="AC486" s="246"/>
      <c r="AD486" s="195"/>
      <c r="AE486" s="246"/>
      <c r="AF486" s="195"/>
      <c r="AG486" s="246"/>
      <c r="AH486" s="195"/>
      <c r="AI486" s="246"/>
      <c r="AK486" s="246"/>
      <c r="AM486" s="246"/>
    </row>
    <row r="487" spans="1:39" s="17" customFormat="1" ht="14.25" customHeight="1" x14ac:dyDescent="0.25">
      <c r="A487" s="198"/>
      <c r="B487" s="200"/>
      <c r="C487" s="199"/>
      <c r="D487" s="199"/>
      <c r="E487" s="199"/>
      <c r="F487" s="200"/>
      <c r="G487" s="200"/>
      <c r="H487" s="198"/>
      <c r="I487" s="199"/>
      <c r="J487" s="212"/>
      <c r="K487" s="198"/>
      <c r="L487" s="198"/>
      <c r="M487" s="198"/>
      <c r="N487" s="198"/>
      <c r="O487" s="198"/>
      <c r="P487" s="198"/>
      <c r="Q487" s="198"/>
      <c r="R487" s="198"/>
      <c r="S487" s="198"/>
      <c r="T487" s="331"/>
      <c r="U487" s="331"/>
      <c r="V487" s="332"/>
      <c r="W487" s="332"/>
      <c r="X487" s="333"/>
      <c r="Y487" s="199"/>
      <c r="Z487" s="199"/>
      <c r="AA487" s="198"/>
      <c r="AB487" s="195"/>
      <c r="AC487" s="246"/>
      <c r="AD487" s="195"/>
      <c r="AE487" s="246"/>
      <c r="AF487" s="195"/>
      <c r="AG487" s="246"/>
      <c r="AH487" s="195"/>
      <c r="AI487" s="246"/>
      <c r="AK487" s="246"/>
      <c r="AM487" s="246"/>
    </row>
    <row r="488" spans="1:39" s="17" customFormat="1" ht="14.25" customHeight="1" x14ac:dyDescent="0.25">
      <c r="A488" s="198"/>
      <c r="B488" s="200"/>
      <c r="C488" s="199"/>
      <c r="D488" s="199"/>
      <c r="E488" s="199"/>
      <c r="F488" s="200"/>
      <c r="G488" s="200"/>
      <c r="H488" s="198"/>
      <c r="I488" s="199"/>
      <c r="J488" s="212"/>
      <c r="K488" s="198"/>
      <c r="L488" s="198"/>
      <c r="M488" s="198"/>
      <c r="N488" s="198"/>
      <c r="O488" s="198"/>
      <c r="P488" s="198"/>
      <c r="Q488" s="198"/>
      <c r="R488" s="198"/>
      <c r="S488" s="198"/>
      <c r="T488" s="331"/>
      <c r="U488" s="331"/>
      <c r="V488" s="332"/>
      <c r="W488" s="332"/>
      <c r="X488" s="333"/>
      <c r="Y488" s="199"/>
      <c r="Z488" s="199"/>
      <c r="AA488" s="198"/>
      <c r="AB488" s="195"/>
      <c r="AC488" s="246"/>
      <c r="AD488" s="195"/>
      <c r="AE488" s="246"/>
      <c r="AF488" s="195"/>
      <c r="AG488" s="246"/>
      <c r="AH488" s="195"/>
      <c r="AI488" s="246"/>
      <c r="AK488" s="246"/>
      <c r="AM488" s="246"/>
    </row>
    <row r="489" spans="1:39" s="17" customFormat="1" ht="14.25" customHeight="1" x14ac:dyDescent="0.25">
      <c r="A489" s="198"/>
      <c r="B489" s="200"/>
      <c r="C489" s="199"/>
      <c r="D489" s="199"/>
      <c r="E489" s="199"/>
      <c r="F489" s="200"/>
      <c r="G489" s="200"/>
      <c r="H489" s="198"/>
      <c r="I489" s="199"/>
      <c r="J489" s="212"/>
      <c r="K489" s="198"/>
      <c r="L489" s="198"/>
      <c r="M489" s="198"/>
      <c r="N489" s="198"/>
      <c r="O489" s="198"/>
      <c r="P489" s="198"/>
      <c r="Q489" s="198"/>
      <c r="R489" s="198"/>
      <c r="S489" s="198"/>
      <c r="T489" s="331"/>
      <c r="U489" s="331"/>
      <c r="V489" s="332"/>
      <c r="W489" s="332"/>
      <c r="X489" s="333"/>
      <c r="Y489" s="199"/>
      <c r="Z489" s="199"/>
      <c r="AA489" s="198"/>
      <c r="AB489" s="195"/>
      <c r="AC489" s="246"/>
      <c r="AD489" s="195"/>
      <c r="AE489" s="246"/>
      <c r="AF489" s="195"/>
      <c r="AG489" s="246"/>
      <c r="AH489" s="195"/>
      <c r="AI489" s="246"/>
      <c r="AK489" s="246"/>
      <c r="AM489" s="246"/>
    </row>
    <row r="490" spans="1:39" s="17" customFormat="1" ht="14.25" customHeight="1" x14ac:dyDescent="0.25">
      <c r="A490" s="198"/>
      <c r="B490" s="200"/>
      <c r="C490" s="199"/>
      <c r="D490" s="199"/>
      <c r="E490" s="199"/>
      <c r="F490" s="200"/>
      <c r="G490" s="200"/>
      <c r="H490" s="198"/>
      <c r="I490" s="199"/>
      <c r="J490" s="212"/>
      <c r="K490" s="198"/>
      <c r="L490" s="198"/>
      <c r="M490" s="198"/>
      <c r="N490" s="198"/>
      <c r="O490" s="198"/>
      <c r="P490" s="198"/>
      <c r="Q490" s="198"/>
      <c r="R490" s="198"/>
      <c r="S490" s="198"/>
      <c r="T490" s="331"/>
      <c r="U490" s="331"/>
      <c r="V490" s="332"/>
      <c r="W490" s="332"/>
      <c r="X490" s="333"/>
      <c r="Y490" s="199"/>
      <c r="Z490" s="199"/>
      <c r="AA490" s="198"/>
      <c r="AB490" s="195"/>
      <c r="AC490" s="246"/>
      <c r="AD490" s="195"/>
      <c r="AE490" s="246"/>
      <c r="AF490" s="195"/>
      <c r="AG490" s="246"/>
      <c r="AH490" s="195"/>
      <c r="AI490" s="246"/>
      <c r="AK490" s="246"/>
      <c r="AM490" s="246"/>
    </row>
    <row r="491" spans="1:39" s="17" customFormat="1" ht="14.25" customHeight="1" x14ac:dyDescent="0.25">
      <c r="A491" s="198"/>
      <c r="B491" s="200"/>
      <c r="C491" s="199"/>
      <c r="D491" s="199"/>
      <c r="E491" s="199"/>
      <c r="F491" s="200"/>
      <c r="G491" s="200"/>
      <c r="H491" s="198"/>
      <c r="I491" s="199"/>
      <c r="J491" s="212"/>
      <c r="K491" s="198"/>
      <c r="L491" s="198"/>
      <c r="M491" s="198"/>
      <c r="N491" s="198"/>
      <c r="O491" s="198"/>
      <c r="P491" s="198"/>
      <c r="Q491" s="198"/>
      <c r="R491" s="198"/>
      <c r="S491" s="198"/>
      <c r="T491" s="331"/>
      <c r="U491" s="331"/>
      <c r="V491" s="332"/>
      <c r="W491" s="332"/>
      <c r="X491" s="333"/>
      <c r="Y491" s="199"/>
      <c r="Z491" s="199"/>
      <c r="AA491" s="198"/>
      <c r="AB491" s="195"/>
      <c r="AC491" s="246"/>
      <c r="AD491" s="195"/>
      <c r="AE491" s="246"/>
      <c r="AF491" s="195"/>
      <c r="AG491" s="246"/>
      <c r="AH491" s="195"/>
      <c r="AI491" s="246"/>
      <c r="AK491" s="246"/>
      <c r="AM491" s="246"/>
    </row>
    <row r="492" spans="1:39" s="17" customFormat="1" ht="14.25" customHeight="1" x14ac:dyDescent="0.25">
      <c r="A492" s="198"/>
      <c r="B492" s="200"/>
      <c r="C492" s="199"/>
      <c r="D492" s="199"/>
      <c r="E492" s="199"/>
      <c r="F492" s="200"/>
      <c r="G492" s="200"/>
      <c r="H492" s="198"/>
      <c r="I492" s="199"/>
      <c r="J492" s="212"/>
      <c r="K492" s="198"/>
      <c r="L492" s="198"/>
      <c r="M492" s="198"/>
      <c r="N492" s="198"/>
      <c r="O492" s="198"/>
      <c r="P492" s="198"/>
      <c r="Q492" s="198"/>
      <c r="R492" s="198"/>
      <c r="S492" s="198"/>
      <c r="T492" s="331"/>
      <c r="U492" s="331"/>
      <c r="V492" s="332"/>
      <c r="W492" s="332"/>
      <c r="X492" s="333"/>
      <c r="Y492" s="199"/>
      <c r="Z492" s="199"/>
      <c r="AA492" s="198"/>
      <c r="AB492" s="195"/>
      <c r="AC492" s="246"/>
      <c r="AD492" s="195"/>
      <c r="AE492" s="246"/>
      <c r="AF492" s="195"/>
      <c r="AG492" s="246"/>
      <c r="AH492" s="195"/>
      <c r="AI492" s="246"/>
      <c r="AK492" s="246"/>
      <c r="AM492" s="246"/>
    </row>
    <row r="493" spans="1:39" s="17" customFormat="1" ht="14.25" customHeight="1" x14ac:dyDescent="0.25">
      <c r="A493" s="198"/>
      <c r="B493" s="200"/>
      <c r="C493" s="199"/>
      <c r="D493" s="199"/>
      <c r="E493" s="199"/>
      <c r="F493" s="200"/>
      <c r="G493" s="200"/>
      <c r="H493" s="198"/>
      <c r="I493" s="199"/>
      <c r="J493" s="212"/>
      <c r="K493" s="198"/>
      <c r="L493" s="198"/>
      <c r="M493" s="198"/>
      <c r="N493" s="198"/>
      <c r="O493" s="198"/>
      <c r="P493" s="198"/>
      <c r="Q493" s="198"/>
      <c r="R493" s="198"/>
      <c r="S493" s="198"/>
      <c r="T493" s="331"/>
      <c r="U493" s="331"/>
      <c r="V493" s="332"/>
      <c r="W493" s="332"/>
      <c r="X493" s="333"/>
      <c r="Y493" s="199"/>
      <c r="Z493" s="199"/>
      <c r="AA493" s="198"/>
      <c r="AB493" s="195"/>
      <c r="AC493" s="246"/>
      <c r="AD493" s="195"/>
      <c r="AE493" s="246"/>
      <c r="AF493" s="195"/>
      <c r="AG493" s="246"/>
      <c r="AH493" s="195"/>
      <c r="AI493" s="246"/>
      <c r="AK493" s="246"/>
      <c r="AM493" s="246"/>
    </row>
    <row r="494" spans="1:39" s="17" customFormat="1" ht="14.25" customHeight="1" x14ac:dyDescent="0.25">
      <c r="A494" s="198"/>
      <c r="B494" s="200"/>
      <c r="C494" s="199"/>
      <c r="D494" s="199"/>
      <c r="E494" s="199"/>
      <c r="F494" s="200"/>
      <c r="G494" s="200"/>
      <c r="H494" s="198"/>
      <c r="I494" s="199"/>
      <c r="J494" s="212"/>
      <c r="K494" s="198"/>
      <c r="L494" s="198"/>
      <c r="M494" s="198"/>
      <c r="N494" s="198"/>
      <c r="O494" s="198"/>
      <c r="P494" s="198"/>
      <c r="Q494" s="198"/>
      <c r="R494" s="198"/>
      <c r="S494" s="198"/>
      <c r="T494" s="331"/>
      <c r="U494" s="331"/>
      <c r="V494" s="332"/>
      <c r="W494" s="332"/>
      <c r="X494" s="333"/>
      <c r="Y494" s="199"/>
      <c r="Z494" s="199"/>
      <c r="AA494" s="198"/>
      <c r="AB494" s="195"/>
      <c r="AC494" s="246"/>
      <c r="AD494" s="195"/>
      <c r="AE494" s="246"/>
      <c r="AF494" s="195"/>
      <c r="AG494" s="246"/>
      <c r="AH494" s="195"/>
      <c r="AI494" s="246"/>
      <c r="AK494" s="246"/>
      <c r="AM494" s="246"/>
    </row>
    <row r="495" spans="1:39" s="17" customFormat="1" ht="14.25" customHeight="1" x14ac:dyDescent="0.25">
      <c r="A495" s="198"/>
      <c r="B495" s="200"/>
      <c r="C495" s="199"/>
      <c r="D495" s="199"/>
      <c r="E495" s="199"/>
      <c r="F495" s="200"/>
      <c r="G495" s="200"/>
      <c r="H495" s="198"/>
      <c r="I495" s="199"/>
      <c r="J495" s="212"/>
      <c r="K495" s="198"/>
      <c r="L495" s="198"/>
      <c r="M495" s="198"/>
      <c r="N495" s="198"/>
      <c r="O495" s="198"/>
      <c r="P495" s="198"/>
      <c r="Q495" s="198"/>
      <c r="R495" s="198"/>
      <c r="S495" s="198"/>
      <c r="T495" s="331"/>
      <c r="U495" s="331"/>
      <c r="V495" s="332"/>
      <c r="W495" s="332"/>
      <c r="X495" s="333"/>
      <c r="Y495" s="199"/>
      <c r="Z495" s="199"/>
      <c r="AA495" s="198"/>
      <c r="AB495" s="195"/>
      <c r="AC495" s="246"/>
      <c r="AD495" s="195"/>
      <c r="AE495" s="246"/>
      <c r="AF495" s="195"/>
      <c r="AG495" s="246"/>
      <c r="AH495" s="195"/>
      <c r="AI495" s="246"/>
      <c r="AK495" s="246"/>
      <c r="AM495" s="246"/>
    </row>
    <row r="496" spans="1:39" s="17" customFormat="1" ht="14.25" customHeight="1" x14ac:dyDescent="0.25">
      <c r="A496" s="198"/>
      <c r="B496" s="200"/>
      <c r="C496" s="199"/>
      <c r="D496" s="199"/>
      <c r="E496" s="199"/>
      <c r="F496" s="200"/>
      <c r="G496" s="200"/>
      <c r="H496" s="198"/>
      <c r="I496" s="199"/>
      <c r="J496" s="212"/>
      <c r="K496" s="198"/>
      <c r="L496" s="198"/>
      <c r="M496" s="198"/>
      <c r="N496" s="198"/>
      <c r="O496" s="198"/>
      <c r="P496" s="198"/>
      <c r="Q496" s="198"/>
      <c r="R496" s="198"/>
      <c r="S496" s="198"/>
      <c r="T496" s="331"/>
      <c r="U496" s="331"/>
      <c r="V496" s="332"/>
      <c r="W496" s="332"/>
      <c r="X496" s="333"/>
      <c r="Y496" s="199"/>
      <c r="Z496" s="199"/>
      <c r="AA496" s="198"/>
      <c r="AB496" s="195"/>
      <c r="AC496" s="246"/>
      <c r="AD496" s="195"/>
      <c r="AE496" s="246"/>
      <c r="AF496" s="195"/>
      <c r="AG496" s="246"/>
      <c r="AH496" s="195"/>
      <c r="AI496" s="246"/>
      <c r="AK496" s="246"/>
      <c r="AM496" s="246"/>
    </row>
    <row r="497" spans="1:39" s="17" customFormat="1" ht="14.25" customHeight="1" x14ac:dyDescent="0.25">
      <c r="A497" s="198"/>
      <c r="B497" s="200"/>
      <c r="C497" s="199"/>
      <c r="D497" s="199"/>
      <c r="E497" s="199"/>
      <c r="F497" s="200"/>
      <c r="G497" s="200"/>
      <c r="H497" s="198"/>
      <c r="I497" s="199"/>
      <c r="J497" s="212"/>
      <c r="K497" s="198"/>
      <c r="L497" s="198"/>
      <c r="M497" s="198"/>
      <c r="N497" s="198"/>
      <c r="O497" s="198"/>
      <c r="P497" s="198"/>
      <c r="Q497" s="198"/>
      <c r="R497" s="198"/>
      <c r="S497" s="198"/>
      <c r="T497" s="331"/>
      <c r="U497" s="331"/>
      <c r="V497" s="332"/>
      <c r="W497" s="332"/>
      <c r="X497" s="333"/>
      <c r="Y497" s="199"/>
      <c r="Z497" s="199"/>
      <c r="AA497" s="198"/>
      <c r="AB497" s="195"/>
      <c r="AC497" s="246"/>
      <c r="AD497" s="195"/>
      <c r="AE497" s="246"/>
      <c r="AF497" s="195"/>
      <c r="AG497" s="246"/>
      <c r="AH497" s="195"/>
      <c r="AI497" s="246"/>
      <c r="AK497" s="246"/>
      <c r="AM497" s="246"/>
    </row>
    <row r="498" spans="1:39" s="17" customFormat="1" ht="14.25" customHeight="1" x14ac:dyDescent="0.25">
      <c r="A498" s="198"/>
      <c r="B498" s="200"/>
      <c r="C498" s="199"/>
      <c r="D498" s="199"/>
      <c r="E498" s="199"/>
      <c r="F498" s="200"/>
      <c r="G498" s="200"/>
      <c r="H498" s="198"/>
      <c r="I498" s="199"/>
      <c r="J498" s="212"/>
      <c r="K498" s="198"/>
      <c r="L498" s="198"/>
      <c r="M498" s="198"/>
      <c r="N498" s="198"/>
      <c r="O498" s="198"/>
      <c r="P498" s="198"/>
      <c r="Q498" s="198"/>
      <c r="R498" s="198"/>
      <c r="S498" s="198"/>
      <c r="T498" s="331"/>
      <c r="U498" s="331"/>
      <c r="V498" s="332"/>
      <c r="W498" s="332"/>
      <c r="X498" s="333"/>
      <c r="Y498" s="199"/>
      <c r="Z498" s="199"/>
      <c r="AA498" s="198"/>
      <c r="AB498" s="195"/>
      <c r="AC498" s="246"/>
      <c r="AD498" s="195"/>
      <c r="AE498" s="246"/>
      <c r="AF498" s="195"/>
      <c r="AG498" s="246"/>
      <c r="AH498" s="195"/>
      <c r="AI498" s="246"/>
      <c r="AK498" s="246"/>
      <c r="AM498" s="246"/>
    </row>
    <row r="499" spans="1:39" s="17" customFormat="1" ht="14.25" customHeight="1" x14ac:dyDescent="0.25">
      <c r="A499" s="198"/>
      <c r="B499" s="200"/>
      <c r="C499" s="199"/>
      <c r="D499" s="199"/>
      <c r="E499" s="199"/>
      <c r="F499" s="200"/>
      <c r="G499" s="200"/>
      <c r="H499" s="198"/>
      <c r="I499" s="199"/>
      <c r="J499" s="212"/>
      <c r="K499" s="198"/>
      <c r="L499" s="198"/>
      <c r="M499" s="198"/>
      <c r="N499" s="198"/>
      <c r="O499" s="198"/>
      <c r="P499" s="198"/>
      <c r="Q499" s="198"/>
      <c r="R499" s="198"/>
      <c r="S499" s="198"/>
      <c r="T499" s="331"/>
      <c r="U499" s="331"/>
      <c r="V499" s="332"/>
      <c r="W499" s="332"/>
      <c r="X499" s="333"/>
      <c r="Y499" s="199"/>
      <c r="Z499" s="199"/>
      <c r="AA499" s="198"/>
      <c r="AB499" s="195"/>
      <c r="AC499" s="246"/>
      <c r="AD499" s="195"/>
      <c r="AE499" s="246"/>
      <c r="AF499" s="195"/>
      <c r="AG499" s="246"/>
      <c r="AH499" s="195"/>
      <c r="AI499" s="246"/>
      <c r="AK499" s="246"/>
      <c r="AM499" s="246"/>
    </row>
    <row r="500" spans="1:39" s="17" customFormat="1" ht="14.25" customHeight="1" x14ac:dyDescent="0.25">
      <c r="A500" s="198"/>
      <c r="B500" s="200"/>
      <c r="C500" s="199"/>
      <c r="D500" s="199"/>
      <c r="E500" s="199"/>
      <c r="F500" s="200"/>
      <c r="G500" s="200"/>
      <c r="H500" s="198"/>
      <c r="I500" s="199"/>
      <c r="J500" s="212"/>
      <c r="K500" s="198"/>
      <c r="L500" s="198"/>
      <c r="M500" s="198"/>
      <c r="N500" s="198"/>
      <c r="O500" s="198"/>
      <c r="P500" s="198"/>
      <c r="Q500" s="198"/>
      <c r="R500" s="198"/>
      <c r="S500" s="198"/>
      <c r="T500" s="331"/>
      <c r="U500" s="331"/>
      <c r="V500" s="332"/>
      <c r="W500" s="332"/>
      <c r="X500" s="333"/>
      <c r="Y500" s="199"/>
      <c r="Z500" s="199"/>
      <c r="AA500" s="198"/>
      <c r="AB500" s="195"/>
      <c r="AC500" s="246"/>
      <c r="AD500" s="195"/>
      <c r="AE500" s="246"/>
      <c r="AF500" s="195"/>
      <c r="AG500" s="246"/>
      <c r="AH500" s="195"/>
      <c r="AI500" s="246"/>
      <c r="AK500" s="246"/>
      <c r="AM500" s="246"/>
    </row>
    <row r="501" spans="1:39" s="17" customFormat="1" ht="14.25" customHeight="1" x14ac:dyDescent="0.25">
      <c r="A501" s="198"/>
      <c r="B501" s="200"/>
      <c r="C501" s="199"/>
      <c r="D501" s="199"/>
      <c r="E501" s="199"/>
      <c r="F501" s="200"/>
      <c r="G501" s="200"/>
      <c r="H501" s="198"/>
      <c r="I501" s="199"/>
      <c r="J501" s="212"/>
      <c r="K501" s="198"/>
      <c r="L501" s="198"/>
      <c r="M501" s="198"/>
      <c r="N501" s="198"/>
      <c r="O501" s="198"/>
      <c r="P501" s="198"/>
      <c r="Q501" s="198"/>
      <c r="R501" s="198"/>
      <c r="S501" s="198"/>
      <c r="T501" s="331"/>
      <c r="U501" s="331"/>
      <c r="V501" s="332"/>
      <c r="W501" s="332"/>
      <c r="X501" s="333"/>
      <c r="Y501" s="199"/>
      <c r="Z501" s="199"/>
      <c r="AA501" s="198"/>
      <c r="AB501" s="195"/>
      <c r="AC501" s="246"/>
      <c r="AD501" s="195"/>
      <c r="AE501" s="246"/>
      <c r="AF501" s="195"/>
      <c r="AG501" s="246"/>
      <c r="AH501" s="195"/>
      <c r="AI501" s="246"/>
      <c r="AK501" s="246"/>
      <c r="AM501" s="246"/>
    </row>
    <row r="502" spans="1:39" s="17" customFormat="1" ht="14.25" customHeight="1" x14ac:dyDescent="0.25">
      <c r="A502" s="198"/>
      <c r="B502" s="200"/>
      <c r="C502" s="199"/>
      <c r="D502" s="199"/>
      <c r="E502" s="199"/>
      <c r="F502" s="200"/>
      <c r="G502" s="200"/>
      <c r="H502" s="198"/>
      <c r="I502" s="199"/>
      <c r="J502" s="212"/>
      <c r="K502" s="198"/>
      <c r="L502" s="198"/>
      <c r="M502" s="198"/>
      <c r="N502" s="198"/>
      <c r="O502" s="198"/>
      <c r="P502" s="198"/>
      <c r="Q502" s="198"/>
      <c r="R502" s="198"/>
      <c r="S502" s="198"/>
      <c r="T502" s="331"/>
      <c r="U502" s="331"/>
      <c r="V502" s="332"/>
      <c r="W502" s="332"/>
      <c r="X502" s="333"/>
      <c r="Y502" s="199"/>
      <c r="Z502" s="199"/>
      <c r="AA502" s="198"/>
      <c r="AB502" s="195"/>
      <c r="AC502" s="246"/>
      <c r="AD502" s="195"/>
      <c r="AE502" s="246"/>
      <c r="AF502" s="195"/>
      <c r="AG502" s="246"/>
      <c r="AH502" s="195"/>
      <c r="AI502" s="246"/>
      <c r="AK502" s="246"/>
      <c r="AM502" s="246"/>
    </row>
    <row r="503" spans="1:39" s="17" customFormat="1" ht="14.25" customHeight="1" x14ac:dyDescent="0.25">
      <c r="A503" s="198"/>
      <c r="B503" s="200"/>
      <c r="C503" s="199"/>
      <c r="D503" s="199"/>
      <c r="E503" s="199"/>
      <c r="F503" s="200"/>
      <c r="G503" s="200"/>
      <c r="H503" s="198"/>
      <c r="I503" s="199"/>
      <c r="J503" s="212"/>
      <c r="K503" s="198"/>
      <c r="L503" s="198"/>
      <c r="M503" s="198"/>
      <c r="N503" s="198"/>
      <c r="O503" s="198"/>
      <c r="P503" s="198"/>
      <c r="Q503" s="198"/>
      <c r="R503" s="198"/>
      <c r="S503" s="198"/>
      <c r="T503" s="331"/>
      <c r="U503" s="331"/>
      <c r="V503" s="332"/>
      <c r="W503" s="332"/>
      <c r="X503" s="333"/>
      <c r="Y503" s="199"/>
      <c r="Z503" s="199"/>
      <c r="AA503" s="198"/>
      <c r="AB503" s="195"/>
      <c r="AC503" s="246"/>
      <c r="AD503" s="195"/>
      <c r="AE503" s="246"/>
      <c r="AF503" s="195"/>
      <c r="AG503" s="246"/>
      <c r="AH503" s="195"/>
      <c r="AI503" s="246"/>
      <c r="AK503" s="246"/>
      <c r="AM503" s="246"/>
    </row>
    <row r="504" spans="1:39" s="17" customFormat="1" ht="14.25" customHeight="1" x14ac:dyDescent="0.25">
      <c r="A504" s="198"/>
      <c r="B504" s="200"/>
      <c r="C504" s="199"/>
      <c r="D504" s="199"/>
      <c r="E504" s="199"/>
      <c r="F504" s="200"/>
      <c r="G504" s="200"/>
      <c r="H504" s="198"/>
      <c r="I504" s="199"/>
      <c r="J504" s="212"/>
      <c r="K504" s="198"/>
      <c r="L504" s="198"/>
      <c r="M504" s="198"/>
      <c r="N504" s="198"/>
      <c r="O504" s="198"/>
      <c r="P504" s="198"/>
      <c r="Q504" s="198"/>
      <c r="R504" s="198"/>
      <c r="S504" s="198"/>
      <c r="T504" s="331"/>
      <c r="U504" s="331"/>
      <c r="V504" s="332"/>
      <c r="W504" s="332"/>
      <c r="X504" s="333"/>
      <c r="Y504" s="199"/>
      <c r="Z504" s="199"/>
      <c r="AA504" s="198"/>
      <c r="AB504" s="195"/>
      <c r="AC504" s="246"/>
      <c r="AD504" s="195"/>
      <c r="AE504" s="246"/>
      <c r="AF504" s="195"/>
      <c r="AG504" s="246"/>
      <c r="AH504" s="195"/>
      <c r="AI504" s="246"/>
      <c r="AK504" s="246"/>
      <c r="AM504" s="246"/>
    </row>
    <row r="505" spans="1:39" s="17" customFormat="1" ht="14.25" customHeight="1" x14ac:dyDescent="0.25">
      <c r="A505" s="198"/>
      <c r="B505" s="200"/>
      <c r="C505" s="199"/>
      <c r="D505" s="199"/>
      <c r="E505" s="199"/>
      <c r="F505" s="200"/>
      <c r="G505" s="200"/>
      <c r="H505" s="198"/>
      <c r="I505" s="199"/>
      <c r="J505" s="212"/>
      <c r="K505" s="198"/>
      <c r="L505" s="198"/>
      <c r="M505" s="198"/>
      <c r="N505" s="198"/>
      <c r="O505" s="198"/>
      <c r="P505" s="198"/>
      <c r="Q505" s="198"/>
      <c r="R505" s="198"/>
      <c r="S505" s="198"/>
      <c r="T505" s="331"/>
      <c r="U505" s="331"/>
      <c r="V505" s="332"/>
      <c r="W505" s="332"/>
      <c r="X505" s="333"/>
      <c r="Y505" s="199"/>
      <c r="Z505" s="199"/>
      <c r="AA505" s="198"/>
      <c r="AB505" s="195"/>
      <c r="AC505" s="246"/>
      <c r="AD505" s="195"/>
      <c r="AE505" s="246"/>
      <c r="AF505" s="195"/>
      <c r="AG505" s="246"/>
      <c r="AH505" s="195"/>
      <c r="AI505" s="246"/>
      <c r="AK505" s="246"/>
      <c r="AM505" s="246"/>
    </row>
    <row r="506" spans="1:39" s="17" customFormat="1" ht="14.25" customHeight="1" x14ac:dyDescent="0.25">
      <c r="A506" s="198"/>
      <c r="B506" s="200"/>
      <c r="C506" s="199"/>
      <c r="D506" s="199"/>
      <c r="E506" s="199"/>
      <c r="F506" s="200"/>
      <c r="G506" s="200"/>
      <c r="H506" s="198"/>
      <c r="I506" s="199"/>
      <c r="J506" s="212"/>
      <c r="K506" s="198"/>
      <c r="L506" s="198"/>
      <c r="M506" s="198"/>
      <c r="N506" s="198"/>
      <c r="O506" s="198"/>
      <c r="P506" s="198"/>
      <c r="Q506" s="198"/>
      <c r="R506" s="198"/>
      <c r="S506" s="198"/>
      <c r="T506" s="331"/>
      <c r="U506" s="331"/>
      <c r="V506" s="332"/>
      <c r="W506" s="332"/>
      <c r="X506" s="333"/>
      <c r="Y506" s="199"/>
      <c r="Z506" s="199"/>
      <c r="AA506" s="198"/>
      <c r="AB506" s="195"/>
      <c r="AC506" s="246"/>
      <c r="AD506" s="195"/>
      <c r="AE506" s="246"/>
      <c r="AF506" s="195"/>
      <c r="AG506" s="246"/>
      <c r="AH506" s="195"/>
      <c r="AI506" s="246"/>
      <c r="AK506" s="246"/>
      <c r="AM506" s="246"/>
    </row>
    <row r="507" spans="1:39" s="17" customFormat="1" ht="14.25" customHeight="1" x14ac:dyDescent="0.25">
      <c r="A507" s="198"/>
      <c r="B507" s="200"/>
      <c r="C507" s="199"/>
      <c r="D507" s="199"/>
      <c r="E507" s="199"/>
      <c r="F507" s="200"/>
      <c r="G507" s="200"/>
      <c r="H507" s="198"/>
      <c r="I507" s="199"/>
      <c r="J507" s="212"/>
      <c r="K507" s="198"/>
      <c r="L507" s="198"/>
      <c r="M507" s="198"/>
      <c r="N507" s="198"/>
      <c r="O507" s="198"/>
      <c r="P507" s="198"/>
      <c r="Q507" s="198"/>
      <c r="R507" s="198"/>
      <c r="S507" s="198"/>
      <c r="T507" s="331"/>
      <c r="U507" s="331"/>
      <c r="V507" s="332"/>
      <c r="W507" s="332"/>
      <c r="X507" s="333"/>
      <c r="Y507" s="199"/>
      <c r="Z507" s="199"/>
      <c r="AA507" s="198"/>
      <c r="AB507" s="195"/>
      <c r="AC507" s="246"/>
      <c r="AD507" s="195"/>
      <c r="AE507" s="246"/>
      <c r="AF507" s="195"/>
      <c r="AG507" s="246"/>
      <c r="AH507" s="195"/>
      <c r="AI507" s="246"/>
      <c r="AK507" s="246"/>
      <c r="AM507" s="246"/>
    </row>
    <row r="508" spans="1:39" s="17" customFormat="1" ht="14.25" customHeight="1" x14ac:dyDescent="0.25">
      <c r="A508" s="198"/>
      <c r="B508" s="200"/>
      <c r="C508" s="199"/>
      <c r="D508" s="199"/>
      <c r="E508" s="199"/>
      <c r="F508" s="200"/>
      <c r="G508" s="200"/>
      <c r="H508" s="198"/>
      <c r="I508" s="199"/>
      <c r="J508" s="212"/>
      <c r="K508" s="198"/>
      <c r="L508" s="198"/>
      <c r="M508" s="198"/>
      <c r="N508" s="198"/>
      <c r="O508" s="198"/>
      <c r="P508" s="198"/>
      <c r="Q508" s="198"/>
      <c r="R508" s="198"/>
      <c r="S508" s="198"/>
      <c r="T508" s="331"/>
      <c r="U508" s="331"/>
      <c r="V508" s="332"/>
      <c r="W508" s="332"/>
      <c r="X508" s="333"/>
      <c r="Y508" s="199"/>
      <c r="Z508" s="199"/>
      <c r="AA508" s="198"/>
      <c r="AB508" s="195"/>
      <c r="AC508" s="246"/>
      <c r="AD508" s="195"/>
      <c r="AE508" s="246"/>
      <c r="AF508" s="195"/>
      <c r="AG508" s="246"/>
      <c r="AH508" s="195"/>
      <c r="AI508" s="246"/>
      <c r="AK508" s="246"/>
      <c r="AM508" s="246"/>
    </row>
    <row r="509" spans="1:39" s="17" customFormat="1" ht="14.25" customHeight="1" x14ac:dyDescent="0.25">
      <c r="A509" s="198"/>
      <c r="B509" s="200"/>
      <c r="C509" s="199"/>
      <c r="D509" s="199"/>
      <c r="E509" s="199"/>
      <c r="F509" s="200"/>
      <c r="G509" s="200"/>
      <c r="H509" s="198"/>
      <c r="I509" s="199"/>
      <c r="J509" s="212"/>
      <c r="K509" s="198"/>
      <c r="L509" s="198"/>
      <c r="M509" s="198"/>
      <c r="N509" s="198"/>
      <c r="O509" s="198"/>
      <c r="P509" s="198"/>
      <c r="Q509" s="198"/>
      <c r="R509" s="198"/>
      <c r="S509" s="198"/>
      <c r="T509" s="331"/>
      <c r="U509" s="331"/>
      <c r="V509" s="332"/>
      <c r="W509" s="332"/>
      <c r="X509" s="333"/>
      <c r="Y509" s="199"/>
      <c r="Z509" s="199"/>
      <c r="AA509" s="198"/>
      <c r="AB509" s="195"/>
      <c r="AC509" s="246"/>
      <c r="AD509" s="195"/>
      <c r="AE509" s="246"/>
      <c r="AF509" s="195"/>
      <c r="AG509" s="246"/>
      <c r="AH509" s="195"/>
      <c r="AI509" s="246"/>
      <c r="AK509" s="246"/>
      <c r="AM509" s="246"/>
    </row>
    <row r="510" spans="1:39" s="17" customFormat="1" ht="14.25" customHeight="1" x14ac:dyDescent="0.25">
      <c r="A510" s="198"/>
      <c r="B510" s="200"/>
      <c r="C510" s="199"/>
      <c r="D510" s="199"/>
      <c r="E510" s="199"/>
      <c r="F510" s="200"/>
      <c r="G510" s="200"/>
      <c r="H510" s="198"/>
      <c r="I510" s="199"/>
      <c r="J510" s="212"/>
      <c r="K510" s="198"/>
      <c r="L510" s="198"/>
      <c r="M510" s="198"/>
      <c r="N510" s="198"/>
      <c r="O510" s="198"/>
      <c r="P510" s="198"/>
      <c r="Q510" s="198"/>
      <c r="R510" s="198"/>
      <c r="S510" s="198"/>
      <c r="T510" s="331"/>
      <c r="U510" s="331"/>
      <c r="V510" s="332"/>
      <c r="W510" s="332"/>
      <c r="X510" s="333"/>
      <c r="Y510" s="199"/>
      <c r="Z510" s="199"/>
      <c r="AA510" s="198"/>
      <c r="AB510" s="195"/>
      <c r="AC510" s="246"/>
      <c r="AD510" s="195"/>
      <c r="AE510" s="246"/>
      <c r="AF510" s="195"/>
      <c r="AG510" s="246"/>
      <c r="AH510" s="195"/>
      <c r="AI510" s="246"/>
      <c r="AK510" s="246"/>
      <c r="AM510" s="246"/>
    </row>
    <row r="511" spans="1:39" s="17" customFormat="1" ht="14.25" customHeight="1" x14ac:dyDescent="0.25">
      <c r="A511" s="198"/>
      <c r="B511" s="200"/>
      <c r="C511" s="199"/>
      <c r="D511" s="199"/>
      <c r="E511" s="199"/>
      <c r="F511" s="200"/>
      <c r="G511" s="200"/>
      <c r="H511" s="198"/>
      <c r="I511" s="199"/>
      <c r="J511" s="212"/>
      <c r="K511" s="198"/>
      <c r="L511" s="198"/>
      <c r="M511" s="198"/>
      <c r="N511" s="198"/>
      <c r="O511" s="198"/>
      <c r="P511" s="198"/>
      <c r="Q511" s="198"/>
      <c r="R511" s="198"/>
      <c r="S511" s="198"/>
      <c r="T511" s="331"/>
      <c r="U511" s="331"/>
      <c r="V511" s="332"/>
      <c r="W511" s="332"/>
      <c r="X511" s="333"/>
      <c r="Y511" s="199"/>
      <c r="Z511" s="199"/>
      <c r="AA511" s="198"/>
      <c r="AB511" s="195"/>
      <c r="AC511" s="246"/>
      <c r="AD511" s="195"/>
      <c r="AE511" s="246"/>
      <c r="AF511" s="195"/>
      <c r="AG511" s="246"/>
      <c r="AH511" s="195"/>
      <c r="AI511" s="246"/>
      <c r="AK511" s="246"/>
      <c r="AM511" s="246"/>
    </row>
    <row r="512" spans="1:39" s="17" customFormat="1" ht="14.25" customHeight="1" x14ac:dyDescent="0.25">
      <c r="A512" s="198"/>
      <c r="B512" s="200"/>
      <c r="C512" s="199"/>
      <c r="D512" s="199"/>
      <c r="E512" s="199"/>
      <c r="F512" s="200"/>
      <c r="G512" s="200"/>
      <c r="H512" s="198"/>
      <c r="I512" s="199"/>
      <c r="J512" s="212"/>
      <c r="K512" s="198"/>
      <c r="L512" s="198"/>
      <c r="M512" s="198"/>
      <c r="N512" s="198"/>
      <c r="O512" s="198"/>
      <c r="P512" s="198"/>
      <c r="Q512" s="198"/>
      <c r="R512" s="198"/>
      <c r="S512" s="198"/>
      <c r="T512" s="331"/>
      <c r="U512" s="331"/>
      <c r="V512" s="332"/>
      <c r="W512" s="332"/>
      <c r="X512" s="333"/>
      <c r="Y512" s="199"/>
      <c r="Z512" s="199"/>
      <c r="AA512" s="198"/>
      <c r="AB512" s="195"/>
      <c r="AC512" s="246"/>
      <c r="AD512" s="195"/>
      <c r="AE512" s="246"/>
      <c r="AF512" s="195"/>
      <c r="AG512" s="246"/>
      <c r="AH512" s="195"/>
      <c r="AI512" s="246"/>
      <c r="AK512" s="246"/>
      <c r="AM512" s="246"/>
    </row>
    <row r="513" spans="1:39" s="17" customFormat="1" ht="14.25" customHeight="1" x14ac:dyDescent="0.25">
      <c r="A513" s="198"/>
      <c r="B513" s="200"/>
      <c r="C513" s="199"/>
      <c r="D513" s="199"/>
      <c r="E513" s="199"/>
      <c r="F513" s="200"/>
      <c r="G513" s="200"/>
      <c r="H513" s="198"/>
      <c r="I513" s="199"/>
      <c r="J513" s="212"/>
      <c r="K513" s="198"/>
      <c r="L513" s="198"/>
      <c r="M513" s="198"/>
      <c r="N513" s="198"/>
      <c r="O513" s="198"/>
      <c r="P513" s="198"/>
      <c r="Q513" s="198"/>
      <c r="R513" s="198"/>
      <c r="S513" s="198"/>
      <c r="T513" s="331"/>
      <c r="U513" s="331"/>
      <c r="V513" s="332"/>
      <c r="W513" s="332"/>
      <c r="X513" s="333"/>
      <c r="Y513" s="199"/>
      <c r="Z513" s="199"/>
      <c r="AA513" s="198"/>
      <c r="AB513" s="195"/>
      <c r="AC513" s="246"/>
      <c r="AD513" s="195"/>
      <c r="AE513" s="246"/>
      <c r="AF513" s="195"/>
      <c r="AG513" s="246"/>
      <c r="AH513" s="195"/>
      <c r="AI513" s="246"/>
      <c r="AK513" s="246"/>
      <c r="AM513" s="246"/>
    </row>
    <row r="514" spans="1:39" s="17" customFormat="1" ht="14.25" customHeight="1" x14ac:dyDescent="0.25">
      <c r="A514" s="198"/>
      <c r="B514" s="200"/>
      <c r="C514" s="199"/>
      <c r="D514" s="199"/>
      <c r="E514" s="199"/>
      <c r="F514" s="200"/>
      <c r="G514" s="200"/>
      <c r="H514" s="198"/>
      <c r="I514" s="199"/>
      <c r="J514" s="212"/>
      <c r="K514" s="198"/>
      <c r="L514" s="198"/>
      <c r="M514" s="198"/>
      <c r="N514" s="198"/>
      <c r="O514" s="198"/>
      <c r="P514" s="198"/>
      <c r="Q514" s="198"/>
      <c r="R514" s="198"/>
      <c r="S514" s="198"/>
      <c r="T514" s="331"/>
      <c r="U514" s="331"/>
      <c r="V514" s="332"/>
      <c r="W514" s="332"/>
      <c r="X514" s="333"/>
      <c r="Y514" s="199"/>
      <c r="Z514" s="199"/>
      <c r="AA514" s="198"/>
      <c r="AB514" s="195"/>
      <c r="AC514" s="246"/>
      <c r="AD514" s="195"/>
      <c r="AE514" s="246"/>
      <c r="AF514" s="195"/>
      <c r="AG514" s="246"/>
      <c r="AH514" s="195"/>
      <c r="AI514" s="246"/>
      <c r="AK514" s="246"/>
      <c r="AM514" s="246"/>
    </row>
    <row r="515" spans="1:39" s="17" customFormat="1" ht="14.25" customHeight="1" x14ac:dyDescent="0.25">
      <c r="A515" s="198"/>
      <c r="B515" s="200"/>
      <c r="C515" s="199"/>
      <c r="D515" s="199"/>
      <c r="E515" s="199"/>
      <c r="F515" s="200"/>
      <c r="G515" s="200"/>
      <c r="H515" s="198"/>
      <c r="I515" s="199"/>
      <c r="J515" s="212"/>
      <c r="K515" s="198"/>
      <c r="L515" s="198"/>
      <c r="M515" s="198"/>
      <c r="N515" s="198"/>
      <c r="O515" s="198"/>
      <c r="P515" s="198"/>
      <c r="Q515" s="198"/>
      <c r="R515" s="198"/>
      <c r="S515" s="198"/>
      <c r="T515" s="331"/>
      <c r="U515" s="331"/>
      <c r="V515" s="332"/>
      <c r="W515" s="332"/>
      <c r="X515" s="333"/>
      <c r="Y515" s="199"/>
      <c r="Z515" s="199"/>
      <c r="AA515" s="198"/>
      <c r="AB515" s="195"/>
      <c r="AC515" s="246"/>
      <c r="AD515" s="195"/>
      <c r="AE515" s="246"/>
      <c r="AF515" s="195"/>
      <c r="AG515" s="246"/>
      <c r="AH515" s="195"/>
      <c r="AI515" s="246"/>
      <c r="AK515" s="246"/>
      <c r="AM515" s="246"/>
    </row>
    <row r="516" spans="1:39" s="17" customFormat="1" ht="14.25" customHeight="1" x14ac:dyDescent="0.25">
      <c r="A516" s="198"/>
      <c r="B516" s="200"/>
      <c r="C516" s="199"/>
      <c r="D516" s="199"/>
      <c r="E516" s="199"/>
      <c r="F516" s="200"/>
      <c r="G516" s="200"/>
      <c r="H516" s="198"/>
      <c r="I516" s="199"/>
      <c r="J516" s="212"/>
      <c r="K516" s="198"/>
      <c r="L516" s="198"/>
      <c r="M516" s="198"/>
      <c r="N516" s="198"/>
      <c r="O516" s="198"/>
      <c r="P516" s="198"/>
      <c r="Q516" s="198"/>
      <c r="R516" s="198"/>
      <c r="S516" s="198"/>
      <c r="T516" s="331"/>
      <c r="U516" s="331"/>
      <c r="V516" s="332"/>
      <c r="W516" s="332"/>
      <c r="X516" s="333"/>
      <c r="Y516" s="199"/>
      <c r="Z516" s="199"/>
      <c r="AA516" s="198"/>
      <c r="AB516" s="195"/>
      <c r="AC516" s="246"/>
      <c r="AD516" s="195"/>
      <c r="AE516" s="246"/>
      <c r="AF516" s="195"/>
      <c r="AG516" s="246"/>
      <c r="AH516" s="195"/>
      <c r="AI516" s="246"/>
      <c r="AK516" s="246"/>
      <c r="AM516" s="246"/>
    </row>
    <row r="517" spans="1:39" s="17" customFormat="1" ht="14.25" customHeight="1" x14ac:dyDescent="0.25">
      <c r="A517" s="198"/>
      <c r="B517" s="200"/>
      <c r="C517" s="199"/>
      <c r="D517" s="199"/>
      <c r="E517" s="199"/>
      <c r="F517" s="200"/>
      <c r="G517" s="200"/>
      <c r="H517" s="198"/>
      <c r="I517" s="199"/>
      <c r="J517" s="212"/>
      <c r="K517" s="198"/>
      <c r="L517" s="198"/>
      <c r="M517" s="198"/>
      <c r="N517" s="198"/>
      <c r="O517" s="198"/>
      <c r="P517" s="198"/>
      <c r="Q517" s="198"/>
      <c r="R517" s="198"/>
      <c r="S517" s="198"/>
      <c r="T517" s="331"/>
      <c r="U517" s="331"/>
      <c r="V517" s="332"/>
      <c r="W517" s="332"/>
      <c r="X517" s="333"/>
      <c r="Y517" s="199"/>
      <c r="Z517" s="199"/>
      <c r="AA517" s="198"/>
      <c r="AB517" s="195"/>
      <c r="AC517" s="246"/>
      <c r="AD517" s="195"/>
      <c r="AE517" s="246"/>
      <c r="AF517" s="195"/>
      <c r="AG517" s="246"/>
      <c r="AH517" s="195"/>
      <c r="AI517" s="246"/>
      <c r="AK517" s="246"/>
      <c r="AM517" s="246"/>
    </row>
    <row r="518" spans="1:39" s="17" customFormat="1" ht="14.25" customHeight="1" x14ac:dyDescent="0.25">
      <c r="A518" s="198"/>
      <c r="B518" s="200"/>
      <c r="C518" s="199"/>
      <c r="D518" s="199"/>
      <c r="E518" s="199"/>
      <c r="F518" s="200"/>
      <c r="G518" s="200"/>
      <c r="H518" s="198"/>
      <c r="I518" s="199"/>
      <c r="J518" s="212"/>
      <c r="K518" s="198"/>
      <c r="L518" s="198"/>
      <c r="M518" s="198"/>
      <c r="N518" s="198"/>
      <c r="O518" s="198"/>
      <c r="P518" s="198"/>
      <c r="Q518" s="198"/>
      <c r="R518" s="198"/>
      <c r="S518" s="198"/>
      <c r="T518" s="331"/>
      <c r="U518" s="331"/>
      <c r="V518" s="332"/>
      <c r="W518" s="332"/>
      <c r="X518" s="333"/>
      <c r="Y518" s="199"/>
      <c r="Z518" s="199"/>
      <c r="AA518" s="198"/>
      <c r="AB518" s="195"/>
      <c r="AC518" s="246"/>
      <c r="AD518" s="195"/>
      <c r="AE518" s="246"/>
      <c r="AF518" s="195"/>
      <c r="AG518" s="246"/>
      <c r="AH518" s="195"/>
      <c r="AI518" s="246"/>
      <c r="AK518" s="246"/>
      <c r="AM518" s="246"/>
    </row>
    <row r="519" spans="1:39" s="17" customFormat="1" ht="14.25" customHeight="1" x14ac:dyDescent="0.25">
      <c r="A519" s="198"/>
      <c r="B519" s="200"/>
      <c r="C519" s="199"/>
      <c r="D519" s="199"/>
      <c r="E519" s="199"/>
      <c r="F519" s="200"/>
      <c r="G519" s="200"/>
      <c r="H519" s="198"/>
      <c r="I519" s="199"/>
      <c r="J519" s="212"/>
      <c r="K519" s="198"/>
      <c r="L519" s="198"/>
      <c r="M519" s="198"/>
      <c r="N519" s="198"/>
      <c r="O519" s="198"/>
      <c r="P519" s="198"/>
      <c r="Q519" s="198"/>
      <c r="R519" s="198"/>
      <c r="S519" s="198"/>
      <c r="T519" s="331"/>
      <c r="U519" s="331"/>
      <c r="V519" s="332"/>
      <c r="W519" s="332"/>
      <c r="X519" s="333"/>
      <c r="Y519" s="199"/>
      <c r="Z519" s="199"/>
      <c r="AA519" s="198"/>
      <c r="AB519" s="195"/>
      <c r="AC519" s="246"/>
      <c r="AD519" s="195"/>
      <c r="AE519" s="246"/>
      <c r="AF519" s="195"/>
      <c r="AG519" s="246"/>
      <c r="AH519" s="195"/>
      <c r="AI519" s="246"/>
      <c r="AK519" s="246"/>
      <c r="AM519" s="246"/>
    </row>
    <row r="520" spans="1:39" s="17" customFormat="1" ht="14.25" customHeight="1" x14ac:dyDescent="0.25">
      <c r="A520" s="198"/>
      <c r="B520" s="200"/>
      <c r="C520" s="199"/>
      <c r="D520" s="199"/>
      <c r="E520" s="199"/>
      <c r="F520" s="200"/>
      <c r="G520" s="200"/>
      <c r="H520" s="198"/>
      <c r="I520" s="199"/>
      <c r="J520" s="212"/>
      <c r="K520" s="198"/>
      <c r="L520" s="198"/>
      <c r="M520" s="198"/>
      <c r="N520" s="198"/>
      <c r="O520" s="198"/>
      <c r="P520" s="198"/>
      <c r="Q520" s="198"/>
      <c r="R520" s="198"/>
      <c r="S520" s="198"/>
      <c r="T520" s="331"/>
      <c r="U520" s="331"/>
      <c r="V520" s="332"/>
      <c r="W520" s="332"/>
      <c r="X520" s="333"/>
      <c r="Y520" s="199"/>
      <c r="Z520" s="199"/>
      <c r="AA520" s="198"/>
      <c r="AB520" s="195"/>
      <c r="AC520" s="246"/>
      <c r="AD520" s="195"/>
      <c r="AE520" s="246"/>
      <c r="AF520" s="195"/>
      <c r="AG520" s="246"/>
      <c r="AH520" s="195"/>
      <c r="AI520" s="246"/>
      <c r="AK520" s="246"/>
      <c r="AM520" s="246"/>
    </row>
    <row r="521" spans="1:39" s="17" customFormat="1" ht="14.25" customHeight="1" x14ac:dyDescent="0.25">
      <c r="A521" s="198"/>
      <c r="B521" s="200"/>
      <c r="C521" s="199"/>
      <c r="D521" s="199"/>
      <c r="E521" s="199"/>
      <c r="F521" s="200"/>
      <c r="G521" s="200"/>
      <c r="H521" s="198"/>
      <c r="I521" s="199"/>
      <c r="J521" s="212"/>
      <c r="K521" s="198"/>
      <c r="L521" s="198"/>
      <c r="M521" s="198"/>
      <c r="N521" s="198"/>
      <c r="O521" s="198"/>
      <c r="P521" s="198"/>
      <c r="Q521" s="198"/>
      <c r="R521" s="198"/>
      <c r="S521" s="198"/>
      <c r="T521" s="331"/>
      <c r="U521" s="331"/>
      <c r="V521" s="332"/>
      <c r="W521" s="332"/>
      <c r="X521" s="333"/>
      <c r="Y521" s="199"/>
      <c r="Z521" s="199"/>
      <c r="AA521" s="198"/>
      <c r="AB521" s="195"/>
      <c r="AC521" s="246"/>
      <c r="AD521" s="195"/>
      <c r="AE521" s="246"/>
      <c r="AF521" s="195"/>
      <c r="AG521" s="246"/>
      <c r="AH521" s="195"/>
      <c r="AI521" s="246"/>
      <c r="AK521" s="246"/>
      <c r="AM521" s="246"/>
    </row>
    <row r="522" spans="1:39" s="17" customFormat="1" ht="14.25" customHeight="1" x14ac:dyDescent="0.25">
      <c r="A522" s="198"/>
      <c r="B522" s="200"/>
      <c r="C522" s="199"/>
      <c r="D522" s="199"/>
      <c r="E522" s="199"/>
      <c r="F522" s="200"/>
      <c r="G522" s="200"/>
      <c r="H522" s="198"/>
      <c r="I522" s="199"/>
      <c r="J522" s="212"/>
      <c r="K522" s="198"/>
      <c r="L522" s="198"/>
      <c r="M522" s="198"/>
      <c r="N522" s="198"/>
      <c r="O522" s="198"/>
      <c r="P522" s="198"/>
      <c r="Q522" s="198"/>
      <c r="R522" s="198"/>
      <c r="S522" s="198"/>
      <c r="T522" s="331"/>
      <c r="U522" s="331"/>
      <c r="V522" s="332"/>
      <c r="W522" s="332"/>
      <c r="X522" s="333"/>
      <c r="Y522" s="199"/>
      <c r="Z522" s="199"/>
      <c r="AA522" s="198"/>
      <c r="AB522" s="195"/>
      <c r="AC522" s="246"/>
      <c r="AD522" s="195"/>
      <c r="AE522" s="246"/>
      <c r="AF522" s="195"/>
      <c r="AG522" s="246"/>
      <c r="AH522" s="195"/>
      <c r="AI522" s="246"/>
      <c r="AK522" s="246"/>
      <c r="AM522" s="246"/>
    </row>
    <row r="523" spans="1:39" s="17" customFormat="1" ht="14.25" customHeight="1" x14ac:dyDescent="0.25">
      <c r="A523" s="198"/>
      <c r="B523" s="200"/>
      <c r="C523" s="199"/>
      <c r="D523" s="199"/>
      <c r="E523" s="199"/>
      <c r="F523" s="200"/>
      <c r="G523" s="200"/>
      <c r="H523" s="198"/>
      <c r="I523" s="199"/>
      <c r="J523" s="212"/>
      <c r="K523" s="198"/>
      <c r="L523" s="198"/>
      <c r="M523" s="198"/>
      <c r="N523" s="198"/>
      <c r="O523" s="198"/>
      <c r="P523" s="198"/>
      <c r="Q523" s="198"/>
      <c r="R523" s="198"/>
      <c r="S523" s="198"/>
      <c r="T523" s="331"/>
      <c r="U523" s="331"/>
      <c r="V523" s="332"/>
      <c r="W523" s="332"/>
      <c r="X523" s="333"/>
      <c r="Y523" s="199"/>
      <c r="Z523" s="199"/>
      <c r="AA523" s="198"/>
      <c r="AB523" s="195"/>
      <c r="AC523" s="246"/>
      <c r="AD523" s="195"/>
      <c r="AE523" s="246"/>
      <c r="AF523" s="195"/>
      <c r="AG523" s="246"/>
      <c r="AH523" s="195"/>
      <c r="AI523" s="246"/>
      <c r="AK523" s="246"/>
      <c r="AM523" s="246"/>
    </row>
    <row r="524" spans="1:39" s="17" customFormat="1" ht="14.25" customHeight="1" x14ac:dyDescent="0.25">
      <c r="A524" s="198"/>
      <c r="B524" s="200"/>
      <c r="C524" s="199"/>
      <c r="D524" s="199"/>
      <c r="E524" s="199"/>
      <c r="F524" s="200"/>
      <c r="G524" s="200"/>
      <c r="H524" s="198"/>
      <c r="I524" s="199"/>
      <c r="J524" s="212"/>
      <c r="K524" s="198"/>
      <c r="L524" s="198"/>
      <c r="M524" s="198"/>
      <c r="N524" s="198"/>
      <c r="O524" s="198"/>
      <c r="P524" s="198"/>
      <c r="Q524" s="198"/>
      <c r="R524" s="198"/>
      <c r="S524" s="198"/>
      <c r="T524" s="331"/>
      <c r="U524" s="331"/>
      <c r="V524" s="332"/>
      <c r="W524" s="332"/>
      <c r="X524" s="333"/>
      <c r="Y524" s="199"/>
      <c r="Z524" s="199"/>
      <c r="AA524" s="198"/>
      <c r="AB524" s="195"/>
      <c r="AC524" s="246"/>
      <c r="AD524" s="195"/>
      <c r="AE524" s="246"/>
      <c r="AF524" s="195"/>
      <c r="AG524" s="246"/>
      <c r="AH524" s="195"/>
      <c r="AI524" s="246"/>
      <c r="AK524" s="246"/>
      <c r="AM524" s="246"/>
    </row>
    <row r="525" spans="1:39" s="17" customFormat="1" ht="14.25" customHeight="1" x14ac:dyDescent="0.25">
      <c r="A525" s="198"/>
      <c r="B525" s="200"/>
      <c r="C525" s="199"/>
      <c r="D525" s="199"/>
      <c r="E525" s="199"/>
      <c r="F525" s="200"/>
      <c r="G525" s="200"/>
      <c r="H525" s="198"/>
      <c r="I525" s="199"/>
      <c r="J525" s="212"/>
      <c r="K525" s="198"/>
      <c r="L525" s="198"/>
      <c r="M525" s="198"/>
      <c r="N525" s="198"/>
      <c r="O525" s="198"/>
      <c r="P525" s="198"/>
      <c r="Q525" s="198"/>
      <c r="R525" s="198"/>
      <c r="S525" s="198"/>
      <c r="T525" s="331"/>
      <c r="U525" s="331"/>
      <c r="V525" s="332"/>
      <c r="W525" s="332"/>
      <c r="X525" s="333"/>
      <c r="Y525" s="199"/>
      <c r="Z525" s="199"/>
      <c r="AA525" s="198"/>
      <c r="AB525" s="195"/>
      <c r="AC525" s="246"/>
      <c r="AD525" s="195"/>
      <c r="AE525" s="246"/>
      <c r="AF525" s="195"/>
      <c r="AG525" s="246"/>
      <c r="AH525" s="195"/>
      <c r="AI525" s="246"/>
      <c r="AK525" s="246"/>
      <c r="AM525" s="246"/>
    </row>
    <row r="526" spans="1:39" s="17" customFormat="1" ht="14.25" customHeight="1" x14ac:dyDescent="0.25">
      <c r="A526" s="198"/>
      <c r="B526" s="200"/>
      <c r="C526" s="199"/>
      <c r="D526" s="199"/>
      <c r="E526" s="199"/>
      <c r="F526" s="200"/>
      <c r="G526" s="200"/>
      <c r="H526" s="198"/>
      <c r="I526" s="199"/>
      <c r="J526" s="212"/>
      <c r="K526" s="198"/>
      <c r="L526" s="198"/>
      <c r="M526" s="198"/>
      <c r="N526" s="198"/>
      <c r="O526" s="198"/>
      <c r="P526" s="198"/>
      <c r="Q526" s="198"/>
      <c r="R526" s="198"/>
      <c r="S526" s="198"/>
      <c r="T526" s="331"/>
      <c r="U526" s="331"/>
      <c r="V526" s="332"/>
      <c r="W526" s="332"/>
      <c r="X526" s="333"/>
      <c r="Y526" s="199"/>
      <c r="Z526" s="199"/>
      <c r="AA526" s="198"/>
      <c r="AB526" s="195"/>
      <c r="AC526" s="246"/>
      <c r="AD526" s="195"/>
      <c r="AE526" s="246"/>
      <c r="AF526" s="195"/>
      <c r="AG526" s="246"/>
      <c r="AH526" s="195"/>
      <c r="AI526" s="246"/>
      <c r="AK526" s="246"/>
      <c r="AM526" s="246"/>
    </row>
    <row r="527" spans="1:39" s="17" customFormat="1" ht="14.25" customHeight="1" x14ac:dyDescent="0.25">
      <c r="A527" s="198"/>
      <c r="B527" s="200"/>
      <c r="C527" s="199"/>
      <c r="D527" s="199"/>
      <c r="E527" s="199"/>
      <c r="F527" s="200"/>
      <c r="G527" s="200"/>
      <c r="H527" s="198"/>
      <c r="I527" s="199"/>
      <c r="J527" s="212"/>
      <c r="K527" s="198"/>
      <c r="L527" s="198"/>
      <c r="M527" s="198"/>
      <c r="N527" s="198"/>
      <c r="O527" s="198"/>
      <c r="P527" s="198"/>
      <c r="Q527" s="198"/>
      <c r="R527" s="198"/>
      <c r="S527" s="198"/>
      <c r="T527" s="331"/>
      <c r="U527" s="331"/>
      <c r="V527" s="332"/>
      <c r="W527" s="332"/>
      <c r="X527" s="333"/>
      <c r="Y527" s="199"/>
      <c r="Z527" s="199"/>
      <c r="AA527" s="198"/>
      <c r="AB527" s="195"/>
      <c r="AC527" s="246"/>
      <c r="AD527" s="195"/>
      <c r="AE527" s="246"/>
      <c r="AF527" s="195"/>
      <c r="AG527" s="246"/>
      <c r="AH527" s="195"/>
      <c r="AI527" s="246"/>
      <c r="AK527" s="246"/>
      <c r="AM527" s="246"/>
    </row>
    <row r="528" spans="1:39" s="17" customFormat="1" ht="14.25" customHeight="1" x14ac:dyDescent="0.25">
      <c r="A528" s="198"/>
      <c r="B528" s="200"/>
      <c r="C528" s="199"/>
      <c r="D528" s="199"/>
      <c r="E528" s="199"/>
      <c r="F528" s="200"/>
      <c r="G528" s="200"/>
      <c r="H528" s="198"/>
      <c r="I528" s="199"/>
      <c r="J528" s="212"/>
      <c r="K528" s="198"/>
      <c r="L528" s="198"/>
      <c r="M528" s="198"/>
      <c r="N528" s="198"/>
      <c r="O528" s="198"/>
      <c r="P528" s="198"/>
      <c r="Q528" s="198"/>
      <c r="R528" s="198"/>
      <c r="S528" s="198"/>
      <c r="T528" s="331"/>
      <c r="U528" s="331"/>
      <c r="V528" s="332"/>
      <c r="W528" s="332"/>
      <c r="X528" s="333"/>
      <c r="Y528" s="199"/>
      <c r="Z528" s="199"/>
      <c r="AA528" s="198"/>
      <c r="AB528" s="195"/>
      <c r="AC528" s="246"/>
      <c r="AD528" s="195"/>
      <c r="AE528" s="246"/>
      <c r="AF528" s="195"/>
      <c r="AG528" s="246"/>
      <c r="AH528" s="195"/>
      <c r="AI528" s="246"/>
      <c r="AK528" s="246"/>
      <c r="AM528" s="246"/>
    </row>
    <row r="529" spans="1:39" s="17" customFormat="1" ht="14.25" customHeight="1" x14ac:dyDescent="0.25">
      <c r="A529" s="198"/>
      <c r="B529" s="200"/>
      <c r="C529" s="199"/>
      <c r="D529" s="199"/>
      <c r="E529" s="199"/>
      <c r="F529" s="200"/>
      <c r="G529" s="200"/>
      <c r="H529" s="198"/>
      <c r="I529" s="199"/>
      <c r="J529" s="212"/>
      <c r="K529" s="198"/>
      <c r="L529" s="198"/>
      <c r="M529" s="198"/>
      <c r="N529" s="198"/>
      <c r="O529" s="198"/>
      <c r="P529" s="198"/>
      <c r="Q529" s="198"/>
      <c r="R529" s="198"/>
      <c r="S529" s="198"/>
      <c r="T529" s="331"/>
      <c r="U529" s="331"/>
      <c r="V529" s="332"/>
      <c r="W529" s="332"/>
      <c r="X529" s="333"/>
      <c r="Y529" s="199"/>
      <c r="Z529" s="199"/>
      <c r="AA529" s="198"/>
      <c r="AB529" s="195"/>
      <c r="AC529" s="246"/>
      <c r="AD529" s="195"/>
      <c r="AE529" s="246"/>
      <c r="AF529" s="195"/>
      <c r="AG529" s="246"/>
      <c r="AH529" s="195"/>
      <c r="AI529" s="246"/>
      <c r="AK529" s="246"/>
      <c r="AM529" s="246"/>
    </row>
    <row r="530" spans="1:39" s="17" customFormat="1" ht="14.25" customHeight="1" x14ac:dyDescent="0.25">
      <c r="A530" s="198"/>
      <c r="B530" s="200"/>
      <c r="C530" s="199"/>
      <c r="D530" s="199"/>
      <c r="E530" s="199"/>
      <c r="F530" s="200"/>
      <c r="G530" s="200"/>
      <c r="H530" s="198"/>
      <c r="I530" s="199"/>
      <c r="J530" s="212"/>
      <c r="K530" s="198"/>
      <c r="L530" s="198"/>
      <c r="M530" s="198"/>
      <c r="N530" s="198"/>
      <c r="O530" s="198"/>
      <c r="P530" s="198"/>
      <c r="Q530" s="198"/>
      <c r="R530" s="198"/>
      <c r="S530" s="198"/>
      <c r="T530" s="331"/>
      <c r="U530" s="331"/>
      <c r="V530" s="332"/>
      <c r="W530" s="332"/>
      <c r="X530" s="333"/>
      <c r="Y530" s="199"/>
      <c r="Z530" s="199"/>
      <c r="AA530" s="198"/>
      <c r="AB530" s="195"/>
      <c r="AC530" s="246"/>
      <c r="AD530" s="195"/>
      <c r="AE530" s="246"/>
      <c r="AF530" s="195"/>
      <c r="AG530" s="246"/>
      <c r="AH530" s="195"/>
      <c r="AI530" s="246"/>
      <c r="AK530" s="246"/>
      <c r="AM530" s="246"/>
    </row>
    <row r="531" spans="1:39" s="17" customFormat="1" ht="14.25" customHeight="1" x14ac:dyDescent="0.25">
      <c r="A531" s="198"/>
      <c r="B531" s="200"/>
      <c r="C531" s="199"/>
      <c r="D531" s="199"/>
      <c r="E531" s="199"/>
      <c r="F531" s="200"/>
      <c r="G531" s="200"/>
      <c r="H531" s="198"/>
      <c r="I531" s="199"/>
      <c r="J531" s="212"/>
      <c r="K531" s="198"/>
      <c r="L531" s="198"/>
      <c r="M531" s="198"/>
      <c r="N531" s="198"/>
      <c r="O531" s="198"/>
      <c r="P531" s="198"/>
      <c r="Q531" s="198"/>
      <c r="R531" s="198"/>
      <c r="S531" s="198"/>
      <c r="T531" s="331"/>
      <c r="U531" s="331"/>
      <c r="V531" s="332"/>
      <c r="W531" s="332"/>
      <c r="X531" s="333"/>
      <c r="Y531" s="199"/>
      <c r="Z531" s="199"/>
      <c r="AA531" s="198"/>
      <c r="AB531" s="195"/>
      <c r="AC531" s="246"/>
      <c r="AD531" s="195"/>
      <c r="AE531" s="246"/>
      <c r="AF531" s="195"/>
      <c r="AG531" s="246"/>
      <c r="AH531" s="195"/>
      <c r="AI531" s="246"/>
      <c r="AK531" s="246"/>
      <c r="AM531" s="246"/>
    </row>
    <row r="532" spans="1:39" s="17" customFormat="1" ht="14.25" customHeight="1" x14ac:dyDescent="0.25">
      <c r="A532" s="198"/>
      <c r="B532" s="200"/>
      <c r="C532" s="199"/>
      <c r="D532" s="199"/>
      <c r="E532" s="199"/>
      <c r="F532" s="200"/>
      <c r="G532" s="200"/>
      <c r="H532" s="198"/>
      <c r="I532" s="199"/>
      <c r="J532" s="212"/>
      <c r="K532" s="198"/>
      <c r="L532" s="198"/>
      <c r="M532" s="198"/>
      <c r="N532" s="198"/>
      <c r="O532" s="198"/>
      <c r="P532" s="198"/>
      <c r="Q532" s="198"/>
      <c r="R532" s="198"/>
      <c r="S532" s="198"/>
      <c r="T532" s="331"/>
      <c r="U532" s="331"/>
      <c r="V532" s="332"/>
      <c r="W532" s="332"/>
      <c r="X532" s="333"/>
      <c r="Y532" s="199"/>
      <c r="Z532" s="199"/>
      <c r="AA532" s="198"/>
      <c r="AB532" s="195"/>
      <c r="AC532" s="246"/>
      <c r="AD532" s="195"/>
      <c r="AE532" s="246"/>
      <c r="AF532" s="195"/>
      <c r="AG532" s="246"/>
      <c r="AH532" s="195"/>
      <c r="AI532" s="246"/>
      <c r="AK532" s="246"/>
      <c r="AM532" s="246"/>
    </row>
    <row r="533" spans="1:39" s="17" customFormat="1" ht="14.25" customHeight="1" x14ac:dyDescent="0.25">
      <c r="A533" s="198"/>
      <c r="B533" s="200"/>
      <c r="C533" s="199"/>
      <c r="D533" s="199"/>
      <c r="E533" s="199"/>
      <c r="F533" s="200"/>
      <c r="G533" s="200"/>
      <c r="H533" s="198"/>
      <c r="I533" s="199"/>
      <c r="J533" s="212"/>
      <c r="K533" s="198"/>
      <c r="L533" s="198"/>
      <c r="M533" s="198"/>
      <c r="N533" s="198"/>
      <c r="O533" s="198"/>
      <c r="P533" s="198"/>
      <c r="Q533" s="198"/>
      <c r="R533" s="198"/>
      <c r="S533" s="198"/>
      <c r="T533" s="331"/>
      <c r="U533" s="331"/>
      <c r="V533" s="332"/>
      <c r="W533" s="332"/>
      <c r="X533" s="333"/>
      <c r="Y533" s="199"/>
      <c r="Z533" s="199"/>
      <c r="AA533" s="198"/>
      <c r="AB533" s="195"/>
      <c r="AC533" s="246"/>
      <c r="AD533" s="195"/>
      <c r="AE533" s="246"/>
      <c r="AF533" s="195"/>
      <c r="AG533" s="246"/>
      <c r="AH533" s="195"/>
      <c r="AI533" s="246"/>
      <c r="AK533" s="246"/>
      <c r="AM533" s="246"/>
    </row>
    <row r="534" spans="1:39" s="17" customFormat="1" ht="14.25" customHeight="1" x14ac:dyDescent="0.25">
      <c r="A534" s="198"/>
      <c r="B534" s="200"/>
      <c r="C534" s="199"/>
      <c r="D534" s="199"/>
      <c r="E534" s="199"/>
      <c r="F534" s="200"/>
      <c r="G534" s="200"/>
      <c r="H534" s="198"/>
      <c r="I534" s="199"/>
      <c r="J534" s="212"/>
      <c r="K534" s="198"/>
      <c r="L534" s="198"/>
      <c r="M534" s="198"/>
      <c r="N534" s="198"/>
      <c r="O534" s="198"/>
      <c r="P534" s="198"/>
      <c r="Q534" s="198"/>
      <c r="R534" s="198"/>
      <c r="S534" s="198"/>
      <c r="T534" s="331"/>
      <c r="U534" s="331"/>
      <c r="V534" s="332"/>
      <c r="W534" s="332"/>
      <c r="X534" s="333"/>
      <c r="Y534" s="199"/>
      <c r="Z534" s="199"/>
      <c r="AA534" s="198"/>
      <c r="AB534" s="195"/>
      <c r="AC534" s="246"/>
      <c r="AD534" s="195"/>
      <c r="AE534" s="246"/>
      <c r="AF534" s="195"/>
      <c r="AG534" s="246"/>
      <c r="AH534" s="195"/>
      <c r="AI534" s="246"/>
      <c r="AK534" s="246"/>
      <c r="AM534" s="246"/>
    </row>
    <row r="535" spans="1:39" s="17" customFormat="1" ht="14.25" customHeight="1" x14ac:dyDescent="0.25">
      <c r="A535" s="198"/>
      <c r="B535" s="200"/>
      <c r="C535" s="199"/>
      <c r="D535" s="199"/>
      <c r="E535" s="199"/>
      <c r="F535" s="200"/>
      <c r="G535" s="200"/>
      <c r="H535" s="198"/>
      <c r="I535" s="199"/>
      <c r="J535" s="212"/>
      <c r="K535" s="198"/>
      <c r="L535" s="198"/>
      <c r="M535" s="198"/>
      <c r="N535" s="198"/>
      <c r="O535" s="198"/>
      <c r="P535" s="198"/>
      <c r="Q535" s="198"/>
      <c r="R535" s="198"/>
      <c r="S535" s="198"/>
      <c r="T535" s="331"/>
      <c r="U535" s="331"/>
      <c r="V535" s="332"/>
      <c r="W535" s="332"/>
      <c r="X535" s="333"/>
      <c r="Y535" s="199"/>
      <c r="Z535" s="199"/>
      <c r="AA535" s="198"/>
      <c r="AB535" s="195"/>
      <c r="AC535" s="246"/>
      <c r="AD535" s="195"/>
      <c r="AE535" s="246"/>
      <c r="AF535" s="195"/>
      <c r="AG535" s="246"/>
      <c r="AH535" s="195"/>
      <c r="AI535" s="246"/>
      <c r="AK535" s="246"/>
      <c r="AM535" s="246"/>
    </row>
    <row r="536" spans="1:39" s="17" customFormat="1" ht="14.25" customHeight="1" x14ac:dyDescent="0.25">
      <c r="A536" s="198"/>
      <c r="B536" s="200"/>
      <c r="C536" s="199"/>
      <c r="D536" s="199"/>
      <c r="E536" s="199"/>
      <c r="F536" s="200"/>
      <c r="G536" s="200"/>
      <c r="H536" s="198"/>
      <c r="I536" s="199"/>
      <c r="J536" s="212"/>
      <c r="K536" s="198"/>
      <c r="L536" s="198"/>
      <c r="M536" s="198"/>
      <c r="N536" s="198"/>
      <c r="O536" s="198"/>
      <c r="P536" s="198"/>
      <c r="Q536" s="198"/>
      <c r="R536" s="198"/>
      <c r="S536" s="198"/>
      <c r="T536" s="331"/>
      <c r="U536" s="331"/>
      <c r="V536" s="332"/>
      <c r="W536" s="332"/>
      <c r="X536" s="333"/>
      <c r="Y536" s="199"/>
      <c r="Z536" s="199"/>
      <c r="AA536" s="198"/>
      <c r="AB536" s="195"/>
      <c r="AC536" s="246"/>
      <c r="AD536" s="195"/>
      <c r="AE536" s="246"/>
      <c r="AF536" s="195"/>
      <c r="AG536" s="246"/>
      <c r="AH536" s="195"/>
      <c r="AI536" s="246"/>
      <c r="AK536" s="246"/>
      <c r="AM536" s="246"/>
    </row>
    <row r="537" spans="1:39" s="17" customFormat="1" ht="14.25" customHeight="1" x14ac:dyDescent="0.25">
      <c r="A537" s="198"/>
      <c r="B537" s="200"/>
      <c r="C537" s="199"/>
      <c r="D537" s="199"/>
      <c r="E537" s="199"/>
      <c r="F537" s="200"/>
      <c r="G537" s="200"/>
      <c r="H537" s="198"/>
      <c r="I537" s="199"/>
      <c r="J537" s="212"/>
      <c r="K537" s="198"/>
      <c r="L537" s="198"/>
      <c r="M537" s="198"/>
      <c r="N537" s="198"/>
      <c r="O537" s="198"/>
      <c r="P537" s="198"/>
      <c r="Q537" s="198"/>
      <c r="R537" s="198"/>
      <c r="S537" s="198"/>
      <c r="T537" s="331"/>
      <c r="U537" s="331"/>
      <c r="V537" s="332"/>
      <c r="W537" s="332"/>
      <c r="X537" s="333"/>
      <c r="Y537" s="199"/>
      <c r="Z537" s="199"/>
      <c r="AA537" s="198"/>
      <c r="AB537" s="195"/>
      <c r="AC537" s="246"/>
      <c r="AD537" s="195"/>
      <c r="AE537" s="246"/>
      <c r="AF537" s="195"/>
      <c r="AG537" s="246"/>
      <c r="AH537" s="195"/>
      <c r="AI537" s="246"/>
      <c r="AK537" s="246"/>
      <c r="AM537" s="246"/>
    </row>
    <row r="538" spans="1:39" s="17" customFormat="1" ht="14.25" customHeight="1" x14ac:dyDescent="0.25">
      <c r="A538" s="198"/>
      <c r="B538" s="200"/>
      <c r="C538" s="199"/>
      <c r="D538" s="199"/>
      <c r="E538" s="199"/>
      <c r="F538" s="200"/>
      <c r="G538" s="200"/>
      <c r="H538" s="198"/>
      <c r="I538" s="199"/>
      <c r="J538" s="212"/>
      <c r="K538" s="198"/>
      <c r="L538" s="198"/>
      <c r="M538" s="198"/>
      <c r="N538" s="198"/>
      <c r="O538" s="198"/>
      <c r="P538" s="198"/>
      <c r="Q538" s="198"/>
      <c r="R538" s="198"/>
      <c r="S538" s="198"/>
      <c r="T538" s="331"/>
      <c r="U538" s="331"/>
      <c r="V538" s="332"/>
      <c r="W538" s="332"/>
      <c r="X538" s="333"/>
      <c r="Y538" s="199"/>
      <c r="Z538" s="199"/>
      <c r="AA538" s="198"/>
      <c r="AB538" s="195"/>
      <c r="AC538" s="246"/>
      <c r="AD538" s="195"/>
      <c r="AE538" s="246"/>
      <c r="AF538" s="195"/>
      <c r="AG538" s="246"/>
      <c r="AH538" s="195"/>
      <c r="AI538" s="246"/>
      <c r="AK538" s="246"/>
      <c r="AM538" s="246"/>
    </row>
    <row r="539" spans="1:39" s="17" customFormat="1" ht="14.25" customHeight="1" x14ac:dyDescent="0.25">
      <c r="A539" s="198"/>
      <c r="B539" s="200"/>
      <c r="C539" s="199"/>
      <c r="D539" s="199"/>
      <c r="E539" s="199"/>
      <c r="F539" s="200"/>
      <c r="G539" s="200"/>
      <c r="H539" s="198"/>
      <c r="I539" s="199"/>
      <c r="J539" s="212"/>
      <c r="K539" s="198"/>
      <c r="L539" s="198"/>
      <c r="M539" s="198"/>
      <c r="N539" s="198"/>
      <c r="O539" s="198"/>
      <c r="P539" s="198"/>
      <c r="Q539" s="198"/>
      <c r="R539" s="198"/>
      <c r="S539" s="198"/>
      <c r="T539" s="331"/>
      <c r="U539" s="331"/>
      <c r="V539" s="332"/>
      <c r="W539" s="332"/>
      <c r="X539" s="333"/>
      <c r="Y539" s="199"/>
      <c r="Z539" s="199"/>
      <c r="AA539" s="198"/>
      <c r="AB539" s="195"/>
      <c r="AC539" s="246"/>
      <c r="AD539" s="195"/>
      <c r="AE539" s="246"/>
      <c r="AF539" s="195"/>
      <c r="AG539" s="246"/>
      <c r="AH539" s="195"/>
      <c r="AI539" s="246"/>
      <c r="AK539" s="246"/>
      <c r="AM539" s="246"/>
    </row>
    <row r="540" spans="1:39" s="17" customFormat="1" ht="14.25" customHeight="1" x14ac:dyDescent="0.25">
      <c r="A540" s="198"/>
      <c r="B540" s="200"/>
      <c r="C540" s="199"/>
      <c r="D540" s="199"/>
      <c r="E540" s="199"/>
      <c r="F540" s="200"/>
      <c r="G540" s="200"/>
      <c r="H540" s="198"/>
      <c r="I540" s="199"/>
      <c r="J540" s="212"/>
      <c r="K540" s="198"/>
      <c r="L540" s="198"/>
      <c r="M540" s="198"/>
      <c r="N540" s="198"/>
      <c r="O540" s="198"/>
      <c r="P540" s="198"/>
      <c r="Q540" s="198"/>
      <c r="R540" s="198"/>
      <c r="S540" s="198"/>
      <c r="T540" s="331"/>
      <c r="U540" s="331"/>
      <c r="V540" s="332"/>
      <c r="W540" s="332"/>
      <c r="X540" s="333"/>
      <c r="Y540" s="199"/>
      <c r="Z540" s="199"/>
      <c r="AA540" s="198"/>
      <c r="AB540" s="195"/>
      <c r="AC540" s="246"/>
      <c r="AD540" s="195"/>
      <c r="AE540" s="246"/>
      <c r="AF540" s="195"/>
      <c r="AG540" s="246"/>
      <c r="AH540" s="195"/>
      <c r="AI540" s="246"/>
      <c r="AK540" s="246"/>
      <c r="AM540" s="246"/>
    </row>
    <row r="541" spans="1:39" s="17" customFormat="1" ht="14.25" customHeight="1" x14ac:dyDescent="0.25">
      <c r="A541" s="198"/>
      <c r="B541" s="200"/>
      <c r="C541" s="199"/>
      <c r="D541" s="199"/>
      <c r="E541" s="199"/>
      <c r="F541" s="200"/>
      <c r="G541" s="200"/>
      <c r="H541" s="198"/>
      <c r="I541" s="199"/>
      <c r="J541" s="212"/>
      <c r="K541" s="198"/>
      <c r="L541" s="198"/>
      <c r="M541" s="198"/>
      <c r="N541" s="198"/>
      <c r="O541" s="198"/>
      <c r="P541" s="198"/>
      <c r="Q541" s="198"/>
      <c r="R541" s="198"/>
      <c r="S541" s="198"/>
      <c r="T541" s="331"/>
      <c r="U541" s="331"/>
      <c r="V541" s="332"/>
      <c r="W541" s="332"/>
      <c r="X541" s="333"/>
      <c r="Y541" s="199"/>
      <c r="Z541" s="199"/>
      <c r="AA541" s="198"/>
      <c r="AB541" s="195"/>
      <c r="AC541" s="246"/>
      <c r="AD541" s="195"/>
      <c r="AE541" s="246"/>
      <c r="AF541" s="195"/>
      <c r="AG541" s="246"/>
      <c r="AH541" s="195"/>
      <c r="AI541" s="246"/>
      <c r="AK541" s="246"/>
      <c r="AM541" s="246"/>
    </row>
    <row r="542" spans="1:39" s="17" customFormat="1" ht="14.25" customHeight="1" x14ac:dyDescent="0.25">
      <c r="A542" s="198"/>
      <c r="B542" s="200"/>
      <c r="C542" s="199"/>
      <c r="D542" s="199"/>
      <c r="E542" s="199"/>
      <c r="F542" s="200"/>
      <c r="G542" s="200"/>
      <c r="H542" s="198"/>
      <c r="I542" s="199"/>
      <c r="J542" s="212"/>
      <c r="K542" s="198"/>
      <c r="L542" s="198"/>
      <c r="M542" s="198"/>
      <c r="N542" s="198"/>
      <c r="O542" s="198"/>
      <c r="P542" s="198"/>
      <c r="Q542" s="198"/>
      <c r="R542" s="198"/>
      <c r="S542" s="198"/>
      <c r="T542" s="331"/>
      <c r="U542" s="331"/>
      <c r="V542" s="332"/>
      <c r="W542" s="332"/>
      <c r="X542" s="333"/>
      <c r="Y542" s="199"/>
      <c r="Z542" s="199"/>
      <c r="AA542" s="198"/>
      <c r="AB542" s="195"/>
      <c r="AC542" s="246"/>
      <c r="AD542" s="195"/>
      <c r="AE542" s="246"/>
      <c r="AF542" s="195"/>
      <c r="AG542" s="246"/>
      <c r="AH542" s="195"/>
      <c r="AI542" s="246"/>
      <c r="AK542" s="246"/>
      <c r="AM542" s="246"/>
    </row>
    <row r="543" spans="1:39" s="17" customFormat="1" ht="14.25" customHeight="1" x14ac:dyDescent="0.25">
      <c r="A543" s="198"/>
      <c r="B543" s="200"/>
      <c r="C543" s="199"/>
      <c r="D543" s="199"/>
      <c r="E543" s="199"/>
      <c r="F543" s="200"/>
      <c r="G543" s="200"/>
      <c r="H543" s="198"/>
      <c r="I543" s="199"/>
      <c r="J543" s="212"/>
      <c r="K543" s="198"/>
      <c r="L543" s="198"/>
      <c r="M543" s="198"/>
      <c r="N543" s="198"/>
      <c r="O543" s="198"/>
      <c r="P543" s="198"/>
      <c r="Q543" s="198"/>
      <c r="R543" s="198"/>
      <c r="S543" s="198"/>
      <c r="T543" s="331"/>
      <c r="U543" s="331"/>
      <c r="V543" s="332"/>
      <c r="W543" s="332"/>
      <c r="X543" s="333"/>
      <c r="Y543" s="199"/>
      <c r="Z543" s="199"/>
      <c r="AA543" s="198"/>
      <c r="AB543" s="195"/>
      <c r="AC543" s="246"/>
      <c r="AD543" s="195"/>
      <c r="AE543" s="246"/>
      <c r="AF543" s="195"/>
      <c r="AG543" s="246"/>
      <c r="AH543" s="195"/>
      <c r="AI543" s="246"/>
      <c r="AK543" s="246"/>
      <c r="AM543" s="246"/>
    </row>
    <row r="544" spans="1:39" s="17" customFormat="1" ht="14.25" customHeight="1" x14ac:dyDescent="0.25">
      <c r="A544" s="198"/>
      <c r="B544" s="200"/>
      <c r="C544" s="199"/>
      <c r="D544" s="199"/>
      <c r="E544" s="199"/>
      <c r="F544" s="200"/>
      <c r="G544" s="200"/>
      <c r="H544" s="198"/>
      <c r="I544" s="199"/>
      <c r="J544" s="212"/>
      <c r="K544" s="198"/>
      <c r="L544" s="198"/>
      <c r="M544" s="198"/>
      <c r="N544" s="198"/>
      <c r="O544" s="198"/>
      <c r="P544" s="198"/>
      <c r="Q544" s="198"/>
      <c r="R544" s="198"/>
      <c r="S544" s="198"/>
      <c r="T544" s="331"/>
      <c r="U544" s="331"/>
      <c r="V544" s="332"/>
      <c r="W544" s="332"/>
      <c r="X544" s="333"/>
      <c r="Y544" s="199"/>
      <c r="Z544" s="199"/>
      <c r="AA544" s="198"/>
      <c r="AB544" s="195"/>
      <c r="AC544" s="246"/>
      <c r="AD544" s="195"/>
      <c r="AE544" s="246"/>
      <c r="AF544" s="195"/>
      <c r="AG544" s="246"/>
      <c r="AH544" s="195"/>
      <c r="AI544" s="246"/>
      <c r="AK544" s="246"/>
      <c r="AM544" s="246"/>
    </row>
    <row r="545" spans="1:39" s="17" customFormat="1" ht="14.25" customHeight="1" x14ac:dyDescent="0.25">
      <c r="A545" s="198"/>
      <c r="B545" s="200"/>
      <c r="C545" s="199"/>
      <c r="D545" s="199"/>
      <c r="E545" s="199"/>
      <c r="F545" s="200"/>
      <c r="G545" s="200"/>
      <c r="H545" s="198"/>
      <c r="I545" s="199"/>
      <c r="J545" s="212"/>
      <c r="K545" s="198"/>
      <c r="L545" s="198"/>
      <c r="M545" s="198"/>
      <c r="N545" s="198"/>
      <c r="O545" s="198"/>
      <c r="P545" s="198"/>
      <c r="Q545" s="198"/>
      <c r="R545" s="198"/>
      <c r="S545" s="198"/>
      <c r="T545" s="331"/>
      <c r="U545" s="331"/>
      <c r="V545" s="332"/>
      <c r="W545" s="332"/>
      <c r="X545" s="333"/>
      <c r="Y545" s="199"/>
      <c r="Z545" s="199"/>
      <c r="AA545" s="198"/>
      <c r="AB545" s="195"/>
      <c r="AC545" s="246"/>
      <c r="AD545" s="195"/>
      <c r="AE545" s="246"/>
      <c r="AF545" s="195"/>
      <c r="AG545" s="246"/>
      <c r="AH545" s="195"/>
      <c r="AI545" s="246"/>
      <c r="AK545" s="246"/>
      <c r="AM545" s="246"/>
    </row>
    <row r="546" spans="1:39" s="17" customFormat="1" ht="14.25" customHeight="1" x14ac:dyDescent="0.25">
      <c r="A546" s="198"/>
      <c r="B546" s="200"/>
      <c r="C546" s="199"/>
      <c r="D546" s="199"/>
      <c r="E546" s="199"/>
      <c r="F546" s="200"/>
      <c r="G546" s="200"/>
      <c r="H546" s="198"/>
      <c r="I546" s="199"/>
      <c r="J546" s="212"/>
      <c r="K546" s="198"/>
      <c r="L546" s="198"/>
      <c r="M546" s="198"/>
      <c r="N546" s="198"/>
      <c r="O546" s="198"/>
      <c r="P546" s="198"/>
      <c r="Q546" s="198"/>
      <c r="R546" s="198"/>
      <c r="S546" s="198"/>
      <c r="T546" s="331"/>
      <c r="U546" s="331"/>
      <c r="V546" s="332"/>
      <c r="W546" s="332"/>
      <c r="X546" s="333"/>
      <c r="Y546" s="199"/>
      <c r="Z546" s="199"/>
      <c r="AA546" s="198"/>
      <c r="AB546" s="195"/>
      <c r="AC546" s="246"/>
      <c r="AD546" s="195"/>
      <c r="AE546" s="246"/>
      <c r="AF546" s="195"/>
      <c r="AG546" s="246"/>
      <c r="AH546" s="195"/>
      <c r="AI546" s="246"/>
      <c r="AK546" s="246"/>
      <c r="AM546" s="246"/>
    </row>
    <row r="547" spans="1:39" s="17" customFormat="1" ht="14.25" customHeight="1" x14ac:dyDescent="0.25">
      <c r="A547" s="198"/>
      <c r="B547" s="200"/>
      <c r="C547" s="199"/>
      <c r="D547" s="199"/>
      <c r="E547" s="199"/>
      <c r="F547" s="200"/>
      <c r="G547" s="200"/>
      <c r="H547" s="198"/>
      <c r="I547" s="199"/>
      <c r="J547" s="212"/>
      <c r="K547" s="198"/>
      <c r="L547" s="198"/>
      <c r="M547" s="198"/>
      <c r="N547" s="198"/>
      <c r="O547" s="198"/>
      <c r="P547" s="198"/>
      <c r="Q547" s="198"/>
      <c r="R547" s="198"/>
      <c r="S547" s="198"/>
      <c r="T547" s="331"/>
      <c r="U547" s="331"/>
      <c r="V547" s="332"/>
      <c r="W547" s="332"/>
      <c r="X547" s="333"/>
      <c r="Y547" s="199"/>
      <c r="Z547" s="199"/>
      <c r="AA547" s="198"/>
      <c r="AB547" s="195"/>
      <c r="AC547" s="246"/>
      <c r="AD547" s="195"/>
      <c r="AE547" s="246"/>
      <c r="AF547" s="195"/>
      <c r="AG547" s="246"/>
      <c r="AH547" s="195"/>
      <c r="AI547" s="246"/>
      <c r="AK547" s="246"/>
      <c r="AM547" s="246"/>
    </row>
    <row r="548" spans="1:39" s="17" customFormat="1" ht="14.25" customHeight="1" x14ac:dyDescent="0.25">
      <c r="A548" s="198"/>
      <c r="B548" s="200"/>
      <c r="C548" s="199"/>
      <c r="D548" s="199"/>
      <c r="E548" s="199"/>
      <c r="F548" s="200"/>
      <c r="G548" s="200"/>
      <c r="H548" s="198"/>
      <c r="I548" s="199"/>
      <c r="J548" s="212"/>
      <c r="K548" s="198"/>
      <c r="L548" s="198"/>
      <c r="M548" s="198"/>
      <c r="N548" s="198"/>
      <c r="O548" s="198"/>
      <c r="P548" s="198"/>
      <c r="Q548" s="198"/>
      <c r="R548" s="198"/>
      <c r="S548" s="198"/>
      <c r="T548" s="331"/>
      <c r="U548" s="331"/>
      <c r="V548" s="332"/>
      <c r="W548" s="332"/>
      <c r="X548" s="333"/>
      <c r="Y548" s="199"/>
      <c r="Z548" s="199"/>
      <c r="AA548" s="198"/>
      <c r="AB548" s="195"/>
      <c r="AC548" s="246"/>
      <c r="AD548" s="195"/>
      <c r="AE548" s="246"/>
      <c r="AF548" s="195"/>
      <c r="AG548" s="246"/>
      <c r="AH548" s="195"/>
      <c r="AI548" s="246"/>
      <c r="AK548" s="246"/>
      <c r="AM548" s="246"/>
    </row>
    <row r="549" spans="1:39" s="17" customFormat="1" ht="14.25" customHeight="1" x14ac:dyDescent="0.25">
      <c r="A549" s="198"/>
      <c r="B549" s="200"/>
      <c r="C549" s="199"/>
      <c r="D549" s="199"/>
      <c r="E549" s="199"/>
      <c r="F549" s="200"/>
      <c r="G549" s="200"/>
      <c r="H549" s="198"/>
      <c r="I549" s="199"/>
      <c r="J549" s="212"/>
      <c r="K549" s="198"/>
      <c r="L549" s="198"/>
      <c r="M549" s="198"/>
      <c r="N549" s="198"/>
      <c r="O549" s="198"/>
      <c r="P549" s="198"/>
      <c r="Q549" s="198"/>
      <c r="R549" s="198"/>
      <c r="S549" s="198"/>
      <c r="T549" s="331"/>
      <c r="U549" s="331"/>
      <c r="V549" s="332"/>
      <c r="W549" s="332"/>
      <c r="X549" s="333"/>
      <c r="Y549" s="199"/>
      <c r="Z549" s="199"/>
      <c r="AA549" s="198"/>
      <c r="AB549" s="195"/>
      <c r="AC549" s="246"/>
      <c r="AD549" s="195"/>
      <c r="AE549" s="246"/>
      <c r="AF549" s="195"/>
      <c r="AG549" s="246"/>
      <c r="AH549" s="195"/>
      <c r="AI549" s="246"/>
      <c r="AK549" s="246"/>
      <c r="AM549" s="246"/>
    </row>
    <row r="550" spans="1:39" s="17" customFormat="1" ht="14.25" customHeight="1" x14ac:dyDescent="0.25">
      <c r="A550" s="198"/>
      <c r="B550" s="200"/>
      <c r="C550" s="199"/>
      <c r="D550" s="199"/>
      <c r="E550" s="199"/>
      <c r="F550" s="200"/>
      <c r="G550" s="200"/>
      <c r="H550" s="198"/>
      <c r="I550" s="199"/>
      <c r="J550" s="212"/>
      <c r="K550" s="198"/>
      <c r="L550" s="198"/>
      <c r="M550" s="198"/>
      <c r="N550" s="198"/>
      <c r="O550" s="198"/>
      <c r="P550" s="198"/>
      <c r="Q550" s="198"/>
      <c r="R550" s="198"/>
      <c r="S550" s="198"/>
      <c r="T550" s="331"/>
      <c r="U550" s="331"/>
      <c r="V550" s="332"/>
      <c r="W550" s="332"/>
      <c r="X550" s="333"/>
      <c r="Y550" s="199"/>
      <c r="Z550" s="199"/>
      <c r="AA550" s="198"/>
      <c r="AB550" s="195"/>
      <c r="AC550" s="246"/>
      <c r="AD550" s="195"/>
      <c r="AE550" s="246"/>
      <c r="AF550" s="195"/>
      <c r="AG550" s="246"/>
      <c r="AH550" s="195"/>
      <c r="AI550" s="246"/>
      <c r="AK550" s="246"/>
      <c r="AM550" s="246"/>
    </row>
    <row r="551" spans="1:39" s="17" customFormat="1" ht="14.25" customHeight="1" x14ac:dyDescent="0.25">
      <c r="A551" s="198"/>
      <c r="B551" s="200"/>
      <c r="C551" s="199"/>
      <c r="D551" s="199"/>
      <c r="E551" s="199"/>
      <c r="F551" s="200"/>
      <c r="G551" s="200"/>
      <c r="H551" s="198"/>
      <c r="I551" s="199"/>
      <c r="J551" s="212"/>
      <c r="K551" s="198"/>
      <c r="L551" s="198"/>
      <c r="M551" s="198"/>
      <c r="N551" s="198"/>
      <c r="O551" s="198"/>
      <c r="P551" s="198"/>
      <c r="Q551" s="198"/>
      <c r="R551" s="198"/>
      <c r="S551" s="198"/>
      <c r="T551" s="331"/>
      <c r="U551" s="331"/>
      <c r="V551" s="332"/>
      <c r="W551" s="332"/>
      <c r="X551" s="333"/>
      <c r="Y551" s="199"/>
      <c r="Z551" s="199"/>
      <c r="AA551" s="198"/>
      <c r="AB551" s="195"/>
      <c r="AC551" s="246"/>
      <c r="AD551" s="195"/>
      <c r="AE551" s="246"/>
      <c r="AF551" s="195"/>
      <c r="AG551" s="246"/>
      <c r="AH551" s="195"/>
      <c r="AI551" s="246"/>
      <c r="AK551" s="246"/>
      <c r="AM551" s="246"/>
    </row>
    <row r="552" spans="1:39" s="17" customFormat="1" ht="14.25" customHeight="1" x14ac:dyDescent="0.25">
      <c r="A552" s="198"/>
      <c r="B552" s="200"/>
      <c r="C552" s="199"/>
      <c r="D552" s="199"/>
      <c r="E552" s="199"/>
      <c r="F552" s="200"/>
      <c r="G552" s="200"/>
      <c r="H552" s="198"/>
      <c r="I552" s="199"/>
      <c r="J552" s="212"/>
      <c r="K552" s="198"/>
      <c r="L552" s="198"/>
      <c r="M552" s="198"/>
      <c r="N552" s="198"/>
      <c r="O552" s="198"/>
      <c r="P552" s="198"/>
      <c r="Q552" s="198"/>
      <c r="R552" s="198"/>
      <c r="S552" s="198"/>
      <c r="T552" s="331"/>
      <c r="U552" s="331"/>
      <c r="V552" s="332"/>
      <c r="W552" s="332"/>
      <c r="X552" s="333"/>
      <c r="Y552" s="199"/>
      <c r="Z552" s="199"/>
      <c r="AA552" s="198"/>
      <c r="AB552" s="195"/>
      <c r="AC552" s="246"/>
      <c r="AD552" s="195"/>
      <c r="AE552" s="246"/>
      <c r="AF552" s="195"/>
      <c r="AG552" s="246"/>
      <c r="AH552" s="195"/>
      <c r="AI552" s="246"/>
      <c r="AK552" s="246"/>
      <c r="AM552" s="246"/>
    </row>
    <row r="553" spans="1:39" s="17" customFormat="1" ht="14.25" customHeight="1" x14ac:dyDescent="0.25">
      <c r="A553" s="198"/>
      <c r="B553" s="200"/>
      <c r="C553" s="199"/>
      <c r="D553" s="199"/>
      <c r="E553" s="199"/>
      <c r="F553" s="200"/>
      <c r="G553" s="200"/>
      <c r="H553" s="198"/>
      <c r="I553" s="199"/>
      <c r="J553" s="212"/>
      <c r="K553" s="198"/>
      <c r="L553" s="198"/>
      <c r="M553" s="198"/>
      <c r="N553" s="198"/>
      <c r="O553" s="198"/>
      <c r="P553" s="198"/>
      <c r="Q553" s="198"/>
      <c r="R553" s="198"/>
      <c r="S553" s="198"/>
      <c r="T553" s="331"/>
      <c r="U553" s="331"/>
      <c r="V553" s="332"/>
      <c r="W553" s="332"/>
      <c r="X553" s="333"/>
      <c r="Y553" s="199"/>
      <c r="Z553" s="199"/>
      <c r="AA553" s="198"/>
      <c r="AB553" s="195"/>
      <c r="AC553" s="246"/>
      <c r="AD553" s="195"/>
      <c r="AE553" s="246"/>
      <c r="AF553" s="195"/>
      <c r="AG553" s="246"/>
      <c r="AH553" s="195"/>
      <c r="AI553" s="246"/>
      <c r="AK553" s="246"/>
      <c r="AM553" s="246"/>
    </row>
    <row r="554" spans="1:39" s="17" customFormat="1" ht="14.25" customHeight="1" x14ac:dyDescent="0.25">
      <c r="A554" s="198"/>
      <c r="B554" s="200"/>
      <c r="C554" s="199"/>
      <c r="D554" s="199"/>
      <c r="E554" s="199"/>
      <c r="F554" s="200"/>
      <c r="G554" s="200"/>
      <c r="H554" s="198"/>
      <c r="I554" s="199"/>
      <c r="J554" s="212"/>
      <c r="K554" s="198"/>
      <c r="L554" s="198"/>
      <c r="M554" s="198"/>
      <c r="N554" s="198"/>
      <c r="O554" s="198"/>
      <c r="P554" s="198"/>
      <c r="Q554" s="198"/>
      <c r="R554" s="198"/>
      <c r="S554" s="198"/>
      <c r="T554" s="331"/>
      <c r="U554" s="331"/>
      <c r="V554" s="332"/>
      <c r="W554" s="332"/>
      <c r="X554" s="333"/>
      <c r="Y554" s="199"/>
      <c r="Z554" s="199"/>
      <c r="AA554" s="198"/>
      <c r="AB554" s="195"/>
      <c r="AC554" s="246"/>
      <c r="AD554" s="195"/>
      <c r="AE554" s="246"/>
      <c r="AF554" s="195"/>
      <c r="AG554" s="246"/>
      <c r="AH554" s="195"/>
      <c r="AI554" s="246"/>
      <c r="AK554" s="246"/>
      <c r="AM554" s="246"/>
    </row>
    <row r="555" spans="1:39" s="17" customFormat="1" ht="14.25" customHeight="1" x14ac:dyDescent="0.25">
      <c r="A555" s="198"/>
      <c r="B555" s="200"/>
      <c r="C555" s="199"/>
      <c r="D555" s="199"/>
      <c r="E555" s="199"/>
      <c r="F555" s="200"/>
      <c r="G555" s="200"/>
      <c r="H555" s="198"/>
      <c r="I555" s="199"/>
      <c r="J555" s="212"/>
      <c r="K555" s="198"/>
      <c r="L555" s="198"/>
      <c r="M555" s="198"/>
      <c r="N555" s="198"/>
      <c r="O555" s="198"/>
      <c r="P555" s="198"/>
      <c r="Q555" s="198"/>
      <c r="R555" s="198"/>
      <c r="S555" s="198"/>
      <c r="T555" s="331"/>
      <c r="U555" s="331"/>
      <c r="V555" s="332"/>
      <c r="W555" s="332"/>
      <c r="X555" s="333"/>
      <c r="Y555" s="199"/>
      <c r="Z555" s="199"/>
      <c r="AA555" s="198"/>
      <c r="AB555" s="195"/>
      <c r="AC555" s="246"/>
      <c r="AD555" s="195"/>
      <c r="AE555" s="246"/>
      <c r="AF555" s="195"/>
      <c r="AG555" s="246"/>
      <c r="AH555" s="195"/>
      <c r="AI555" s="246"/>
      <c r="AK555" s="246"/>
      <c r="AM555" s="246"/>
    </row>
    <row r="556" spans="1:39" s="17" customFormat="1" ht="14.25" customHeight="1" x14ac:dyDescent="0.25">
      <c r="A556" s="198"/>
      <c r="B556" s="200"/>
      <c r="C556" s="199"/>
      <c r="D556" s="199"/>
      <c r="E556" s="199"/>
      <c r="F556" s="200"/>
      <c r="G556" s="200"/>
      <c r="H556" s="198"/>
      <c r="I556" s="199"/>
      <c r="J556" s="212"/>
      <c r="K556" s="198"/>
      <c r="L556" s="198"/>
      <c r="M556" s="198"/>
      <c r="N556" s="198"/>
      <c r="O556" s="198"/>
      <c r="P556" s="198"/>
      <c r="Q556" s="198"/>
      <c r="R556" s="198"/>
      <c r="S556" s="198"/>
      <c r="T556" s="331"/>
      <c r="U556" s="331"/>
      <c r="V556" s="332"/>
      <c r="W556" s="332"/>
      <c r="X556" s="333"/>
      <c r="Y556" s="199"/>
      <c r="Z556" s="199"/>
      <c r="AA556" s="198"/>
      <c r="AB556" s="195"/>
      <c r="AC556" s="246"/>
      <c r="AD556" s="195"/>
      <c r="AE556" s="246"/>
      <c r="AF556" s="195"/>
      <c r="AG556" s="246"/>
      <c r="AH556" s="195"/>
      <c r="AI556" s="246"/>
      <c r="AK556" s="246"/>
      <c r="AM556" s="246"/>
    </row>
    <row r="557" spans="1:39" s="17" customFormat="1" ht="14.25" customHeight="1" x14ac:dyDescent="0.25">
      <c r="A557" s="198"/>
      <c r="B557" s="200"/>
      <c r="C557" s="199"/>
      <c r="D557" s="199"/>
      <c r="E557" s="199"/>
      <c r="F557" s="200"/>
      <c r="G557" s="200"/>
      <c r="H557" s="198"/>
      <c r="I557" s="199"/>
      <c r="J557" s="212"/>
      <c r="K557" s="198"/>
      <c r="L557" s="198"/>
      <c r="M557" s="198"/>
      <c r="N557" s="198"/>
      <c r="O557" s="198"/>
      <c r="P557" s="198"/>
      <c r="Q557" s="198"/>
      <c r="R557" s="198"/>
      <c r="S557" s="198"/>
      <c r="T557" s="331"/>
      <c r="U557" s="331"/>
      <c r="V557" s="332"/>
      <c r="W557" s="332"/>
      <c r="X557" s="333"/>
      <c r="Y557" s="199"/>
      <c r="Z557" s="199"/>
      <c r="AA557" s="198"/>
      <c r="AB557" s="195"/>
      <c r="AC557" s="246"/>
      <c r="AD557" s="195"/>
      <c r="AE557" s="246"/>
      <c r="AF557" s="195"/>
      <c r="AG557" s="246"/>
      <c r="AH557" s="195"/>
      <c r="AI557" s="246"/>
      <c r="AK557" s="246"/>
      <c r="AM557" s="246"/>
    </row>
    <row r="558" spans="1:39" s="17" customFormat="1" ht="14.25" customHeight="1" x14ac:dyDescent="0.25">
      <c r="A558" s="198"/>
      <c r="B558" s="200"/>
      <c r="C558" s="199"/>
      <c r="D558" s="199"/>
      <c r="E558" s="199"/>
      <c r="F558" s="200"/>
      <c r="G558" s="200"/>
      <c r="H558" s="198"/>
      <c r="I558" s="199"/>
      <c r="J558" s="212"/>
      <c r="K558" s="198"/>
      <c r="L558" s="198"/>
      <c r="M558" s="198"/>
      <c r="N558" s="198"/>
      <c r="O558" s="198"/>
      <c r="P558" s="198"/>
      <c r="Q558" s="198"/>
      <c r="R558" s="198"/>
      <c r="S558" s="198"/>
      <c r="T558" s="331"/>
      <c r="U558" s="331"/>
      <c r="V558" s="332"/>
      <c r="W558" s="332"/>
      <c r="X558" s="333"/>
      <c r="Y558" s="199"/>
      <c r="Z558" s="199"/>
      <c r="AA558" s="198"/>
      <c r="AB558" s="195"/>
      <c r="AC558" s="246"/>
      <c r="AD558" s="195"/>
      <c r="AE558" s="246"/>
      <c r="AF558" s="195"/>
      <c r="AG558" s="246"/>
      <c r="AH558" s="195"/>
      <c r="AI558" s="246"/>
      <c r="AK558" s="246"/>
      <c r="AM558" s="246"/>
    </row>
    <row r="559" spans="1:39" s="17" customFormat="1" ht="14.25" customHeight="1" x14ac:dyDescent="0.25">
      <c r="A559" s="198"/>
      <c r="B559" s="200"/>
      <c r="C559" s="199"/>
      <c r="D559" s="199"/>
      <c r="E559" s="199"/>
      <c r="F559" s="200"/>
      <c r="G559" s="200"/>
      <c r="H559" s="198"/>
      <c r="I559" s="199"/>
      <c r="J559" s="212"/>
      <c r="K559" s="198"/>
      <c r="L559" s="198"/>
      <c r="M559" s="198"/>
      <c r="N559" s="198"/>
      <c r="O559" s="198"/>
      <c r="P559" s="198"/>
      <c r="Q559" s="198"/>
      <c r="R559" s="198"/>
      <c r="S559" s="198"/>
      <c r="T559" s="331"/>
      <c r="U559" s="331"/>
      <c r="V559" s="332"/>
      <c r="W559" s="332"/>
      <c r="X559" s="333"/>
      <c r="Y559" s="199"/>
      <c r="Z559" s="199"/>
      <c r="AA559" s="198"/>
      <c r="AB559" s="195"/>
      <c r="AC559" s="246"/>
      <c r="AD559" s="195"/>
      <c r="AE559" s="246"/>
      <c r="AF559" s="195"/>
      <c r="AG559" s="246"/>
      <c r="AH559" s="195"/>
      <c r="AI559" s="246"/>
      <c r="AK559" s="246"/>
      <c r="AM559" s="246"/>
    </row>
    <row r="560" spans="1:39" s="17" customFormat="1" ht="14.25" customHeight="1" x14ac:dyDescent="0.25">
      <c r="A560" s="198"/>
      <c r="B560" s="200"/>
      <c r="C560" s="199"/>
      <c r="D560" s="199"/>
      <c r="E560" s="199"/>
      <c r="F560" s="200"/>
      <c r="G560" s="200"/>
      <c r="H560" s="198"/>
      <c r="I560" s="199"/>
      <c r="J560" s="212"/>
      <c r="K560" s="198"/>
      <c r="L560" s="198"/>
      <c r="M560" s="198"/>
      <c r="N560" s="198"/>
      <c r="O560" s="198"/>
      <c r="P560" s="198"/>
      <c r="Q560" s="198"/>
      <c r="R560" s="198"/>
      <c r="S560" s="198"/>
      <c r="T560" s="331"/>
      <c r="U560" s="331"/>
      <c r="V560" s="332"/>
      <c r="W560" s="332"/>
      <c r="X560" s="333"/>
      <c r="Y560" s="199"/>
      <c r="Z560" s="199"/>
      <c r="AA560" s="198"/>
      <c r="AB560" s="195"/>
      <c r="AC560" s="246"/>
      <c r="AD560" s="195"/>
      <c r="AE560" s="246"/>
      <c r="AF560" s="195"/>
      <c r="AG560" s="246"/>
      <c r="AH560" s="195"/>
      <c r="AI560" s="246"/>
      <c r="AK560" s="246"/>
      <c r="AM560" s="246"/>
    </row>
    <row r="561" spans="1:39" s="17" customFormat="1" ht="14.25" customHeight="1" x14ac:dyDescent="0.25">
      <c r="A561" s="198"/>
      <c r="B561" s="200"/>
      <c r="C561" s="199"/>
      <c r="D561" s="199"/>
      <c r="E561" s="199"/>
      <c r="F561" s="200"/>
      <c r="G561" s="200"/>
      <c r="H561" s="198"/>
      <c r="I561" s="199"/>
      <c r="J561" s="212"/>
      <c r="K561" s="198"/>
      <c r="L561" s="198"/>
      <c r="M561" s="198"/>
      <c r="N561" s="198"/>
      <c r="O561" s="198"/>
      <c r="P561" s="198"/>
      <c r="Q561" s="198"/>
      <c r="R561" s="198"/>
      <c r="S561" s="198"/>
      <c r="T561" s="331"/>
      <c r="U561" s="331"/>
      <c r="V561" s="332"/>
      <c r="W561" s="332"/>
      <c r="X561" s="333"/>
      <c r="Y561" s="199"/>
      <c r="Z561" s="199"/>
      <c r="AA561" s="198"/>
      <c r="AB561" s="195"/>
      <c r="AC561" s="246"/>
      <c r="AD561" s="195"/>
      <c r="AE561" s="246"/>
      <c r="AF561" s="195"/>
      <c r="AG561" s="246"/>
      <c r="AH561" s="195"/>
      <c r="AI561" s="246"/>
      <c r="AK561" s="246"/>
      <c r="AM561" s="246"/>
    </row>
    <row r="562" spans="1:39" s="17" customFormat="1" ht="14.25" customHeight="1" x14ac:dyDescent="0.25">
      <c r="A562" s="198"/>
      <c r="B562" s="200"/>
      <c r="C562" s="199"/>
      <c r="D562" s="199"/>
      <c r="E562" s="199"/>
      <c r="F562" s="200"/>
      <c r="G562" s="200"/>
      <c r="H562" s="198"/>
      <c r="I562" s="199"/>
      <c r="J562" s="212"/>
      <c r="K562" s="198"/>
      <c r="L562" s="198"/>
      <c r="M562" s="198"/>
      <c r="N562" s="198"/>
      <c r="O562" s="198"/>
      <c r="P562" s="198"/>
      <c r="Q562" s="198"/>
      <c r="R562" s="198"/>
      <c r="S562" s="198"/>
      <c r="T562" s="331"/>
      <c r="U562" s="331"/>
      <c r="V562" s="332"/>
      <c r="W562" s="332"/>
      <c r="X562" s="333"/>
      <c r="Y562" s="199"/>
      <c r="Z562" s="199"/>
      <c r="AA562" s="198"/>
      <c r="AB562" s="195"/>
      <c r="AC562" s="246"/>
      <c r="AD562" s="195"/>
      <c r="AE562" s="246"/>
      <c r="AF562" s="195"/>
      <c r="AG562" s="246"/>
      <c r="AH562" s="195"/>
      <c r="AI562" s="246"/>
      <c r="AK562" s="246"/>
      <c r="AM562" s="246"/>
    </row>
    <row r="563" spans="1:39" s="17" customFormat="1" ht="14.25" customHeight="1" x14ac:dyDescent="0.25">
      <c r="A563" s="198"/>
      <c r="B563" s="200"/>
      <c r="C563" s="199"/>
      <c r="D563" s="199"/>
      <c r="E563" s="199"/>
      <c r="F563" s="200"/>
      <c r="G563" s="200"/>
      <c r="H563" s="198"/>
      <c r="I563" s="199"/>
      <c r="J563" s="212"/>
      <c r="K563" s="198"/>
      <c r="L563" s="198"/>
      <c r="M563" s="198"/>
      <c r="N563" s="198"/>
      <c r="O563" s="198"/>
      <c r="P563" s="198"/>
      <c r="Q563" s="198"/>
      <c r="R563" s="198"/>
      <c r="S563" s="198"/>
      <c r="T563" s="331"/>
      <c r="U563" s="331"/>
      <c r="V563" s="332"/>
      <c r="W563" s="332"/>
      <c r="X563" s="333"/>
      <c r="Y563" s="199"/>
      <c r="Z563" s="199"/>
      <c r="AA563" s="198"/>
      <c r="AB563" s="195"/>
      <c r="AC563" s="246"/>
      <c r="AD563" s="195"/>
      <c r="AE563" s="246"/>
      <c r="AF563" s="195"/>
      <c r="AG563" s="246"/>
      <c r="AH563" s="195"/>
      <c r="AI563" s="246"/>
      <c r="AK563" s="246"/>
      <c r="AM563" s="246"/>
    </row>
    <row r="564" spans="1:39" s="17" customFormat="1" ht="14.25" customHeight="1" x14ac:dyDescent="0.25">
      <c r="A564" s="198"/>
      <c r="B564" s="200"/>
      <c r="C564" s="199"/>
      <c r="D564" s="199"/>
      <c r="E564" s="199"/>
      <c r="F564" s="200"/>
      <c r="G564" s="200"/>
      <c r="H564" s="198"/>
      <c r="I564" s="199"/>
      <c r="J564" s="212"/>
      <c r="K564" s="198"/>
      <c r="L564" s="198"/>
      <c r="M564" s="198"/>
      <c r="N564" s="198"/>
      <c r="O564" s="198"/>
      <c r="P564" s="198"/>
      <c r="Q564" s="198"/>
      <c r="R564" s="198"/>
      <c r="S564" s="198"/>
      <c r="T564" s="331"/>
      <c r="U564" s="331"/>
      <c r="V564" s="332"/>
      <c r="W564" s="332"/>
      <c r="X564" s="333"/>
      <c r="Y564" s="199"/>
      <c r="Z564" s="199"/>
      <c r="AA564" s="198"/>
      <c r="AB564" s="195"/>
      <c r="AC564" s="246"/>
      <c r="AD564" s="195"/>
      <c r="AE564" s="246"/>
      <c r="AF564" s="195"/>
      <c r="AG564" s="246"/>
      <c r="AH564" s="195"/>
      <c r="AI564" s="246"/>
      <c r="AK564" s="246"/>
      <c r="AM564" s="246"/>
    </row>
    <row r="565" spans="1:39" s="17" customFormat="1" ht="14.25" customHeight="1" x14ac:dyDescent="0.25">
      <c r="A565" s="198"/>
      <c r="B565" s="200"/>
      <c r="C565" s="199"/>
      <c r="D565" s="199"/>
      <c r="E565" s="199"/>
      <c r="F565" s="200"/>
      <c r="G565" s="200"/>
      <c r="H565" s="198"/>
      <c r="I565" s="199"/>
      <c r="J565" s="212"/>
      <c r="K565" s="198"/>
      <c r="L565" s="198"/>
      <c r="M565" s="198"/>
      <c r="N565" s="198"/>
      <c r="O565" s="198"/>
      <c r="P565" s="198"/>
      <c r="Q565" s="198"/>
      <c r="R565" s="198"/>
      <c r="S565" s="198"/>
      <c r="T565" s="331"/>
      <c r="U565" s="331"/>
      <c r="V565" s="332"/>
      <c r="W565" s="332"/>
      <c r="X565" s="333"/>
      <c r="Y565" s="199"/>
      <c r="Z565" s="199"/>
      <c r="AA565" s="198"/>
      <c r="AB565" s="195"/>
      <c r="AC565" s="246"/>
      <c r="AD565" s="195"/>
      <c r="AE565" s="246"/>
      <c r="AF565" s="195"/>
      <c r="AG565" s="246"/>
      <c r="AH565" s="195"/>
      <c r="AI565" s="246"/>
      <c r="AK565" s="246"/>
      <c r="AM565" s="246"/>
    </row>
    <row r="566" spans="1:39" s="17" customFormat="1" ht="14.25" customHeight="1" x14ac:dyDescent="0.25">
      <c r="A566" s="198"/>
      <c r="B566" s="200"/>
      <c r="C566" s="199"/>
      <c r="D566" s="199"/>
      <c r="E566" s="199"/>
      <c r="F566" s="200"/>
      <c r="G566" s="200"/>
      <c r="H566" s="198"/>
      <c r="I566" s="199"/>
      <c r="J566" s="212"/>
      <c r="K566" s="198"/>
      <c r="L566" s="198"/>
      <c r="M566" s="198"/>
      <c r="N566" s="198"/>
      <c r="O566" s="198"/>
      <c r="P566" s="198"/>
      <c r="Q566" s="198"/>
      <c r="R566" s="198"/>
      <c r="S566" s="198"/>
      <c r="T566" s="331"/>
      <c r="U566" s="331"/>
      <c r="V566" s="332"/>
      <c r="W566" s="332"/>
      <c r="X566" s="333"/>
      <c r="Y566" s="199"/>
      <c r="Z566" s="199"/>
      <c r="AA566" s="198"/>
      <c r="AB566" s="195"/>
      <c r="AC566" s="246"/>
      <c r="AD566" s="195"/>
      <c r="AE566" s="246"/>
      <c r="AF566" s="195"/>
      <c r="AG566" s="246"/>
      <c r="AH566" s="195"/>
      <c r="AI566" s="246"/>
      <c r="AK566" s="246"/>
      <c r="AM566" s="246"/>
    </row>
    <row r="567" spans="1:39" s="17" customFormat="1" ht="14.25" customHeight="1" x14ac:dyDescent="0.25">
      <c r="A567" s="198"/>
      <c r="B567" s="200"/>
      <c r="C567" s="199"/>
      <c r="D567" s="199"/>
      <c r="E567" s="199"/>
      <c r="F567" s="200"/>
      <c r="G567" s="200"/>
      <c r="H567" s="198"/>
      <c r="I567" s="199"/>
      <c r="J567" s="212"/>
      <c r="K567" s="198"/>
      <c r="L567" s="198"/>
      <c r="M567" s="198"/>
      <c r="N567" s="198"/>
      <c r="O567" s="198"/>
      <c r="P567" s="198"/>
      <c r="Q567" s="198"/>
      <c r="R567" s="198"/>
      <c r="S567" s="198"/>
      <c r="T567" s="331"/>
      <c r="U567" s="331"/>
      <c r="V567" s="332"/>
      <c r="W567" s="332"/>
      <c r="X567" s="333"/>
      <c r="Y567" s="199"/>
      <c r="Z567" s="199"/>
      <c r="AA567" s="198"/>
      <c r="AB567" s="195"/>
      <c r="AC567" s="246"/>
      <c r="AD567" s="195"/>
      <c r="AE567" s="246"/>
      <c r="AF567" s="195"/>
      <c r="AG567" s="246"/>
      <c r="AH567" s="195"/>
      <c r="AI567" s="246"/>
      <c r="AK567" s="246"/>
      <c r="AM567" s="246"/>
    </row>
    <row r="568" spans="1:39" s="17" customFormat="1" ht="14.25" customHeight="1" x14ac:dyDescent="0.25">
      <c r="A568" s="198"/>
      <c r="B568" s="200"/>
      <c r="C568" s="199"/>
      <c r="D568" s="199"/>
      <c r="E568" s="199"/>
      <c r="F568" s="200"/>
      <c r="G568" s="200"/>
      <c r="H568" s="198"/>
      <c r="I568" s="199"/>
      <c r="J568" s="212"/>
      <c r="K568" s="198"/>
      <c r="L568" s="198"/>
      <c r="M568" s="198"/>
      <c r="N568" s="198"/>
      <c r="O568" s="198"/>
      <c r="P568" s="198"/>
      <c r="Q568" s="198"/>
      <c r="R568" s="198"/>
      <c r="S568" s="198"/>
      <c r="T568" s="331"/>
      <c r="U568" s="331"/>
      <c r="V568" s="332"/>
      <c r="W568" s="332"/>
      <c r="X568" s="333"/>
      <c r="Y568" s="199"/>
      <c r="Z568" s="199"/>
      <c r="AA568" s="198"/>
      <c r="AB568" s="195"/>
      <c r="AC568" s="246"/>
      <c r="AD568" s="195"/>
      <c r="AE568" s="246"/>
      <c r="AF568" s="195"/>
      <c r="AG568" s="246"/>
      <c r="AH568" s="195"/>
      <c r="AI568" s="246"/>
      <c r="AK568" s="246"/>
      <c r="AM568" s="246"/>
    </row>
    <row r="569" spans="1:39" s="17" customFormat="1" ht="14.25" customHeight="1" x14ac:dyDescent="0.25">
      <c r="A569" s="198"/>
      <c r="B569" s="200"/>
      <c r="C569" s="199"/>
      <c r="D569" s="199"/>
      <c r="E569" s="199"/>
      <c r="F569" s="200"/>
      <c r="G569" s="200"/>
      <c r="H569" s="198"/>
      <c r="I569" s="199"/>
      <c r="J569" s="212"/>
      <c r="K569" s="198"/>
      <c r="L569" s="198"/>
      <c r="M569" s="198"/>
      <c r="N569" s="198"/>
      <c r="O569" s="198"/>
      <c r="P569" s="198"/>
      <c r="Q569" s="198"/>
      <c r="R569" s="198"/>
      <c r="S569" s="198"/>
      <c r="T569" s="331"/>
      <c r="U569" s="331"/>
      <c r="V569" s="332"/>
      <c r="W569" s="332"/>
      <c r="X569" s="333"/>
      <c r="Y569" s="199"/>
      <c r="Z569" s="199"/>
      <c r="AA569" s="198"/>
      <c r="AB569" s="195"/>
      <c r="AC569" s="246"/>
      <c r="AD569" s="195"/>
      <c r="AE569" s="246"/>
      <c r="AF569" s="195"/>
      <c r="AG569" s="246"/>
      <c r="AH569" s="195"/>
      <c r="AI569" s="246"/>
      <c r="AK569" s="246"/>
      <c r="AM569" s="246"/>
    </row>
    <row r="570" spans="1:39" s="17" customFormat="1" ht="14.25" customHeight="1" x14ac:dyDescent="0.25">
      <c r="A570" s="198"/>
      <c r="B570" s="200"/>
      <c r="C570" s="199"/>
      <c r="D570" s="199"/>
      <c r="E570" s="199"/>
      <c r="F570" s="200"/>
      <c r="G570" s="200"/>
      <c r="H570" s="198"/>
      <c r="I570" s="199"/>
      <c r="J570" s="212"/>
      <c r="K570" s="198"/>
      <c r="L570" s="198"/>
      <c r="M570" s="198"/>
      <c r="N570" s="198"/>
      <c r="O570" s="198"/>
      <c r="P570" s="198"/>
      <c r="Q570" s="198"/>
      <c r="R570" s="198"/>
      <c r="S570" s="198"/>
      <c r="T570" s="331"/>
      <c r="U570" s="331"/>
      <c r="V570" s="332"/>
      <c r="W570" s="332"/>
      <c r="X570" s="333"/>
      <c r="Y570" s="199"/>
      <c r="Z570" s="199"/>
      <c r="AA570" s="198"/>
      <c r="AB570" s="195"/>
      <c r="AC570" s="246"/>
      <c r="AD570" s="195"/>
      <c r="AE570" s="246"/>
      <c r="AF570" s="195"/>
      <c r="AG570" s="246"/>
      <c r="AH570" s="195"/>
      <c r="AI570" s="246"/>
      <c r="AK570" s="246"/>
      <c r="AM570" s="246"/>
    </row>
    <row r="571" spans="1:39" s="17" customFormat="1" ht="14.25" customHeight="1" x14ac:dyDescent="0.25">
      <c r="A571" s="198"/>
      <c r="B571" s="200"/>
      <c r="C571" s="199"/>
      <c r="D571" s="199"/>
      <c r="E571" s="199"/>
      <c r="F571" s="200"/>
      <c r="G571" s="200"/>
      <c r="H571" s="198"/>
      <c r="I571" s="199"/>
      <c r="J571" s="212"/>
      <c r="K571" s="198"/>
      <c r="L571" s="198"/>
      <c r="M571" s="198"/>
      <c r="N571" s="198"/>
      <c r="O571" s="198"/>
      <c r="P571" s="198"/>
      <c r="Q571" s="198"/>
      <c r="R571" s="198"/>
      <c r="S571" s="198"/>
      <c r="T571" s="331"/>
      <c r="U571" s="331"/>
      <c r="V571" s="332"/>
      <c r="W571" s="332"/>
      <c r="X571" s="333"/>
      <c r="Y571" s="199"/>
      <c r="Z571" s="199"/>
      <c r="AA571" s="198"/>
      <c r="AB571" s="195"/>
      <c r="AC571" s="246"/>
      <c r="AD571" s="195"/>
      <c r="AE571" s="246"/>
      <c r="AF571" s="195"/>
      <c r="AG571" s="246"/>
      <c r="AH571" s="195"/>
      <c r="AI571" s="246"/>
      <c r="AK571" s="246"/>
      <c r="AM571" s="246"/>
    </row>
    <row r="572" spans="1:39" s="17" customFormat="1" ht="14.25" customHeight="1" x14ac:dyDescent="0.25">
      <c r="A572" s="198"/>
      <c r="B572" s="200"/>
      <c r="C572" s="199"/>
      <c r="D572" s="199"/>
      <c r="E572" s="199"/>
      <c r="F572" s="200"/>
      <c r="G572" s="200"/>
      <c r="H572" s="198"/>
      <c r="I572" s="199"/>
      <c r="J572" s="212"/>
      <c r="K572" s="198"/>
      <c r="L572" s="198"/>
      <c r="M572" s="198"/>
      <c r="N572" s="198"/>
      <c r="O572" s="198"/>
      <c r="P572" s="198"/>
      <c r="Q572" s="198"/>
      <c r="R572" s="198"/>
      <c r="S572" s="198"/>
      <c r="T572" s="331"/>
      <c r="U572" s="331"/>
      <c r="V572" s="332"/>
      <c r="W572" s="332"/>
      <c r="X572" s="333"/>
      <c r="Y572" s="199"/>
      <c r="Z572" s="199"/>
      <c r="AA572" s="198"/>
      <c r="AB572" s="195"/>
      <c r="AC572" s="246"/>
      <c r="AD572" s="195"/>
      <c r="AE572" s="246"/>
      <c r="AF572" s="195"/>
      <c r="AG572" s="246"/>
      <c r="AH572" s="195"/>
      <c r="AI572" s="246"/>
      <c r="AK572" s="246"/>
      <c r="AM572" s="246"/>
    </row>
    <row r="573" spans="1:39" s="17" customFormat="1" ht="14.25" customHeight="1" x14ac:dyDescent="0.25">
      <c r="A573" s="198"/>
      <c r="B573" s="200"/>
      <c r="C573" s="199"/>
      <c r="D573" s="199"/>
      <c r="E573" s="199"/>
      <c r="F573" s="200"/>
      <c r="G573" s="200"/>
      <c r="H573" s="198"/>
      <c r="I573" s="199"/>
      <c r="J573" s="212"/>
      <c r="K573" s="198"/>
      <c r="L573" s="198"/>
      <c r="M573" s="198"/>
      <c r="N573" s="198"/>
      <c r="O573" s="198"/>
      <c r="P573" s="198"/>
      <c r="Q573" s="198"/>
      <c r="R573" s="198"/>
      <c r="S573" s="198"/>
      <c r="T573" s="331"/>
      <c r="U573" s="331"/>
      <c r="V573" s="332"/>
      <c r="W573" s="332"/>
      <c r="X573" s="333"/>
      <c r="Y573" s="199"/>
      <c r="Z573" s="199"/>
      <c r="AA573" s="198"/>
      <c r="AB573" s="195"/>
      <c r="AC573" s="246"/>
      <c r="AD573" s="195"/>
      <c r="AE573" s="246"/>
      <c r="AF573" s="195"/>
      <c r="AG573" s="246"/>
      <c r="AH573" s="195"/>
      <c r="AI573" s="246"/>
      <c r="AK573" s="246"/>
      <c r="AM573" s="246"/>
    </row>
    <row r="574" spans="1:39" s="17" customFormat="1" ht="14.25" customHeight="1" x14ac:dyDescent="0.25">
      <c r="A574" s="198"/>
      <c r="B574" s="200"/>
      <c r="C574" s="199"/>
      <c r="D574" s="199"/>
      <c r="E574" s="199"/>
      <c r="F574" s="200"/>
      <c r="G574" s="200"/>
      <c r="H574" s="198"/>
      <c r="I574" s="199"/>
      <c r="J574" s="212"/>
      <c r="K574" s="198"/>
      <c r="L574" s="198"/>
      <c r="M574" s="198"/>
      <c r="N574" s="198"/>
      <c r="O574" s="198"/>
      <c r="P574" s="198"/>
      <c r="Q574" s="198"/>
      <c r="R574" s="198"/>
      <c r="S574" s="198"/>
      <c r="T574" s="331"/>
      <c r="U574" s="331"/>
      <c r="V574" s="332"/>
      <c r="W574" s="332"/>
      <c r="X574" s="333"/>
      <c r="Y574" s="199"/>
      <c r="Z574" s="199"/>
      <c r="AA574" s="198"/>
      <c r="AB574" s="195"/>
      <c r="AC574" s="246"/>
      <c r="AD574" s="195"/>
      <c r="AE574" s="246"/>
      <c r="AF574" s="195"/>
      <c r="AG574" s="246"/>
      <c r="AH574" s="195"/>
      <c r="AI574" s="246"/>
      <c r="AK574" s="246"/>
      <c r="AM574" s="246"/>
    </row>
    <row r="575" spans="1:39" s="17" customFormat="1" ht="14.25" customHeight="1" x14ac:dyDescent="0.25">
      <c r="A575" s="198"/>
      <c r="B575" s="200"/>
      <c r="C575" s="199"/>
      <c r="D575" s="199"/>
      <c r="E575" s="199"/>
      <c r="F575" s="200"/>
      <c r="G575" s="200"/>
      <c r="H575" s="198"/>
      <c r="I575" s="199"/>
      <c r="J575" s="212"/>
      <c r="K575" s="198"/>
      <c r="L575" s="198"/>
      <c r="M575" s="198"/>
      <c r="N575" s="198"/>
      <c r="O575" s="198"/>
      <c r="P575" s="198"/>
      <c r="Q575" s="198"/>
      <c r="R575" s="198"/>
      <c r="S575" s="198"/>
      <c r="T575" s="331"/>
      <c r="U575" s="331"/>
      <c r="V575" s="332"/>
      <c r="W575" s="332"/>
      <c r="X575" s="333"/>
      <c r="Y575" s="199"/>
      <c r="Z575" s="199"/>
      <c r="AA575" s="198"/>
      <c r="AB575" s="195"/>
      <c r="AC575" s="246"/>
      <c r="AD575" s="195"/>
      <c r="AE575" s="246"/>
      <c r="AF575" s="195"/>
      <c r="AG575" s="246"/>
      <c r="AH575" s="195"/>
      <c r="AI575" s="246"/>
      <c r="AK575" s="246"/>
      <c r="AM575" s="246"/>
    </row>
    <row r="576" spans="1:39" s="17" customFormat="1" ht="14.25" customHeight="1" x14ac:dyDescent="0.25">
      <c r="A576" s="198"/>
      <c r="B576" s="200"/>
      <c r="C576" s="199"/>
      <c r="D576" s="199"/>
      <c r="E576" s="199"/>
      <c r="F576" s="200"/>
      <c r="G576" s="200"/>
      <c r="H576" s="198"/>
      <c r="I576" s="199"/>
      <c r="J576" s="212"/>
      <c r="K576" s="198"/>
      <c r="L576" s="198"/>
      <c r="M576" s="198"/>
      <c r="N576" s="198"/>
      <c r="O576" s="198"/>
      <c r="P576" s="198"/>
      <c r="Q576" s="198"/>
      <c r="R576" s="198"/>
      <c r="S576" s="198"/>
      <c r="T576" s="331"/>
      <c r="U576" s="331"/>
      <c r="V576" s="332"/>
      <c r="W576" s="332"/>
      <c r="X576" s="333"/>
      <c r="Y576" s="199"/>
      <c r="Z576" s="199"/>
      <c r="AA576" s="198"/>
      <c r="AB576" s="195"/>
      <c r="AC576" s="246"/>
      <c r="AD576" s="195"/>
      <c r="AE576" s="246"/>
      <c r="AF576" s="195"/>
      <c r="AG576" s="246"/>
      <c r="AH576" s="195"/>
      <c r="AI576" s="246"/>
      <c r="AK576" s="246"/>
      <c r="AM576" s="246"/>
    </row>
    <row r="577" spans="1:39" s="17" customFormat="1" ht="14.25" customHeight="1" x14ac:dyDescent="0.25">
      <c r="A577" s="198"/>
      <c r="B577" s="200"/>
      <c r="C577" s="199"/>
      <c r="D577" s="199"/>
      <c r="E577" s="199"/>
      <c r="F577" s="200"/>
      <c r="G577" s="200"/>
      <c r="H577" s="198"/>
      <c r="I577" s="199"/>
      <c r="J577" s="212"/>
      <c r="K577" s="198"/>
      <c r="L577" s="198"/>
      <c r="M577" s="198"/>
      <c r="N577" s="198"/>
      <c r="O577" s="198"/>
      <c r="P577" s="198"/>
      <c r="Q577" s="198"/>
      <c r="R577" s="198"/>
      <c r="S577" s="198"/>
      <c r="T577" s="331"/>
      <c r="U577" s="331"/>
      <c r="V577" s="332"/>
      <c r="W577" s="332"/>
      <c r="X577" s="333"/>
      <c r="Y577" s="199"/>
      <c r="Z577" s="199"/>
      <c r="AA577" s="198"/>
      <c r="AB577" s="195"/>
      <c r="AC577" s="246"/>
      <c r="AD577" s="195"/>
      <c r="AE577" s="246"/>
      <c r="AF577" s="195"/>
      <c r="AG577" s="246"/>
      <c r="AH577" s="195"/>
      <c r="AI577" s="246"/>
      <c r="AK577" s="246"/>
      <c r="AM577" s="246"/>
    </row>
    <row r="578" spans="1:39" s="17" customFormat="1" ht="14.25" customHeight="1" x14ac:dyDescent="0.25">
      <c r="A578" s="198"/>
      <c r="B578" s="200"/>
      <c r="C578" s="199"/>
      <c r="D578" s="199"/>
      <c r="E578" s="199"/>
      <c r="F578" s="200"/>
      <c r="G578" s="200"/>
      <c r="H578" s="198"/>
      <c r="I578" s="199"/>
      <c r="J578" s="212"/>
      <c r="K578" s="198"/>
      <c r="L578" s="198"/>
      <c r="M578" s="198"/>
      <c r="N578" s="198"/>
      <c r="O578" s="198"/>
      <c r="P578" s="198"/>
      <c r="Q578" s="198"/>
      <c r="R578" s="198"/>
      <c r="S578" s="198"/>
      <c r="T578" s="331"/>
      <c r="U578" s="331"/>
      <c r="V578" s="332"/>
      <c r="W578" s="332"/>
      <c r="X578" s="333"/>
      <c r="Y578" s="199"/>
      <c r="Z578" s="199"/>
      <c r="AA578" s="198"/>
      <c r="AB578" s="195"/>
      <c r="AC578" s="246"/>
      <c r="AD578" s="195"/>
      <c r="AE578" s="246"/>
      <c r="AF578" s="195"/>
      <c r="AG578" s="246"/>
      <c r="AH578" s="195"/>
      <c r="AI578" s="246"/>
      <c r="AK578" s="246"/>
      <c r="AM578" s="246"/>
    </row>
    <row r="579" spans="1:39" s="17" customFormat="1" ht="14.25" customHeight="1" x14ac:dyDescent="0.25">
      <c r="A579" s="198"/>
      <c r="B579" s="200"/>
      <c r="C579" s="199"/>
      <c r="D579" s="199"/>
      <c r="E579" s="199"/>
      <c r="F579" s="200"/>
      <c r="G579" s="200"/>
      <c r="H579" s="198"/>
      <c r="I579" s="199"/>
      <c r="J579" s="212"/>
      <c r="K579" s="198"/>
      <c r="L579" s="198"/>
      <c r="M579" s="198"/>
      <c r="N579" s="198"/>
      <c r="O579" s="198"/>
      <c r="P579" s="198"/>
      <c r="Q579" s="198"/>
      <c r="R579" s="198"/>
      <c r="S579" s="198"/>
      <c r="T579" s="331"/>
      <c r="U579" s="331"/>
      <c r="V579" s="332"/>
      <c r="W579" s="332"/>
      <c r="X579" s="333"/>
      <c r="Y579" s="199"/>
      <c r="Z579" s="199"/>
      <c r="AA579" s="198"/>
      <c r="AB579" s="195"/>
      <c r="AC579" s="246"/>
      <c r="AD579" s="195"/>
      <c r="AE579" s="246"/>
      <c r="AF579" s="195"/>
      <c r="AG579" s="246"/>
      <c r="AH579" s="195"/>
      <c r="AI579" s="246"/>
      <c r="AK579" s="246"/>
      <c r="AM579" s="246"/>
    </row>
    <row r="580" spans="1:39" s="17" customFormat="1" ht="14.25" customHeight="1" x14ac:dyDescent="0.25">
      <c r="A580" s="198"/>
      <c r="B580" s="200"/>
      <c r="C580" s="199"/>
      <c r="D580" s="199"/>
      <c r="E580" s="199"/>
      <c r="F580" s="200"/>
      <c r="G580" s="200"/>
      <c r="H580" s="198"/>
      <c r="I580" s="199"/>
      <c r="J580" s="212"/>
      <c r="K580" s="198"/>
      <c r="L580" s="198"/>
      <c r="M580" s="198"/>
      <c r="N580" s="198"/>
      <c r="O580" s="198"/>
      <c r="P580" s="198"/>
      <c r="Q580" s="198"/>
      <c r="R580" s="198"/>
      <c r="S580" s="198"/>
      <c r="T580" s="331"/>
      <c r="U580" s="331"/>
      <c r="V580" s="332"/>
      <c r="W580" s="332"/>
      <c r="X580" s="333"/>
      <c r="Y580" s="199"/>
      <c r="Z580" s="199"/>
      <c r="AA580" s="198"/>
      <c r="AB580" s="195"/>
      <c r="AC580" s="246"/>
      <c r="AD580" s="195"/>
      <c r="AE580" s="246"/>
      <c r="AF580" s="195"/>
      <c r="AG580" s="246"/>
      <c r="AH580" s="195"/>
      <c r="AI580" s="246"/>
      <c r="AK580" s="246"/>
      <c r="AM580" s="246"/>
    </row>
    <row r="581" spans="1:39" s="17" customFormat="1" ht="14.25" customHeight="1" x14ac:dyDescent="0.25">
      <c r="A581" s="198"/>
      <c r="B581" s="200"/>
      <c r="C581" s="199"/>
      <c r="D581" s="199"/>
      <c r="E581" s="199"/>
      <c r="F581" s="200"/>
      <c r="G581" s="200"/>
      <c r="H581" s="198"/>
      <c r="I581" s="199"/>
      <c r="J581" s="212"/>
      <c r="K581" s="198"/>
      <c r="L581" s="198"/>
      <c r="M581" s="198"/>
      <c r="N581" s="198"/>
      <c r="O581" s="198"/>
      <c r="P581" s="198"/>
      <c r="Q581" s="198"/>
      <c r="R581" s="198"/>
      <c r="S581" s="198"/>
      <c r="T581" s="331"/>
      <c r="U581" s="331"/>
      <c r="V581" s="332"/>
      <c r="W581" s="332"/>
      <c r="X581" s="333"/>
      <c r="Y581" s="199"/>
      <c r="Z581" s="199"/>
      <c r="AA581" s="198"/>
      <c r="AB581" s="195"/>
      <c r="AC581" s="246"/>
      <c r="AD581" s="195"/>
      <c r="AE581" s="246"/>
      <c r="AF581" s="195"/>
      <c r="AG581" s="246"/>
      <c r="AH581" s="195"/>
      <c r="AI581" s="246"/>
      <c r="AK581" s="246"/>
      <c r="AM581" s="246"/>
    </row>
    <row r="582" spans="1:39" s="17" customFormat="1" ht="14.25" customHeight="1" x14ac:dyDescent="0.25">
      <c r="A582" s="198"/>
      <c r="B582" s="200"/>
      <c r="C582" s="199"/>
      <c r="D582" s="199"/>
      <c r="E582" s="199"/>
      <c r="F582" s="200"/>
      <c r="G582" s="200"/>
      <c r="H582" s="198"/>
      <c r="I582" s="199"/>
      <c r="J582" s="212"/>
      <c r="K582" s="198"/>
      <c r="L582" s="198"/>
      <c r="M582" s="198"/>
      <c r="N582" s="198"/>
      <c r="O582" s="198"/>
      <c r="P582" s="198"/>
      <c r="Q582" s="198"/>
      <c r="R582" s="198"/>
      <c r="S582" s="198"/>
      <c r="T582" s="331"/>
      <c r="U582" s="331"/>
      <c r="V582" s="332"/>
      <c r="W582" s="332"/>
      <c r="X582" s="333"/>
      <c r="Y582" s="199"/>
      <c r="Z582" s="199"/>
      <c r="AA582" s="198"/>
      <c r="AB582" s="195"/>
      <c r="AC582" s="246"/>
      <c r="AD582" s="195"/>
      <c r="AE582" s="246"/>
      <c r="AF582" s="195"/>
      <c r="AG582" s="246"/>
      <c r="AH582" s="195"/>
      <c r="AI582" s="246"/>
      <c r="AK582" s="246"/>
      <c r="AM582" s="246"/>
    </row>
    <row r="583" spans="1:39" s="17" customFormat="1" ht="14.25" customHeight="1" x14ac:dyDescent="0.25">
      <c r="A583" s="198"/>
      <c r="B583" s="200"/>
      <c r="C583" s="199"/>
      <c r="D583" s="199"/>
      <c r="E583" s="199"/>
      <c r="F583" s="200"/>
      <c r="G583" s="200"/>
      <c r="H583" s="198"/>
      <c r="I583" s="199"/>
      <c r="J583" s="212"/>
      <c r="K583" s="198"/>
      <c r="L583" s="198"/>
      <c r="M583" s="198"/>
      <c r="N583" s="198"/>
      <c r="O583" s="198"/>
      <c r="P583" s="198"/>
      <c r="Q583" s="198"/>
      <c r="R583" s="198"/>
      <c r="S583" s="198"/>
      <c r="T583" s="331"/>
      <c r="U583" s="331"/>
      <c r="V583" s="332"/>
      <c r="W583" s="332"/>
      <c r="X583" s="333"/>
      <c r="Y583" s="199"/>
      <c r="Z583" s="199"/>
      <c r="AA583" s="198"/>
      <c r="AB583" s="195"/>
      <c r="AC583" s="246"/>
      <c r="AD583" s="195"/>
      <c r="AE583" s="246"/>
      <c r="AF583" s="195"/>
      <c r="AG583" s="246"/>
      <c r="AH583" s="195"/>
      <c r="AI583" s="246"/>
      <c r="AK583" s="246"/>
      <c r="AM583" s="246"/>
    </row>
    <row r="584" spans="1:39" s="17" customFormat="1" ht="14.25" customHeight="1" x14ac:dyDescent="0.25">
      <c r="A584" s="198"/>
      <c r="B584" s="200"/>
      <c r="C584" s="199"/>
      <c r="D584" s="199"/>
      <c r="E584" s="199"/>
      <c r="F584" s="200"/>
      <c r="G584" s="200"/>
      <c r="H584" s="198"/>
      <c r="I584" s="199"/>
      <c r="J584" s="212"/>
      <c r="K584" s="198"/>
      <c r="L584" s="198"/>
      <c r="M584" s="198"/>
      <c r="N584" s="198"/>
      <c r="O584" s="198"/>
      <c r="P584" s="198"/>
      <c r="Q584" s="198"/>
      <c r="R584" s="198"/>
      <c r="S584" s="198"/>
      <c r="T584" s="331"/>
      <c r="U584" s="331"/>
      <c r="V584" s="332"/>
      <c r="W584" s="332"/>
      <c r="X584" s="333"/>
      <c r="Y584" s="199"/>
      <c r="Z584" s="199"/>
      <c r="AA584" s="198"/>
      <c r="AB584" s="195"/>
      <c r="AC584" s="246"/>
      <c r="AD584" s="195"/>
      <c r="AE584" s="246"/>
      <c r="AF584" s="195"/>
      <c r="AG584" s="246"/>
      <c r="AH584" s="195"/>
      <c r="AI584" s="246"/>
      <c r="AK584" s="246"/>
      <c r="AM584" s="246"/>
    </row>
    <row r="585" spans="1:39" s="17" customFormat="1" ht="14.25" customHeight="1" x14ac:dyDescent="0.25">
      <c r="A585" s="198"/>
      <c r="B585" s="200"/>
      <c r="C585" s="199"/>
      <c r="D585" s="199"/>
      <c r="E585" s="199"/>
      <c r="F585" s="200"/>
      <c r="G585" s="200"/>
      <c r="H585" s="198"/>
      <c r="I585" s="199"/>
      <c r="J585" s="212"/>
      <c r="K585" s="198"/>
      <c r="L585" s="198"/>
      <c r="M585" s="198"/>
      <c r="N585" s="198"/>
      <c r="O585" s="198"/>
      <c r="P585" s="198"/>
      <c r="Q585" s="198"/>
      <c r="R585" s="198"/>
      <c r="S585" s="198"/>
      <c r="T585" s="331"/>
      <c r="U585" s="331"/>
      <c r="V585" s="332"/>
      <c r="W585" s="332"/>
      <c r="X585" s="333"/>
      <c r="Y585" s="199"/>
      <c r="Z585" s="199"/>
      <c r="AA585" s="198"/>
      <c r="AB585" s="195"/>
      <c r="AC585" s="246"/>
      <c r="AD585" s="195"/>
      <c r="AE585" s="246"/>
      <c r="AF585" s="195"/>
      <c r="AG585" s="246"/>
      <c r="AH585" s="195"/>
      <c r="AI585" s="246"/>
      <c r="AK585" s="246"/>
      <c r="AM585" s="246"/>
    </row>
    <row r="586" spans="1:39" s="17" customFormat="1" ht="14.25" customHeight="1" x14ac:dyDescent="0.25">
      <c r="A586" s="198"/>
      <c r="B586" s="200"/>
      <c r="C586" s="199"/>
      <c r="D586" s="199"/>
      <c r="E586" s="199"/>
      <c r="F586" s="200"/>
      <c r="G586" s="200"/>
      <c r="H586" s="198"/>
      <c r="I586" s="199"/>
      <c r="J586" s="212"/>
      <c r="K586" s="198"/>
      <c r="L586" s="198"/>
      <c r="M586" s="198"/>
      <c r="N586" s="198"/>
      <c r="O586" s="198"/>
      <c r="P586" s="198"/>
      <c r="Q586" s="198"/>
      <c r="R586" s="198"/>
      <c r="S586" s="198"/>
      <c r="T586" s="331"/>
      <c r="U586" s="331"/>
      <c r="V586" s="332"/>
      <c r="W586" s="332"/>
      <c r="X586" s="333"/>
      <c r="Y586" s="199"/>
      <c r="Z586" s="199"/>
      <c r="AA586" s="198"/>
      <c r="AB586" s="195"/>
      <c r="AC586" s="246"/>
      <c r="AD586" s="195"/>
      <c r="AE586" s="246"/>
      <c r="AF586" s="195"/>
      <c r="AG586" s="246"/>
      <c r="AH586" s="195"/>
      <c r="AI586" s="246"/>
      <c r="AK586" s="246"/>
      <c r="AM586" s="246"/>
    </row>
    <row r="587" spans="1:39" s="17" customFormat="1" ht="14.25" customHeight="1" x14ac:dyDescent="0.25">
      <c r="A587" s="198"/>
      <c r="B587" s="200"/>
      <c r="C587" s="199"/>
      <c r="D587" s="199"/>
      <c r="E587" s="199"/>
      <c r="F587" s="200"/>
      <c r="G587" s="200"/>
      <c r="H587" s="198"/>
      <c r="I587" s="199"/>
      <c r="J587" s="212"/>
      <c r="K587" s="198"/>
      <c r="L587" s="198"/>
      <c r="M587" s="198"/>
      <c r="N587" s="198"/>
      <c r="O587" s="198"/>
      <c r="P587" s="198"/>
      <c r="Q587" s="198"/>
      <c r="R587" s="198"/>
      <c r="S587" s="198"/>
      <c r="T587" s="331"/>
      <c r="U587" s="331"/>
      <c r="V587" s="332"/>
      <c r="W587" s="332"/>
      <c r="X587" s="333"/>
      <c r="Y587" s="199"/>
      <c r="Z587" s="199"/>
      <c r="AA587" s="198"/>
      <c r="AB587" s="195"/>
      <c r="AC587" s="246"/>
      <c r="AD587" s="195"/>
      <c r="AE587" s="246"/>
      <c r="AF587" s="195"/>
      <c r="AG587" s="246"/>
      <c r="AH587" s="195"/>
      <c r="AI587" s="246"/>
      <c r="AK587" s="246"/>
      <c r="AM587" s="246"/>
    </row>
    <row r="588" spans="1:39" s="17" customFormat="1" ht="14.25" customHeight="1" x14ac:dyDescent="0.25">
      <c r="A588" s="198"/>
      <c r="B588" s="200"/>
      <c r="C588" s="199"/>
      <c r="D588" s="199"/>
      <c r="E588" s="199"/>
      <c r="F588" s="200"/>
      <c r="G588" s="200"/>
      <c r="H588" s="198"/>
      <c r="I588" s="199"/>
      <c r="J588" s="212"/>
      <c r="K588" s="198"/>
      <c r="L588" s="198"/>
      <c r="M588" s="198"/>
      <c r="N588" s="198"/>
      <c r="O588" s="198"/>
      <c r="P588" s="198"/>
      <c r="Q588" s="198"/>
      <c r="R588" s="198"/>
      <c r="S588" s="198"/>
      <c r="T588" s="331"/>
      <c r="U588" s="331"/>
      <c r="V588" s="332"/>
      <c r="W588" s="332"/>
      <c r="X588" s="333"/>
      <c r="Y588" s="199"/>
      <c r="Z588" s="199"/>
      <c r="AA588" s="198"/>
      <c r="AB588" s="195"/>
      <c r="AC588" s="246"/>
      <c r="AD588" s="195"/>
      <c r="AE588" s="246"/>
      <c r="AF588" s="195"/>
      <c r="AG588" s="246"/>
      <c r="AH588" s="195"/>
      <c r="AI588" s="246"/>
      <c r="AK588" s="246"/>
      <c r="AM588" s="246"/>
    </row>
    <row r="589" spans="1:39" s="17" customFormat="1" ht="14.25" customHeight="1" x14ac:dyDescent="0.25">
      <c r="A589" s="198"/>
      <c r="B589" s="200"/>
      <c r="C589" s="199"/>
      <c r="D589" s="199"/>
      <c r="E589" s="199"/>
      <c r="F589" s="200"/>
      <c r="G589" s="200"/>
      <c r="H589" s="198"/>
      <c r="I589" s="199"/>
      <c r="J589" s="212"/>
      <c r="K589" s="198"/>
      <c r="L589" s="198"/>
      <c r="M589" s="198"/>
      <c r="N589" s="198"/>
      <c r="O589" s="198"/>
      <c r="P589" s="198"/>
      <c r="Q589" s="198"/>
      <c r="R589" s="198"/>
      <c r="S589" s="198"/>
      <c r="T589" s="331"/>
      <c r="U589" s="331"/>
      <c r="V589" s="332"/>
      <c r="W589" s="332"/>
      <c r="X589" s="333"/>
      <c r="Y589" s="199"/>
      <c r="Z589" s="199"/>
      <c r="AA589" s="198"/>
      <c r="AB589" s="195"/>
      <c r="AC589" s="246"/>
      <c r="AD589" s="195"/>
      <c r="AE589" s="246"/>
      <c r="AF589" s="195"/>
      <c r="AG589" s="246"/>
      <c r="AH589" s="195"/>
      <c r="AI589" s="246"/>
      <c r="AK589" s="246"/>
      <c r="AM589" s="246"/>
    </row>
    <row r="590" spans="1:39" s="17" customFormat="1" ht="14.25" customHeight="1" x14ac:dyDescent="0.25">
      <c r="A590" s="198"/>
      <c r="B590" s="200"/>
      <c r="C590" s="199"/>
      <c r="D590" s="199"/>
      <c r="E590" s="199"/>
      <c r="F590" s="200"/>
      <c r="G590" s="200"/>
      <c r="H590" s="198"/>
      <c r="I590" s="199"/>
      <c r="J590" s="212"/>
      <c r="K590" s="198"/>
      <c r="L590" s="198"/>
      <c r="M590" s="198"/>
      <c r="N590" s="198"/>
      <c r="O590" s="198"/>
      <c r="P590" s="198"/>
      <c r="Q590" s="198"/>
      <c r="R590" s="198"/>
      <c r="S590" s="198"/>
      <c r="T590" s="331"/>
      <c r="U590" s="331"/>
      <c r="V590" s="332"/>
      <c r="W590" s="332"/>
      <c r="X590" s="333"/>
      <c r="Y590" s="199"/>
      <c r="Z590" s="199"/>
      <c r="AA590" s="198"/>
      <c r="AB590" s="195"/>
      <c r="AC590" s="246"/>
      <c r="AD590" s="195"/>
      <c r="AE590" s="246"/>
      <c r="AF590" s="195"/>
      <c r="AG590" s="246"/>
      <c r="AH590" s="195"/>
      <c r="AI590" s="246"/>
      <c r="AK590" s="246"/>
      <c r="AM590" s="246"/>
    </row>
    <row r="591" spans="1:39" s="17" customFormat="1" ht="14.25" customHeight="1" x14ac:dyDescent="0.25">
      <c r="A591" s="198"/>
      <c r="B591" s="200"/>
      <c r="C591" s="199"/>
      <c r="D591" s="199"/>
      <c r="E591" s="199"/>
      <c r="F591" s="200"/>
      <c r="G591" s="200"/>
      <c r="H591" s="198"/>
      <c r="I591" s="199"/>
      <c r="J591" s="212"/>
      <c r="K591" s="198"/>
      <c r="L591" s="198"/>
      <c r="M591" s="198"/>
      <c r="N591" s="198"/>
      <c r="O591" s="198"/>
      <c r="P591" s="198"/>
      <c r="Q591" s="198"/>
      <c r="R591" s="198"/>
      <c r="S591" s="198"/>
      <c r="T591" s="331"/>
      <c r="U591" s="331"/>
      <c r="V591" s="332"/>
      <c r="W591" s="332"/>
      <c r="X591" s="333"/>
      <c r="Y591" s="199"/>
      <c r="Z591" s="199"/>
      <c r="AA591" s="198"/>
      <c r="AB591" s="195"/>
      <c r="AC591" s="246"/>
      <c r="AD591" s="195"/>
      <c r="AE591" s="246"/>
      <c r="AF591" s="195"/>
      <c r="AG591" s="246"/>
      <c r="AH591" s="195"/>
      <c r="AI591" s="246"/>
      <c r="AK591" s="246"/>
      <c r="AM591" s="246"/>
    </row>
    <row r="592" spans="1:39" s="17" customFormat="1" ht="14.25" customHeight="1" x14ac:dyDescent="0.25">
      <c r="A592" s="198"/>
      <c r="B592" s="200"/>
      <c r="C592" s="199"/>
      <c r="D592" s="199"/>
      <c r="E592" s="199"/>
      <c r="F592" s="200"/>
      <c r="G592" s="200"/>
      <c r="H592" s="198"/>
      <c r="I592" s="199"/>
      <c r="J592" s="212"/>
      <c r="K592" s="198"/>
      <c r="L592" s="198"/>
      <c r="M592" s="198"/>
      <c r="N592" s="198"/>
      <c r="O592" s="198"/>
      <c r="P592" s="198"/>
      <c r="Q592" s="198"/>
      <c r="R592" s="198"/>
      <c r="S592" s="198"/>
      <c r="T592" s="331"/>
      <c r="U592" s="331"/>
      <c r="V592" s="332"/>
      <c r="W592" s="332"/>
      <c r="X592" s="333"/>
      <c r="Y592" s="199"/>
      <c r="Z592" s="199"/>
      <c r="AA592" s="198"/>
      <c r="AB592" s="195"/>
      <c r="AC592" s="246"/>
      <c r="AD592" s="195"/>
      <c r="AE592" s="246"/>
      <c r="AF592" s="195"/>
      <c r="AG592" s="246"/>
      <c r="AH592" s="195"/>
      <c r="AI592" s="246"/>
      <c r="AK592" s="246"/>
      <c r="AM592" s="246"/>
    </row>
    <row r="593" spans="1:39" s="17" customFormat="1" ht="14.25" customHeight="1" x14ac:dyDescent="0.25">
      <c r="A593" s="198"/>
      <c r="B593" s="200"/>
      <c r="C593" s="199"/>
      <c r="D593" s="199"/>
      <c r="E593" s="199"/>
      <c r="F593" s="200"/>
      <c r="G593" s="200"/>
      <c r="H593" s="198"/>
      <c r="I593" s="199"/>
      <c r="J593" s="212"/>
      <c r="K593" s="198"/>
      <c r="L593" s="198"/>
      <c r="M593" s="198"/>
      <c r="N593" s="198"/>
      <c r="O593" s="198"/>
      <c r="P593" s="198"/>
      <c r="Q593" s="198"/>
      <c r="R593" s="198"/>
      <c r="S593" s="198"/>
      <c r="T593" s="331"/>
      <c r="U593" s="331"/>
      <c r="V593" s="332"/>
      <c r="W593" s="332"/>
      <c r="X593" s="333"/>
      <c r="Y593" s="199"/>
      <c r="Z593" s="199"/>
      <c r="AA593" s="198"/>
      <c r="AB593" s="195"/>
      <c r="AC593" s="246"/>
      <c r="AD593" s="195"/>
      <c r="AE593" s="246"/>
      <c r="AF593" s="195"/>
      <c r="AG593" s="246"/>
      <c r="AH593" s="195"/>
      <c r="AI593" s="246"/>
      <c r="AK593" s="246"/>
      <c r="AM593" s="246"/>
    </row>
    <row r="594" spans="1:39" s="17" customFormat="1" ht="14.25" customHeight="1" x14ac:dyDescent="0.25">
      <c r="A594" s="198"/>
      <c r="B594" s="200"/>
      <c r="C594" s="199"/>
      <c r="D594" s="199"/>
      <c r="E594" s="199"/>
      <c r="F594" s="200"/>
      <c r="G594" s="200"/>
      <c r="H594" s="198"/>
      <c r="I594" s="199"/>
      <c r="J594" s="212"/>
      <c r="K594" s="198"/>
      <c r="L594" s="198"/>
      <c r="M594" s="198"/>
      <c r="N594" s="198"/>
      <c r="O594" s="198"/>
      <c r="P594" s="198"/>
      <c r="Q594" s="198"/>
      <c r="R594" s="198"/>
      <c r="S594" s="198"/>
      <c r="T594" s="331"/>
      <c r="U594" s="331"/>
      <c r="V594" s="332"/>
      <c r="W594" s="332"/>
      <c r="X594" s="333"/>
      <c r="Y594" s="199"/>
      <c r="Z594" s="199"/>
      <c r="AA594" s="198"/>
      <c r="AB594" s="195"/>
      <c r="AC594" s="246"/>
      <c r="AD594" s="195"/>
      <c r="AE594" s="246"/>
      <c r="AF594" s="195"/>
      <c r="AG594" s="246"/>
      <c r="AH594" s="195"/>
      <c r="AI594" s="246"/>
      <c r="AK594" s="246"/>
      <c r="AM594" s="246"/>
    </row>
    <row r="595" spans="1:39" s="17" customFormat="1" ht="14.25" customHeight="1" x14ac:dyDescent="0.25">
      <c r="A595" s="198"/>
      <c r="B595" s="200"/>
      <c r="C595" s="199"/>
      <c r="D595" s="199"/>
      <c r="E595" s="199"/>
      <c r="F595" s="200"/>
      <c r="G595" s="200"/>
      <c r="H595" s="198"/>
      <c r="I595" s="199"/>
      <c r="J595" s="212"/>
      <c r="K595" s="198"/>
      <c r="L595" s="198"/>
      <c r="M595" s="198"/>
      <c r="N595" s="198"/>
      <c r="O595" s="198"/>
      <c r="P595" s="198"/>
      <c r="Q595" s="198"/>
      <c r="R595" s="198"/>
      <c r="S595" s="198"/>
      <c r="T595" s="331"/>
      <c r="U595" s="331"/>
      <c r="V595" s="332"/>
      <c r="W595" s="332"/>
      <c r="X595" s="333"/>
      <c r="Y595" s="199"/>
      <c r="Z595" s="199"/>
      <c r="AA595" s="198"/>
      <c r="AB595" s="195"/>
      <c r="AC595" s="246"/>
      <c r="AD595" s="195"/>
      <c r="AE595" s="246"/>
      <c r="AF595" s="195"/>
      <c r="AG595" s="246"/>
      <c r="AH595" s="195"/>
      <c r="AI595" s="246"/>
      <c r="AK595" s="246"/>
      <c r="AM595" s="246"/>
    </row>
    <row r="596" spans="1:39" s="17" customFormat="1" ht="14.25" customHeight="1" x14ac:dyDescent="0.25">
      <c r="A596" s="198"/>
      <c r="B596" s="200"/>
      <c r="C596" s="199"/>
      <c r="D596" s="199"/>
      <c r="E596" s="199"/>
      <c r="F596" s="200"/>
      <c r="G596" s="200"/>
      <c r="H596" s="198"/>
      <c r="I596" s="199"/>
      <c r="J596" s="212"/>
      <c r="K596" s="198"/>
      <c r="L596" s="198"/>
      <c r="M596" s="198"/>
      <c r="N596" s="198"/>
      <c r="O596" s="198"/>
      <c r="P596" s="198"/>
      <c r="Q596" s="198"/>
      <c r="R596" s="198"/>
      <c r="S596" s="198"/>
      <c r="T596" s="331"/>
      <c r="U596" s="331"/>
      <c r="V596" s="332"/>
      <c r="W596" s="332"/>
      <c r="X596" s="333"/>
      <c r="Y596" s="199"/>
      <c r="Z596" s="199"/>
      <c r="AA596" s="198"/>
      <c r="AB596" s="195"/>
      <c r="AC596" s="246"/>
      <c r="AD596" s="195"/>
      <c r="AE596" s="246"/>
      <c r="AF596" s="195"/>
      <c r="AG596" s="246"/>
      <c r="AH596" s="195"/>
      <c r="AI596" s="246"/>
      <c r="AK596" s="246"/>
      <c r="AM596" s="246"/>
    </row>
    <row r="597" spans="1:39" s="17" customFormat="1" ht="14.25" customHeight="1" x14ac:dyDescent="0.25">
      <c r="A597" s="198"/>
      <c r="B597" s="200"/>
      <c r="C597" s="199"/>
      <c r="D597" s="199"/>
      <c r="E597" s="199"/>
      <c r="F597" s="200"/>
      <c r="G597" s="200"/>
      <c r="H597" s="198"/>
      <c r="I597" s="199"/>
      <c r="J597" s="212"/>
      <c r="K597" s="198"/>
      <c r="L597" s="198"/>
      <c r="M597" s="198"/>
      <c r="N597" s="198"/>
      <c r="O597" s="198"/>
      <c r="P597" s="198"/>
      <c r="Q597" s="198"/>
      <c r="R597" s="198"/>
      <c r="S597" s="198"/>
      <c r="T597" s="331"/>
      <c r="U597" s="331"/>
      <c r="V597" s="332"/>
      <c r="W597" s="332"/>
      <c r="X597" s="333"/>
      <c r="Y597" s="199"/>
      <c r="Z597" s="199"/>
      <c r="AA597" s="198"/>
      <c r="AB597" s="195"/>
      <c r="AC597" s="246"/>
      <c r="AD597" s="195"/>
      <c r="AE597" s="246"/>
      <c r="AF597" s="195"/>
      <c r="AG597" s="246"/>
      <c r="AH597" s="195"/>
      <c r="AI597" s="246"/>
      <c r="AK597" s="246"/>
      <c r="AM597" s="246"/>
    </row>
    <row r="598" spans="1:39" s="17" customFormat="1" ht="14.25" customHeight="1" x14ac:dyDescent="0.25">
      <c r="A598" s="198"/>
      <c r="B598" s="200"/>
      <c r="C598" s="199"/>
      <c r="D598" s="199"/>
      <c r="E598" s="199"/>
      <c r="F598" s="200"/>
      <c r="G598" s="200"/>
      <c r="H598" s="198"/>
      <c r="I598" s="199"/>
      <c r="J598" s="212"/>
      <c r="K598" s="198"/>
      <c r="L598" s="198"/>
      <c r="M598" s="198"/>
      <c r="N598" s="198"/>
      <c r="O598" s="198"/>
      <c r="P598" s="198"/>
      <c r="Q598" s="198"/>
      <c r="R598" s="198"/>
      <c r="S598" s="198"/>
      <c r="T598" s="331"/>
      <c r="U598" s="331"/>
      <c r="V598" s="332"/>
      <c r="W598" s="332"/>
      <c r="X598" s="333"/>
      <c r="Y598" s="199"/>
      <c r="Z598" s="199"/>
      <c r="AA598" s="198"/>
      <c r="AB598" s="195"/>
      <c r="AC598" s="246"/>
      <c r="AD598" s="195"/>
      <c r="AE598" s="246"/>
      <c r="AF598" s="195"/>
      <c r="AG598" s="246"/>
      <c r="AH598" s="195"/>
      <c r="AI598" s="246"/>
      <c r="AK598" s="246"/>
      <c r="AM598" s="246"/>
    </row>
    <row r="599" spans="1:39" s="17" customFormat="1" ht="14.25" customHeight="1" x14ac:dyDescent="0.25">
      <c r="A599" s="198"/>
      <c r="B599" s="200"/>
      <c r="C599" s="199"/>
      <c r="D599" s="199"/>
      <c r="E599" s="199"/>
      <c r="F599" s="200"/>
      <c r="G599" s="200"/>
      <c r="H599" s="198"/>
      <c r="I599" s="199"/>
      <c r="J599" s="212"/>
      <c r="K599" s="198"/>
      <c r="L599" s="198"/>
      <c r="M599" s="198"/>
      <c r="N599" s="198"/>
      <c r="O599" s="198"/>
      <c r="P599" s="198"/>
      <c r="Q599" s="198"/>
      <c r="R599" s="198"/>
      <c r="S599" s="198"/>
      <c r="T599" s="331"/>
      <c r="U599" s="331"/>
      <c r="V599" s="332"/>
      <c r="W599" s="332"/>
      <c r="X599" s="333"/>
      <c r="Y599" s="199"/>
      <c r="Z599" s="199"/>
      <c r="AA599" s="198"/>
      <c r="AB599" s="195"/>
      <c r="AC599" s="246"/>
      <c r="AD599" s="195"/>
      <c r="AE599" s="246"/>
      <c r="AF599" s="195"/>
      <c r="AG599" s="246"/>
      <c r="AH599" s="195"/>
      <c r="AI599" s="246"/>
      <c r="AK599" s="246"/>
      <c r="AM599" s="246"/>
    </row>
    <row r="600" spans="1:39" s="17" customFormat="1" ht="14.25" customHeight="1" x14ac:dyDescent="0.25">
      <c r="A600" s="198"/>
      <c r="B600" s="200"/>
      <c r="C600" s="199"/>
      <c r="D600" s="199"/>
      <c r="E600" s="199"/>
      <c r="F600" s="200"/>
      <c r="G600" s="200"/>
      <c r="H600" s="198"/>
      <c r="I600" s="199"/>
      <c r="J600" s="212"/>
      <c r="K600" s="198"/>
      <c r="L600" s="198"/>
      <c r="M600" s="198"/>
      <c r="N600" s="198"/>
      <c r="O600" s="198"/>
      <c r="P600" s="198"/>
      <c r="Q600" s="198"/>
      <c r="R600" s="198"/>
      <c r="S600" s="198"/>
      <c r="T600" s="331"/>
      <c r="U600" s="331"/>
      <c r="V600" s="332"/>
      <c r="W600" s="332"/>
      <c r="X600" s="333"/>
      <c r="Y600" s="199"/>
      <c r="Z600" s="199"/>
      <c r="AA600" s="198"/>
      <c r="AB600" s="195"/>
      <c r="AC600" s="246"/>
      <c r="AD600" s="195"/>
      <c r="AE600" s="246"/>
      <c r="AF600" s="195"/>
      <c r="AG600" s="246"/>
      <c r="AH600" s="195"/>
      <c r="AI600" s="246"/>
      <c r="AK600" s="246"/>
      <c r="AM600" s="246"/>
    </row>
    <row r="601" spans="1:39" s="17" customFormat="1" ht="14.25" customHeight="1" x14ac:dyDescent="0.25">
      <c r="A601" s="198"/>
      <c r="B601" s="200"/>
      <c r="C601" s="199"/>
      <c r="D601" s="199"/>
      <c r="E601" s="199"/>
      <c r="F601" s="200"/>
      <c r="G601" s="200"/>
      <c r="H601" s="198"/>
      <c r="I601" s="199"/>
      <c r="J601" s="212"/>
      <c r="K601" s="198"/>
      <c r="L601" s="198"/>
      <c r="M601" s="198"/>
      <c r="N601" s="198"/>
      <c r="O601" s="198"/>
      <c r="P601" s="198"/>
      <c r="Q601" s="198"/>
      <c r="R601" s="198"/>
      <c r="S601" s="198"/>
      <c r="T601" s="331"/>
      <c r="U601" s="331"/>
      <c r="V601" s="332"/>
      <c r="W601" s="332"/>
      <c r="X601" s="333"/>
      <c r="Y601" s="199"/>
      <c r="Z601" s="199"/>
      <c r="AA601" s="198"/>
      <c r="AB601" s="195"/>
      <c r="AC601" s="246"/>
      <c r="AD601" s="195"/>
      <c r="AE601" s="246"/>
      <c r="AF601" s="195"/>
      <c r="AG601" s="246"/>
      <c r="AH601" s="195"/>
      <c r="AI601" s="246"/>
      <c r="AK601" s="246"/>
      <c r="AM601" s="246"/>
    </row>
    <row r="602" spans="1:39" s="17" customFormat="1" ht="14.25" customHeight="1" x14ac:dyDescent="0.25">
      <c r="A602" s="198"/>
      <c r="B602" s="200"/>
      <c r="C602" s="199"/>
      <c r="D602" s="199"/>
      <c r="E602" s="199"/>
      <c r="F602" s="200"/>
      <c r="G602" s="200"/>
      <c r="H602" s="198"/>
      <c r="I602" s="199"/>
      <c r="J602" s="212"/>
      <c r="K602" s="198"/>
      <c r="L602" s="198"/>
      <c r="M602" s="198"/>
      <c r="N602" s="198"/>
      <c r="O602" s="198"/>
      <c r="P602" s="198"/>
      <c r="Q602" s="198"/>
      <c r="R602" s="198"/>
      <c r="S602" s="198"/>
      <c r="T602" s="331"/>
      <c r="U602" s="331"/>
      <c r="V602" s="332"/>
      <c r="W602" s="332"/>
      <c r="X602" s="333"/>
      <c r="Y602" s="199"/>
      <c r="Z602" s="199"/>
      <c r="AA602" s="198"/>
      <c r="AB602" s="195"/>
      <c r="AC602" s="246"/>
      <c r="AD602" s="195"/>
      <c r="AE602" s="246"/>
      <c r="AF602" s="195"/>
      <c r="AG602" s="246"/>
      <c r="AH602" s="195"/>
      <c r="AI602" s="246"/>
      <c r="AK602" s="246"/>
      <c r="AM602" s="246"/>
    </row>
    <row r="603" spans="1:39" s="17" customFormat="1" ht="14.25" customHeight="1" x14ac:dyDescent="0.25">
      <c r="A603" s="198"/>
      <c r="B603" s="200"/>
      <c r="C603" s="199"/>
      <c r="D603" s="199"/>
      <c r="E603" s="199"/>
      <c r="F603" s="200"/>
      <c r="G603" s="200"/>
      <c r="H603" s="198"/>
      <c r="I603" s="199"/>
      <c r="J603" s="212"/>
      <c r="K603" s="198"/>
      <c r="L603" s="198"/>
      <c r="M603" s="198"/>
      <c r="N603" s="198"/>
      <c r="O603" s="198"/>
      <c r="P603" s="198"/>
      <c r="Q603" s="198"/>
      <c r="R603" s="198"/>
      <c r="S603" s="198"/>
      <c r="T603" s="331"/>
      <c r="U603" s="331"/>
      <c r="V603" s="332"/>
      <c r="W603" s="332"/>
      <c r="X603" s="333"/>
      <c r="Y603" s="199"/>
      <c r="Z603" s="199"/>
      <c r="AA603" s="198"/>
      <c r="AB603" s="195"/>
      <c r="AC603" s="246"/>
      <c r="AD603" s="195"/>
      <c r="AE603" s="246"/>
      <c r="AF603" s="195"/>
      <c r="AG603" s="246"/>
      <c r="AH603" s="195"/>
      <c r="AI603" s="246"/>
      <c r="AK603" s="246"/>
      <c r="AM603" s="246"/>
    </row>
    <row r="604" spans="1:39" s="17" customFormat="1" ht="14.25" customHeight="1" x14ac:dyDescent="0.25">
      <c r="A604" s="198"/>
      <c r="B604" s="200"/>
      <c r="C604" s="199"/>
      <c r="D604" s="199"/>
      <c r="E604" s="199"/>
      <c r="F604" s="200"/>
      <c r="G604" s="200"/>
      <c r="H604" s="198"/>
      <c r="I604" s="199"/>
      <c r="J604" s="212"/>
      <c r="K604" s="198"/>
      <c r="L604" s="198"/>
      <c r="M604" s="198"/>
      <c r="N604" s="198"/>
      <c r="O604" s="198"/>
      <c r="P604" s="198"/>
      <c r="Q604" s="198"/>
      <c r="R604" s="198"/>
      <c r="S604" s="198"/>
      <c r="T604" s="331"/>
      <c r="U604" s="331"/>
      <c r="V604" s="332"/>
      <c r="W604" s="332"/>
      <c r="X604" s="333"/>
      <c r="Y604" s="199"/>
      <c r="Z604" s="199"/>
      <c r="AA604" s="198"/>
      <c r="AB604" s="195"/>
      <c r="AC604" s="246"/>
      <c r="AD604" s="195"/>
      <c r="AE604" s="246"/>
      <c r="AF604" s="195"/>
      <c r="AG604" s="246"/>
      <c r="AH604" s="195"/>
      <c r="AI604" s="246"/>
      <c r="AK604" s="246"/>
      <c r="AM604" s="246"/>
    </row>
    <row r="605" spans="1:39" s="17" customFormat="1" ht="14.25" customHeight="1" x14ac:dyDescent="0.25">
      <c r="A605" s="198"/>
      <c r="B605" s="200"/>
      <c r="C605" s="199"/>
      <c r="D605" s="199"/>
      <c r="E605" s="199"/>
      <c r="F605" s="200"/>
      <c r="G605" s="200"/>
      <c r="H605" s="198"/>
      <c r="I605" s="199"/>
      <c r="J605" s="212"/>
      <c r="K605" s="198"/>
      <c r="L605" s="198"/>
      <c r="M605" s="198"/>
      <c r="N605" s="198"/>
      <c r="O605" s="198"/>
      <c r="P605" s="198"/>
      <c r="Q605" s="198"/>
      <c r="R605" s="198"/>
      <c r="S605" s="198"/>
      <c r="T605" s="331"/>
      <c r="U605" s="331"/>
      <c r="V605" s="332"/>
      <c r="W605" s="332"/>
      <c r="X605" s="333"/>
      <c r="Y605" s="199"/>
      <c r="Z605" s="199"/>
      <c r="AA605" s="198"/>
      <c r="AB605" s="195"/>
      <c r="AC605" s="246"/>
      <c r="AD605" s="195"/>
      <c r="AE605" s="246"/>
      <c r="AF605" s="195"/>
      <c r="AG605" s="246"/>
      <c r="AH605" s="195"/>
      <c r="AI605" s="246"/>
      <c r="AK605" s="246"/>
      <c r="AM605" s="246"/>
    </row>
    <row r="606" spans="1:39" s="17" customFormat="1" ht="14.25" customHeight="1" x14ac:dyDescent="0.25">
      <c r="A606" s="198"/>
      <c r="B606" s="200"/>
      <c r="C606" s="199"/>
      <c r="D606" s="199"/>
      <c r="E606" s="199"/>
      <c r="F606" s="200"/>
      <c r="G606" s="200"/>
      <c r="H606" s="198"/>
      <c r="I606" s="199"/>
      <c r="J606" s="212"/>
      <c r="K606" s="198"/>
      <c r="L606" s="198"/>
      <c r="M606" s="198"/>
      <c r="N606" s="198"/>
      <c r="O606" s="198"/>
      <c r="P606" s="198"/>
      <c r="Q606" s="198"/>
      <c r="R606" s="198"/>
      <c r="S606" s="198"/>
      <c r="T606" s="331"/>
      <c r="U606" s="331"/>
      <c r="V606" s="332"/>
      <c r="W606" s="332"/>
      <c r="X606" s="333"/>
      <c r="Y606" s="199"/>
      <c r="Z606" s="199"/>
      <c r="AA606" s="198"/>
      <c r="AB606" s="195"/>
      <c r="AC606" s="246"/>
      <c r="AD606" s="195"/>
      <c r="AE606" s="246"/>
      <c r="AF606" s="195"/>
      <c r="AG606" s="246"/>
      <c r="AH606" s="195"/>
      <c r="AI606" s="246"/>
      <c r="AK606" s="246"/>
      <c r="AM606" s="246"/>
    </row>
    <row r="607" spans="1:39" s="17" customFormat="1" ht="14.25" customHeight="1" x14ac:dyDescent="0.25">
      <c r="A607" s="198"/>
      <c r="B607" s="200"/>
      <c r="C607" s="199"/>
      <c r="D607" s="199"/>
      <c r="E607" s="199"/>
      <c r="F607" s="200"/>
      <c r="G607" s="200"/>
      <c r="H607" s="198"/>
      <c r="I607" s="199"/>
      <c r="J607" s="212"/>
      <c r="K607" s="198"/>
      <c r="L607" s="198"/>
      <c r="M607" s="198"/>
      <c r="N607" s="198"/>
      <c r="O607" s="198"/>
      <c r="P607" s="198"/>
      <c r="Q607" s="198"/>
      <c r="R607" s="198"/>
      <c r="S607" s="198"/>
      <c r="T607" s="331"/>
      <c r="U607" s="331"/>
      <c r="V607" s="332"/>
      <c r="W607" s="332"/>
      <c r="X607" s="333"/>
      <c r="Y607" s="199"/>
      <c r="Z607" s="199"/>
      <c r="AA607" s="198"/>
      <c r="AB607" s="195"/>
      <c r="AC607" s="246"/>
      <c r="AD607" s="195"/>
      <c r="AE607" s="246"/>
      <c r="AF607" s="195"/>
      <c r="AG607" s="246"/>
      <c r="AH607" s="195"/>
      <c r="AI607" s="246"/>
      <c r="AK607" s="246"/>
      <c r="AM607" s="246"/>
    </row>
    <row r="608" spans="1:39" s="17" customFormat="1" ht="14.25" customHeight="1" x14ac:dyDescent="0.25">
      <c r="A608" s="198"/>
      <c r="B608" s="200"/>
      <c r="C608" s="199"/>
      <c r="D608" s="199"/>
      <c r="E608" s="199"/>
      <c r="F608" s="200"/>
      <c r="G608" s="200"/>
      <c r="H608" s="198"/>
      <c r="I608" s="199"/>
      <c r="J608" s="212"/>
      <c r="K608" s="198"/>
      <c r="L608" s="198"/>
      <c r="M608" s="198"/>
      <c r="N608" s="198"/>
      <c r="O608" s="198"/>
      <c r="P608" s="198"/>
      <c r="Q608" s="198"/>
      <c r="R608" s="198"/>
      <c r="S608" s="198"/>
      <c r="T608" s="331"/>
      <c r="U608" s="331"/>
      <c r="V608" s="332"/>
      <c r="W608" s="332"/>
      <c r="X608" s="333"/>
      <c r="Y608" s="199"/>
      <c r="Z608" s="199"/>
      <c r="AA608" s="198"/>
      <c r="AB608" s="195"/>
      <c r="AC608" s="246"/>
      <c r="AD608" s="195"/>
      <c r="AE608" s="246"/>
      <c r="AF608" s="195"/>
      <c r="AG608" s="246"/>
      <c r="AH608" s="195"/>
      <c r="AI608" s="246"/>
      <c r="AK608" s="246"/>
      <c r="AM608" s="246"/>
    </row>
    <row r="609" spans="1:39" s="17" customFormat="1" ht="14.25" customHeight="1" x14ac:dyDescent="0.25">
      <c r="A609" s="198"/>
      <c r="B609" s="200"/>
      <c r="C609" s="199"/>
      <c r="D609" s="199"/>
      <c r="E609" s="199"/>
      <c r="F609" s="200"/>
      <c r="G609" s="200"/>
      <c r="H609" s="198"/>
      <c r="I609" s="199"/>
      <c r="J609" s="212"/>
      <c r="K609" s="198"/>
      <c r="L609" s="198"/>
      <c r="M609" s="198"/>
      <c r="N609" s="198"/>
      <c r="O609" s="198"/>
      <c r="P609" s="198"/>
      <c r="Q609" s="198"/>
      <c r="R609" s="198"/>
      <c r="S609" s="198"/>
      <c r="T609" s="331"/>
      <c r="U609" s="331"/>
      <c r="V609" s="332"/>
      <c r="W609" s="332"/>
      <c r="X609" s="333"/>
      <c r="Y609" s="199"/>
      <c r="Z609" s="199"/>
      <c r="AA609" s="198"/>
      <c r="AB609" s="195"/>
      <c r="AC609" s="246"/>
      <c r="AD609" s="195"/>
      <c r="AE609" s="246"/>
      <c r="AF609" s="195"/>
      <c r="AG609" s="246"/>
      <c r="AH609" s="195"/>
      <c r="AI609" s="246"/>
      <c r="AK609" s="246"/>
      <c r="AM609" s="246"/>
    </row>
    <row r="610" spans="1:39" s="17" customFormat="1" ht="14.25" customHeight="1" x14ac:dyDescent="0.25">
      <c r="A610" s="198"/>
      <c r="B610" s="200"/>
      <c r="C610" s="199"/>
      <c r="D610" s="199"/>
      <c r="E610" s="199"/>
      <c r="F610" s="200"/>
      <c r="G610" s="200"/>
      <c r="H610" s="198"/>
      <c r="I610" s="199"/>
      <c r="J610" s="212"/>
      <c r="K610" s="198"/>
      <c r="L610" s="198"/>
      <c r="M610" s="198"/>
      <c r="N610" s="198"/>
      <c r="O610" s="198"/>
      <c r="P610" s="198"/>
      <c r="Q610" s="198"/>
      <c r="R610" s="198"/>
      <c r="S610" s="198"/>
      <c r="T610" s="331"/>
      <c r="U610" s="331"/>
      <c r="V610" s="332"/>
      <c r="W610" s="332"/>
      <c r="X610" s="333"/>
      <c r="Y610" s="199"/>
      <c r="Z610" s="199"/>
      <c r="AA610" s="198"/>
      <c r="AB610" s="195"/>
      <c r="AC610" s="246"/>
      <c r="AD610" s="195"/>
      <c r="AE610" s="246"/>
      <c r="AF610" s="195"/>
      <c r="AG610" s="246"/>
      <c r="AH610" s="195"/>
      <c r="AI610" s="246"/>
      <c r="AK610" s="246"/>
      <c r="AM610" s="246"/>
    </row>
    <row r="611" spans="1:39" s="17" customFormat="1" ht="14.25" customHeight="1" x14ac:dyDescent="0.25">
      <c r="A611" s="198"/>
      <c r="B611" s="200"/>
      <c r="C611" s="199"/>
      <c r="D611" s="199"/>
      <c r="E611" s="199"/>
      <c r="F611" s="200"/>
      <c r="G611" s="200"/>
      <c r="H611" s="198"/>
      <c r="I611" s="199"/>
      <c r="J611" s="212"/>
      <c r="K611" s="198"/>
      <c r="L611" s="198"/>
      <c r="M611" s="198"/>
      <c r="N611" s="198"/>
      <c r="O611" s="198"/>
      <c r="P611" s="198"/>
      <c r="Q611" s="198"/>
      <c r="R611" s="198"/>
      <c r="S611" s="198"/>
      <c r="T611" s="331"/>
      <c r="U611" s="331"/>
      <c r="V611" s="332"/>
      <c r="W611" s="332"/>
      <c r="X611" s="333"/>
      <c r="Y611" s="199"/>
      <c r="Z611" s="199"/>
      <c r="AA611" s="198"/>
      <c r="AB611" s="195"/>
      <c r="AC611" s="246"/>
      <c r="AD611" s="195"/>
      <c r="AE611" s="246"/>
      <c r="AF611" s="195"/>
      <c r="AG611" s="246"/>
      <c r="AH611" s="195"/>
      <c r="AI611" s="246"/>
      <c r="AK611" s="246"/>
      <c r="AM611" s="246"/>
    </row>
    <row r="612" spans="1:39" s="17" customFormat="1" ht="14.25" customHeight="1" x14ac:dyDescent="0.25">
      <c r="A612" s="198"/>
      <c r="B612" s="200"/>
      <c r="C612" s="199"/>
      <c r="D612" s="199"/>
      <c r="E612" s="199"/>
      <c r="F612" s="200"/>
      <c r="G612" s="200"/>
      <c r="H612" s="198"/>
      <c r="I612" s="199"/>
      <c r="J612" s="212"/>
      <c r="K612" s="198"/>
      <c r="L612" s="198"/>
      <c r="M612" s="198"/>
      <c r="N612" s="198"/>
      <c r="O612" s="198"/>
      <c r="P612" s="198"/>
      <c r="Q612" s="198"/>
      <c r="R612" s="198"/>
      <c r="S612" s="198"/>
      <c r="T612" s="331"/>
      <c r="U612" s="331"/>
      <c r="V612" s="332"/>
      <c r="W612" s="332"/>
      <c r="X612" s="333"/>
      <c r="Y612" s="199"/>
      <c r="Z612" s="199"/>
      <c r="AA612" s="198"/>
      <c r="AB612" s="195"/>
      <c r="AC612" s="246"/>
      <c r="AD612" s="195"/>
      <c r="AE612" s="246"/>
      <c r="AF612" s="195"/>
      <c r="AG612" s="246"/>
      <c r="AH612" s="195"/>
      <c r="AI612" s="246"/>
      <c r="AK612" s="246"/>
      <c r="AM612" s="246"/>
    </row>
    <row r="613" spans="1:39" s="17" customFormat="1" ht="14.25" customHeight="1" x14ac:dyDescent="0.25">
      <c r="A613" s="198"/>
      <c r="B613" s="200"/>
      <c r="C613" s="199"/>
      <c r="D613" s="199"/>
      <c r="E613" s="199"/>
      <c r="F613" s="200"/>
      <c r="G613" s="200"/>
      <c r="H613" s="198"/>
      <c r="I613" s="199"/>
      <c r="J613" s="212"/>
      <c r="K613" s="198"/>
      <c r="L613" s="198"/>
      <c r="M613" s="198"/>
      <c r="N613" s="198"/>
      <c r="O613" s="198"/>
      <c r="P613" s="198"/>
      <c r="Q613" s="198"/>
      <c r="R613" s="198"/>
      <c r="S613" s="198"/>
      <c r="T613" s="331"/>
      <c r="U613" s="331"/>
      <c r="V613" s="332"/>
      <c r="W613" s="332"/>
      <c r="X613" s="333"/>
      <c r="Y613" s="199"/>
      <c r="Z613" s="199"/>
      <c r="AA613" s="198"/>
      <c r="AB613" s="195"/>
      <c r="AC613" s="246"/>
      <c r="AD613" s="195"/>
      <c r="AE613" s="246"/>
      <c r="AF613" s="195"/>
      <c r="AG613" s="246"/>
      <c r="AH613" s="195"/>
      <c r="AI613" s="246"/>
      <c r="AK613" s="246"/>
      <c r="AM613" s="246"/>
    </row>
    <row r="614" spans="1:39" s="17" customFormat="1" ht="14.25" customHeight="1" x14ac:dyDescent="0.25">
      <c r="A614" s="198"/>
      <c r="B614" s="200"/>
      <c r="C614" s="199"/>
      <c r="D614" s="199"/>
      <c r="E614" s="199"/>
      <c r="F614" s="200"/>
      <c r="G614" s="200"/>
      <c r="H614" s="198"/>
      <c r="I614" s="199"/>
      <c r="J614" s="212"/>
      <c r="K614" s="198"/>
      <c r="L614" s="198"/>
      <c r="M614" s="198"/>
      <c r="N614" s="198"/>
      <c r="O614" s="198"/>
      <c r="P614" s="198"/>
      <c r="Q614" s="198"/>
      <c r="R614" s="198"/>
      <c r="S614" s="198"/>
      <c r="T614" s="331"/>
      <c r="U614" s="331"/>
      <c r="V614" s="332"/>
      <c r="W614" s="332"/>
      <c r="X614" s="333"/>
      <c r="Y614" s="199"/>
      <c r="Z614" s="199"/>
      <c r="AA614" s="198"/>
      <c r="AB614" s="195"/>
      <c r="AC614" s="246"/>
      <c r="AD614" s="195"/>
      <c r="AE614" s="246"/>
      <c r="AF614" s="195"/>
      <c r="AG614" s="246"/>
      <c r="AH614" s="195"/>
      <c r="AI614" s="246"/>
      <c r="AK614" s="246"/>
      <c r="AM614" s="246"/>
    </row>
    <row r="615" spans="1:39" s="17" customFormat="1" ht="14.25" customHeight="1" x14ac:dyDescent="0.25">
      <c r="A615" s="198"/>
      <c r="B615" s="200"/>
      <c r="C615" s="199"/>
      <c r="D615" s="199"/>
      <c r="E615" s="199"/>
      <c r="F615" s="200"/>
      <c r="G615" s="200"/>
      <c r="H615" s="198"/>
      <c r="I615" s="199"/>
      <c r="J615" s="212"/>
      <c r="K615" s="198"/>
      <c r="L615" s="198"/>
      <c r="M615" s="198"/>
      <c r="N615" s="198"/>
      <c r="O615" s="198"/>
      <c r="P615" s="198"/>
      <c r="Q615" s="198"/>
      <c r="R615" s="198"/>
      <c r="S615" s="198"/>
      <c r="T615" s="331"/>
      <c r="U615" s="331"/>
      <c r="V615" s="332"/>
      <c r="W615" s="332"/>
      <c r="X615" s="333"/>
      <c r="Y615" s="199"/>
      <c r="Z615" s="199"/>
      <c r="AA615" s="198"/>
      <c r="AB615" s="195"/>
      <c r="AC615" s="246"/>
      <c r="AD615" s="195"/>
      <c r="AE615" s="246"/>
      <c r="AF615" s="195"/>
      <c r="AG615" s="246"/>
      <c r="AH615" s="195"/>
      <c r="AI615" s="246"/>
      <c r="AK615" s="246"/>
      <c r="AM615" s="246"/>
    </row>
    <row r="616" spans="1:39" s="17" customFormat="1" ht="14.25" customHeight="1" x14ac:dyDescent="0.25">
      <c r="A616" s="198"/>
      <c r="B616" s="200"/>
      <c r="C616" s="199"/>
      <c r="D616" s="199"/>
      <c r="E616" s="199"/>
      <c r="F616" s="200"/>
      <c r="G616" s="200"/>
      <c r="H616" s="198"/>
      <c r="I616" s="199"/>
      <c r="J616" s="212"/>
      <c r="K616" s="198"/>
      <c r="L616" s="198"/>
      <c r="M616" s="198"/>
      <c r="N616" s="198"/>
      <c r="O616" s="198"/>
      <c r="P616" s="198"/>
      <c r="Q616" s="198"/>
      <c r="R616" s="198"/>
      <c r="S616" s="198"/>
      <c r="T616" s="331"/>
      <c r="U616" s="331"/>
      <c r="V616" s="332"/>
      <c r="W616" s="332"/>
      <c r="X616" s="333"/>
      <c r="Y616" s="199"/>
      <c r="Z616" s="199"/>
      <c r="AA616" s="198"/>
      <c r="AB616" s="195"/>
      <c r="AC616" s="246"/>
      <c r="AD616" s="195"/>
      <c r="AE616" s="246"/>
      <c r="AF616" s="195"/>
      <c r="AG616" s="246"/>
      <c r="AH616" s="195"/>
      <c r="AI616" s="246"/>
      <c r="AK616" s="246"/>
      <c r="AM616" s="246"/>
    </row>
    <row r="617" spans="1:39" s="17" customFormat="1" ht="14.25" customHeight="1" x14ac:dyDescent="0.25">
      <c r="A617" s="198"/>
      <c r="B617" s="200"/>
      <c r="C617" s="199"/>
      <c r="D617" s="199"/>
      <c r="E617" s="199"/>
      <c r="F617" s="200"/>
      <c r="G617" s="200"/>
      <c r="H617" s="198"/>
      <c r="I617" s="199"/>
      <c r="J617" s="212"/>
      <c r="K617" s="198"/>
      <c r="L617" s="198"/>
      <c r="M617" s="198"/>
      <c r="N617" s="198"/>
      <c r="O617" s="198"/>
      <c r="P617" s="198"/>
      <c r="Q617" s="198"/>
      <c r="R617" s="198"/>
      <c r="S617" s="198"/>
      <c r="T617" s="331"/>
      <c r="U617" s="331"/>
      <c r="V617" s="332"/>
      <c r="W617" s="332"/>
      <c r="X617" s="333"/>
      <c r="Y617" s="199"/>
      <c r="Z617" s="199"/>
      <c r="AA617" s="198"/>
      <c r="AB617" s="195"/>
      <c r="AC617" s="246"/>
      <c r="AD617" s="195"/>
      <c r="AE617" s="246"/>
      <c r="AF617" s="195"/>
      <c r="AG617" s="246"/>
      <c r="AH617" s="195"/>
      <c r="AI617" s="246"/>
      <c r="AK617" s="246"/>
      <c r="AM617" s="246"/>
    </row>
    <row r="618" spans="1:39" s="17" customFormat="1" ht="14.25" customHeight="1" x14ac:dyDescent="0.25">
      <c r="A618" s="198"/>
      <c r="B618" s="200"/>
      <c r="C618" s="199"/>
      <c r="D618" s="199"/>
      <c r="E618" s="199"/>
      <c r="F618" s="200"/>
      <c r="G618" s="200"/>
      <c r="H618" s="198"/>
      <c r="I618" s="199"/>
      <c r="J618" s="212"/>
      <c r="K618" s="198"/>
      <c r="L618" s="198"/>
      <c r="M618" s="198"/>
      <c r="N618" s="198"/>
      <c r="O618" s="198"/>
      <c r="P618" s="198"/>
      <c r="Q618" s="198"/>
      <c r="R618" s="198"/>
      <c r="S618" s="198"/>
      <c r="T618" s="331"/>
      <c r="U618" s="331"/>
      <c r="V618" s="332"/>
      <c r="W618" s="332"/>
      <c r="X618" s="333"/>
      <c r="Y618" s="199"/>
      <c r="Z618" s="199"/>
      <c r="AA618" s="198"/>
      <c r="AB618" s="195"/>
      <c r="AC618" s="246"/>
      <c r="AD618" s="195"/>
      <c r="AE618" s="246"/>
      <c r="AF618" s="195"/>
      <c r="AG618" s="246"/>
      <c r="AH618" s="195"/>
      <c r="AI618" s="246"/>
      <c r="AK618" s="246"/>
      <c r="AM618" s="246"/>
    </row>
    <row r="619" spans="1:39" s="17" customFormat="1" ht="14.25" customHeight="1" x14ac:dyDescent="0.25">
      <c r="A619" s="198"/>
      <c r="B619" s="200"/>
      <c r="C619" s="199"/>
      <c r="D619" s="199"/>
      <c r="E619" s="199"/>
      <c r="F619" s="200"/>
      <c r="G619" s="200"/>
      <c r="H619" s="198"/>
      <c r="I619" s="199"/>
      <c r="J619" s="212"/>
      <c r="K619" s="198"/>
      <c r="L619" s="198"/>
      <c r="M619" s="198"/>
      <c r="N619" s="198"/>
      <c r="O619" s="198"/>
      <c r="P619" s="198"/>
      <c r="Q619" s="198"/>
      <c r="R619" s="198"/>
      <c r="S619" s="198"/>
      <c r="T619" s="331"/>
      <c r="U619" s="331"/>
      <c r="V619" s="332"/>
      <c r="W619" s="332"/>
      <c r="X619" s="333"/>
      <c r="Y619" s="199"/>
      <c r="Z619" s="199"/>
      <c r="AA619" s="198"/>
      <c r="AB619" s="195"/>
      <c r="AC619" s="246"/>
      <c r="AD619" s="195"/>
      <c r="AE619" s="246"/>
      <c r="AF619" s="195"/>
      <c r="AG619" s="246"/>
      <c r="AH619" s="195"/>
      <c r="AI619" s="246"/>
      <c r="AK619" s="246"/>
      <c r="AM619" s="246"/>
    </row>
    <row r="620" spans="1:39" s="17" customFormat="1" ht="14.25" customHeight="1" x14ac:dyDescent="0.25">
      <c r="A620" s="198"/>
      <c r="B620" s="200"/>
      <c r="C620" s="199"/>
      <c r="D620" s="199"/>
      <c r="E620" s="199"/>
      <c r="F620" s="200"/>
      <c r="G620" s="200"/>
      <c r="H620" s="198"/>
      <c r="I620" s="199"/>
      <c r="J620" s="212"/>
      <c r="K620" s="198"/>
      <c r="L620" s="198"/>
      <c r="M620" s="198"/>
      <c r="N620" s="198"/>
      <c r="O620" s="198"/>
      <c r="P620" s="198"/>
      <c r="Q620" s="198"/>
      <c r="R620" s="198"/>
      <c r="S620" s="198"/>
      <c r="T620" s="331"/>
      <c r="U620" s="331"/>
      <c r="V620" s="332"/>
      <c r="W620" s="332"/>
      <c r="X620" s="333"/>
      <c r="Y620" s="199"/>
      <c r="Z620" s="199"/>
      <c r="AA620" s="198"/>
      <c r="AB620" s="195"/>
      <c r="AC620" s="246"/>
      <c r="AD620" s="195"/>
      <c r="AE620" s="246"/>
      <c r="AF620" s="195"/>
      <c r="AG620" s="246"/>
      <c r="AH620" s="195"/>
      <c r="AI620" s="246"/>
      <c r="AK620" s="246"/>
      <c r="AM620" s="246"/>
    </row>
    <row r="621" spans="1:39" s="17" customFormat="1" ht="14.25" customHeight="1" x14ac:dyDescent="0.25">
      <c r="A621" s="198"/>
      <c r="B621" s="200"/>
      <c r="C621" s="199"/>
      <c r="D621" s="199"/>
      <c r="E621" s="199"/>
      <c r="F621" s="200"/>
      <c r="G621" s="200"/>
      <c r="H621" s="198"/>
      <c r="I621" s="199"/>
      <c r="J621" s="212"/>
      <c r="K621" s="198"/>
      <c r="L621" s="198"/>
      <c r="M621" s="198"/>
      <c r="N621" s="198"/>
      <c r="O621" s="198"/>
      <c r="P621" s="198"/>
      <c r="Q621" s="198"/>
      <c r="R621" s="198"/>
      <c r="S621" s="198"/>
      <c r="T621" s="331"/>
      <c r="U621" s="331"/>
      <c r="V621" s="332"/>
      <c r="W621" s="332"/>
      <c r="X621" s="333"/>
      <c r="Y621" s="199"/>
      <c r="Z621" s="199"/>
      <c r="AA621" s="198"/>
      <c r="AB621" s="195"/>
      <c r="AC621" s="246"/>
      <c r="AD621" s="195"/>
      <c r="AE621" s="246"/>
      <c r="AF621" s="195"/>
      <c r="AG621" s="246"/>
      <c r="AH621" s="195"/>
      <c r="AI621" s="246"/>
      <c r="AK621" s="246"/>
      <c r="AM621" s="246"/>
    </row>
    <row r="622" spans="1:39" s="17" customFormat="1" ht="14.25" customHeight="1" x14ac:dyDescent="0.25">
      <c r="A622" s="198"/>
      <c r="B622" s="200"/>
      <c r="C622" s="199"/>
      <c r="D622" s="199"/>
      <c r="E622" s="199"/>
      <c r="F622" s="200"/>
      <c r="G622" s="200"/>
      <c r="H622" s="198"/>
      <c r="I622" s="199"/>
      <c r="J622" s="212"/>
      <c r="K622" s="198"/>
      <c r="L622" s="198"/>
      <c r="M622" s="198"/>
      <c r="N622" s="198"/>
      <c r="O622" s="198"/>
      <c r="P622" s="198"/>
      <c r="Q622" s="198"/>
      <c r="R622" s="198"/>
      <c r="S622" s="198"/>
      <c r="T622" s="331"/>
      <c r="U622" s="331"/>
      <c r="V622" s="332"/>
      <c r="W622" s="332"/>
      <c r="X622" s="333"/>
      <c r="Y622" s="199"/>
      <c r="Z622" s="199"/>
      <c r="AA622" s="198"/>
      <c r="AB622" s="195"/>
      <c r="AC622" s="246"/>
      <c r="AD622" s="195"/>
      <c r="AE622" s="246"/>
      <c r="AF622" s="195"/>
      <c r="AG622" s="246"/>
      <c r="AH622" s="195"/>
      <c r="AI622" s="246"/>
      <c r="AK622" s="246"/>
      <c r="AM622" s="246"/>
    </row>
    <row r="623" spans="1:39" s="17" customFormat="1" ht="14.25" customHeight="1" x14ac:dyDescent="0.25">
      <c r="A623" s="198"/>
      <c r="B623" s="200"/>
      <c r="C623" s="199"/>
      <c r="D623" s="199"/>
      <c r="E623" s="199"/>
      <c r="F623" s="200"/>
      <c r="G623" s="200"/>
      <c r="H623" s="198"/>
      <c r="I623" s="199"/>
      <c r="J623" s="212"/>
      <c r="K623" s="198"/>
      <c r="L623" s="198"/>
      <c r="M623" s="198"/>
      <c r="N623" s="198"/>
      <c r="O623" s="198"/>
      <c r="P623" s="198"/>
      <c r="Q623" s="198"/>
      <c r="R623" s="198"/>
      <c r="S623" s="198"/>
      <c r="T623" s="331"/>
      <c r="U623" s="331"/>
      <c r="V623" s="332"/>
      <c r="W623" s="332"/>
      <c r="X623" s="333"/>
      <c r="Y623" s="199"/>
      <c r="Z623" s="199"/>
      <c r="AA623" s="198"/>
      <c r="AB623" s="195"/>
      <c r="AC623" s="246"/>
      <c r="AD623" s="195"/>
      <c r="AE623" s="246"/>
      <c r="AF623" s="195"/>
      <c r="AG623" s="246"/>
      <c r="AH623" s="195"/>
      <c r="AI623" s="246"/>
      <c r="AK623" s="246"/>
      <c r="AM623" s="246"/>
    </row>
    <row r="624" spans="1:39" s="17" customFormat="1" ht="14.25" customHeight="1" x14ac:dyDescent="0.25">
      <c r="A624" s="198"/>
      <c r="B624" s="200"/>
      <c r="C624" s="199"/>
      <c r="D624" s="199"/>
      <c r="E624" s="199"/>
      <c r="F624" s="200"/>
      <c r="G624" s="200"/>
      <c r="H624" s="198"/>
      <c r="I624" s="199"/>
      <c r="J624" s="212"/>
      <c r="K624" s="198"/>
      <c r="L624" s="198"/>
      <c r="M624" s="198"/>
      <c r="N624" s="198"/>
      <c r="O624" s="198"/>
      <c r="P624" s="198"/>
      <c r="Q624" s="198"/>
      <c r="R624" s="198"/>
      <c r="S624" s="198"/>
      <c r="T624" s="331"/>
      <c r="U624" s="331"/>
      <c r="V624" s="332"/>
      <c r="W624" s="332"/>
      <c r="X624" s="333"/>
      <c r="Y624" s="199"/>
      <c r="Z624" s="199"/>
      <c r="AA624" s="198"/>
      <c r="AB624" s="195"/>
      <c r="AC624" s="246"/>
      <c r="AD624" s="195"/>
      <c r="AE624" s="246"/>
      <c r="AF624" s="195"/>
      <c r="AG624" s="246"/>
      <c r="AH624" s="195"/>
      <c r="AI624" s="246"/>
      <c r="AK624" s="246"/>
      <c r="AM624" s="246"/>
    </row>
    <row r="625" spans="1:39" s="17" customFormat="1" ht="14.25" customHeight="1" x14ac:dyDescent="0.25">
      <c r="A625" s="198"/>
      <c r="B625" s="200"/>
      <c r="C625" s="199"/>
      <c r="D625" s="199"/>
      <c r="E625" s="199"/>
      <c r="F625" s="200"/>
      <c r="G625" s="200"/>
      <c r="H625" s="198"/>
      <c r="I625" s="199"/>
      <c r="J625" s="212"/>
      <c r="K625" s="198"/>
      <c r="L625" s="198"/>
      <c r="M625" s="198"/>
      <c r="N625" s="198"/>
      <c r="O625" s="198"/>
      <c r="P625" s="198"/>
      <c r="Q625" s="198"/>
      <c r="R625" s="198"/>
      <c r="S625" s="198"/>
      <c r="T625" s="331"/>
      <c r="U625" s="331"/>
      <c r="V625" s="332"/>
      <c r="W625" s="332"/>
      <c r="X625" s="333"/>
      <c r="Y625" s="199"/>
      <c r="Z625" s="199"/>
      <c r="AA625" s="198"/>
      <c r="AB625" s="195"/>
      <c r="AC625" s="246"/>
      <c r="AD625" s="195"/>
      <c r="AE625" s="246"/>
      <c r="AF625" s="195"/>
      <c r="AG625" s="246"/>
      <c r="AH625" s="195"/>
      <c r="AI625" s="246"/>
      <c r="AK625" s="246"/>
      <c r="AM625" s="246"/>
    </row>
    <row r="626" spans="1:39" s="17" customFormat="1" ht="14.25" customHeight="1" x14ac:dyDescent="0.25">
      <c r="A626" s="198"/>
      <c r="B626" s="200"/>
      <c r="C626" s="199"/>
      <c r="D626" s="199"/>
      <c r="E626" s="199"/>
      <c r="F626" s="200"/>
      <c r="G626" s="200"/>
      <c r="H626" s="198"/>
      <c r="I626" s="199"/>
      <c r="J626" s="212"/>
      <c r="K626" s="198"/>
      <c r="L626" s="198"/>
      <c r="M626" s="198"/>
      <c r="N626" s="198"/>
      <c r="O626" s="198"/>
      <c r="P626" s="198"/>
      <c r="Q626" s="198"/>
      <c r="R626" s="198"/>
      <c r="S626" s="198"/>
      <c r="T626" s="331"/>
      <c r="U626" s="331"/>
      <c r="V626" s="332"/>
      <c r="W626" s="332"/>
      <c r="X626" s="333"/>
      <c r="Y626" s="199"/>
      <c r="Z626" s="199"/>
      <c r="AA626" s="198"/>
      <c r="AB626" s="195"/>
      <c r="AC626" s="246"/>
      <c r="AD626" s="195"/>
      <c r="AE626" s="246"/>
      <c r="AF626" s="195"/>
      <c r="AG626" s="246"/>
      <c r="AH626" s="195"/>
      <c r="AI626" s="246"/>
      <c r="AK626" s="246"/>
      <c r="AM626" s="246"/>
    </row>
    <row r="627" spans="1:39" s="17" customFormat="1" ht="14.25" customHeight="1" x14ac:dyDescent="0.25">
      <c r="A627" s="198"/>
      <c r="B627" s="200"/>
      <c r="C627" s="199"/>
      <c r="D627" s="199"/>
      <c r="E627" s="199"/>
      <c r="F627" s="200"/>
      <c r="G627" s="200"/>
      <c r="H627" s="198"/>
      <c r="I627" s="199"/>
      <c r="J627" s="212"/>
      <c r="K627" s="198"/>
      <c r="L627" s="198"/>
      <c r="M627" s="198"/>
      <c r="N627" s="198"/>
      <c r="O627" s="198"/>
      <c r="P627" s="198"/>
      <c r="Q627" s="198"/>
      <c r="R627" s="198"/>
      <c r="S627" s="198"/>
      <c r="T627" s="331"/>
      <c r="U627" s="331"/>
      <c r="V627" s="332"/>
      <c r="W627" s="332"/>
      <c r="X627" s="333"/>
      <c r="Y627" s="199"/>
      <c r="Z627" s="199"/>
      <c r="AA627" s="198"/>
      <c r="AB627" s="195"/>
      <c r="AC627" s="246"/>
      <c r="AD627" s="195"/>
      <c r="AE627" s="246"/>
      <c r="AF627" s="195"/>
      <c r="AG627" s="246"/>
      <c r="AH627" s="195"/>
      <c r="AI627" s="246"/>
      <c r="AK627" s="246"/>
      <c r="AM627" s="246"/>
    </row>
    <row r="628" spans="1:39" s="17" customFormat="1" ht="14.25" customHeight="1" x14ac:dyDescent="0.25">
      <c r="A628" s="198"/>
      <c r="B628" s="200"/>
      <c r="C628" s="199"/>
      <c r="D628" s="199"/>
      <c r="E628" s="199"/>
      <c r="F628" s="200"/>
      <c r="G628" s="200"/>
      <c r="H628" s="198"/>
      <c r="I628" s="199"/>
      <c r="J628" s="212"/>
      <c r="K628" s="198"/>
      <c r="L628" s="198"/>
      <c r="M628" s="198"/>
      <c r="N628" s="198"/>
      <c r="O628" s="198"/>
      <c r="P628" s="198"/>
      <c r="Q628" s="198"/>
      <c r="R628" s="198"/>
      <c r="S628" s="198"/>
      <c r="T628" s="331"/>
      <c r="U628" s="331"/>
      <c r="V628" s="332"/>
      <c r="W628" s="332"/>
      <c r="X628" s="333"/>
      <c r="Y628" s="199"/>
      <c r="Z628" s="199"/>
      <c r="AA628" s="198"/>
      <c r="AB628" s="195"/>
      <c r="AC628" s="246"/>
      <c r="AD628" s="195"/>
      <c r="AE628" s="246"/>
      <c r="AF628" s="195"/>
      <c r="AG628" s="246"/>
      <c r="AH628" s="195"/>
      <c r="AI628" s="246"/>
      <c r="AK628" s="246"/>
      <c r="AM628" s="246"/>
    </row>
    <row r="629" spans="1:39" s="17" customFormat="1" ht="14.25" customHeight="1" x14ac:dyDescent="0.25">
      <c r="A629" s="198"/>
      <c r="B629" s="200"/>
      <c r="C629" s="199"/>
      <c r="D629" s="199"/>
      <c r="E629" s="199"/>
      <c r="F629" s="200"/>
      <c r="G629" s="200"/>
      <c r="H629" s="198"/>
      <c r="I629" s="199"/>
      <c r="J629" s="212"/>
      <c r="K629" s="198"/>
      <c r="L629" s="198"/>
      <c r="M629" s="198"/>
      <c r="N629" s="198"/>
      <c r="O629" s="198"/>
      <c r="P629" s="198"/>
      <c r="Q629" s="198"/>
      <c r="R629" s="198"/>
      <c r="S629" s="198"/>
      <c r="T629" s="331"/>
      <c r="U629" s="331"/>
      <c r="V629" s="332"/>
      <c r="W629" s="332"/>
      <c r="X629" s="333"/>
      <c r="Y629" s="199"/>
      <c r="Z629" s="199"/>
      <c r="AA629" s="198"/>
      <c r="AB629" s="195"/>
      <c r="AC629" s="246"/>
      <c r="AD629" s="195"/>
      <c r="AE629" s="246"/>
      <c r="AF629" s="195"/>
      <c r="AG629" s="246"/>
      <c r="AH629" s="195"/>
      <c r="AI629" s="246"/>
      <c r="AK629" s="246"/>
      <c r="AM629" s="246"/>
    </row>
    <row r="630" spans="1:39" s="17" customFormat="1" ht="14.25" customHeight="1" x14ac:dyDescent="0.25">
      <c r="A630" s="198"/>
      <c r="B630" s="200"/>
      <c r="C630" s="199"/>
      <c r="D630" s="199"/>
      <c r="E630" s="199"/>
      <c r="F630" s="200"/>
      <c r="G630" s="200"/>
      <c r="H630" s="198"/>
      <c r="I630" s="199"/>
      <c r="J630" s="212"/>
      <c r="K630" s="198"/>
      <c r="L630" s="198"/>
      <c r="M630" s="198"/>
      <c r="N630" s="198"/>
      <c r="O630" s="198"/>
      <c r="P630" s="198"/>
      <c r="Q630" s="198"/>
      <c r="R630" s="198"/>
      <c r="S630" s="198"/>
      <c r="T630" s="331"/>
      <c r="U630" s="331"/>
      <c r="V630" s="332"/>
      <c r="W630" s="332"/>
      <c r="X630" s="333"/>
      <c r="Y630" s="199"/>
      <c r="Z630" s="199"/>
      <c r="AA630" s="198"/>
      <c r="AB630" s="195"/>
      <c r="AC630" s="246"/>
      <c r="AD630" s="195"/>
      <c r="AE630" s="246"/>
      <c r="AF630" s="195"/>
      <c r="AG630" s="246"/>
      <c r="AH630" s="195"/>
      <c r="AI630" s="246"/>
      <c r="AK630" s="246"/>
      <c r="AM630" s="246"/>
    </row>
    <row r="631" spans="1:39" s="17" customFormat="1" ht="14.25" customHeight="1" x14ac:dyDescent="0.25">
      <c r="A631" s="198"/>
      <c r="B631" s="200"/>
      <c r="C631" s="199"/>
      <c r="D631" s="199"/>
      <c r="E631" s="199"/>
      <c r="F631" s="200"/>
      <c r="G631" s="200"/>
      <c r="H631" s="198"/>
      <c r="I631" s="199"/>
      <c r="J631" s="212"/>
      <c r="K631" s="198"/>
      <c r="L631" s="198"/>
      <c r="M631" s="198"/>
      <c r="N631" s="198"/>
      <c r="O631" s="198"/>
      <c r="P631" s="198"/>
      <c r="Q631" s="198"/>
      <c r="R631" s="198"/>
      <c r="S631" s="198"/>
      <c r="T631" s="331"/>
      <c r="U631" s="331"/>
      <c r="V631" s="332"/>
      <c r="W631" s="332"/>
      <c r="X631" s="333"/>
      <c r="Y631" s="199"/>
      <c r="Z631" s="199"/>
      <c r="AA631" s="198"/>
      <c r="AB631" s="195"/>
      <c r="AC631" s="246"/>
      <c r="AD631" s="195"/>
      <c r="AE631" s="246"/>
      <c r="AF631" s="195"/>
      <c r="AG631" s="246"/>
      <c r="AH631" s="195"/>
      <c r="AI631" s="246"/>
      <c r="AK631" s="246"/>
      <c r="AM631" s="246"/>
    </row>
    <row r="632" spans="1:39" s="17" customFormat="1" ht="14.25" customHeight="1" x14ac:dyDescent="0.25">
      <c r="A632" s="198"/>
      <c r="B632" s="200"/>
      <c r="C632" s="199"/>
      <c r="D632" s="199"/>
      <c r="E632" s="199"/>
      <c r="F632" s="200"/>
      <c r="G632" s="200"/>
      <c r="H632" s="198"/>
      <c r="I632" s="199"/>
      <c r="J632" s="212"/>
      <c r="K632" s="198"/>
      <c r="L632" s="198"/>
      <c r="M632" s="198"/>
      <c r="N632" s="198"/>
      <c r="O632" s="198"/>
      <c r="P632" s="198"/>
      <c r="Q632" s="198"/>
      <c r="R632" s="198"/>
      <c r="S632" s="198"/>
      <c r="T632" s="331"/>
      <c r="U632" s="331"/>
      <c r="V632" s="332"/>
      <c r="W632" s="332"/>
      <c r="X632" s="333"/>
      <c r="Y632" s="199"/>
      <c r="Z632" s="199"/>
      <c r="AA632" s="198"/>
      <c r="AB632" s="195"/>
      <c r="AC632" s="246"/>
      <c r="AD632" s="195"/>
      <c r="AE632" s="246"/>
      <c r="AF632" s="195"/>
      <c r="AG632" s="246"/>
      <c r="AH632" s="195"/>
      <c r="AI632" s="246"/>
      <c r="AK632" s="246"/>
      <c r="AM632" s="246"/>
    </row>
    <row r="633" spans="1:39" s="17" customFormat="1" ht="14.25" customHeight="1" x14ac:dyDescent="0.25">
      <c r="A633" s="198"/>
      <c r="B633" s="200"/>
      <c r="C633" s="199"/>
      <c r="D633" s="199"/>
      <c r="E633" s="199"/>
      <c r="F633" s="200"/>
      <c r="G633" s="200"/>
      <c r="H633" s="198"/>
      <c r="I633" s="199"/>
      <c r="J633" s="212"/>
      <c r="K633" s="198"/>
      <c r="L633" s="198"/>
      <c r="M633" s="198"/>
      <c r="N633" s="198"/>
      <c r="O633" s="198"/>
      <c r="P633" s="198"/>
      <c r="Q633" s="198"/>
      <c r="R633" s="198"/>
      <c r="S633" s="198"/>
      <c r="T633" s="331"/>
      <c r="U633" s="331"/>
      <c r="V633" s="332"/>
      <c r="W633" s="332"/>
      <c r="X633" s="333"/>
      <c r="Y633" s="199"/>
      <c r="Z633" s="199"/>
      <c r="AA633" s="198"/>
      <c r="AB633" s="195"/>
      <c r="AC633" s="246"/>
      <c r="AD633" s="195"/>
      <c r="AE633" s="246"/>
      <c r="AF633" s="195"/>
      <c r="AG633" s="246"/>
      <c r="AH633" s="195"/>
      <c r="AI633" s="246"/>
      <c r="AK633" s="246"/>
      <c r="AM633" s="246"/>
    </row>
    <row r="634" spans="1:39" s="17" customFormat="1" ht="14.25" customHeight="1" x14ac:dyDescent="0.25">
      <c r="A634" s="198"/>
      <c r="B634" s="200"/>
      <c r="C634" s="199"/>
      <c r="D634" s="199"/>
      <c r="E634" s="199"/>
      <c r="F634" s="200"/>
      <c r="G634" s="200"/>
      <c r="H634" s="198"/>
      <c r="I634" s="199"/>
      <c r="J634" s="212"/>
      <c r="K634" s="198"/>
      <c r="L634" s="198"/>
      <c r="M634" s="198"/>
      <c r="N634" s="198"/>
      <c r="O634" s="198"/>
      <c r="P634" s="198"/>
      <c r="Q634" s="198"/>
      <c r="R634" s="198"/>
      <c r="S634" s="198"/>
      <c r="T634" s="331"/>
      <c r="U634" s="331"/>
      <c r="V634" s="332"/>
      <c r="W634" s="332"/>
      <c r="X634" s="333"/>
      <c r="Y634" s="199"/>
      <c r="Z634" s="199"/>
      <c r="AA634" s="198"/>
      <c r="AB634" s="195"/>
      <c r="AC634" s="246"/>
      <c r="AD634" s="195"/>
      <c r="AE634" s="246"/>
      <c r="AF634" s="195"/>
      <c r="AG634" s="246"/>
      <c r="AH634" s="195"/>
      <c r="AI634" s="246"/>
      <c r="AK634" s="246"/>
      <c r="AM634" s="246"/>
    </row>
    <row r="635" spans="1:39" s="17" customFormat="1" ht="14.25" customHeight="1" x14ac:dyDescent="0.25">
      <c r="A635" s="198"/>
      <c r="B635" s="200"/>
      <c r="C635" s="199"/>
      <c r="D635" s="199"/>
      <c r="E635" s="199"/>
      <c r="F635" s="200"/>
      <c r="G635" s="200"/>
      <c r="H635" s="198"/>
      <c r="I635" s="199"/>
      <c r="J635" s="212"/>
      <c r="K635" s="198"/>
      <c r="L635" s="198"/>
      <c r="M635" s="198"/>
      <c r="N635" s="198"/>
      <c r="O635" s="198"/>
      <c r="P635" s="198"/>
      <c r="Q635" s="198"/>
      <c r="R635" s="198"/>
      <c r="S635" s="198"/>
      <c r="T635" s="331"/>
      <c r="U635" s="331"/>
      <c r="V635" s="332"/>
      <c r="W635" s="332"/>
      <c r="X635" s="333"/>
      <c r="Y635" s="199"/>
      <c r="Z635" s="199"/>
      <c r="AA635" s="198"/>
      <c r="AB635" s="195"/>
      <c r="AC635" s="246"/>
      <c r="AD635" s="195"/>
      <c r="AE635" s="246"/>
      <c r="AF635" s="195"/>
      <c r="AG635" s="246"/>
      <c r="AH635" s="195"/>
      <c r="AI635" s="246"/>
      <c r="AK635" s="246"/>
      <c r="AM635" s="246"/>
    </row>
    <row r="636" spans="1:39" s="17" customFormat="1" ht="14.25" customHeight="1" x14ac:dyDescent="0.25">
      <c r="A636" s="198"/>
      <c r="B636" s="200"/>
      <c r="C636" s="199"/>
      <c r="D636" s="199"/>
      <c r="E636" s="199"/>
      <c r="F636" s="200"/>
      <c r="G636" s="200"/>
      <c r="H636" s="198"/>
      <c r="I636" s="199"/>
      <c r="J636" s="212"/>
      <c r="K636" s="198"/>
      <c r="L636" s="198"/>
      <c r="M636" s="198"/>
      <c r="N636" s="198"/>
      <c r="O636" s="198"/>
      <c r="P636" s="198"/>
      <c r="Q636" s="198"/>
      <c r="R636" s="198"/>
      <c r="S636" s="198"/>
      <c r="T636" s="331"/>
      <c r="U636" s="331"/>
      <c r="V636" s="332"/>
      <c r="W636" s="332"/>
      <c r="X636" s="333"/>
      <c r="Y636" s="199"/>
      <c r="Z636" s="199"/>
      <c r="AA636" s="198"/>
      <c r="AB636" s="195"/>
      <c r="AC636" s="246"/>
      <c r="AD636" s="195"/>
      <c r="AE636" s="246"/>
      <c r="AF636" s="195"/>
      <c r="AG636" s="246"/>
      <c r="AH636" s="195"/>
      <c r="AI636" s="246"/>
      <c r="AK636" s="246"/>
      <c r="AM636" s="246"/>
    </row>
    <row r="637" spans="1:39" s="17" customFormat="1" ht="14.25" customHeight="1" x14ac:dyDescent="0.25">
      <c r="A637" s="198"/>
      <c r="B637" s="200"/>
      <c r="C637" s="199"/>
      <c r="D637" s="199"/>
      <c r="E637" s="199"/>
      <c r="F637" s="200"/>
      <c r="G637" s="200"/>
      <c r="H637" s="198"/>
      <c r="I637" s="199"/>
      <c r="J637" s="212"/>
      <c r="K637" s="198"/>
      <c r="L637" s="198"/>
      <c r="M637" s="198"/>
      <c r="N637" s="198"/>
      <c r="O637" s="198"/>
      <c r="P637" s="198"/>
      <c r="Q637" s="198"/>
      <c r="R637" s="198"/>
      <c r="S637" s="198"/>
      <c r="T637" s="331"/>
      <c r="U637" s="331"/>
      <c r="V637" s="332"/>
      <c r="W637" s="332"/>
      <c r="X637" s="333"/>
      <c r="Y637" s="199"/>
      <c r="Z637" s="199"/>
      <c r="AA637" s="198"/>
      <c r="AB637" s="195"/>
      <c r="AC637" s="246"/>
      <c r="AD637" s="195"/>
      <c r="AE637" s="246"/>
      <c r="AF637" s="195"/>
      <c r="AG637" s="246"/>
      <c r="AH637" s="195"/>
      <c r="AI637" s="246"/>
      <c r="AK637" s="246"/>
      <c r="AM637" s="246"/>
    </row>
    <row r="638" spans="1:39" s="17" customFormat="1" ht="14.25" customHeight="1" x14ac:dyDescent="0.25">
      <c r="A638" s="198"/>
      <c r="B638" s="200"/>
      <c r="C638" s="199"/>
      <c r="D638" s="199"/>
      <c r="E638" s="199"/>
      <c r="F638" s="200"/>
      <c r="G638" s="200"/>
      <c r="H638" s="198"/>
      <c r="I638" s="199"/>
      <c r="J638" s="212"/>
      <c r="K638" s="198"/>
      <c r="L638" s="198"/>
      <c r="M638" s="198"/>
      <c r="N638" s="198"/>
      <c r="O638" s="198"/>
      <c r="P638" s="198"/>
      <c r="Q638" s="198"/>
      <c r="R638" s="198"/>
      <c r="S638" s="198"/>
      <c r="T638" s="331"/>
      <c r="U638" s="331"/>
      <c r="V638" s="332"/>
      <c r="W638" s="332"/>
      <c r="X638" s="333"/>
      <c r="Y638" s="199"/>
      <c r="Z638" s="199"/>
      <c r="AA638" s="198"/>
      <c r="AB638" s="195"/>
      <c r="AC638" s="246"/>
      <c r="AD638" s="195"/>
      <c r="AE638" s="246"/>
      <c r="AF638" s="195"/>
      <c r="AG638" s="246"/>
      <c r="AH638" s="195"/>
      <c r="AI638" s="246"/>
      <c r="AK638" s="246"/>
      <c r="AM638" s="246"/>
    </row>
    <row r="639" spans="1:39" s="17" customFormat="1" ht="14.25" customHeight="1" x14ac:dyDescent="0.25">
      <c r="A639" s="198"/>
      <c r="B639" s="200"/>
      <c r="C639" s="199"/>
      <c r="D639" s="199"/>
      <c r="E639" s="199"/>
      <c r="F639" s="200"/>
      <c r="G639" s="200"/>
      <c r="H639" s="198"/>
      <c r="I639" s="199"/>
      <c r="J639" s="212"/>
      <c r="K639" s="198"/>
      <c r="L639" s="198"/>
      <c r="M639" s="198"/>
      <c r="N639" s="198"/>
      <c r="O639" s="198"/>
      <c r="P639" s="198"/>
      <c r="Q639" s="198"/>
      <c r="R639" s="198"/>
      <c r="S639" s="198"/>
      <c r="T639" s="331"/>
      <c r="U639" s="331"/>
      <c r="V639" s="332"/>
      <c r="W639" s="332"/>
      <c r="X639" s="333"/>
      <c r="Y639" s="199"/>
      <c r="Z639" s="199"/>
      <c r="AA639" s="198"/>
      <c r="AB639" s="195"/>
      <c r="AC639" s="246"/>
      <c r="AD639" s="195"/>
      <c r="AE639" s="246"/>
      <c r="AF639" s="195"/>
      <c r="AG639" s="246"/>
      <c r="AH639" s="195"/>
      <c r="AI639" s="246"/>
      <c r="AK639" s="246"/>
      <c r="AM639" s="246"/>
    </row>
    <row r="640" spans="1:39" s="17" customFormat="1" ht="14.25" customHeight="1" x14ac:dyDescent="0.25">
      <c r="A640" s="198"/>
      <c r="B640" s="200"/>
      <c r="C640" s="199"/>
      <c r="D640" s="199"/>
      <c r="E640" s="199"/>
      <c r="F640" s="200"/>
      <c r="G640" s="200"/>
      <c r="H640" s="198"/>
      <c r="I640" s="199"/>
      <c r="J640" s="212"/>
      <c r="K640" s="198"/>
      <c r="L640" s="198"/>
      <c r="M640" s="198"/>
      <c r="N640" s="198"/>
      <c r="O640" s="198"/>
      <c r="P640" s="198"/>
      <c r="Q640" s="198"/>
      <c r="R640" s="198"/>
      <c r="S640" s="198"/>
      <c r="T640" s="331"/>
      <c r="U640" s="331"/>
      <c r="V640" s="332"/>
      <c r="W640" s="332"/>
      <c r="X640" s="333"/>
      <c r="Y640" s="199"/>
      <c r="Z640" s="199"/>
      <c r="AA640" s="198"/>
      <c r="AB640" s="195"/>
      <c r="AC640" s="246"/>
      <c r="AD640" s="195"/>
      <c r="AE640" s="246"/>
      <c r="AF640" s="195"/>
      <c r="AG640" s="246"/>
      <c r="AH640" s="195"/>
      <c r="AI640" s="246"/>
      <c r="AK640" s="246"/>
      <c r="AM640" s="246"/>
    </row>
    <row r="641" spans="1:39" s="17" customFormat="1" ht="14.25" customHeight="1" x14ac:dyDescent="0.25">
      <c r="A641" s="198"/>
      <c r="B641" s="200"/>
      <c r="C641" s="199"/>
      <c r="D641" s="199"/>
      <c r="E641" s="199"/>
      <c r="F641" s="200"/>
      <c r="G641" s="200"/>
      <c r="H641" s="198"/>
      <c r="I641" s="199"/>
      <c r="J641" s="212"/>
      <c r="K641" s="198"/>
      <c r="L641" s="198"/>
      <c r="M641" s="198"/>
      <c r="N641" s="198"/>
      <c r="O641" s="198"/>
      <c r="P641" s="198"/>
      <c r="Q641" s="198"/>
      <c r="R641" s="198"/>
      <c r="S641" s="198"/>
      <c r="T641" s="331"/>
      <c r="U641" s="331"/>
      <c r="V641" s="332"/>
      <c r="W641" s="332"/>
      <c r="X641" s="333"/>
      <c r="Y641" s="199"/>
      <c r="Z641" s="199"/>
      <c r="AA641" s="198"/>
      <c r="AB641" s="195"/>
      <c r="AC641" s="246"/>
      <c r="AD641" s="195"/>
      <c r="AE641" s="246"/>
      <c r="AF641" s="195"/>
      <c r="AG641" s="246"/>
      <c r="AH641" s="195"/>
      <c r="AI641" s="246"/>
      <c r="AK641" s="246"/>
      <c r="AM641" s="246"/>
    </row>
    <row r="642" spans="1:39" s="17" customFormat="1" ht="14.25" customHeight="1" x14ac:dyDescent="0.25">
      <c r="A642" s="198"/>
      <c r="B642" s="200"/>
      <c r="C642" s="199"/>
      <c r="D642" s="199"/>
      <c r="E642" s="199"/>
      <c r="F642" s="200"/>
      <c r="G642" s="200"/>
      <c r="H642" s="198"/>
      <c r="I642" s="199"/>
      <c r="J642" s="212"/>
      <c r="K642" s="198"/>
      <c r="L642" s="198"/>
      <c r="M642" s="198"/>
      <c r="N642" s="198"/>
      <c r="O642" s="198"/>
      <c r="P642" s="198"/>
      <c r="Q642" s="198"/>
      <c r="R642" s="198"/>
      <c r="S642" s="198"/>
      <c r="T642" s="331"/>
      <c r="U642" s="331"/>
      <c r="V642" s="332"/>
      <c r="W642" s="332"/>
      <c r="X642" s="333"/>
      <c r="Y642" s="199"/>
      <c r="Z642" s="199"/>
      <c r="AA642" s="198"/>
      <c r="AB642" s="195"/>
      <c r="AC642" s="246"/>
      <c r="AD642" s="195"/>
      <c r="AE642" s="246"/>
      <c r="AF642" s="195"/>
      <c r="AG642" s="246"/>
      <c r="AH642" s="195"/>
      <c r="AI642" s="246"/>
      <c r="AK642" s="246"/>
      <c r="AM642" s="246"/>
    </row>
    <row r="643" spans="1:39" s="17" customFormat="1" ht="14.25" customHeight="1" x14ac:dyDescent="0.25">
      <c r="A643" s="198"/>
      <c r="B643" s="200"/>
      <c r="C643" s="199"/>
      <c r="D643" s="199"/>
      <c r="E643" s="199"/>
      <c r="F643" s="200"/>
      <c r="G643" s="200"/>
      <c r="H643" s="198"/>
      <c r="I643" s="199"/>
      <c r="J643" s="212"/>
      <c r="K643" s="198"/>
      <c r="L643" s="198"/>
      <c r="M643" s="198"/>
      <c r="N643" s="198"/>
      <c r="O643" s="198"/>
      <c r="P643" s="198"/>
      <c r="Q643" s="198"/>
      <c r="R643" s="198"/>
      <c r="S643" s="198"/>
      <c r="T643" s="331"/>
      <c r="U643" s="331"/>
      <c r="V643" s="332"/>
      <c r="W643" s="332"/>
      <c r="X643" s="333"/>
      <c r="Y643" s="199"/>
      <c r="Z643" s="199"/>
      <c r="AA643" s="198"/>
      <c r="AB643" s="195"/>
      <c r="AC643" s="246"/>
      <c r="AD643" s="195"/>
      <c r="AE643" s="246"/>
      <c r="AF643" s="195"/>
      <c r="AG643" s="246"/>
      <c r="AH643" s="195"/>
      <c r="AI643" s="246"/>
      <c r="AK643" s="246"/>
      <c r="AM643" s="246"/>
    </row>
    <row r="644" spans="1:39" s="17" customFormat="1" ht="14.25" customHeight="1" x14ac:dyDescent="0.25">
      <c r="A644" s="198"/>
      <c r="B644" s="200"/>
      <c r="C644" s="199"/>
      <c r="D644" s="199"/>
      <c r="E644" s="199"/>
      <c r="F644" s="200"/>
      <c r="G644" s="200"/>
      <c r="H644" s="198"/>
      <c r="I644" s="199"/>
      <c r="J644" s="212"/>
      <c r="K644" s="198"/>
      <c r="L644" s="198"/>
      <c r="M644" s="198"/>
      <c r="N644" s="198"/>
      <c r="O644" s="198"/>
      <c r="P644" s="198"/>
      <c r="Q644" s="198"/>
      <c r="R644" s="198"/>
      <c r="S644" s="198"/>
      <c r="T644" s="331"/>
      <c r="U644" s="331"/>
      <c r="V644" s="332"/>
      <c r="W644" s="332"/>
      <c r="X644" s="333"/>
      <c r="Y644" s="199"/>
      <c r="Z644" s="199"/>
      <c r="AA644" s="198"/>
      <c r="AB644" s="195"/>
      <c r="AC644" s="246"/>
      <c r="AD644" s="195"/>
      <c r="AE644" s="246"/>
      <c r="AF644" s="195"/>
      <c r="AG644" s="246"/>
      <c r="AH644" s="195"/>
      <c r="AI644" s="246"/>
      <c r="AK644" s="246"/>
      <c r="AM644" s="246"/>
    </row>
    <row r="645" spans="1:39" s="17" customFormat="1" ht="14.25" customHeight="1" x14ac:dyDescent="0.25">
      <c r="A645" s="198"/>
      <c r="B645" s="200"/>
      <c r="C645" s="199"/>
      <c r="D645" s="199"/>
      <c r="E645" s="199"/>
      <c r="F645" s="200"/>
      <c r="G645" s="200"/>
      <c r="H645" s="198"/>
      <c r="I645" s="199"/>
      <c r="J645" s="212"/>
      <c r="K645" s="198"/>
      <c r="L645" s="198"/>
      <c r="M645" s="198"/>
      <c r="N645" s="198"/>
      <c r="O645" s="198"/>
      <c r="P645" s="198"/>
      <c r="Q645" s="198"/>
      <c r="R645" s="198"/>
      <c r="S645" s="198"/>
      <c r="T645" s="331"/>
      <c r="U645" s="331"/>
      <c r="V645" s="332"/>
      <c r="W645" s="332"/>
      <c r="X645" s="333"/>
      <c r="Y645" s="199"/>
      <c r="Z645" s="199"/>
      <c r="AA645" s="198"/>
      <c r="AB645" s="195"/>
      <c r="AC645" s="246"/>
      <c r="AD645" s="195"/>
      <c r="AE645" s="246"/>
      <c r="AF645" s="195"/>
      <c r="AG645" s="246"/>
      <c r="AH645" s="195"/>
      <c r="AI645" s="246"/>
      <c r="AK645" s="246"/>
      <c r="AM645" s="246"/>
    </row>
    <row r="646" spans="1:39" s="17" customFormat="1" ht="14.25" customHeight="1" x14ac:dyDescent="0.25">
      <c r="A646" s="198"/>
      <c r="B646" s="200"/>
      <c r="C646" s="199"/>
      <c r="D646" s="199"/>
      <c r="E646" s="199"/>
      <c r="F646" s="200"/>
      <c r="G646" s="200"/>
      <c r="H646" s="198"/>
      <c r="I646" s="199"/>
      <c r="J646" s="212"/>
      <c r="K646" s="198"/>
      <c r="L646" s="198"/>
      <c r="M646" s="198"/>
      <c r="N646" s="198"/>
      <c r="O646" s="198"/>
      <c r="P646" s="198"/>
      <c r="Q646" s="198"/>
      <c r="R646" s="198"/>
      <c r="S646" s="198"/>
      <c r="T646" s="331"/>
      <c r="U646" s="331"/>
      <c r="V646" s="332"/>
      <c r="W646" s="332"/>
      <c r="X646" s="333"/>
      <c r="Y646" s="199"/>
      <c r="Z646" s="199"/>
      <c r="AA646" s="198"/>
      <c r="AB646" s="195"/>
      <c r="AC646" s="246"/>
      <c r="AD646" s="195"/>
      <c r="AE646" s="246"/>
      <c r="AF646" s="195"/>
      <c r="AG646" s="246"/>
      <c r="AH646" s="195"/>
      <c r="AI646" s="246"/>
      <c r="AK646" s="246"/>
      <c r="AM646" s="246"/>
    </row>
    <row r="647" spans="1:39" s="17" customFormat="1" ht="14.25" customHeight="1" x14ac:dyDescent="0.25">
      <c r="A647" s="198"/>
      <c r="B647" s="200"/>
      <c r="C647" s="199"/>
      <c r="D647" s="199"/>
      <c r="E647" s="199"/>
      <c r="F647" s="200"/>
      <c r="G647" s="200"/>
      <c r="H647" s="198"/>
      <c r="I647" s="199"/>
      <c r="J647" s="212"/>
      <c r="K647" s="198"/>
      <c r="L647" s="198"/>
      <c r="M647" s="198"/>
      <c r="N647" s="198"/>
      <c r="O647" s="198"/>
      <c r="P647" s="198"/>
      <c r="Q647" s="198"/>
      <c r="R647" s="198"/>
      <c r="S647" s="198"/>
      <c r="T647" s="331"/>
      <c r="U647" s="331"/>
      <c r="V647" s="332"/>
      <c r="W647" s="332"/>
      <c r="X647" s="333"/>
      <c r="Y647" s="199"/>
      <c r="Z647" s="199"/>
      <c r="AA647" s="198"/>
      <c r="AB647" s="195"/>
      <c r="AC647" s="246"/>
      <c r="AD647" s="195"/>
      <c r="AE647" s="246"/>
      <c r="AF647" s="195"/>
      <c r="AG647" s="246"/>
      <c r="AH647" s="195"/>
      <c r="AI647" s="246"/>
      <c r="AK647" s="246"/>
      <c r="AM647" s="246"/>
    </row>
    <row r="648" spans="1:39" s="17" customFormat="1" ht="14.25" customHeight="1" x14ac:dyDescent="0.25">
      <c r="A648" s="198"/>
      <c r="B648" s="200"/>
      <c r="C648" s="199"/>
      <c r="D648" s="199"/>
      <c r="E648" s="199"/>
      <c r="F648" s="200"/>
      <c r="G648" s="200"/>
      <c r="H648" s="198"/>
      <c r="I648" s="199"/>
      <c r="J648" s="212"/>
      <c r="K648" s="198"/>
      <c r="L648" s="198"/>
      <c r="M648" s="198"/>
      <c r="N648" s="198"/>
      <c r="O648" s="198"/>
      <c r="P648" s="198"/>
      <c r="Q648" s="198"/>
      <c r="R648" s="198"/>
      <c r="S648" s="198"/>
      <c r="T648" s="331"/>
      <c r="U648" s="331"/>
      <c r="V648" s="332"/>
      <c r="W648" s="332"/>
      <c r="X648" s="333"/>
      <c r="Y648" s="199"/>
      <c r="Z648" s="199"/>
      <c r="AA648" s="198"/>
      <c r="AB648" s="195"/>
      <c r="AC648" s="246"/>
      <c r="AD648" s="195"/>
      <c r="AE648" s="246"/>
      <c r="AF648" s="195"/>
      <c r="AG648" s="246"/>
      <c r="AH648" s="195"/>
      <c r="AI648" s="246"/>
      <c r="AK648" s="246"/>
      <c r="AM648" s="246"/>
    </row>
    <row r="649" spans="1:39" s="17" customFormat="1" ht="14.25" customHeight="1" x14ac:dyDescent="0.25">
      <c r="A649" s="198"/>
      <c r="B649" s="200"/>
      <c r="C649" s="199"/>
      <c r="D649" s="199"/>
      <c r="E649" s="199"/>
      <c r="F649" s="200"/>
      <c r="G649" s="200"/>
      <c r="H649" s="198"/>
      <c r="I649" s="199"/>
      <c r="J649" s="212"/>
      <c r="K649" s="198"/>
      <c r="L649" s="198"/>
      <c r="M649" s="198"/>
      <c r="N649" s="198"/>
      <c r="O649" s="198"/>
      <c r="P649" s="198"/>
      <c r="Q649" s="198"/>
      <c r="R649" s="198"/>
      <c r="S649" s="198"/>
      <c r="T649" s="331"/>
      <c r="U649" s="331"/>
      <c r="V649" s="332"/>
      <c r="W649" s="332"/>
      <c r="X649" s="333"/>
      <c r="Y649" s="199"/>
      <c r="Z649" s="199"/>
      <c r="AA649" s="198"/>
      <c r="AB649" s="195"/>
      <c r="AC649" s="246"/>
      <c r="AD649" s="195"/>
      <c r="AE649" s="246"/>
      <c r="AF649" s="195"/>
      <c r="AG649" s="246"/>
      <c r="AH649" s="195"/>
      <c r="AI649" s="246"/>
      <c r="AK649" s="246"/>
      <c r="AM649" s="246"/>
    </row>
    <row r="650" spans="1:39" s="17" customFormat="1" ht="14.25" customHeight="1" x14ac:dyDescent="0.25">
      <c r="A650" s="198"/>
      <c r="B650" s="200"/>
      <c r="C650" s="199"/>
      <c r="D650" s="199"/>
      <c r="E650" s="199"/>
      <c r="F650" s="200"/>
      <c r="G650" s="200"/>
      <c r="H650" s="198"/>
      <c r="I650" s="199"/>
      <c r="J650" s="212"/>
      <c r="K650" s="198"/>
      <c r="L650" s="198"/>
      <c r="M650" s="198"/>
      <c r="N650" s="198"/>
      <c r="O650" s="198"/>
      <c r="P650" s="198"/>
      <c r="Q650" s="198"/>
      <c r="R650" s="198"/>
      <c r="S650" s="198"/>
      <c r="T650" s="331"/>
      <c r="U650" s="331"/>
      <c r="V650" s="332"/>
      <c r="W650" s="332"/>
      <c r="X650" s="333"/>
      <c r="Y650" s="199"/>
      <c r="Z650" s="199"/>
      <c r="AA650" s="198"/>
      <c r="AB650" s="195"/>
      <c r="AC650" s="246"/>
      <c r="AD650" s="195"/>
      <c r="AE650" s="246"/>
      <c r="AF650" s="195"/>
      <c r="AG650" s="246"/>
      <c r="AH650" s="195"/>
      <c r="AI650" s="246"/>
      <c r="AK650" s="246"/>
      <c r="AM650" s="246"/>
    </row>
    <row r="651" spans="1:39" s="17" customFormat="1" ht="14.25" customHeight="1" x14ac:dyDescent="0.25">
      <c r="A651" s="198"/>
      <c r="B651" s="200"/>
      <c r="C651" s="199"/>
      <c r="D651" s="199"/>
      <c r="E651" s="199"/>
      <c r="F651" s="200"/>
      <c r="G651" s="200"/>
      <c r="H651" s="198"/>
      <c r="I651" s="199"/>
      <c r="J651" s="212"/>
      <c r="K651" s="198"/>
      <c r="L651" s="198"/>
      <c r="M651" s="198"/>
      <c r="N651" s="198"/>
      <c r="O651" s="198"/>
      <c r="P651" s="198"/>
      <c r="Q651" s="198"/>
      <c r="R651" s="198"/>
      <c r="S651" s="198"/>
      <c r="T651" s="331"/>
      <c r="U651" s="331"/>
      <c r="V651" s="332"/>
      <c r="W651" s="332"/>
      <c r="X651" s="333"/>
      <c r="Y651" s="199"/>
      <c r="Z651" s="199"/>
      <c r="AA651" s="198"/>
      <c r="AB651" s="195"/>
      <c r="AC651" s="246"/>
      <c r="AD651" s="195"/>
      <c r="AE651" s="246"/>
      <c r="AF651" s="195"/>
      <c r="AG651" s="246"/>
      <c r="AH651" s="195"/>
      <c r="AI651" s="246"/>
      <c r="AK651" s="246"/>
      <c r="AM651" s="246"/>
    </row>
    <row r="652" spans="1:39" s="17" customFormat="1" ht="14.25" customHeight="1" x14ac:dyDescent="0.25">
      <c r="A652" s="198"/>
      <c r="B652" s="200"/>
      <c r="C652" s="199"/>
      <c r="D652" s="199"/>
      <c r="E652" s="199"/>
      <c r="F652" s="200"/>
      <c r="G652" s="200"/>
      <c r="H652" s="198"/>
      <c r="I652" s="199"/>
      <c r="J652" s="212"/>
      <c r="K652" s="198"/>
      <c r="L652" s="198"/>
      <c r="M652" s="198"/>
      <c r="N652" s="198"/>
      <c r="O652" s="198"/>
      <c r="P652" s="198"/>
      <c r="Q652" s="198"/>
      <c r="R652" s="198"/>
      <c r="S652" s="198"/>
      <c r="T652" s="331"/>
      <c r="U652" s="331"/>
      <c r="V652" s="332"/>
      <c r="W652" s="332"/>
      <c r="X652" s="333"/>
      <c r="Y652" s="199"/>
      <c r="Z652" s="199"/>
      <c r="AA652" s="198"/>
      <c r="AB652" s="195"/>
      <c r="AC652" s="246"/>
      <c r="AD652" s="195"/>
      <c r="AE652" s="246"/>
      <c r="AF652" s="195"/>
      <c r="AG652" s="246"/>
      <c r="AH652" s="195"/>
      <c r="AI652" s="246"/>
      <c r="AK652" s="246"/>
      <c r="AM652" s="246"/>
    </row>
    <row r="653" spans="1:39" s="17" customFormat="1" ht="14.25" customHeight="1" x14ac:dyDescent="0.25">
      <c r="A653" s="198"/>
      <c r="B653" s="200"/>
      <c r="C653" s="199"/>
      <c r="D653" s="199"/>
      <c r="E653" s="199"/>
      <c r="F653" s="200"/>
      <c r="G653" s="200"/>
      <c r="H653" s="198"/>
      <c r="I653" s="199"/>
      <c r="J653" s="212"/>
      <c r="K653" s="198"/>
      <c r="L653" s="198"/>
      <c r="M653" s="198"/>
      <c r="N653" s="198"/>
      <c r="O653" s="198"/>
      <c r="P653" s="198"/>
      <c r="Q653" s="198"/>
      <c r="R653" s="198"/>
      <c r="S653" s="198"/>
      <c r="T653" s="331"/>
      <c r="U653" s="331"/>
      <c r="V653" s="332"/>
      <c r="W653" s="332"/>
      <c r="X653" s="333"/>
      <c r="Y653" s="199"/>
      <c r="Z653" s="199"/>
      <c r="AA653" s="198"/>
      <c r="AB653" s="195"/>
      <c r="AC653" s="246"/>
      <c r="AD653" s="195"/>
      <c r="AE653" s="246"/>
      <c r="AF653" s="195"/>
      <c r="AG653" s="246"/>
      <c r="AH653" s="195"/>
      <c r="AI653" s="246"/>
      <c r="AK653" s="246"/>
      <c r="AM653" s="246"/>
    </row>
    <row r="654" spans="1:39" s="17" customFormat="1" ht="14.25" customHeight="1" x14ac:dyDescent="0.25">
      <c r="A654" s="198"/>
      <c r="B654" s="200"/>
      <c r="C654" s="199"/>
      <c r="D654" s="199"/>
      <c r="E654" s="199"/>
      <c r="F654" s="200"/>
      <c r="G654" s="200"/>
      <c r="H654" s="198"/>
      <c r="I654" s="199"/>
      <c r="J654" s="212"/>
      <c r="K654" s="198"/>
      <c r="L654" s="198"/>
      <c r="M654" s="198"/>
      <c r="N654" s="198"/>
      <c r="O654" s="198"/>
      <c r="P654" s="198"/>
      <c r="Q654" s="198"/>
      <c r="R654" s="198"/>
      <c r="S654" s="198"/>
      <c r="T654" s="331"/>
      <c r="U654" s="331"/>
      <c r="V654" s="332"/>
      <c r="W654" s="332"/>
      <c r="X654" s="333"/>
      <c r="Y654" s="199"/>
      <c r="Z654" s="199"/>
      <c r="AA654" s="198"/>
      <c r="AB654" s="195"/>
      <c r="AC654" s="246"/>
      <c r="AD654" s="195"/>
      <c r="AE654" s="246"/>
      <c r="AF654" s="195"/>
      <c r="AG654" s="246"/>
      <c r="AH654" s="195"/>
      <c r="AI654" s="246"/>
      <c r="AK654" s="246"/>
      <c r="AM654" s="246"/>
    </row>
    <row r="655" spans="1:39" s="17" customFormat="1" ht="14.25" customHeight="1" x14ac:dyDescent="0.25">
      <c r="A655" s="198"/>
      <c r="B655" s="200"/>
      <c r="C655" s="199"/>
      <c r="D655" s="199"/>
      <c r="E655" s="199"/>
      <c r="F655" s="200"/>
      <c r="G655" s="200"/>
      <c r="H655" s="198"/>
      <c r="I655" s="199"/>
      <c r="J655" s="212"/>
      <c r="K655" s="198"/>
      <c r="L655" s="198"/>
      <c r="M655" s="198"/>
      <c r="N655" s="198"/>
      <c r="O655" s="198"/>
      <c r="P655" s="198"/>
      <c r="Q655" s="198"/>
      <c r="R655" s="198"/>
      <c r="S655" s="198"/>
      <c r="T655" s="331"/>
      <c r="U655" s="331"/>
      <c r="V655" s="332"/>
      <c r="W655" s="332"/>
      <c r="X655" s="333"/>
      <c r="Y655" s="199"/>
      <c r="Z655" s="199"/>
      <c r="AA655" s="198"/>
      <c r="AB655" s="195"/>
      <c r="AC655" s="246"/>
      <c r="AD655" s="195"/>
      <c r="AE655" s="246"/>
      <c r="AF655" s="195"/>
      <c r="AG655" s="246"/>
      <c r="AH655" s="195"/>
      <c r="AI655" s="246"/>
      <c r="AK655" s="246"/>
      <c r="AM655" s="246"/>
    </row>
    <row r="656" spans="1:39" s="17" customFormat="1" ht="14.25" customHeight="1" x14ac:dyDescent="0.25">
      <c r="A656" s="198"/>
      <c r="B656" s="200"/>
      <c r="C656" s="199"/>
      <c r="D656" s="199"/>
      <c r="E656" s="199"/>
      <c r="F656" s="200"/>
      <c r="G656" s="200"/>
      <c r="H656" s="198"/>
      <c r="I656" s="199"/>
      <c r="J656" s="212"/>
      <c r="K656" s="198"/>
      <c r="L656" s="198"/>
      <c r="M656" s="198"/>
      <c r="N656" s="198"/>
      <c r="O656" s="198"/>
      <c r="P656" s="198"/>
      <c r="Q656" s="198"/>
      <c r="R656" s="198"/>
      <c r="S656" s="198"/>
      <c r="T656" s="331"/>
      <c r="U656" s="331"/>
      <c r="V656" s="332"/>
      <c r="W656" s="332"/>
      <c r="X656" s="333"/>
      <c r="Y656" s="199"/>
      <c r="Z656" s="199"/>
      <c r="AA656" s="198"/>
      <c r="AB656" s="195"/>
      <c r="AC656" s="246"/>
      <c r="AD656" s="195"/>
      <c r="AE656" s="246"/>
      <c r="AF656" s="195"/>
      <c r="AG656" s="246"/>
      <c r="AH656" s="195"/>
      <c r="AI656" s="246"/>
      <c r="AK656" s="246"/>
      <c r="AM656" s="246"/>
    </row>
    <row r="657" spans="1:39" s="17" customFormat="1" ht="14.25" customHeight="1" x14ac:dyDescent="0.25">
      <c r="A657" s="198"/>
      <c r="B657" s="200"/>
      <c r="C657" s="199"/>
      <c r="D657" s="199"/>
      <c r="E657" s="199"/>
      <c r="F657" s="200"/>
      <c r="G657" s="200"/>
      <c r="H657" s="198"/>
      <c r="I657" s="199"/>
      <c r="J657" s="212"/>
      <c r="K657" s="198"/>
      <c r="L657" s="198"/>
      <c r="M657" s="198"/>
      <c r="N657" s="198"/>
      <c r="O657" s="198"/>
      <c r="P657" s="198"/>
      <c r="Q657" s="198"/>
      <c r="R657" s="198"/>
      <c r="S657" s="198"/>
      <c r="T657" s="331"/>
      <c r="U657" s="331"/>
      <c r="V657" s="332"/>
      <c r="W657" s="332"/>
      <c r="X657" s="333"/>
      <c r="Y657" s="199"/>
      <c r="Z657" s="199"/>
      <c r="AA657" s="198"/>
      <c r="AB657" s="195"/>
      <c r="AC657" s="246"/>
      <c r="AD657" s="195"/>
      <c r="AE657" s="246"/>
      <c r="AF657" s="195"/>
      <c r="AG657" s="246"/>
      <c r="AH657" s="195"/>
      <c r="AI657" s="246"/>
      <c r="AK657" s="246"/>
      <c r="AM657" s="246"/>
    </row>
    <row r="658" spans="1:39" s="17" customFormat="1" ht="14.25" customHeight="1" x14ac:dyDescent="0.25">
      <c r="A658" s="198"/>
      <c r="B658" s="200"/>
      <c r="C658" s="199"/>
      <c r="D658" s="199"/>
      <c r="E658" s="199"/>
      <c r="F658" s="200"/>
      <c r="G658" s="200"/>
      <c r="H658" s="198"/>
      <c r="I658" s="199"/>
      <c r="J658" s="212"/>
      <c r="K658" s="198"/>
      <c r="L658" s="198"/>
      <c r="M658" s="198"/>
      <c r="N658" s="198"/>
      <c r="O658" s="198"/>
      <c r="P658" s="198"/>
      <c r="Q658" s="198"/>
      <c r="R658" s="198"/>
      <c r="S658" s="198"/>
      <c r="T658" s="331"/>
      <c r="U658" s="331"/>
      <c r="V658" s="332"/>
      <c r="W658" s="332"/>
      <c r="X658" s="333"/>
      <c r="Y658" s="199"/>
      <c r="Z658" s="199"/>
      <c r="AA658" s="198"/>
      <c r="AB658" s="195"/>
      <c r="AC658" s="246"/>
      <c r="AD658" s="195"/>
      <c r="AE658" s="246"/>
      <c r="AF658" s="195"/>
      <c r="AG658" s="246"/>
      <c r="AH658" s="195"/>
      <c r="AI658" s="246"/>
      <c r="AK658" s="246"/>
      <c r="AM658" s="246"/>
    </row>
    <row r="659" spans="1:39" s="17" customFormat="1" ht="14.25" customHeight="1" x14ac:dyDescent="0.25">
      <c r="A659" s="198"/>
      <c r="B659" s="200"/>
      <c r="C659" s="199"/>
      <c r="D659" s="199"/>
      <c r="E659" s="199"/>
      <c r="F659" s="200"/>
      <c r="G659" s="200"/>
      <c r="H659" s="198"/>
      <c r="I659" s="199"/>
      <c r="J659" s="212"/>
      <c r="K659" s="198"/>
      <c r="L659" s="198"/>
      <c r="M659" s="198"/>
      <c r="N659" s="198"/>
      <c r="O659" s="198"/>
      <c r="P659" s="198"/>
      <c r="Q659" s="198"/>
      <c r="R659" s="198"/>
      <c r="S659" s="198"/>
      <c r="T659" s="331"/>
      <c r="U659" s="331"/>
      <c r="V659" s="332"/>
      <c r="W659" s="332"/>
      <c r="X659" s="333"/>
      <c r="Y659" s="199"/>
      <c r="Z659" s="199"/>
      <c r="AA659" s="198"/>
      <c r="AB659" s="195"/>
      <c r="AC659" s="246"/>
      <c r="AD659" s="195"/>
      <c r="AE659" s="246"/>
      <c r="AF659" s="195"/>
      <c r="AG659" s="246"/>
      <c r="AH659" s="195"/>
      <c r="AI659" s="246"/>
      <c r="AK659" s="246"/>
      <c r="AM659" s="246"/>
    </row>
    <row r="660" spans="1:39" s="17" customFormat="1" ht="14.25" customHeight="1" x14ac:dyDescent="0.25">
      <c r="A660" s="198"/>
      <c r="B660" s="200"/>
      <c r="C660" s="199"/>
      <c r="D660" s="199"/>
      <c r="E660" s="199"/>
      <c r="F660" s="200"/>
      <c r="G660" s="200"/>
      <c r="H660" s="198"/>
      <c r="I660" s="199"/>
      <c r="J660" s="212"/>
      <c r="K660" s="198"/>
      <c r="L660" s="198"/>
      <c r="M660" s="198"/>
      <c r="N660" s="198"/>
      <c r="O660" s="198"/>
      <c r="P660" s="198"/>
      <c r="Q660" s="198"/>
      <c r="R660" s="198"/>
      <c r="S660" s="198"/>
      <c r="T660" s="331"/>
      <c r="U660" s="331"/>
      <c r="V660" s="332"/>
      <c r="W660" s="332"/>
      <c r="X660" s="333"/>
      <c r="Y660" s="199"/>
      <c r="Z660" s="199"/>
      <c r="AA660" s="198"/>
      <c r="AB660" s="195"/>
      <c r="AC660" s="246"/>
      <c r="AD660" s="195"/>
      <c r="AE660" s="246"/>
      <c r="AF660" s="195"/>
      <c r="AG660" s="246"/>
      <c r="AH660" s="195"/>
      <c r="AI660" s="246"/>
      <c r="AK660" s="246"/>
      <c r="AM660" s="246"/>
    </row>
    <row r="661" spans="1:39" s="17" customFormat="1" ht="14.25" customHeight="1" x14ac:dyDescent="0.25">
      <c r="A661" s="198"/>
      <c r="B661" s="200"/>
      <c r="C661" s="199"/>
      <c r="D661" s="199"/>
      <c r="E661" s="199"/>
      <c r="F661" s="200"/>
      <c r="G661" s="200"/>
      <c r="H661" s="198"/>
      <c r="I661" s="199"/>
      <c r="J661" s="212"/>
      <c r="K661" s="198"/>
      <c r="L661" s="198"/>
      <c r="M661" s="198"/>
      <c r="N661" s="198"/>
      <c r="O661" s="198"/>
      <c r="P661" s="198"/>
      <c r="Q661" s="198"/>
      <c r="R661" s="198"/>
      <c r="S661" s="198"/>
      <c r="T661" s="331"/>
      <c r="U661" s="331"/>
      <c r="V661" s="332"/>
      <c r="W661" s="332"/>
      <c r="X661" s="333"/>
      <c r="Y661" s="199"/>
      <c r="Z661" s="199"/>
      <c r="AA661" s="198"/>
      <c r="AB661" s="195"/>
      <c r="AC661" s="246"/>
      <c r="AD661" s="195"/>
      <c r="AE661" s="246"/>
      <c r="AF661" s="195"/>
      <c r="AG661" s="246"/>
      <c r="AH661" s="195"/>
      <c r="AI661" s="246"/>
      <c r="AK661" s="246"/>
      <c r="AM661" s="246"/>
    </row>
    <row r="662" spans="1:39" s="17" customFormat="1" ht="14.25" customHeight="1" x14ac:dyDescent="0.25">
      <c r="A662" s="198"/>
      <c r="B662" s="200"/>
      <c r="C662" s="199"/>
      <c r="D662" s="199"/>
      <c r="E662" s="199"/>
      <c r="F662" s="200"/>
      <c r="G662" s="200"/>
      <c r="H662" s="198"/>
      <c r="I662" s="199"/>
      <c r="J662" s="212"/>
      <c r="K662" s="198"/>
      <c r="L662" s="198"/>
      <c r="M662" s="198"/>
      <c r="N662" s="198"/>
      <c r="O662" s="198"/>
      <c r="P662" s="198"/>
      <c r="Q662" s="198"/>
      <c r="R662" s="198"/>
      <c r="S662" s="198"/>
      <c r="T662" s="331"/>
      <c r="U662" s="331"/>
      <c r="V662" s="332"/>
      <c r="W662" s="332"/>
      <c r="X662" s="333"/>
      <c r="Y662" s="199"/>
      <c r="Z662" s="199"/>
      <c r="AA662" s="198"/>
      <c r="AB662" s="195"/>
      <c r="AC662" s="246"/>
      <c r="AD662" s="195"/>
      <c r="AE662" s="246"/>
      <c r="AF662" s="195"/>
      <c r="AG662" s="246"/>
      <c r="AH662" s="195"/>
      <c r="AI662" s="246"/>
      <c r="AK662" s="246"/>
      <c r="AM662" s="246"/>
    </row>
    <row r="663" spans="1:39" s="17" customFormat="1" ht="14.25" customHeight="1" x14ac:dyDescent="0.25">
      <c r="A663" s="198"/>
      <c r="B663" s="200"/>
      <c r="C663" s="199"/>
      <c r="D663" s="199"/>
      <c r="E663" s="199"/>
      <c r="F663" s="200"/>
      <c r="G663" s="200"/>
      <c r="H663" s="198"/>
      <c r="I663" s="199"/>
      <c r="J663" s="212"/>
      <c r="K663" s="198"/>
      <c r="L663" s="198"/>
      <c r="M663" s="198"/>
      <c r="N663" s="198"/>
      <c r="O663" s="198"/>
      <c r="P663" s="198"/>
      <c r="Q663" s="198"/>
      <c r="R663" s="198"/>
      <c r="S663" s="198"/>
      <c r="T663" s="331"/>
      <c r="U663" s="331"/>
      <c r="V663" s="332"/>
      <c r="W663" s="332"/>
      <c r="X663" s="333"/>
      <c r="Y663" s="199"/>
      <c r="Z663" s="199"/>
      <c r="AA663" s="198"/>
      <c r="AB663" s="195"/>
      <c r="AC663" s="246"/>
      <c r="AD663" s="195"/>
      <c r="AE663" s="246"/>
      <c r="AF663" s="195"/>
      <c r="AG663" s="246"/>
      <c r="AH663" s="195"/>
      <c r="AI663" s="246"/>
      <c r="AK663" s="246"/>
      <c r="AM663" s="246"/>
    </row>
    <row r="664" spans="1:39" s="17" customFormat="1" ht="14.25" customHeight="1" x14ac:dyDescent="0.25">
      <c r="A664" s="198"/>
      <c r="B664" s="200"/>
      <c r="C664" s="199"/>
      <c r="D664" s="199"/>
      <c r="E664" s="199"/>
      <c r="F664" s="200"/>
      <c r="G664" s="200"/>
      <c r="H664" s="198"/>
      <c r="I664" s="199"/>
      <c r="J664" s="212"/>
      <c r="K664" s="198"/>
      <c r="L664" s="198"/>
      <c r="M664" s="198"/>
      <c r="N664" s="198"/>
      <c r="O664" s="198"/>
      <c r="P664" s="198"/>
      <c r="Q664" s="198"/>
      <c r="R664" s="198"/>
      <c r="S664" s="198"/>
      <c r="T664" s="331"/>
      <c r="U664" s="331"/>
      <c r="V664" s="332"/>
      <c r="W664" s="332"/>
      <c r="X664" s="333"/>
      <c r="Y664" s="199"/>
      <c r="Z664" s="199"/>
      <c r="AA664" s="198"/>
      <c r="AB664" s="195"/>
      <c r="AC664" s="246"/>
      <c r="AD664" s="195"/>
      <c r="AE664" s="246"/>
      <c r="AF664" s="195"/>
      <c r="AG664" s="246"/>
      <c r="AH664" s="195"/>
      <c r="AI664" s="246"/>
      <c r="AK664" s="246"/>
      <c r="AM664" s="246"/>
    </row>
    <row r="665" spans="1:39" s="17" customFormat="1" ht="14.25" customHeight="1" x14ac:dyDescent="0.25">
      <c r="A665" s="198"/>
      <c r="B665" s="200"/>
      <c r="C665" s="199"/>
      <c r="D665" s="199"/>
      <c r="E665" s="199"/>
      <c r="F665" s="200"/>
      <c r="G665" s="200"/>
      <c r="H665" s="198"/>
      <c r="I665" s="199"/>
      <c r="J665" s="212"/>
      <c r="K665" s="198"/>
      <c r="L665" s="198"/>
      <c r="M665" s="198"/>
      <c r="N665" s="198"/>
      <c r="O665" s="198"/>
      <c r="P665" s="198"/>
      <c r="Q665" s="198"/>
      <c r="R665" s="198"/>
      <c r="S665" s="198"/>
      <c r="T665" s="331"/>
      <c r="U665" s="331"/>
      <c r="V665" s="332"/>
      <c r="W665" s="332"/>
      <c r="X665" s="333"/>
      <c r="Y665" s="199"/>
      <c r="Z665" s="199"/>
      <c r="AA665" s="198"/>
      <c r="AB665" s="195"/>
      <c r="AC665" s="246"/>
      <c r="AD665" s="195"/>
      <c r="AE665" s="246"/>
      <c r="AF665" s="195"/>
      <c r="AG665" s="246"/>
      <c r="AH665" s="195"/>
      <c r="AI665" s="246"/>
      <c r="AK665" s="246"/>
      <c r="AM665" s="246"/>
    </row>
    <row r="666" spans="1:39" s="17" customFormat="1" ht="14.25" customHeight="1" x14ac:dyDescent="0.25">
      <c r="A666" s="198"/>
      <c r="B666" s="200"/>
      <c r="C666" s="199"/>
      <c r="D666" s="199"/>
      <c r="E666" s="199"/>
      <c r="F666" s="200"/>
      <c r="G666" s="200"/>
      <c r="H666" s="198"/>
      <c r="I666" s="199"/>
      <c r="J666" s="212"/>
      <c r="K666" s="198"/>
      <c r="L666" s="198"/>
      <c r="M666" s="198"/>
      <c r="N666" s="198"/>
      <c r="O666" s="198"/>
      <c r="P666" s="198"/>
      <c r="Q666" s="198"/>
      <c r="R666" s="198"/>
      <c r="S666" s="198"/>
      <c r="T666" s="331"/>
      <c r="U666" s="331"/>
      <c r="V666" s="332"/>
      <c r="W666" s="332"/>
      <c r="X666" s="333"/>
      <c r="Y666" s="199"/>
      <c r="Z666" s="199"/>
      <c r="AA666" s="198"/>
      <c r="AB666" s="195"/>
      <c r="AC666" s="246"/>
      <c r="AD666" s="195"/>
      <c r="AE666" s="246"/>
      <c r="AF666" s="195"/>
      <c r="AG666" s="246"/>
      <c r="AH666" s="195"/>
      <c r="AI666" s="246"/>
      <c r="AK666" s="246"/>
      <c r="AM666" s="246"/>
    </row>
    <row r="667" spans="1:39" s="17" customFormat="1" ht="14.25" customHeight="1" x14ac:dyDescent="0.25">
      <c r="A667" s="198"/>
      <c r="B667" s="200"/>
      <c r="C667" s="199"/>
      <c r="D667" s="199"/>
      <c r="E667" s="199"/>
      <c r="F667" s="200"/>
      <c r="G667" s="200"/>
      <c r="H667" s="198"/>
      <c r="I667" s="199"/>
      <c r="J667" s="212"/>
      <c r="K667" s="198"/>
      <c r="L667" s="198"/>
      <c r="M667" s="198"/>
      <c r="N667" s="198"/>
      <c r="O667" s="198"/>
      <c r="P667" s="198"/>
      <c r="Q667" s="198"/>
      <c r="R667" s="198"/>
      <c r="S667" s="198"/>
      <c r="T667" s="331"/>
      <c r="U667" s="331"/>
      <c r="V667" s="332"/>
      <c r="W667" s="332"/>
      <c r="X667" s="333"/>
      <c r="Y667" s="199"/>
      <c r="Z667" s="199"/>
      <c r="AA667" s="198"/>
      <c r="AB667" s="195"/>
      <c r="AC667" s="246"/>
      <c r="AD667" s="195"/>
      <c r="AE667" s="246"/>
      <c r="AF667" s="195"/>
      <c r="AG667" s="246"/>
      <c r="AH667" s="195"/>
      <c r="AI667" s="246"/>
      <c r="AK667" s="246"/>
      <c r="AM667" s="246"/>
    </row>
    <row r="668" spans="1:39" s="17" customFormat="1" ht="14.25" customHeight="1" x14ac:dyDescent="0.25">
      <c r="A668" s="198"/>
      <c r="B668" s="200"/>
      <c r="C668" s="199"/>
      <c r="D668" s="199"/>
      <c r="E668" s="199"/>
      <c r="F668" s="200"/>
      <c r="G668" s="200"/>
      <c r="H668" s="198"/>
      <c r="I668" s="199"/>
      <c r="J668" s="212"/>
      <c r="K668" s="198"/>
      <c r="L668" s="198"/>
      <c r="M668" s="198"/>
      <c r="N668" s="198"/>
      <c r="O668" s="198"/>
      <c r="P668" s="198"/>
      <c r="Q668" s="198"/>
      <c r="R668" s="198"/>
      <c r="S668" s="198"/>
      <c r="T668" s="331"/>
      <c r="U668" s="331"/>
      <c r="V668" s="332"/>
      <c r="W668" s="332"/>
      <c r="X668" s="333"/>
      <c r="Y668" s="199"/>
      <c r="Z668" s="199"/>
      <c r="AA668" s="198"/>
      <c r="AB668" s="195"/>
      <c r="AC668" s="246"/>
      <c r="AD668" s="195"/>
      <c r="AE668" s="246"/>
      <c r="AF668" s="195"/>
      <c r="AG668" s="246"/>
      <c r="AH668" s="195"/>
      <c r="AI668" s="246"/>
      <c r="AK668" s="246"/>
      <c r="AM668" s="246"/>
    </row>
    <row r="669" spans="1:39" s="17" customFormat="1" ht="14.25" customHeight="1" x14ac:dyDescent="0.25">
      <c r="A669" s="198"/>
      <c r="B669" s="200"/>
      <c r="C669" s="199"/>
      <c r="D669" s="199"/>
      <c r="E669" s="199"/>
      <c r="F669" s="200"/>
      <c r="G669" s="200"/>
      <c r="H669" s="198"/>
      <c r="I669" s="199"/>
      <c r="J669" s="212"/>
      <c r="K669" s="198"/>
      <c r="L669" s="198"/>
      <c r="M669" s="198"/>
      <c r="N669" s="198"/>
      <c r="O669" s="198"/>
      <c r="P669" s="198"/>
      <c r="Q669" s="198"/>
      <c r="R669" s="198"/>
      <c r="S669" s="198"/>
      <c r="T669" s="331"/>
      <c r="U669" s="331"/>
      <c r="V669" s="332"/>
      <c r="W669" s="332"/>
      <c r="X669" s="333"/>
      <c r="Y669" s="199"/>
      <c r="Z669" s="199"/>
      <c r="AA669" s="198"/>
      <c r="AB669" s="195"/>
      <c r="AC669" s="246"/>
      <c r="AD669" s="195"/>
      <c r="AE669" s="246"/>
      <c r="AF669" s="195"/>
      <c r="AG669" s="246"/>
      <c r="AH669" s="195"/>
      <c r="AI669" s="246"/>
      <c r="AK669" s="246"/>
      <c r="AM669" s="246"/>
    </row>
    <row r="670" spans="1:39" s="17" customFormat="1" ht="14.25" customHeight="1" x14ac:dyDescent="0.25">
      <c r="A670" s="198"/>
      <c r="B670" s="200"/>
      <c r="C670" s="199"/>
      <c r="D670" s="199"/>
      <c r="E670" s="199"/>
      <c r="F670" s="200"/>
      <c r="G670" s="200"/>
      <c r="H670" s="198"/>
      <c r="I670" s="199"/>
      <c r="J670" s="212"/>
      <c r="K670" s="198"/>
      <c r="L670" s="198"/>
      <c r="M670" s="198"/>
      <c r="N670" s="198"/>
      <c r="O670" s="198"/>
      <c r="P670" s="198"/>
      <c r="Q670" s="198"/>
      <c r="R670" s="198"/>
      <c r="S670" s="198"/>
      <c r="T670" s="331"/>
      <c r="U670" s="331"/>
      <c r="V670" s="332"/>
      <c r="W670" s="332"/>
      <c r="X670" s="333"/>
      <c r="Y670" s="199"/>
      <c r="Z670" s="199"/>
      <c r="AA670" s="198"/>
      <c r="AB670" s="195"/>
      <c r="AC670" s="246"/>
      <c r="AD670" s="195"/>
      <c r="AE670" s="246"/>
      <c r="AF670" s="195"/>
      <c r="AG670" s="246"/>
      <c r="AH670" s="195"/>
      <c r="AI670" s="246"/>
      <c r="AK670" s="246"/>
      <c r="AM670" s="246"/>
    </row>
    <row r="671" spans="1:39" s="17" customFormat="1" ht="14.25" customHeight="1" x14ac:dyDescent="0.25">
      <c r="A671" s="198"/>
      <c r="B671" s="200"/>
      <c r="C671" s="199"/>
      <c r="D671" s="199"/>
      <c r="E671" s="199"/>
      <c r="F671" s="200"/>
      <c r="G671" s="200"/>
      <c r="H671" s="198"/>
      <c r="I671" s="199"/>
      <c r="J671" s="212"/>
      <c r="K671" s="198"/>
      <c r="L671" s="198"/>
      <c r="M671" s="198"/>
      <c r="N671" s="198"/>
      <c r="O671" s="198"/>
      <c r="P671" s="198"/>
      <c r="Q671" s="198"/>
      <c r="R671" s="198"/>
      <c r="S671" s="198"/>
      <c r="T671" s="331"/>
      <c r="U671" s="331"/>
      <c r="V671" s="332"/>
      <c r="W671" s="332"/>
      <c r="X671" s="333"/>
      <c r="Y671" s="199"/>
      <c r="Z671" s="199"/>
      <c r="AA671" s="198"/>
      <c r="AB671" s="195"/>
      <c r="AC671" s="246"/>
      <c r="AD671" s="195"/>
      <c r="AE671" s="246"/>
      <c r="AF671" s="195"/>
      <c r="AG671" s="246"/>
      <c r="AH671" s="195"/>
      <c r="AI671" s="246"/>
      <c r="AK671" s="246"/>
      <c r="AM671" s="246"/>
    </row>
    <row r="672" spans="1:39" s="17" customFormat="1" ht="14.25" customHeight="1" x14ac:dyDescent="0.25">
      <c r="A672" s="198"/>
      <c r="B672" s="200"/>
      <c r="C672" s="199"/>
      <c r="D672" s="199"/>
      <c r="E672" s="199"/>
      <c r="F672" s="200"/>
      <c r="G672" s="200"/>
      <c r="H672" s="198"/>
      <c r="I672" s="199"/>
      <c r="J672" s="212"/>
      <c r="K672" s="198"/>
      <c r="L672" s="198"/>
      <c r="M672" s="198"/>
      <c r="N672" s="198"/>
      <c r="O672" s="198"/>
      <c r="P672" s="198"/>
      <c r="Q672" s="198"/>
      <c r="R672" s="198"/>
      <c r="S672" s="198"/>
      <c r="T672" s="331"/>
      <c r="U672" s="331"/>
      <c r="V672" s="332"/>
      <c r="W672" s="332"/>
      <c r="X672" s="333"/>
      <c r="Y672" s="199"/>
      <c r="Z672" s="199"/>
      <c r="AA672" s="198"/>
      <c r="AB672" s="195"/>
      <c r="AC672" s="246"/>
      <c r="AD672" s="195"/>
      <c r="AE672" s="246"/>
      <c r="AF672" s="195"/>
      <c r="AG672" s="246"/>
      <c r="AH672" s="195"/>
      <c r="AI672" s="246"/>
      <c r="AK672" s="246"/>
      <c r="AM672" s="246"/>
    </row>
    <row r="673" spans="1:39" s="17" customFormat="1" ht="14.25" customHeight="1" x14ac:dyDescent="0.25">
      <c r="A673" s="198"/>
      <c r="B673" s="200"/>
      <c r="C673" s="199"/>
      <c r="D673" s="199"/>
      <c r="E673" s="199"/>
      <c r="F673" s="200"/>
      <c r="G673" s="200"/>
      <c r="H673" s="198"/>
      <c r="I673" s="199"/>
      <c r="J673" s="212"/>
      <c r="K673" s="198"/>
      <c r="L673" s="198"/>
      <c r="M673" s="198"/>
      <c r="N673" s="198"/>
      <c r="O673" s="198"/>
      <c r="P673" s="198"/>
      <c r="Q673" s="198"/>
      <c r="R673" s="198"/>
      <c r="S673" s="198"/>
      <c r="T673" s="331"/>
      <c r="U673" s="331"/>
      <c r="V673" s="332"/>
      <c r="W673" s="332"/>
      <c r="X673" s="333"/>
      <c r="Y673" s="199"/>
      <c r="Z673" s="199"/>
      <c r="AA673" s="198"/>
      <c r="AB673" s="195"/>
      <c r="AC673" s="246"/>
      <c r="AD673" s="195"/>
      <c r="AE673" s="246"/>
      <c r="AF673" s="195"/>
      <c r="AG673" s="246"/>
      <c r="AH673" s="195"/>
      <c r="AI673" s="246"/>
      <c r="AK673" s="246"/>
      <c r="AM673" s="246"/>
    </row>
    <row r="674" spans="1:39" s="17" customFormat="1" ht="14.25" customHeight="1" x14ac:dyDescent="0.25">
      <c r="A674" s="198"/>
      <c r="B674" s="200"/>
      <c r="C674" s="199"/>
      <c r="D674" s="199"/>
      <c r="E674" s="199"/>
      <c r="F674" s="200"/>
      <c r="G674" s="200"/>
      <c r="H674" s="198"/>
      <c r="I674" s="199"/>
      <c r="J674" s="212"/>
      <c r="K674" s="198"/>
      <c r="L674" s="198"/>
      <c r="M674" s="198"/>
      <c r="N674" s="198"/>
      <c r="O674" s="198"/>
      <c r="P674" s="198"/>
      <c r="Q674" s="198"/>
      <c r="R674" s="198"/>
      <c r="S674" s="198"/>
      <c r="T674" s="331"/>
      <c r="U674" s="331"/>
      <c r="V674" s="332"/>
      <c r="W674" s="332"/>
      <c r="X674" s="333"/>
      <c r="Y674" s="199"/>
      <c r="Z674" s="199"/>
      <c r="AA674" s="198"/>
      <c r="AB674" s="195"/>
      <c r="AC674" s="246"/>
      <c r="AD674" s="195"/>
      <c r="AE674" s="246"/>
      <c r="AF674" s="195"/>
      <c r="AG674" s="246"/>
      <c r="AH674" s="195"/>
      <c r="AI674" s="246"/>
      <c r="AK674" s="246"/>
      <c r="AM674" s="246"/>
    </row>
    <row r="675" spans="1:39" s="17" customFormat="1" ht="14.25" customHeight="1" x14ac:dyDescent="0.25">
      <c r="A675" s="198"/>
      <c r="B675" s="200"/>
      <c r="C675" s="199"/>
      <c r="D675" s="199"/>
      <c r="E675" s="199"/>
      <c r="F675" s="200"/>
      <c r="G675" s="200"/>
      <c r="H675" s="198"/>
      <c r="I675" s="199"/>
      <c r="J675" s="212"/>
      <c r="K675" s="198"/>
      <c r="L675" s="198"/>
      <c r="M675" s="198"/>
      <c r="N675" s="198"/>
      <c r="O675" s="198"/>
      <c r="P675" s="198"/>
      <c r="Q675" s="198"/>
      <c r="R675" s="198"/>
      <c r="S675" s="198"/>
      <c r="T675" s="331"/>
      <c r="U675" s="331"/>
      <c r="V675" s="332"/>
      <c r="W675" s="332"/>
      <c r="X675" s="333"/>
      <c r="Y675" s="199"/>
      <c r="Z675" s="199"/>
      <c r="AA675" s="198"/>
      <c r="AB675" s="195"/>
      <c r="AC675" s="246"/>
      <c r="AD675" s="195"/>
      <c r="AE675" s="246"/>
      <c r="AF675" s="195"/>
      <c r="AG675" s="246"/>
      <c r="AH675" s="195"/>
      <c r="AI675" s="246"/>
      <c r="AK675" s="246"/>
      <c r="AM675" s="246"/>
    </row>
    <row r="676" spans="1:39" s="17" customFormat="1" ht="14.25" customHeight="1" x14ac:dyDescent="0.25">
      <c r="A676" s="198"/>
      <c r="B676" s="200"/>
      <c r="C676" s="199"/>
      <c r="D676" s="199"/>
      <c r="E676" s="199"/>
      <c r="F676" s="200"/>
      <c r="G676" s="200"/>
      <c r="H676" s="198"/>
      <c r="I676" s="199"/>
      <c r="J676" s="212"/>
      <c r="K676" s="198"/>
      <c r="L676" s="198"/>
      <c r="M676" s="198"/>
      <c r="N676" s="198"/>
      <c r="O676" s="198"/>
      <c r="P676" s="198"/>
      <c r="Q676" s="198"/>
      <c r="R676" s="198"/>
      <c r="S676" s="198"/>
      <c r="T676" s="331"/>
      <c r="U676" s="331"/>
      <c r="V676" s="332"/>
      <c r="W676" s="332"/>
      <c r="X676" s="333"/>
      <c r="Y676" s="199"/>
      <c r="Z676" s="199"/>
      <c r="AA676" s="198"/>
      <c r="AB676" s="195"/>
      <c r="AC676" s="246"/>
      <c r="AD676" s="195"/>
      <c r="AE676" s="246"/>
      <c r="AF676" s="195"/>
      <c r="AG676" s="246"/>
      <c r="AH676" s="195"/>
      <c r="AI676" s="246"/>
      <c r="AK676" s="246"/>
      <c r="AM676" s="246"/>
    </row>
    <row r="677" spans="1:39" s="17" customFormat="1" ht="14.25" customHeight="1" x14ac:dyDescent="0.25">
      <c r="A677" s="198"/>
      <c r="B677" s="200"/>
      <c r="C677" s="199"/>
      <c r="D677" s="199"/>
      <c r="E677" s="199"/>
      <c r="F677" s="200"/>
      <c r="G677" s="200"/>
      <c r="H677" s="198"/>
      <c r="I677" s="199"/>
      <c r="J677" s="212"/>
      <c r="K677" s="198"/>
      <c r="L677" s="198"/>
      <c r="M677" s="198"/>
      <c r="N677" s="198"/>
      <c r="O677" s="198"/>
      <c r="P677" s="198"/>
      <c r="Q677" s="198"/>
      <c r="R677" s="198"/>
      <c r="S677" s="198"/>
      <c r="T677" s="331"/>
      <c r="U677" s="331"/>
      <c r="V677" s="332"/>
      <c r="W677" s="332"/>
      <c r="X677" s="333"/>
      <c r="Y677" s="199"/>
      <c r="Z677" s="199"/>
      <c r="AA677" s="198"/>
      <c r="AB677" s="195"/>
      <c r="AC677" s="246"/>
      <c r="AD677" s="195"/>
      <c r="AE677" s="246"/>
      <c r="AF677" s="195"/>
      <c r="AG677" s="246"/>
      <c r="AH677" s="195"/>
      <c r="AI677" s="246"/>
      <c r="AK677" s="246"/>
      <c r="AM677" s="246"/>
    </row>
    <row r="678" spans="1:39" s="17" customFormat="1" ht="14.25" customHeight="1" x14ac:dyDescent="0.25">
      <c r="A678" s="198"/>
      <c r="B678" s="200"/>
      <c r="C678" s="199"/>
      <c r="D678" s="199"/>
      <c r="E678" s="199"/>
      <c r="F678" s="200"/>
      <c r="G678" s="200"/>
      <c r="H678" s="198"/>
      <c r="I678" s="199"/>
      <c r="J678" s="212"/>
      <c r="K678" s="198"/>
      <c r="L678" s="198"/>
      <c r="M678" s="198"/>
      <c r="N678" s="198"/>
      <c r="O678" s="198"/>
      <c r="P678" s="198"/>
      <c r="Q678" s="198"/>
      <c r="R678" s="198"/>
      <c r="S678" s="198"/>
      <c r="T678" s="331"/>
      <c r="U678" s="331"/>
      <c r="V678" s="332"/>
      <c r="W678" s="332"/>
      <c r="X678" s="333"/>
      <c r="Y678" s="199"/>
      <c r="Z678" s="199"/>
      <c r="AA678" s="198"/>
      <c r="AB678" s="195"/>
      <c r="AC678" s="246"/>
      <c r="AD678" s="195"/>
      <c r="AE678" s="246"/>
      <c r="AF678" s="195"/>
      <c r="AG678" s="246"/>
      <c r="AH678" s="195"/>
      <c r="AI678" s="246"/>
      <c r="AK678" s="246"/>
      <c r="AM678" s="246"/>
    </row>
    <row r="679" spans="1:39" s="17" customFormat="1" ht="14.25" customHeight="1" x14ac:dyDescent="0.25">
      <c r="A679" s="198"/>
      <c r="B679" s="200"/>
      <c r="C679" s="199"/>
      <c r="D679" s="199"/>
      <c r="E679" s="199"/>
      <c r="F679" s="200"/>
      <c r="G679" s="200"/>
      <c r="H679" s="198"/>
      <c r="I679" s="199"/>
      <c r="J679" s="212"/>
      <c r="K679" s="198"/>
      <c r="L679" s="198"/>
      <c r="M679" s="198"/>
      <c r="N679" s="198"/>
      <c r="O679" s="198"/>
      <c r="P679" s="198"/>
      <c r="Q679" s="198"/>
      <c r="R679" s="198"/>
      <c r="S679" s="198"/>
      <c r="T679" s="331"/>
      <c r="U679" s="331"/>
      <c r="V679" s="332"/>
      <c r="W679" s="332"/>
      <c r="X679" s="333"/>
      <c r="Y679" s="199"/>
      <c r="Z679" s="199"/>
      <c r="AA679" s="198"/>
      <c r="AB679" s="195"/>
      <c r="AC679" s="246"/>
      <c r="AD679" s="195"/>
      <c r="AE679" s="246"/>
      <c r="AF679" s="195"/>
      <c r="AG679" s="246"/>
      <c r="AH679" s="195"/>
      <c r="AI679" s="246"/>
      <c r="AK679" s="246"/>
      <c r="AM679" s="246"/>
    </row>
    <row r="680" spans="1:39" s="17" customFormat="1" ht="14.25" customHeight="1" x14ac:dyDescent="0.25">
      <c r="A680" s="198"/>
      <c r="B680" s="200"/>
      <c r="C680" s="199"/>
      <c r="D680" s="199"/>
      <c r="E680" s="199"/>
      <c r="F680" s="200"/>
      <c r="G680" s="200"/>
      <c r="H680" s="198"/>
      <c r="I680" s="199"/>
      <c r="J680" s="212"/>
      <c r="K680" s="198"/>
      <c r="L680" s="198"/>
      <c r="M680" s="198"/>
      <c r="N680" s="198"/>
      <c r="O680" s="198"/>
      <c r="P680" s="198"/>
      <c r="Q680" s="198"/>
      <c r="R680" s="198"/>
      <c r="S680" s="198"/>
      <c r="T680" s="331"/>
      <c r="U680" s="331"/>
      <c r="V680" s="332"/>
      <c r="W680" s="332"/>
      <c r="X680" s="333"/>
      <c r="Y680" s="199"/>
      <c r="Z680" s="199"/>
      <c r="AA680" s="198"/>
      <c r="AB680" s="195"/>
      <c r="AC680" s="246"/>
      <c r="AD680" s="195"/>
      <c r="AE680" s="246"/>
      <c r="AF680" s="195"/>
      <c r="AG680" s="246"/>
      <c r="AH680" s="195"/>
      <c r="AI680" s="246"/>
      <c r="AK680" s="246"/>
      <c r="AM680" s="246"/>
    </row>
    <row r="681" spans="1:39" s="17" customFormat="1" ht="14.25" customHeight="1" x14ac:dyDescent="0.25">
      <c r="A681" s="198"/>
      <c r="B681" s="200"/>
      <c r="C681" s="199"/>
      <c r="D681" s="199"/>
      <c r="E681" s="199"/>
      <c r="F681" s="200"/>
      <c r="G681" s="200"/>
      <c r="H681" s="198"/>
      <c r="I681" s="199"/>
      <c r="J681" s="212"/>
      <c r="K681" s="198"/>
      <c r="L681" s="198"/>
      <c r="M681" s="198"/>
      <c r="N681" s="198"/>
      <c r="O681" s="198"/>
      <c r="P681" s="198"/>
      <c r="Q681" s="198"/>
      <c r="R681" s="198"/>
      <c r="S681" s="198"/>
      <c r="T681" s="331"/>
      <c r="U681" s="331"/>
      <c r="V681" s="332"/>
      <c r="W681" s="332"/>
      <c r="X681" s="333"/>
      <c r="Y681" s="199"/>
      <c r="Z681" s="199"/>
      <c r="AA681" s="198"/>
      <c r="AB681" s="195"/>
      <c r="AC681" s="246"/>
      <c r="AD681" s="195"/>
      <c r="AE681" s="246"/>
      <c r="AF681" s="195"/>
      <c r="AG681" s="246"/>
      <c r="AH681" s="195"/>
      <c r="AI681" s="246"/>
      <c r="AK681" s="246"/>
      <c r="AM681" s="246"/>
    </row>
    <row r="682" spans="1:39" s="17" customFormat="1" ht="14.25" customHeight="1" x14ac:dyDescent="0.25">
      <c r="A682" s="198"/>
      <c r="B682" s="200"/>
      <c r="C682" s="199"/>
      <c r="D682" s="199"/>
      <c r="E682" s="199"/>
      <c r="F682" s="200"/>
      <c r="G682" s="200"/>
      <c r="H682" s="198"/>
      <c r="I682" s="199"/>
      <c r="J682" s="212"/>
      <c r="K682" s="198"/>
      <c r="L682" s="198"/>
      <c r="M682" s="198"/>
      <c r="N682" s="198"/>
      <c r="O682" s="198"/>
      <c r="P682" s="198"/>
      <c r="Q682" s="198"/>
      <c r="R682" s="198"/>
      <c r="S682" s="198"/>
      <c r="T682" s="331"/>
      <c r="U682" s="331"/>
      <c r="V682" s="332"/>
      <c r="W682" s="332"/>
      <c r="X682" s="333"/>
      <c r="Y682" s="199"/>
      <c r="Z682" s="199"/>
      <c r="AA682" s="198"/>
      <c r="AB682" s="195"/>
      <c r="AC682" s="246"/>
      <c r="AD682" s="195"/>
      <c r="AE682" s="246"/>
      <c r="AF682" s="195"/>
      <c r="AG682" s="246"/>
      <c r="AH682" s="195"/>
      <c r="AI682" s="246"/>
      <c r="AK682" s="246"/>
      <c r="AM682" s="246"/>
    </row>
    <row r="683" spans="1:39" s="17" customFormat="1" ht="14.25" customHeight="1" x14ac:dyDescent="0.25">
      <c r="A683" s="198"/>
      <c r="B683" s="200"/>
      <c r="C683" s="199"/>
      <c r="D683" s="199"/>
      <c r="E683" s="199"/>
      <c r="F683" s="200"/>
      <c r="G683" s="200"/>
      <c r="H683" s="198"/>
      <c r="I683" s="199"/>
      <c r="J683" s="212"/>
      <c r="K683" s="198"/>
      <c r="L683" s="198"/>
      <c r="M683" s="198"/>
      <c r="N683" s="198"/>
      <c r="O683" s="198"/>
      <c r="P683" s="198"/>
      <c r="Q683" s="198"/>
      <c r="R683" s="198"/>
      <c r="S683" s="198"/>
      <c r="T683" s="331"/>
      <c r="U683" s="331"/>
      <c r="V683" s="332"/>
      <c r="W683" s="332"/>
      <c r="X683" s="333"/>
      <c r="Y683" s="199"/>
      <c r="Z683" s="199"/>
      <c r="AA683" s="198"/>
      <c r="AB683" s="195"/>
      <c r="AC683" s="246"/>
      <c r="AD683" s="195"/>
      <c r="AE683" s="246"/>
      <c r="AF683" s="195"/>
      <c r="AG683" s="246"/>
      <c r="AH683" s="195"/>
      <c r="AI683" s="246"/>
      <c r="AK683" s="246"/>
      <c r="AM683" s="246"/>
    </row>
    <row r="684" spans="1:39" s="17" customFormat="1" ht="14.25" customHeight="1" x14ac:dyDescent="0.25">
      <c r="A684" s="198"/>
      <c r="B684" s="200"/>
      <c r="C684" s="199"/>
      <c r="D684" s="199"/>
      <c r="E684" s="199"/>
      <c r="F684" s="200"/>
      <c r="G684" s="200"/>
      <c r="H684" s="198"/>
      <c r="I684" s="199"/>
      <c r="J684" s="212"/>
      <c r="K684" s="198"/>
      <c r="L684" s="198"/>
      <c r="M684" s="198"/>
      <c r="N684" s="198"/>
      <c r="O684" s="198"/>
      <c r="P684" s="198"/>
      <c r="Q684" s="198"/>
      <c r="R684" s="198"/>
      <c r="S684" s="198"/>
      <c r="T684" s="331"/>
      <c r="U684" s="331"/>
      <c r="V684" s="332"/>
      <c r="W684" s="332"/>
      <c r="X684" s="333"/>
      <c r="Y684" s="199"/>
      <c r="Z684" s="199"/>
      <c r="AA684" s="198"/>
      <c r="AB684" s="195"/>
      <c r="AC684" s="246"/>
      <c r="AD684" s="195"/>
      <c r="AE684" s="246"/>
      <c r="AF684" s="195"/>
      <c r="AG684" s="246"/>
      <c r="AH684" s="195"/>
      <c r="AI684" s="246"/>
      <c r="AK684" s="246"/>
      <c r="AM684" s="246"/>
    </row>
    <row r="685" spans="1:39" s="17" customFormat="1" ht="14.25" customHeight="1" x14ac:dyDescent="0.25">
      <c r="A685" s="198"/>
      <c r="B685" s="200"/>
      <c r="C685" s="199"/>
      <c r="D685" s="199"/>
      <c r="E685" s="199"/>
      <c r="F685" s="200"/>
      <c r="G685" s="200"/>
      <c r="H685" s="198"/>
      <c r="I685" s="199"/>
      <c r="J685" s="212"/>
      <c r="K685" s="198"/>
      <c r="L685" s="198"/>
      <c r="M685" s="198"/>
      <c r="N685" s="198"/>
      <c r="O685" s="198"/>
      <c r="P685" s="198"/>
      <c r="Q685" s="198"/>
      <c r="R685" s="198"/>
      <c r="S685" s="198"/>
      <c r="T685" s="331"/>
      <c r="U685" s="331"/>
      <c r="V685" s="332"/>
      <c r="W685" s="332"/>
      <c r="X685" s="333"/>
      <c r="Y685" s="199"/>
      <c r="Z685" s="199"/>
      <c r="AA685" s="198"/>
      <c r="AB685" s="195"/>
      <c r="AC685" s="246"/>
      <c r="AD685" s="195"/>
      <c r="AE685" s="246"/>
      <c r="AF685" s="195"/>
      <c r="AG685" s="246"/>
      <c r="AH685" s="195"/>
      <c r="AI685" s="246"/>
      <c r="AK685" s="246"/>
      <c r="AM685" s="246"/>
    </row>
    <row r="686" spans="1:39" s="17" customFormat="1" ht="14.25" customHeight="1" x14ac:dyDescent="0.25">
      <c r="A686" s="198"/>
      <c r="B686" s="200"/>
      <c r="C686" s="199"/>
      <c r="D686" s="199"/>
      <c r="E686" s="199"/>
      <c r="F686" s="200"/>
      <c r="G686" s="200"/>
      <c r="H686" s="198"/>
      <c r="I686" s="199"/>
      <c r="J686" s="212"/>
      <c r="K686" s="198"/>
      <c r="L686" s="198"/>
      <c r="M686" s="198"/>
      <c r="N686" s="198"/>
      <c r="O686" s="198"/>
      <c r="P686" s="198"/>
      <c r="Q686" s="198"/>
      <c r="R686" s="198"/>
      <c r="S686" s="198"/>
      <c r="T686" s="331"/>
      <c r="U686" s="331"/>
      <c r="V686" s="332"/>
      <c r="W686" s="332"/>
      <c r="X686" s="333"/>
      <c r="Y686" s="199"/>
      <c r="Z686" s="199"/>
      <c r="AA686" s="198"/>
      <c r="AB686" s="195"/>
      <c r="AC686" s="246"/>
      <c r="AD686" s="195"/>
      <c r="AE686" s="246"/>
      <c r="AF686" s="195"/>
      <c r="AG686" s="246"/>
      <c r="AH686" s="195"/>
      <c r="AI686" s="246"/>
      <c r="AK686" s="246"/>
      <c r="AM686" s="246"/>
    </row>
    <row r="687" spans="1:39" s="17" customFormat="1" ht="14.25" customHeight="1" x14ac:dyDescent="0.25">
      <c r="A687" s="198"/>
      <c r="B687" s="200"/>
      <c r="C687" s="199"/>
      <c r="D687" s="199"/>
      <c r="E687" s="199"/>
      <c r="F687" s="200"/>
      <c r="G687" s="200"/>
      <c r="H687" s="198"/>
      <c r="I687" s="199"/>
      <c r="J687" s="212"/>
      <c r="K687" s="198"/>
      <c r="L687" s="198"/>
      <c r="M687" s="198"/>
      <c r="N687" s="198"/>
      <c r="O687" s="198"/>
      <c r="P687" s="198"/>
      <c r="Q687" s="198"/>
      <c r="R687" s="198"/>
      <c r="S687" s="198"/>
      <c r="T687" s="331"/>
      <c r="U687" s="331"/>
      <c r="V687" s="332"/>
      <c r="W687" s="332"/>
      <c r="X687" s="333"/>
      <c r="Y687" s="199"/>
      <c r="Z687" s="199"/>
      <c r="AA687" s="198"/>
      <c r="AB687" s="195"/>
      <c r="AC687" s="246"/>
      <c r="AD687" s="195"/>
      <c r="AE687" s="246"/>
      <c r="AF687" s="195"/>
      <c r="AG687" s="246"/>
      <c r="AH687" s="195"/>
      <c r="AI687" s="246"/>
      <c r="AK687" s="246"/>
      <c r="AM687" s="246"/>
    </row>
    <row r="688" spans="1:39" s="17" customFormat="1" ht="14.25" customHeight="1" x14ac:dyDescent="0.25">
      <c r="A688" s="198"/>
      <c r="B688" s="200"/>
      <c r="C688" s="199"/>
      <c r="D688" s="199"/>
      <c r="E688" s="199"/>
      <c r="F688" s="200"/>
      <c r="G688" s="200"/>
      <c r="H688" s="198"/>
      <c r="I688" s="199"/>
      <c r="J688" s="212"/>
      <c r="K688" s="198"/>
      <c r="L688" s="198"/>
      <c r="M688" s="198"/>
      <c r="N688" s="198"/>
      <c r="O688" s="198"/>
      <c r="P688" s="198"/>
      <c r="Q688" s="198"/>
      <c r="R688" s="198"/>
      <c r="S688" s="198"/>
      <c r="T688" s="331"/>
      <c r="U688" s="331"/>
      <c r="V688" s="332"/>
      <c r="W688" s="332"/>
      <c r="X688" s="333"/>
      <c r="Y688" s="199"/>
      <c r="Z688" s="199"/>
      <c r="AA688" s="198"/>
      <c r="AB688" s="195"/>
      <c r="AC688" s="246"/>
      <c r="AD688" s="195"/>
      <c r="AE688" s="246"/>
      <c r="AF688" s="195"/>
      <c r="AG688" s="246"/>
      <c r="AH688" s="195"/>
      <c r="AI688" s="246"/>
      <c r="AK688" s="246"/>
      <c r="AM688" s="246"/>
    </row>
    <row r="689" spans="1:39" s="17" customFormat="1" ht="14.25" customHeight="1" x14ac:dyDescent="0.25">
      <c r="A689" s="198"/>
      <c r="B689" s="200"/>
      <c r="C689" s="199"/>
      <c r="D689" s="199"/>
      <c r="E689" s="199"/>
      <c r="F689" s="200"/>
      <c r="G689" s="200"/>
      <c r="H689" s="198"/>
      <c r="I689" s="199"/>
      <c r="J689" s="212"/>
      <c r="K689" s="198"/>
      <c r="L689" s="198"/>
      <c r="M689" s="198"/>
      <c r="N689" s="198"/>
      <c r="O689" s="198"/>
      <c r="P689" s="198"/>
      <c r="Q689" s="198"/>
      <c r="R689" s="198"/>
      <c r="S689" s="198"/>
      <c r="T689" s="331"/>
      <c r="U689" s="331"/>
      <c r="V689" s="332"/>
      <c r="W689" s="332"/>
      <c r="X689" s="333"/>
      <c r="Y689" s="199"/>
      <c r="Z689" s="199"/>
      <c r="AA689" s="198"/>
      <c r="AB689" s="195"/>
      <c r="AC689" s="246"/>
      <c r="AD689" s="195"/>
      <c r="AE689" s="246"/>
      <c r="AF689" s="195"/>
      <c r="AG689" s="246"/>
      <c r="AH689" s="195"/>
      <c r="AI689" s="246"/>
      <c r="AK689" s="246"/>
      <c r="AM689" s="246"/>
    </row>
    <row r="690" spans="1:39" s="17" customFormat="1" ht="14.25" customHeight="1" x14ac:dyDescent="0.25">
      <c r="A690" s="198"/>
      <c r="B690" s="200"/>
      <c r="C690" s="199"/>
      <c r="D690" s="199"/>
      <c r="E690" s="199"/>
      <c r="F690" s="200"/>
      <c r="G690" s="200"/>
      <c r="H690" s="198"/>
      <c r="I690" s="199"/>
      <c r="J690" s="212"/>
      <c r="K690" s="198"/>
      <c r="L690" s="198"/>
      <c r="M690" s="198"/>
      <c r="N690" s="198"/>
      <c r="O690" s="198"/>
      <c r="P690" s="198"/>
      <c r="Q690" s="198"/>
      <c r="R690" s="198"/>
      <c r="S690" s="198"/>
      <c r="T690" s="331"/>
      <c r="U690" s="331"/>
      <c r="V690" s="332"/>
      <c r="W690" s="332"/>
      <c r="X690" s="333"/>
      <c r="Y690" s="199"/>
      <c r="Z690" s="199"/>
      <c r="AA690" s="198"/>
      <c r="AB690" s="195"/>
      <c r="AC690" s="246"/>
      <c r="AD690" s="195"/>
      <c r="AE690" s="246"/>
      <c r="AF690" s="195"/>
      <c r="AG690" s="246"/>
      <c r="AH690" s="195"/>
      <c r="AI690" s="246"/>
      <c r="AK690" s="246"/>
      <c r="AM690" s="246"/>
    </row>
    <row r="691" spans="1:39" s="17" customFormat="1" ht="14.25" customHeight="1" x14ac:dyDescent="0.25">
      <c r="A691" s="198"/>
      <c r="B691" s="200"/>
      <c r="C691" s="199"/>
      <c r="D691" s="199"/>
      <c r="E691" s="199"/>
      <c r="F691" s="200"/>
      <c r="G691" s="200"/>
      <c r="H691" s="198"/>
      <c r="I691" s="199"/>
      <c r="J691" s="212"/>
      <c r="K691" s="198"/>
      <c r="L691" s="198"/>
      <c r="M691" s="198"/>
      <c r="N691" s="198"/>
      <c r="O691" s="198"/>
      <c r="P691" s="198"/>
      <c r="Q691" s="198"/>
      <c r="R691" s="198"/>
      <c r="S691" s="198"/>
      <c r="T691" s="331"/>
      <c r="U691" s="331"/>
      <c r="V691" s="332"/>
      <c r="W691" s="332"/>
      <c r="X691" s="333"/>
      <c r="Y691" s="199"/>
      <c r="Z691" s="199"/>
      <c r="AA691" s="198"/>
      <c r="AB691" s="195"/>
      <c r="AC691" s="246"/>
      <c r="AD691" s="195"/>
      <c r="AE691" s="246"/>
      <c r="AF691" s="195"/>
      <c r="AG691" s="246"/>
      <c r="AH691" s="195"/>
      <c r="AI691" s="246"/>
      <c r="AK691" s="246"/>
      <c r="AM691" s="246"/>
    </row>
    <row r="692" spans="1:39" s="17" customFormat="1" ht="14.25" customHeight="1" x14ac:dyDescent="0.25">
      <c r="A692" s="198"/>
      <c r="B692" s="200"/>
      <c r="C692" s="199"/>
      <c r="D692" s="199"/>
      <c r="E692" s="199"/>
      <c r="F692" s="200"/>
      <c r="G692" s="200"/>
      <c r="H692" s="198"/>
      <c r="I692" s="199"/>
      <c r="J692" s="212"/>
      <c r="K692" s="198"/>
      <c r="L692" s="198"/>
      <c r="M692" s="198"/>
      <c r="N692" s="198"/>
      <c r="O692" s="198"/>
      <c r="P692" s="198"/>
      <c r="Q692" s="198"/>
      <c r="R692" s="198"/>
      <c r="S692" s="198"/>
      <c r="T692" s="331"/>
      <c r="U692" s="331"/>
      <c r="V692" s="332"/>
      <c r="W692" s="332"/>
      <c r="X692" s="333"/>
      <c r="Y692" s="199"/>
      <c r="Z692" s="199"/>
      <c r="AA692" s="198"/>
      <c r="AB692" s="195"/>
      <c r="AC692" s="246"/>
      <c r="AD692" s="195"/>
      <c r="AE692" s="246"/>
      <c r="AF692" s="195"/>
      <c r="AG692" s="246"/>
      <c r="AH692" s="195"/>
      <c r="AI692" s="246"/>
      <c r="AK692" s="246"/>
      <c r="AM692" s="246"/>
    </row>
    <row r="693" spans="1:39" s="17" customFormat="1" ht="14.25" customHeight="1" x14ac:dyDescent="0.25">
      <c r="A693" s="198"/>
      <c r="B693" s="200"/>
      <c r="C693" s="199"/>
      <c r="D693" s="199"/>
      <c r="E693" s="199"/>
      <c r="F693" s="200"/>
      <c r="G693" s="200"/>
      <c r="H693" s="198"/>
      <c r="I693" s="199"/>
      <c r="J693" s="212"/>
      <c r="K693" s="198"/>
      <c r="L693" s="198"/>
      <c r="M693" s="198"/>
      <c r="N693" s="198"/>
      <c r="O693" s="198"/>
      <c r="P693" s="198"/>
      <c r="Q693" s="198"/>
      <c r="R693" s="198"/>
      <c r="S693" s="198"/>
      <c r="T693" s="331"/>
      <c r="U693" s="331"/>
      <c r="V693" s="332"/>
      <c r="W693" s="332"/>
      <c r="X693" s="333"/>
      <c r="Y693" s="199"/>
      <c r="Z693" s="199"/>
      <c r="AA693" s="198"/>
      <c r="AB693" s="195"/>
      <c r="AC693" s="246"/>
      <c r="AD693" s="195"/>
      <c r="AE693" s="246"/>
      <c r="AF693" s="195"/>
      <c r="AG693" s="246"/>
      <c r="AH693" s="195"/>
      <c r="AI693" s="246"/>
      <c r="AK693" s="246"/>
      <c r="AM693" s="246"/>
    </row>
    <row r="694" spans="1:39" s="17" customFormat="1" ht="14.25" customHeight="1" x14ac:dyDescent="0.25">
      <c r="A694" s="198"/>
      <c r="B694" s="200"/>
      <c r="C694" s="199"/>
      <c r="D694" s="199"/>
      <c r="E694" s="199"/>
      <c r="F694" s="200"/>
      <c r="G694" s="200"/>
      <c r="H694" s="198"/>
      <c r="I694" s="199"/>
      <c r="J694" s="212"/>
      <c r="K694" s="198"/>
      <c r="L694" s="198"/>
      <c r="M694" s="198"/>
      <c r="N694" s="198"/>
      <c r="O694" s="198"/>
      <c r="P694" s="198"/>
      <c r="Q694" s="198"/>
      <c r="R694" s="198"/>
      <c r="S694" s="198"/>
      <c r="T694" s="331"/>
      <c r="U694" s="331"/>
      <c r="V694" s="332"/>
      <c r="W694" s="332"/>
      <c r="X694" s="333"/>
      <c r="Y694" s="199"/>
      <c r="Z694" s="199"/>
      <c r="AA694" s="198"/>
      <c r="AB694" s="195"/>
      <c r="AC694" s="246"/>
      <c r="AD694" s="195"/>
      <c r="AE694" s="246"/>
      <c r="AF694" s="195"/>
      <c r="AG694" s="246"/>
      <c r="AH694" s="195"/>
      <c r="AI694" s="246"/>
      <c r="AK694" s="246"/>
      <c r="AM694" s="246"/>
    </row>
    <row r="695" spans="1:39" s="17" customFormat="1" ht="14.25" customHeight="1" x14ac:dyDescent="0.25">
      <c r="A695" s="198"/>
      <c r="B695" s="200"/>
      <c r="C695" s="199"/>
      <c r="D695" s="199"/>
      <c r="E695" s="199"/>
      <c r="F695" s="200"/>
      <c r="G695" s="200"/>
      <c r="H695" s="198"/>
      <c r="I695" s="199"/>
      <c r="J695" s="212"/>
      <c r="K695" s="198"/>
      <c r="L695" s="198"/>
      <c r="M695" s="198"/>
      <c r="N695" s="198"/>
      <c r="O695" s="198"/>
      <c r="P695" s="198"/>
      <c r="Q695" s="198"/>
      <c r="R695" s="198"/>
      <c r="S695" s="198"/>
      <c r="T695" s="331"/>
      <c r="U695" s="331"/>
      <c r="V695" s="332"/>
      <c r="W695" s="332"/>
      <c r="X695" s="333"/>
      <c r="Y695" s="199"/>
      <c r="Z695" s="199"/>
      <c r="AA695" s="198"/>
      <c r="AB695" s="195"/>
      <c r="AC695" s="246"/>
      <c r="AD695" s="195"/>
      <c r="AE695" s="246"/>
      <c r="AF695" s="195"/>
      <c r="AG695" s="246"/>
      <c r="AH695" s="195"/>
      <c r="AI695" s="246"/>
      <c r="AK695" s="246"/>
      <c r="AM695" s="246"/>
    </row>
    <row r="696" spans="1:39" s="17" customFormat="1" ht="14.25" customHeight="1" x14ac:dyDescent="0.25">
      <c r="A696" s="198"/>
      <c r="B696" s="200"/>
      <c r="C696" s="199"/>
      <c r="D696" s="199"/>
      <c r="E696" s="199"/>
      <c r="F696" s="200"/>
      <c r="G696" s="200"/>
      <c r="H696" s="198"/>
      <c r="I696" s="199"/>
      <c r="J696" s="212"/>
      <c r="K696" s="198"/>
      <c r="L696" s="198"/>
      <c r="M696" s="198"/>
      <c r="N696" s="198"/>
      <c r="O696" s="198"/>
      <c r="P696" s="198"/>
      <c r="Q696" s="198"/>
      <c r="R696" s="198"/>
      <c r="S696" s="198"/>
      <c r="T696" s="331"/>
      <c r="U696" s="331"/>
      <c r="V696" s="332"/>
      <c r="W696" s="332"/>
      <c r="X696" s="333"/>
      <c r="Y696" s="199"/>
      <c r="Z696" s="199"/>
      <c r="AA696" s="198"/>
      <c r="AB696" s="195"/>
      <c r="AC696" s="246"/>
      <c r="AD696" s="195"/>
      <c r="AE696" s="246"/>
      <c r="AF696" s="195"/>
      <c r="AG696" s="246"/>
      <c r="AH696" s="195"/>
      <c r="AI696" s="246"/>
      <c r="AK696" s="246"/>
      <c r="AM696" s="246"/>
    </row>
    <row r="697" spans="1:39" s="17" customFormat="1" ht="14.25" customHeight="1" x14ac:dyDescent="0.25">
      <c r="A697" s="198"/>
      <c r="B697" s="200"/>
      <c r="C697" s="199"/>
      <c r="D697" s="199"/>
      <c r="E697" s="199"/>
      <c r="F697" s="200"/>
      <c r="G697" s="200"/>
      <c r="H697" s="198"/>
      <c r="I697" s="199"/>
      <c r="J697" s="212"/>
      <c r="K697" s="198"/>
      <c r="L697" s="198"/>
      <c r="M697" s="198"/>
      <c r="N697" s="198"/>
      <c r="O697" s="198"/>
      <c r="P697" s="198"/>
      <c r="Q697" s="198"/>
      <c r="R697" s="198"/>
      <c r="S697" s="198"/>
      <c r="T697" s="331"/>
      <c r="U697" s="331"/>
      <c r="V697" s="332"/>
      <c r="W697" s="332"/>
      <c r="X697" s="333"/>
      <c r="Y697" s="199"/>
      <c r="Z697" s="199"/>
      <c r="AA697" s="198"/>
      <c r="AB697" s="195"/>
      <c r="AC697" s="246"/>
      <c r="AD697" s="195"/>
      <c r="AE697" s="246"/>
      <c r="AF697" s="195"/>
      <c r="AG697" s="246"/>
      <c r="AH697" s="195"/>
      <c r="AI697" s="246"/>
      <c r="AK697" s="246"/>
      <c r="AM697" s="246"/>
    </row>
    <row r="698" spans="1:39" s="17" customFormat="1" ht="14.25" customHeight="1" x14ac:dyDescent="0.25">
      <c r="A698" s="198"/>
      <c r="B698" s="200"/>
      <c r="C698" s="199"/>
      <c r="D698" s="199"/>
      <c r="E698" s="199"/>
      <c r="F698" s="200"/>
      <c r="G698" s="200"/>
      <c r="H698" s="198"/>
      <c r="I698" s="199"/>
      <c r="J698" s="212"/>
      <c r="K698" s="198"/>
      <c r="L698" s="198"/>
      <c r="M698" s="198"/>
      <c r="N698" s="198"/>
      <c r="O698" s="198"/>
      <c r="P698" s="198"/>
      <c r="Q698" s="198"/>
      <c r="R698" s="198"/>
      <c r="S698" s="198"/>
      <c r="T698" s="331"/>
      <c r="U698" s="331"/>
      <c r="V698" s="332"/>
      <c r="W698" s="332"/>
      <c r="X698" s="333"/>
      <c r="Y698" s="199"/>
      <c r="Z698" s="199"/>
      <c r="AA698" s="198"/>
      <c r="AB698" s="195"/>
      <c r="AC698" s="246"/>
      <c r="AD698" s="195"/>
      <c r="AE698" s="246"/>
      <c r="AF698" s="195"/>
      <c r="AG698" s="246"/>
      <c r="AH698" s="195"/>
      <c r="AI698" s="246"/>
      <c r="AK698" s="246"/>
      <c r="AM698" s="246"/>
    </row>
    <row r="699" spans="1:39" s="17" customFormat="1" ht="14.25" customHeight="1" x14ac:dyDescent="0.25">
      <c r="A699" s="198"/>
      <c r="B699" s="200"/>
      <c r="C699" s="199"/>
      <c r="D699" s="199"/>
      <c r="E699" s="199"/>
      <c r="F699" s="200"/>
      <c r="G699" s="200"/>
      <c r="H699" s="198"/>
      <c r="I699" s="199"/>
      <c r="J699" s="212"/>
      <c r="K699" s="198"/>
      <c r="L699" s="198"/>
      <c r="M699" s="198"/>
      <c r="N699" s="198"/>
      <c r="O699" s="198"/>
      <c r="P699" s="198"/>
      <c r="Q699" s="198"/>
      <c r="R699" s="198"/>
      <c r="S699" s="198"/>
      <c r="T699" s="331"/>
      <c r="U699" s="331"/>
      <c r="V699" s="332"/>
      <c r="W699" s="332"/>
      <c r="X699" s="333"/>
      <c r="Y699" s="199"/>
      <c r="Z699" s="199"/>
      <c r="AA699" s="198"/>
      <c r="AB699" s="195"/>
      <c r="AC699" s="246"/>
      <c r="AD699" s="195"/>
      <c r="AE699" s="246"/>
      <c r="AF699" s="195"/>
      <c r="AG699" s="246"/>
      <c r="AH699" s="195"/>
      <c r="AI699" s="246"/>
      <c r="AK699" s="246"/>
      <c r="AM699" s="246"/>
    </row>
    <row r="700" spans="1:39" s="17" customFormat="1" ht="14.25" customHeight="1" x14ac:dyDescent="0.25">
      <c r="A700" s="198"/>
      <c r="B700" s="200"/>
      <c r="C700" s="199"/>
      <c r="D700" s="199"/>
      <c r="E700" s="199"/>
      <c r="F700" s="200"/>
      <c r="G700" s="200"/>
      <c r="H700" s="198"/>
      <c r="I700" s="199"/>
      <c r="J700" s="212"/>
      <c r="K700" s="198"/>
      <c r="L700" s="198"/>
      <c r="M700" s="198"/>
      <c r="N700" s="198"/>
      <c r="O700" s="198"/>
      <c r="P700" s="198"/>
      <c r="Q700" s="198"/>
      <c r="R700" s="198"/>
      <c r="S700" s="198"/>
      <c r="T700" s="331"/>
      <c r="U700" s="331"/>
      <c r="V700" s="332"/>
      <c r="W700" s="332"/>
      <c r="X700" s="333"/>
      <c r="Y700" s="199"/>
      <c r="Z700" s="199"/>
      <c r="AA700" s="198"/>
      <c r="AB700" s="195"/>
      <c r="AC700" s="246"/>
      <c r="AD700" s="195"/>
      <c r="AE700" s="246"/>
      <c r="AF700" s="195"/>
      <c r="AG700" s="246"/>
      <c r="AH700" s="195"/>
      <c r="AI700" s="246"/>
      <c r="AK700" s="246"/>
      <c r="AM700" s="246"/>
    </row>
    <row r="701" spans="1:39" s="17" customFormat="1" ht="14.25" customHeight="1" x14ac:dyDescent="0.25">
      <c r="A701" s="198"/>
      <c r="B701" s="200"/>
      <c r="C701" s="199"/>
      <c r="D701" s="199"/>
      <c r="E701" s="199"/>
      <c r="F701" s="200"/>
      <c r="G701" s="200"/>
      <c r="H701" s="198"/>
      <c r="I701" s="199"/>
      <c r="J701" s="212"/>
      <c r="K701" s="198"/>
      <c r="L701" s="198"/>
      <c r="M701" s="198"/>
      <c r="N701" s="198"/>
      <c r="O701" s="198"/>
      <c r="P701" s="198"/>
      <c r="Q701" s="198"/>
      <c r="R701" s="198"/>
      <c r="S701" s="198"/>
      <c r="T701" s="331"/>
      <c r="U701" s="331"/>
      <c r="V701" s="332"/>
      <c r="W701" s="332"/>
      <c r="X701" s="333"/>
      <c r="Y701" s="199"/>
      <c r="Z701" s="199"/>
      <c r="AA701" s="198"/>
      <c r="AB701" s="195"/>
      <c r="AC701" s="246"/>
      <c r="AD701" s="195"/>
      <c r="AE701" s="246"/>
      <c r="AF701" s="195"/>
      <c r="AG701" s="246"/>
      <c r="AH701" s="195"/>
      <c r="AI701" s="246"/>
      <c r="AK701" s="246"/>
      <c r="AM701" s="246"/>
    </row>
    <row r="702" spans="1:39" s="17" customFormat="1" ht="14.25" customHeight="1" x14ac:dyDescent="0.25">
      <c r="A702" s="198"/>
      <c r="B702" s="200"/>
      <c r="C702" s="199"/>
      <c r="D702" s="199"/>
      <c r="E702" s="199"/>
      <c r="F702" s="200"/>
      <c r="G702" s="200"/>
      <c r="H702" s="198"/>
      <c r="I702" s="199"/>
      <c r="J702" s="212"/>
      <c r="K702" s="198"/>
      <c r="L702" s="198"/>
      <c r="M702" s="198"/>
      <c r="N702" s="198"/>
      <c r="O702" s="198"/>
      <c r="P702" s="198"/>
      <c r="Q702" s="198"/>
      <c r="R702" s="198"/>
      <c r="S702" s="198"/>
      <c r="T702" s="331"/>
      <c r="U702" s="331"/>
      <c r="V702" s="332"/>
      <c r="W702" s="332"/>
      <c r="X702" s="333"/>
      <c r="Y702" s="199"/>
      <c r="Z702" s="199"/>
      <c r="AA702" s="198"/>
      <c r="AB702" s="195"/>
      <c r="AC702" s="246"/>
      <c r="AD702" s="195"/>
      <c r="AE702" s="246"/>
      <c r="AF702" s="195"/>
      <c r="AG702" s="246"/>
      <c r="AH702" s="195"/>
      <c r="AI702" s="246"/>
      <c r="AK702" s="246"/>
      <c r="AM702" s="246"/>
    </row>
    <row r="703" spans="1:39" s="17" customFormat="1" ht="14.25" customHeight="1" x14ac:dyDescent="0.25">
      <c r="A703" s="198"/>
      <c r="B703" s="200"/>
      <c r="C703" s="199"/>
      <c r="D703" s="199"/>
      <c r="E703" s="199"/>
      <c r="F703" s="200"/>
      <c r="G703" s="200"/>
      <c r="H703" s="198"/>
      <c r="I703" s="199"/>
      <c r="J703" s="212"/>
      <c r="K703" s="198"/>
      <c r="L703" s="198"/>
      <c r="M703" s="198"/>
      <c r="N703" s="198"/>
      <c r="O703" s="198"/>
      <c r="P703" s="198"/>
      <c r="Q703" s="198"/>
      <c r="R703" s="198"/>
      <c r="S703" s="198"/>
      <c r="T703" s="331"/>
      <c r="U703" s="331"/>
      <c r="V703" s="332"/>
      <c r="W703" s="332"/>
      <c r="X703" s="333"/>
      <c r="Y703" s="199"/>
      <c r="Z703" s="199"/>
      <c r="AA703" s="198"/>
      <c r="AB703" s="195"/>
      <c r="AC703" s="246"/>
      <c r="AD703" s="195"/>
      <c r="AE703" s="246"/>
      <c r="AF703" s="195"/>
      <c r="AG703" s="246"/>
      <c r="AH703" s="195"/>
      <c r="AI703" s="246"/>
      <c r="AK703" s="246"/>
      <c r="AM703" s="246"/>
    </row>
    <row r="704" spans="1:39" s="17" customFormat="1" ht="14.25" customHeight="1" x14ac:dyDescent="0.25">
      <c r="A704" s="198"/>
      <c r="B704" s="200"/>
      <c r="C704" s="199"/>
      <c r="D704" s="199"/>
      <c r="E704" s="199"/>
      <c r="F704" s="200"/>
      <c r="G704" s="200"/>
      <c r="H704" s="198"/>
      <c r="I704" s="199"/>
      <c r="J704" s="212"/>
      <c r="K704" s="198"/>
      <c r="L704" s="198"/>
      <c r="M704" s="198"/>
      <c r="N704" s="198"/>
      <c r="O704" s="198"/>
      <c r="P704" s="198"/>
      <c r="Q704" s="198"/>
      <c r="R704" s="198"/>
      <c r="S704" s="198"/>
      <c r="T704" s="331"/>
      <c r="U704" s="331"/>
      <c r="V704" s="332"/>
      <c r="W704" s="332"/>
      <c r="X704" s="333"/>
      <c r="Y704" s="199"/>
      <c r="Z704" s="199"/>
      <c r="AA704" s="198"/>
      <c r="AB704" s="195"/>
      <c r="AC704" s="246"/>
      <c r="AD704" s="195"/>
      <c r="AE704" s="246"/>
      <c r="AF704" s="195"/>
      <c r="AG704" s="246"/>
      <c r="AH704" s="195"/>
      <c r="AI704" s="246"/>
      <c r="AK704" s="246"/>
      <c r="AM704" s="246"/>
    </row>
    <row r="705" spans="1:39" s="17" customFormat="1" ht="14.25" customHeight="1" x14ac:dyDescent="0.25">
      <c r="A705" s="198"/>
      <c r="B705" s="200"/>
      <c r="C705" s="199"/>
      <c r="D705" s="199"/>
      <c r="E705" s="199"/>
      <c r="F705" s="200"/>
      <c r="G705" s="200"/>
      <c r="H705" s="198"/>
      <c r="I705" s="199"/>
      <c r="J705" s="212"/>
      <c r="K705" s="198"/>
      <c r="L705" s="198"/>
      <c r="M705" s="198"/>
      <c r="N705" s="198"/>
      <c r="O705" s="198"/>
      <c r="P705" s="198"/>
      <c r="Q705" s="198"/>
      <c r="R705" s="198"/>
      <c r="S705" s="198"/>
      <c r="T705" s="331"/>
      <c r="U705" s="331"/>
      <c r="V705" s="332"/>
      <c r="W705" s="332"/>
      <c r="X705" s="333"/>
      <c r="Y705" s="199"/>
      <c r="Z705" s="199"/>
      <c r="AA705" s="198"/>
      <c r="AB705" s="195"/>
      <c r="AC705" s="246"/>
      <c r="AD705" s="195"/>
      <c r="AE705" s="246"/>
      <c r="AF705" s="195"/>
      <c r="AG705" s="246"/>
      <c r="AH705" s="195"/>
      <c r="AI705" s="246"/>
      <c r="AK705" s="246"/>
      <c r="AM705" s="246"/>
    </row>
    <row r="706" spans="1:39" s="17" customFormat="1" ht="14.25" customHeight="1" x14ac:dyDescent="0.25">
      <c r="A706" s="198"/>
      <c r="B706" s="200"/>
      <c r="C706" s="199"/>
      <c r="D706" s="199"/>
      <c r="E706" s="199"/>
      <c r="F706" s="200"/>
      <c r="G706" s="200"/>
      <c r="H706" s="198"/>
      <c r="I706" s="199"/>
      <c r="J706" s="212"/>
      <c r="K706" s="198"/>
      <c r="L706" s="198"/>
      <c r="M706" s="198"/>
      <c r="N706" s="198"/>
      <c r="O706" s="198"/>
      <c r="P706" s="198"/>
      <c r="Q706" s="198"/>
      <c r="R706" s="198"/>
      <c r="S706" s="198"/>
      <c r="T706" s="331"/>
      <c r="U706" s="331"/>
      <c r="V706" s="332"/>
      <c r="W706" s="332"/>
      <c r="X706" s="333"/>
      <c r="Y706" s="199"/>
      <c r="Z706" s="199"/>
      <c r="AA706" s="198"/>
      <c r="AB706" s="195"/>
      <c r="AC706" s="246"/>
      <c r="AD706" s="195"/>
      <c r="AE706" s="246"/>
      <c r="AF706" s="195"/>
      <c r="AG706" s="246"/>
      <c r="AH706" s="195"/>
      <c r="AI706" s="246"/>
      <c r="AK706" s="246"/>
      <c r="AM706" s="246"/>
    </row>
    <row r="707" spans="1:39" s="17" customFormat="1" ht="14.25" customHeight="1" x14ac:dyDescent="0.25">
      <c r="A707" s="198"/>
      <c r="B707" s="200"/>
      <c r="C707" s="199"/>
      <c r="D707" s="199"/>
      <c r="E707" s="199"/>
      <c r="F707" s="200"/>
      <c r="G707" s="200"/>
      <c r="H707" s="198"/>
      <c r="I707" s="199"/>
      <c r="J707" s="212"/>
      <c r="K707" s="198"/>
      <c r="L707" s="198"/>
      <c r="M707" s="198"/>
      <c r="N707" s="198"/>
      <c r="O707" s="198"/>
      <c r="P707" s="198"/>
      <c r="Q707" s="198"/>
      <c r="R707" s="198"/>
      <c r="S707" s="198"/>
      <c r="T707" s="331"/>
      <c r="U707" s="331"/>
      <c r="V707" s="332"/>
      <c r="W707" s="332"/>
      <c r="X707" s="333"/>
      <c r="Y707" s="199"/>
      <c r="Z707" s="199"/>
      <c r="AA707" s="198"/>
      <c r="AB707" s="195"/>
      <c r="AC707" s="246"/>
      <c r="AD707" s="195"/>
      <c r="AE707" s="246"/>
      <c r="AF707" s="195"/>
      <c r="AG707" s="246"/>
      <c r="AH707" s="195"/>
      <c r="AI707" s="246"/>
      <c r="AK707" s="246"/>
      <c r="AM707" s="246"/>
    </row>
    <row r="708" spans="1:39" s="17" customFormat="1" ht="14.25" customHeight="1" x14ac:dyDescent="0.25">
      <c r="A708" s="198"/>
      <c r="B708" s="200"/>
      <c r="C708" s="199"/>
      <c r="D708" s="199"/>
      <c r="E708" s="199"/>
      <c r="F708" s="200"/>
      <c r="G708" s="200"/>
      <c r="H708" s="198"/>
      <c r="I708" s="199"/>
      <c r="J708" s="212"/>
      <c r="K708" s="198"/>
      <c r="L708" s="198"/>
      <c r="M708" s="198"/>
      <c r="N708" s="198"/>
      <c r="O708" s="198"/>
      <c r="P708" s="198"/>
      <c r="Q708" s="198"/>
      <c r="R708" s="198"/>
      <c r="S708" s="198"/>
      <c r="T708" s="331"/>
      <c r="U708" s="331"/>
      <c r="V708" s="332"/>
      <c r="W708" s="332"/>
      <c r="X708" s="333"/>
      <c r="Y708" s="199"/>
      <c r="Z708" s="199"/>
      <c r="AA708" s="198"/>
      <c r="AB708" s="195"/>
      <c r="AC708" s="246"/>
      <c r="AD708" s="195"/>
      <c r="AE708" s="246"/>
      <c r="AF708" s="195"/>
      <c r="AG708" s="246"/>
      <c r="AH708" s="195"/>
      <c r="AI708" s="246"/>
      <c r="AK708" s="246"/>
      <c r="AM708" s="246"/>
    </row>
    <row r="709" spans="1:39" s="17" customFormat="1" ht="14.25" customHeight="1" x14ac:dyDescent="0.25">
      <c r="A709" s="198"/>
      <c r="B709" s="200"/>
      <c r="C709" s="199"/>
      <c r="D709" s="199"/>
      <c r="E709" s="199"/>
      <c r="F709" s="200"/>
      <c r="G709" s="200"/>
      <c r="H709" s="198"/>
      <c r="I709" s="199"/>
      <c r="J709" s="212"/>
      <c r="K709" s="198"/>
      <c r="L709" s="198"/>
      <c r="M709" s="198"/>
      <c r="N709" s="198"/>
      <c r="O709" s="198"/>
      <c r="P709" s="198"/>
      <c r="Q709" s="198"/>
      <c r="R709" s="198"/>
      <c r="S709" s="198"/>
      <c r="T709" s="331"/>
      <c r="U709" s="331"/>
      <c r="V709" s="332"/>
      <c r="W709" s="332"/>
      <c r="X709" s="333"/>
      <c r="Y709" s="199"/>
      <c r="Z709" s="199"/>
      <c r="AA709" s="198"/>
      <c r="AB709" s="195"/>
      <c r="AC709" s="246"/>
      <c r="AD709" s="195"/>
      <c r="AE709" s="246"/>
      <c r="AF709" s="195"/>
      <c r="AG709" s="246"/>
      <c r="AH709" s="195"/>
      <c r="AI709" s="246"/>
      <c r="AK709" s="246"/>
      <c r="AM709" s="246"/>
    </row>
    <row r="710" spans="1:39" s="17" customFormat="1" ht="14.25" customHeight="1" x14ac:dyDescent="0.25">
      <c r="A710" s="198"/>
      <c r="B710" s="200"/>
      <c r="C710" s="199"/>
      <c r="D710" s="199"/>
      <c r="E710" s="199"/>
      <c r="F710" s="200"/>
      <c r="G710" s="200"/>
      <c r="H710" s="198"/>
      <c r="I710" s="199"/>
      <c r="J710" s="212"/>
      <c r="K710" s="198"/>
      <c r="L710" s="198"/>
      <c r="M710" s="198"/>
      <c r="N710" s="198"/>
      <c r="O710" s="198"/>
      <c r="P710" s="198"/>
      <c r="Q710" s="198"/>
      <c r="R710" s="198"/>
      <c r="S710" s="198"/>
      <c r="T710" s="331"/>
      <c r="U710" s="331"/>
      <c r="V710" s="332"/>
      <c r="W710" s="332"/>
      <c r="X710" s="333"/>
      <c r="Y710" s="199"/>
      <c r="Z710" s="199"/>
      <c r="AA710" s="198"/>
      <c r="AB710" s="195"/>
      <c r="AC710" s="246"/>
      <c r="AD710" s="195"/>
      <c r="AE710" s="246"/>
      <c r="AF710" s="195"/>
      <c r="AG710" s="246"/>
      <c r="AH710" s="195"/>
      <c r="AI710" s="246"/>
      <c r="AK710" s="246"/>
      <c r="AM710" s="246"/>
    </row>
    <row r="711" spans="1:39" s="17" customFormat="1" ht="14.25" customHeight="1" x14ac:dyDescent="0.25">
      <c r="A711" s="198"/>
      <c r="B711" s="200"/>
      <c r="C711" s="199"/>
      <c r="D711" s="199"/>
      <c r="E711" s="199"/>
      <c r="F711" s="200"/>
      <c r="G711" s="200"/>
      <c r="H711" s="198"/>
      <c r="I711" s="199"/>
      <c r="J711" s="212"/>
      <c r="K711" s="198"/>
      <c r="L711" s="198"/>
      <c r="M711" s="198"/>
      <c r="N711" s="198"/>
      <c r="O711" s="198"/>
      <c r="P711" s="198"/>
      <c r="Q711" s="198"/>
      <c r="R711" s="198"/>
      <c r="S711" s="198"/>
      <c r="T711" s="331"/>
      <c r="U711" s="331"/>
      <c r="V711" s="332"/>
      <c r="W711" s="332"/>
      <c r="X711" s="333"/>
      <c r="Y711" s="199"/>
      <c r="Z711" s="199"/>
      <c r="AA711" s="198"/>
      <c r="AB711" s="195"/>
      <c r="AC711" s="246"/>
      <c r="AD711" s="195"/>
      <c r="AE711" s="246"/>
      <c r="AF711" s="195"/>
      <c r="AG711" s="246"/>
      <c r="AH711" s="195"/>
      <c r="AI711" s="246"/>
      <c r="AK711" s="246"/>
      <c r="AM711" s="246"/>
    </row>
    <row r="712" spans="1:39" s="17" customFormat="1" ht="14.25" customHeight="1" x14ac:dyDescent="0.25">
      <c r="A712" s="198"/>
      <c r="B712" s="200"/>
      <c r="C712" s="199"/>
      <c r="D712" s="199"/>
      <c r="E712" s="199"/>
      <c r="F712" s="200"/>
      <c r="G712" s="200"/>
      <c r="H712" s="198"/>
      <c r="I712" s="199"/>
      <c r="J712" s="212"/>
      <c r="K712" s="198"/>
      <c r="L712" s="198"/>
      <c r="M712" s="198"/>
      <c r="N712" s="198"/>
      <c r="O712" s="198"/>
      <c r="P712" s="198"/>
      <c r="Q712" s="198"/>
      <c r="R712" s="198"/>
      <c r="S712" s="198"/>
      <c r="T712" s="331"/>
      <c r="U712" s="331"/>
      <c r="V712" s="332"/>
      <c r="W712" s="332"/>
      <c r="X712" s="333"/>
      <c r="Y712" s="199"/>
      <c r="Z712" s="199"/>
      <c r="AA712" s="198"/>
      <c r="AB712" s="195"/>
      <c r="AC712" s="246"/>
      <c r="AD712" s="195"/>
      <c r="AE712" s="246"/>
      <c r="AF712" s="195"/>
      <c r="AG712" s="246"/>
      <c r="AH712" s="195"/>
      <c r="AI712" s="246"/>
      <c r="AK712" s="246"/>
      <c r="AM712" s="246"/>
    </row>
    <row r="713" spans="1:39" s="17" customFormat="1" ht="14.25" customHeight="1" x14ac:dyDescent="0.25">
      <c r="A713" s="198"/>
      <c r="B713" s="200"/>
      <c r="C713" s="199"/>
      <c r="D713" s="199"/>
      <c r="E713" s="199"/>
      <c r="F713" s="200"/>
      <c r="G713" s="200"/>
      <c r="H713" s="198"/>
      <c r="I713" s="199"/>
      <c r="J713" s="212"/>
      <c r="K713" s="198"/>
      <c r="L713" s="198"/>
      <c r="M713" s="198"/>
      <c r="N713" s="198"/>
      <c r="O713" s="198"/>
      <c r="P713" s="198"/>
      <c r="Q713" s="198"/>
      <c r="R713" s="198"/>
      <c r="S713" s="198"/>
      <c r="T713" s="331"/>
      <c r="U713" s="331"/>
      <c r="V713" s="332"/>
      <c r="W713" s="332"/>
      <c r="X713" s="333"/>
      <c r="Y713" s="199"/>
      <c r="Z713" s="199"/>
      <c r="AA713" s="198"/>
      <c r="AB713" s="195"/>
      <c r="AC713" s="246"/>
      <c r="AD713" s="195"/>
      <c r="AE713" s="246"/>
      <c r="AF713" s="195"/>
      <c r="AG713" s="246"/>
      <c r="AH713" s="195"/>
      <c r="AI713" s="246"/>
      <c r="AK713" s="246"/>
      <c r="AM713" s="246"/>
    </row>
    <row r="714" spans="1:39" s="17" customFormat="1" ht="14.25" customHeight="1" x14ac:dyDescent="0.25">
      <c r="A714" s="198"/>
      <c r="B714" s="200"/>
      <c r="C714" s="199"/>
      <c r="D714" s="199"/>
      <c r="E714" s="199"/>
      <c r="F714" s="200"/>
      <c r="G714" s="200"/>
      <c r="H714" s="198"/>
      <c r="I714" s="199"/>
      <c r="J714" s="212"/>
      <c r="K714" s="198"/>
      <c r="L714" s="198"/>
      <c r="M714" s="198"/>
      <c r="N714" s="198"/>
      <c r="O714" s="198"/>
      <c r="P714" s="198"/>
      <c r="Q714" s="198"/>
      <c r="R714" s="198"/>
      <c r="S714" s="198"/>
      <c r="T714" s="331"/>
      <c r="U714" s="331"/>
      <c r="V714" s="332"/>
      <c r="W714" s="332"/>
      <c r="X714" s="333"/>
      <c r="Y714" s="199"/>
      <c r="Z714" s="199"/>
      <c r="AA714" s="198"/>
      <c r="AB714" s="195"/>
      <c r="AC714" s="246"/>
      <c r="AD714" s="195"/>
      <c r="AE714" s="246"/>
      <c r="AF714" s="195"/>
      <c r="AG714" s="246"/>
      <c r="AH714" s="195"/>
      <c r="AI714" s="246"/>
      <c r="AK714" s="246"/>
      <c r="AM714" s="246"/>
    </row>
    <row r="715" spans="1:39" s="17" customFormat="1" ht="14.25" customHeight="1" x14ac:dyDescent="0.25">
      <c r="A715" s="198"/>
      <c r="B715" s="200"/>
      <c r="C715" s="199"/>
      <c r="D715" s="199"/>
      <c r="E715" s="199"/>
      <c r="F715" s="200"/>
      <c r="G715" s="200"/>
      <c r="H715" s="198"/>
      <c r="I715" s="199"/>
      <c r="J715" s="212"/>
      <c r="K715" s="198"/>
      <c r="L715" s="198"/>
      <c r="M715" s="198"/>
      <c r="N715" s="198"/>
      <c r="O715" s="198"/>
      <c r="P715" s="198"/>
      <c r="Q715" s="198"/>
      <c r="R715" s="198"/>
      <c r="S715" s="198"/>
      <c r="T715" s="331"/>
      <c r="U715" s="331"/>
      <c r="V715" s="332"/>
      <c r="W715" s="332"/>
      <c r="X715" s="333"/>
      <c r="Y715" s="199"/>
      <c r="Z715" s="199"/>
      <c r="AA715" s="198"/>
      <c r="AB715" s="195"/>
      <c r="AC715" s="246"/>
      <c r="AD715" s="195"/>
      <c r="AE715" s="246"/>
      <c r="AF715" s="195"/>
      <c r="AG715" s="246"/>
      <c r="AH715" s="195"/>
      <c r="AI715" s="246"/>
      <c r="AK715" s="246"/>
      <c r="AM715" s="246"/>
    </row>
    <row r="716" spans="1:39" s="17" customFormat="1" ht="14.25" customHeight="1" x14ac:dyDescent="0.25">
      <c r="A716" s="198"/>
      <c r="B716" s="200"/>
      <c r="C716" s="199"/>
      <c r="D716" s="199"/>
      <c r="E716" s="199"/>
      <c r="F716" s="200"/>
      <c r="G716" s="200"/>
      <c r="H716" s="198"/>
      <c r="I716" s="199"/>
      <c r="J716" s="212"/>
      <c r="K716" s="198"/>
      <c r="L716" s="198"/>
      <c r="M716" s="198"/>
      <c r="N716" s="198"/>
      <c r="O716" s="198"/>
      <c r="P716" s="198"/>
      <c r="Q716" s="198"/>
      <c r="R716" s="198"/>
      <c r="S716" s="198"/>
      <c r="T716" s="331"/>
      <c r="U716" s="331"/>
      <c r="V716" s="332"/>
      <c r="W716" s="332"/>
      <c r="X716" s="333"/>
      <c r="Y716" s="199"/>
      <c r="Z716" s="199"/>
      <c r="AA716" s="198"/>
      <c r="AB716" s="195"/>
      <c r="AC716" s="246"/>
      <c r="AD716" s="195"/>
      <c r="AE716" s="246"/>
      <c r="AF716" s="195"/>
      <c r="AG716" s="246"/>
      <c r="AH716" s="195"/>
      <c r="AI716" s="246"/>
      <c r="AK716" s="246"/>
      <c r="AM716" s="246"/>
    </row>
    <row r="717" spans="1:39" s="17" customFormat="1" ht="14.25" customHeight="1" x14ac:dyDescent="0.25">
      <c r="A717" s="198"/>
      <c r="B717" s="200"/>
      <c r="C717" s="199"/>
      <c r="D717" s="199"/>
      <c r="E717" s="199"/>
      <c r="F717" s="200"/>
      <c r="G717" s="200"/>
      <c r="H717" s="198"/>
      <c r="I717" s="199"/>
      <c r="J717" s="212"/>
      <c r="K717" s="198"/>
      <c r="L717" s="198"/>
      <c r="M717" s="198"/>
      <c r="N717" s="198"/>
      <c r="O717" s="198"/>
      <c r="P717" s="198"/>
      <c r="Q717" s="198"/>
      <c r="R717" s="198"/>
      <c r="S717" s="198"/>
      <c r="T717" s="331"/>
      <c r="U717" s="331"/>
      <c r="V717" s="332"/>
      <c r="W717" s="332"/>
      <c r="X717" s="333"/>
      <c r="Y717" s="199"/>
      <c r="Z717" s="199"/>
      <c r="AA717" s="198"/>
      <c r="AB717" s="195"/>
      <c r="AC717" s="246"/>
      <c r="AD717" s="195"/>
      <c r="AE717" s="246"/>
      <c r="AF717" s="195"/>
      <c r="AG717" s="246"/>
      <c r="AH717" s="195"/>
      <c r="AI717" s="246"/>
      <c r="AK717" s="246"/>
      <c r="AM717" s="246"/>
    </row>
    <row r="718" spans="1:39" s="17" customFormat="1" ht="14.25" customHeight="1" x14ac:dyDescent="0.25">
      <c r="A718" s="198"/>
      <c r="B718" s="200"/>
      <c r="C718" s="199"/>
      <c r="D718" s="199"/>
      <c r="E718" s="199"/>
      <c r="F718" s="200"/>
      <c r="G718" s="200"/>
      <c r="H718" s="198"/>
      <c r="I718" s="199"/>
      <c r="J718" s="212"/>
      <c r="K718" s="198"/>
      <c r="L718" s="198"/>
      <c r="M718" s="198"/>
      <c r="N718" s="198"/>
      <c r="O718" s="198"/>
      <c r="P718" s="198"/>
      <c r="Q718" s="198"/>
      <c r="R718" s="198"/>
      <c r="S718" s="198"/>
      <c r="T718" s="331"/>
      <c r="U718" s="331"/>
      <c r="V718" s="332"/>
      <c r="W718" s="332"/>
      <c r="X718" s="333"/>
      <c r="Y718" s="199"/>
      <c r="Z718" s="199"/>
      <c r="AA718" s="198"/>
      <c r="AB718" s="195"/>
      <c r="AC718" s="246"/>
      <c r="AD718" s="195"/>
      <c r="AE718" s="246"/>
      <c r="AF718" s="195"/>
      <c r="AG718" s="246"/>
      <c r="AH718" s="195"/>
      <c r="AI718" s="246"/>
      <c r="AK718" s="246"/>
      <c r="AM718" s="246"/>
    </row>
    <row r="719" spans="1:39" s="17" customFormat="1" ht="14.25" customHeight="1" x14ac:dyDescent="0.25">
      <c r="A719" s="198"/>
      <c r="B719" s="200"/>
      <c r="C719" s="199"/>
      <c r="D719" s="199"/>
      <c r="E719" s="199"/>
      <c r="F719" s="200"/>
      <c r="G719" s="200"/>
      <c r="H719" s="198"/>
      <c r="I719" s="199"/>
      <c r="J719" s="212"/>
      <c r="K719" s="198"/>
      <c r="L719" s="198"/>
      <c r="M719" s="198"/>
      <c r="N719" s="198"/>
      <c r="O719" s="198"/>
      <c r="P719" s="198"/>
      <c r="Q719" s="198"/>
      <c r="R719" s="198"/>
      <c r="S719" s="198"/>
      <c r="T719" s="331"/>
      <c r="U719" s="331"/>
      <c r="V719" s="332"/>
      <c r="W719" s="332"/>
      <c r="X719" s="333"/>
      <c r="Y719" s="199"/>
      <c r="Z719" s="199"/>
      <c r="AA719" s="198"/>
      <c r="AB719" s="195"/>
      <c r="AC719" s="246"/>
      <c r="AD719" s="195"/>
      <c r="AE719" s="246"/>
      <c r="AF719" s="195"/>
      <c r="AG719" s="246"/>
      <c r="AH719" s="195"/>
      <c r="AI719" s="246"/>
      <c r="AK719" s="246"/>
      <c r="AM719" s="246"/>
    </row>
    <row r="720" spans="1:39" s="17" customFormat="1" ht="14.25" customHeight="1" x14ac:dyDescent="0.25">
      <c r="A720" s="198"/>
      <c r="B720" s="200"/>
      <c r="C720" s="199"/>
      <c r="D720" s="199"/>
      <c r="E720" s="199"/>
      <c r="F720" s="200"/>
      <c r="G720" s="200"/>
      <c r="H720" s="198"/>
      <c r="I720" s="199"/>
      <c r="J720" s="212"/>
      <c r="K720" s="198"/>
      <c r="L720" s="198"/>
      <c r="M720" s="198"/>
      <c r="N720" s="198"/>
      <c r="O720" s="198"/>
      <c r="P720" s="198"/>
      <c r="Q720" s="198"/>
      <c r="R720" s="198"/>
      <c r="S720" s="198"/>
      <c r="T720" s="331"/>
      <c r="U720" s="331"/>
      <c r="V720" s="332"/>
      <c r="W720" s="332"/>
      <c r="X720" s="333"/>
      <c r="Y720" s="199"/>
      <c r="Z720" s="199"/>
      <c r="AA720" s="198"/>
      <c r="AB720" s="195"/>
      <c r="AC720" s="246"/>
      <c r="AD720" s="195"/>
      <c r="AE720" s="246"/>
      <c r="AF720" s="195"/>
      <c r="AG720" s="246"/>
      <c r="AH720" s="195"/>
      <c r="AI720" s="246"/>
      <c r="AK720" s="246"/>
      <c r="AM720" s="246"/>
    </row>
    <row r="721" spans="1:39" s="17" customFormat="1" ht="14.25" customHeight="1" x14ac:dyDescent="0.25">
      <c r="A721" s="198"/>
      <c r="B721" s="200"/>
      <c r="C721" s="199"/>
      <c r="D721" s="199"/>
      <c r="E721" s="199"/>
      <c r="F721" s="200"/>
      <c r="G721" s="200"/>
      <c r="H721" s="198"/>
      <c r="I721" s="199"/>
      <c r="J721" s="212"/>
      <c r="K721" s="198"/>
      <c r="L721" s="198"/>
      <c r="M721" s="198"/>
      <c r="N721" s="198"/>
      <c r="O721" s="198"/>
      <c r="P721" s="198"/>
      <c r="Q721" s="198"/>
      <c r="R721" s="198"/>
      <c r="S721" s="198"/>
      <c r="T721" s="331"/>
      <c r="U721" s="331"/>
      <c r="V721" s="332"/>
      <c r="W721" s="332"/>
      <c r="X721" s="333"/>
      <c r="Y721" s="199"/>
      <c r="Z721" s="199"/>
      <c r="AA721" s="198"/>
      <c r="AB721" s="195"/>
      <c r="AC721" s="246"/>
      <c r="AD721" s="195"/>
      <c r="AE721" s="246"/>
      <c r="AF721" s="195"/>
      <c r="AG721" s="246"/>
      <c r="AH721" s="195"/>
      <c r="AI721" s="246"/>
      <c r="AK721" s="246"/>
      <c r="AM721" s="246"/>
    </row>
    <row r="722" spans="1:39" s="17" customFormat="1" ht="14.25" customHeight="1" x14ac:dyDescent="0.25">
      <c r="A722" s="198"/>
      <c r="B722" s="200"/>
      <c r="C722" s="199"/>
      <c r="D722" s="199"/>
      <c r="E722" s="199"/>
      <c r="F722" s="200"/>
      <c r="G722" s="200"/>
      <c r="H722" s="198"/>
      <c r="I722" s="199"/>
      <c r="J722" s="212"/>
      <c r="K722" s="198"/>
      <c r="L722" s="198"/>
      <c r="M722" s="198"/>
      <c r="N722" s="198"/>
      <c r="O722" s="198"/>
      <c r="P722" s="198"/>
      <c r="Q722" s="198"/>
      <c r="R722" s="198"/>
      <c r="S722" s="198"/>
      <c r="T722" s="331"/>
      <c r="U722" s="331"/>
      <c r="V722" s="332"/>
      <c r="W722" s="332"/>
      <c r="X722" s="333"/>
      <c r="Y722" s="199"/>
      <c r="Z722" s="199"/>
      <c r="AA722" s="198"/>
      <c r="AB722" s="195"/>
      <c r="AC722" s="246"/>
      <c r="AD722" s="195"/>
      <c r="AE722" s="246"/>
      <c r="AF722" s="195"/>
      <c r="AG722" s="246"/>
      <c r="AH722" s="195"/>
      <c r="AI722" s="246"/>
      <c r="AK722" s="246"/>
      <c r="AM722" s="246"/>
    </row>
    <row r="723" spans="1:39" s="17" customFormat="1" ht="14.25" customHeight="1" x14ac:dyDescent="0.25">
      <c r="A723" s="198"/>
      <c r="B723" s="200"/>
      <c r="C723" s="199"/>
      <c r="D723" s="199"/>
      <c r="E723" s="199"/>
      <c r="F723" s="200"/>
      <c r="G723" s="200"/>
      <c r="H723" s="198"/>
      <c r="I723" s="199"/>
      <c r="J723" s="212"/>
      <c r="K723" s="198"/>
      <c r="L723" s="198"/>
      <c r="M723" s="198"/>
      <c r="N723" s="198"/>
      <c r="O723" s="198"/>
      <c r="P723" s="198"/>
      <c r="Q723" s="198"/>
      <c r="R723" s="198"/>
      <c r="S723" s="198"/>
      <c r="T723" s="331"/>
      <c r="U723" s="331"/>
      <c r="V723" s="332"/>
      <c r="W723" s="332"/>
      <c r="X723" s="333"/>
      <c r="Y723" s="199"/>
      <c r="Z723" s="199"/>
      <c r="AA723" s="198"/>
      <c r="AB723" s="195"/>
      <c r="AC723" s="246"/>
      <c r="AD723" s="195"/>
      <c r="AE723" s="246"/>
      <c r="AF723" s="195"/>
      <c r="AG723" s="246"/>
      <c r="AH723" s="195"/>
      <c r="AI723" s="246"/>
      <c r="AK723" s="246"/>
      <c r="AM723" s="246"/>
    </row>
    <row r="724" spans="1:39" s="17" customFormat="1" ht="14.25" customHeight="1" x14ac:dyDescent="0.25">
      <c r="A724" s="198"/>
      <c r="B724" s="200"/>
      <c r="C724" s="199"/>
      <c r="D724" s="199"/>
      <c r="E724" s="199"/>
      <c r="F724" s="200"/>
      <c r="G724" s="200"/>
      <c r="H724" s="198"/>
      <c r="I724" s="199"/>
      <c r="J724" s="212"/>
      <c r="K724" s="198"/>
      <c r="L724" s="198"/>
      <c r="M724" s="198"/>
      <c r="N724" s="198"/>
      <c r="O724" s="198"/>
      <c r="P724" s="198"/>
      <c r="Q724" s="198"/>
      <c r="R724" s="198"/>
      <c r="S724" s="198"/>
      <c r="T724" s="331"/>
      <c r="U724" s="331"/>
      <c r="V724" s="332"/>
      <c r="W724" s="332"/>
      <c r="X724" s="333"/>
      <c r="Y724" s="199"/>
      <c r="Z724" s="199"/>
      <c r="AA724" s="198"/>
      <c r="AB724" s="195"/>
      <c r="AC724" s="246"/>
      <c r="AD724" s="195"/>
      <c r="AE724" s="246"/>
      <c r="AF724" s="195"/>
      <c r="AG724" s="246"/>
      <c r="AH724" s="195"/>
      <c r="AI724" s="246"/>
      <c r="AK724" s="246"/>
      <c r="AM724" s="246"/>
    </row>
    <row r="725" spans="1:39" s="17" customFormat="1" ht="14.25" customHeight="1" x14ac:dyDescent="0.25">
      <c r="A725" s="198"/>
      <c r="B725" s="200"/>
      <c r="C725" s="199"/>
      <c r="D725" s="199"/>
      <c r="E725" s="199"/>
      <c r="F725" s="200"/>
      <c r="G725" s="200"/>
      <c r="H725" s="198"/>
      <c r="I725" s="199"/>
      <c r="J725" s="212"/>
      <c r="K725" s="198"/>
      <c r="L725" s="198"/>
      <c r="M725" s="198"/>
      <c r="N725" s="198"/>
      <c r="O725" s="198"/>
      <c r="P725" s="198"/>
      <c r="Q725" s="198"/>
      <c r="R725" s="198"/>
      <c r="S725" s="198"/>
      <c r="T725" s="331"/>
      <c r="U725" s="331"/>
      <c r="V725" s="332"/>
      <c r="W725" s="332"/>
      <c r="X725" s="333"/>
      <c r="Y725" s="199"/>
      <c r="Z725" s="199"/>
      <c r="AA725" s="198"/>
      <c r="AB725" s="195"/>
      <c r="AC725" s="246"/>
      <c r="AD725" s="195"/>
      <c r="AE725" s="246"/>
      <c r="AF725" s="195"/>
      <c r="AG725" s="246"/>
      <c r="AH725" s="195"/>
      <c r="AI725" s="246"/>
      <c r="AK725" s="246"/>
      <c r="AM725" s="246"/>
    </row>
    <row r="726" spans="1:39" s="17" customFormat="1" ht="14.25" customHeight="1" x14ac:dyDescent="0.25">
      <c r="A726" s="198"/>
      <c r="B726" s="200"/>
      <c r="C726" s="199"/>
      <c r="D726" s="199"/>
      <c r="E726" s="199"/>
      <c r="F726" s="200"/>
      <c r="G726" s="200"/>
      <c r="H726" s="198"/>
      <c r="I726" s="199"/>
      <c r="J726" s="212"/>
      <c r="K726" s="198"/>
      <c r="L726" s="198"/>
      <c r="M726" s="198"/>
      <c r="N726" s="198"/>
      <c r="O726" s="198"/>
      <c r="P726" s="198"/>
      <c r="Q726" s="198"/>
      <c r="R726" s="198"/>
      <c r="S726" s="198"/>
      <c r="T726" s="331"/>
      <c r="U726" s="331"/>
      <c r="V726" s="332"/>
      <c r="W726" s="332"/>
      <c r="X726" s="333"/>
      <c r="Y726" s="199"/>
      <c r="Z726" s="199"/>
      <c r="AA726" s="198"/>
      <c r="AB726" s="195"/>
      <c r="AC726" s="246"/>
      <c r="AD726" s="195"/>
      <c r="AE726" s="246"/>
      <c r="AF726" s="195"/>
      <c r="AG726" s="246"/>
      <c r="AH726" s="195"/>
      <c r="AI726" s="246"/>
      <c r="AK726" s="246"/>
      <c r="AM726" s="246"/>
    </row>
    <row r="727" spans="1:39" s="17" customFormat="1" ht="14.25" customHeight="1" x14ac:dyDescent="0.25">
      <c r="A727" s="198"/>
      <c r="B727" s="200"/>
      <c r="C727" s="199"/>
      <c r="D727" s="199"/>
      <c r="E727" s="199"/>
      <c r="F727" s="200"/>
      <c r="G727" s="200"/>
      <c r="H727" s="198"/>
      <c r="I727" s="199"/>
      <c r="J727" s="212"/>
      <c r="K727" s="198"/>
      <c r="L727" s="198"/>
      <c r="M727" s="198"/>
      <c r="N727" s="198"/>
      <c r="O727" s="198"/>
      <c r="P727" s="198"/>
      <c r="Q727" s="198"/>
      <c r="R727" s="198"/>
      <c r="S727" s="198"/>
      <c r="T727" s="331"/>
      <c r="U727" s="331"/>
      <c r="V727" s="332"/>
      <c r="W727" s="332"/>
      <c r="X727" s="333"/>
      <c r="Y727" s="199"/>
      <c r="Z727" s="199"/>
      <c r="AA727" s="198"/>
      <c r="AB727" s="195"/>
      <c r="AC727" s="246"/>
      <c r="AD727" s="195"/>
      <c r="AE727" s="246"/>
      <c r="AF727" s="195"/>
      <c r="AG727" s="246"/>
      <c r="AH727" s="195"/>
      <c r="AI727" s="246"/>
      <c r="AK727" s="246"/>
      <c r="AM727" s="246"/>
    </row>
    <row r="728" spans="1:39" s="17" customFormat="1" ht="14.25" customHeight="1" x14ac:dyDescent="0.25">
      <c r="A728" s="198"/>
      <c r="B728" s="200"/>
      <c r="C728" s="199"/>
      <c r="D728" s="199"/>
      <c r="E728" s="199"/>
      <c r="F728" s="200"/>
      <c r="G728" s="200"/>
      <c r="H728" s="198"/>
      <c r="I728" s="199"/>
      <c r="J728" s="212"/>
      <c r="K728" s="198"/>
      <c r="L728" s="198"/>
      <c r="M728" s="198"/>
      <c r="N728" s="198"/>
      <c r="O728" s="198"/>
      <c r="P728" s="198"/>
      <c r="Q728" s="198"/>
      <c r="R728" s="198"/>
      <c r="S728" s="198"/>
      <c r="T728" s="331"/>
      <c r="U728" s="331"/>
      <c r="V728" s="332"/>
      <c r="W728" s="332"/>
      <c r="X728" s="333"/>
      <c r="Y728" s="199"/>
      <c r="Z728" s="199"/>
      <c r="AA728" s="198"/>
      <c r="AB728" s="195"/>
      <c r="AC728" s="246"/>
      <c r="AD728" s="195"/>
      <c r="AE728" s="246"/>
      <c r="AF728" s="195"/>
      <c r="AG728" s="246"/>
      <c r="AH728" s="195"/>
      <c r="AI728" s="246"/>
      <c r="AK728" s="246"/>
      <c r="AM728" s="246"/>
    </row>
    <row r="729" spans="1:39" s="17" customFormat="1" ht="14.25" customHeight="1" x14ac:dyDescent="0.25">
      <c r="A729" s="198"/>
      <c r="B729" s="200"/>
      <c r="C729" s="199"/>
      <c r="D729" s="199"/>
      <c r="E729" s="199"/>
      <c r="F729" s="200"/>
      <c r="G729" s="200"/>
      <c r="H729" s="198"/>
      <c r="I729" s="199"/>
      <c r="J729" s="212"/>
      <c r="K729" s="198"/>
      <c r="L729" s="198"/>
      <c r="M729" s="198"/>
      <c r="N729" s="198"/>
      <c r="O729" s="198"/>
      <c r="P729" s="198"/>
      <c r="Q729" s="198"/>
      <c r="R729" s="198"/>
      <c r="S729" s="198"/>
      <c r="T729" s="331"/>
      <c r="U729" s="331"/>
      <c r="V729" s="332"/>
      <c r="W729" s="332"/>
      <c r="X729" s="333"/>
      <c r="Y729" s="199"/>
      <c r="Z729" s="199"/>
      <c r="AA729" s="198"/>
      <c r="AB729" s="195"/>
      <c r="AC729" s="246"/>
      <c r="AD729" s="195"/>
      <c r="AE729" s="246"/>
      <c r="AF729" s="195"/>
      <c r="AG729" s="246"/>
      <c r="AH729" s="195"/>
      <c r="AI729" s="246"/>
      <c r="AK729" s="246"/>
      <c r="AM729" s="246"/>
    </row>
    <row r="730" spans="1:39" s="17" customFormat="1" ht="14.25" customHeight="1" x14ac:dyDescent="0.25">
      <c r="A730" s="198"/>
      <c r="B730" s="200"/>
      <c r="C730" s="199"/>
      <c r="D730" s="199"/>
      <c r="E730" s="199"/>
      <c r="F730" s="200"/>
      <c r="G730" s="200"/>
      <c r="H730" s="198"/>
      <c r="I730" s="199"/>
      <c r="J730" s="212"/>
      <c r="K730" s="198"/>
      <c r="L730" s="198"/>
      <c r="M730" s="198"/>
      <c r="N730" s="198"/>
      <c r="O730" s="198"/>
      <c r="P730" s="198"/>
      <c r="Q730" s="198"/>
      <c r="R730" s="198"/>
      <c r="S730" s="198"/>
      <c r="T730" s="331"/>
      <c r="U730" s="331"/>
      <c r="V730" s="332"/>
      <c r="W730" s="332"/>
      <c r="X730" s="333"/>
      <c r="Y730" s="199"/>
      <c r="Z730" s="199"/>
      <c r="AA730" s="198"/>
      <c r="AB730" s="195"/>
      <c r="AC730" s="246"/>
      <c r="AD730" s="195"/>
      <c r="AE730" s="246"/>
      <c r="AF730" s="195"/>
      <c r="AG730" s="246"/>
      <c r="AH730" s="195"/>
      <c r="AI730" s="246"/>
      <c r="AK730" s="246"/>
      <c r="AM730" s="246"/>
    </row>
    <row r="731" spans="1:39" s="17" customFormat="1" ht="14.25" customHeight="1" x14ac:dyDescent="0.25">
      <c r="A731" s="198"/>
      <c r="B731" s="200"/>
      <c r="C731" s="199"/>
      <c r="D731" s="199"/>
      <c r="E731" s="199"/>
      <c r="F731" s="200"/>
      <c r="G731" s="200"/>
      <c r="H731" s="198"/>
      <c r="I731" s="199"/>
      <c r="J731" s="212"/>
      <c r="K731" s="198"/>
      <c r="L731" s="198"/>
      <c r="M731" s="198"/>
      <c r="N731" s="198"/>
      <c r="O731" s="198"/>
      <c r="P731" s="198"/>
      <c r="Q731" s="198"/>
      <c r="R731" s="198"/>
      <c r="S731" s="198"/>
      <c r="T731" s="331"/>
      <c r="U731" s="331"/>
      <c r="V731" s="332"/>
      <c r="W731" s="332"/>
      <c r="X731" s="333"/>
      <c r="Y731" s="199"/>
      <c r="Z731" s="199"/>
      <c r="AA731" s="198"/>
      <c r="AB731" s="195"/>
      <c r="AC731" s="246"/>
      <c r="AD731" s="195"/>
      <c r="AE731" s="246"/>
      <c r="AF731" s="195"/>
      <c r="AG731" s="246"/>
      <c r="AH731" s="195"/>
      <c r="AI731" s="246"/>
      <c r="AK731" s="246"/>
      <c r="AM731" s="246"/>
    </row>
    <row r="732" spans="1:39" s="17" customFormat="1" ht="14.25" customHeight="1" x14ac:dyDescent="0.25">
      <c r="A732" s="198"/>
      <c r="B732" s="200"/>
      <c r="C732" s="199"/>
      <c r="D732" s="199"/>
      <c r="E732" s="199"/>
      <c r="F732" s="200"/>
      <c r="G732" s="200"/>
      <c r="H732" s="198"/>
      <c r="I732" s="199"/>
      <c r="J732" s="212"/>
      <c r="K732" s="198"/>
      <c r="L732" s="198"/>
      <c r="M732" s="198"/>
      <c r="N732" s="198"/>
      <c r="O732" s="198"/>
      <c r="P732" s="198"/>
      <c r="Q732" s="198"/>
      <c r="R732" s="198"/>
      <c r="S732" s="198"/>
      <c r="T732" s="331"/>
      <c r="U732" s="331"/>
      <c r="V732" s="332"/>
      <c r="W732" s="332"/>
      <c r="X732" s="333"/>
      <c r="Y732" s="199"/>
      <c r="Z732" s="199"/>
      <c r="AA732" s="198"/>
      <c r="AB732" s="195"/>
      <c r="AC732" s="246"/>
      <c r="AD732" s="195"/>
      <c r="AE732" s="246"/>
      <c r="AF732" s="195"/>
      <c r="AG732" s="246"/>
      <c r="AH732" s="195"/>
      <c r="AI732" s="246"/>
      <c r="AK732" s="246"/>
      <c r="AM732" s="246"/>
    </row>
    <row r="733" spans="1:39" s="17" customFormat="1" ht="14.25" customHeight="1" x14ac:dyDescent="0.25">
      <c r="A733" s="198"/>
      <c r="B733" s="200"/>
      <c r="C733" s="199"/>
      <c r="D733" s="199"/>
      <c r="E733" s="199"/>
      <c r="F733" s="200"/>
      <c r="G733" s="200"/>
      <c r="H733" s="198"/>
      <c r="I733" s="199"/>
      <c r="J733" s="212"/>
      <c r="K733" s="198"/>
      <c r="L733" s="198"/>
      <c r="M733" s="198"/>
      <c r="N733" s="198"/>
      <c r="O733" s="198"/>
      <c r="P733" s="198"/>
      <c r="Q733" s="198"/>
      <c r="R733" s="198"/>
      <c r="S733" s="198"/>
      <c r="T733" s="331"/>
      <c r="U733" s="331"/>
      <c r="V733" s="332"/>
      <c r="W733" s="332"/>
      <c r="X733" s="333"/>
      <c r="Y733" s="199"/>
      <c r="Z733" s="199"/>
      <c r="AA733" s="198"/>
      <c r="AB733" s="195"/>
      <c r="AC733" s="246"/>
      <c r="AD733" s="195"/>
      <c r="AE733" s="246"/>
      <c r="AF733" s="195"/>
      <c r="AG733" s="246"/>
      <c r="AH733" s="195"/>
      <c r="AI733" s="246"/>
      <c r="AK733" s="246"/>
      <c r="AM733" s="246"/>
    </row>
    <row r="734" spans="1:39" s="17" customFormat="1" ht="14.25" customHeight="1" x14ac:dyDescent="0.25">
      <c r="A734" s="198"/>
      <c r="B734" s="200"/>
      <c r="C734" s="199"/>
      <c r="D734" s="199"/>
      <c r="E734" s="199"/>
      <c r="F734" s="200"/>
      <c r="G734" s="200"/>
      <c r="H734" s="198"/>
      <c r="I734" s="199"/>
      <c r="J734" s="212"/>
      <c r="K734" s="198"/>
      <c r="L734" s="198"/>
      <c r="M734" s="198"/>
      <c r="N734" s="198"/>
      <c r="O734" s="198"/>
      <c r="P734" s="198"/>
      <c r="Q734" s="198"/>
      <c r="R734" s="198"/>
      <c r="S734" s="198"/>
      <c r="T734" s="331"/>
      <c r="U734" s="331"/>
      <c r="V734" s="332"/>
      <c r="W734" s="332"/>
      <c r="X734" s="333"/>
      <c r="Y734" s="199"/>
      <c r="Z734" s="199"/>
      <c r="AA734" s="198"/>
      <c r="AB734" s="195"/>
      <c r="AC734" s="246"/>
      <c r="AD734" s="195"/>
      <c r="AE734" s="246"/>
      <c r="AF734" s="195"/>
      <c r="AG734" s="246"/>
      <c r="AH734" s="195"/>
      <c r="AI734" s="246"/>
      <c r="AK734" s="246"/>
      <c r="AM734" s="246"/>
    </row>
    <row r="735" spans="1:39" s="17" customFormat="1" ht="14.25" customHeight="1" x14ac:dyDescent="0.25">
      <c r="A735" s="198"/>
      <c r="B735" s="200"/>
      <c r="C735" s="199"/>
      <c r="D735" s="199"/>
      <c r="E735" s="199"/>
      <c r="F735" s="200"/>
      <c r="G735" s="200"/>
      <c r="H735" s="198"/>
      <c r="I735" s="199"/>
      <c r="J735" s="212"/>
      <c r="K735" s="198"/>
      <c r="L735" s="198"/>
      <c r="M735" s="198"/>
      <c r="N735" s="198"/>
      <c r="O735" s="198"/>
      <c r="P735" s="198"/>
      <c r="Q735" s="198"/>
      <c r="R735" s="198"/>
      <c r="S735" s="198"/>
      <c r="T735" s="331"/>
      <c r="U735" s="331"/>
      <c r="V735" s="332"/>
      <c r="W735" s="332"/>
      <c r="X735" s="333"/>
      <c r="Y735" s="199"/>
      <c r="Z735" s="199"/>
      <c r="AA735" s="198"/>
      <c r="AB735" s="195"/>
      <c r="AC735" s="246"/>
      <c r="AD735" s="195"/>
      <c r="AE735" s="246"/>
      <c r="AF735" s="195"/>
      <c r="AG735" s="246"/>
      <c r="AH735" s="195"/>
      <c r="AI735" s="246"/>
      <c r="AK735" s="246"/>
      <c r="AM735" s="246"/>
    </row>
    <row r="736" spans="1:39" s="17" customFormat="1" ht="14.25" customHeight="1" x14ac:dyDescent="0.25">
      <c r="A736" s="198"/>
      <c r="B736" s="200"/>
      <c r="C736" s="199"/>
      <c r="D736" s="199"/>
      <c r="E736" s="199"/>
      <c r="F736" s="200"/>
      <c r="G736" s="200"/>
      <c r="H736" s="198"/>
      <c r="I736" s="199"/>
      <c r="J736" s="212"/>
      <c r="K736" s="198"/>
      <c r="L736" s="198"/>
      <c r="M736" s="198"/>
      <c r="N736" s="198"/>
      <c r="O736" s="198"/>
      <c r="P736" s="198"/>
      <c r="Q736" s="198"/>
      <c r="R736" s="198"/>
      <c r="S736" s="198"/>
      <c r="T736" s="331"/>
      <c r="U736" s="331"/>
      <c r="V736" s="332"/>
      <c r="W736" s="332"/>
      <c r="X736" s="333"/>
      <c r="Y736" s="199"/>
      <c r="Z736" s="199"/>
      <c r="AA736" s="198"/>
      <c r="AB736" s="195"/>
      <c r="AC736" s="246"/>
      <c r="AD736" s="195"/>
      <c r="AE736" s="246"/>
      <c r="AF736" s="195"/>
      <c r="AG736" s="246"/>
      <c r="AH736" s="195"/>
      <c r="AI736" s="246"/>
      <c r="AK736" s="246"/>
      <c r="AM736" s="246"/>
    </row>
    <row r="737" spans="1:39" s="17" customFormat="1" ht="14.25" customHeight="1" x14ac:dyDescent="0.25">
      <c r="A737" s="198"/>
      <c r="B737" s="200"/>
      <c r="C737" s="199"/>
      <c r="D737" s="199"/>
      <c r="E737" s="199"/>
      <c r="F737" s="200"/>
      <c r="G737" s="200"/>
      <c r="H737" s="198"/>
      <c r="I737" s="199"/>
      <c r="J737" s="212"/>
      <c r="K737" s="198"/>
      <c r="L737" s="198"/>
      <c r="M737" s="198"/>
      <c r="N737" s="198"/>
      <c r="O737" s="198"/>
      <c r="P737" s="198"/>
      <c r="Q737" s="198"/>
      <c r="R737" s="198"/>
      <c r="S737" s="198"/>
      <c r="T737" s="331"/>
      <c r="U737" s="331"/>
      <c r="V737" s="332"/>
      <c r="W737" s="332"/>
      <c r="X737" s="333"/>
      <c r="Y737" s="199"/>
      <c r="Z737" s="199"/>
      <c r="AA737" s="198"/>
      <c r="AB737" s="195"/>
      <c r="AC737" s="246"/>
      <c r="AD737" s="195"/>
      <c r="AE737" s="246"/>
      <c r="AF737" s="195"/>
      <c r="AG737" s="246"/>
      <c r="AH737" s="195"/>
      <c r="AI737" s="246"/>
      <c r="AK737" s="246"/>
      <c r="AM737" s="246"/>
    </row>
    <row r="738" spans="1:39" s="17" customFormat="1" ht="14.25" customHeight="1" x14ac:dyDescent="0.25">
      <c r="A738" s="198"/>
      <c r="B738" s="200"/>
      <c r="C738" s="199"/>
      <c r="D738" s="199"/>
      <c r="E738" s="199"/>
      <c r="F738" s="200"/>
      <c r="G738" s="200"/>
      <c r="H738" s="198"/>
      <c r="I738" s="199"/>
      <c r="J738" s="212"/>
      <c r="K738" s="198"/>
      <c r="L738" s="198"/>
      <c r="M738" s="198"/>
      <c r="N738" s="198"/>
      <c r="O738" s="198"/>
      <c r="P738" s="198"/>
      <c r="Q738" s="198"/>
      <c r="R738" s="198"/>
      <c r="S738" s="198"/>
      <c r="T738" s="331"/>
      <c r="U738" s="331"/>
      <c r="V738" s="332"/>
      <c r="W738" s="332"/>
      <c r="X738" s="333"/>
      <c r="Y738" s="199"/>
      <c r="Z738" s="199"/>
      <c r="AA738" s="198"/>
      <c r="AB738" s="195"/>
      <c r="AC738" s="246"/>
      <c r="AD738" s="195"/>
      <c r="AE738" s="246"/>
      <c r="AF738" s="195"/>
      <c r="AG738" s="246"/>
      <c r="AH738" s="195"/>
      <c r="AI738" s="246"/>
      <c r="AK738" s="246"/>
      <c r="AM738" s="246"/>
    </row>
    <row r="739" spans="1:39" s="17" customFormat="1" ht="14.25" customHeight="1" x14ac:dyDescent="0.25">
      <c r="A739" s="198"/>
      <c r="B739" s="200"/>
      <c r="C739" s="199"/>
      <c r="D739" s="199"/>
      <c r="E739" s="199"/>
      <c r="F739" s="200"/>
      <c r="G739" s="200"/>
      <c r="H739" s="198"/>
      <c r="I739" s="199"/>
      <c r="J739" s="212"/>
      <c r="K739" s="198"/>
      <c r="L739" s="198"/>
      <c r="M739" s="198"/>
      <c r="N739" s="198"/>
      <c r="O739" s="198"/>
      <c r="P739" s="198"/>
      <c r="Q739" s="198"/>
      <c r="R739" s="198"/>
      <c r="S739" s="198"/>
      <c r="T739" s="331"/>
      <c r="U739" s="331"/>
      <c r="V739" s="332"/>
      <c r="W739" s="332"/>
      <c r="X739" s="333"/>
      <c r="Y739" s="199"/>
      <c r="Z739" s="199"/>
      <c r="AA739" s="198"/>
      <c r="AB739" s="195"/>
      <c r="AC739" s="246"/>
      <c r="AD739" s="195"/>
      <c r="AE739" s="246"/>
      <c r="AF739" s="195"/>
      <c r="AG739" s="246"/>
      <c r="AH739" s="195"/>
      <c r="AI739" s="246"/>
      <c r="AK739" s="246"/>
      <c r="AM739" s="246"/>
    </row>
    <row r="740" spans="1:39" s="17" customFormat="1" ht="14.25" customHeight="1" x14ac:dyDescent="0.25">
      <c r="A740" s="198"/>
      <c r="B740" s="200"/>
      <c r="C740" s="199"/>
      <c r="D740" s="199"/>
      <c r="E740" s="199"/>
      <c r="F740" s="200"/>
      <c r="G740" s="200"/>
      <c r="H740" s="198"/>
      <c r="I740" s="199"/>
      <c r="J740" s="212"/>
      <c r="K740" s="198"/>
      <c r="L740" s="198"/>
      <c r="M740" s="198"/>
      <c r="N740" s="198"/>
      <c r="O740" s="198"/>
      <c r="P740" s="198"/>
      <c r="Q740" s="198"/>
      <c r="R740" s="198"/>
      <c r="S740" s="198"/>
      <c r="T740" s="331"/>
      <c r="U740" s="331"/>
      <c r="V740" s="332"/>
      <c r="W740" s="332"/>
      <c r="X740" s="333"/>
      <c r="Y740" s="199"/>
      <c r="Z740" s="199"/>
      <c r="AA740" s="198"/>
      <c r="AB740" s="195"/>
      <c r="AC740" s="246"/>
      <c r="AD740" s="195"/>
      <c r="AE740" s="246"/>
      <c r="AF740" s="195"/>
      <c r="AG740" s="246"/>
      <c r="AH740" s="195"/>
      <c r="AI740" s="246"/>
      <c r="AK740" s="246"/>
      <c r="AM740" s="246"/>
    </row>
    <row r="741" spans="1:39" s="17" customFormat="1" ht="14.25" customHeight="1" x14ac:dyDescent="0.25">
      <c r="A741" s="198"/>
      <c r="B741" s="200"/>
      <c r="C741" s="199"/>
      <c r="D741" s="199"/>
      <c r="E741" s="199"/>
      <c r="F741" s="200"/>
      <c r="G741" s="200"/>
      <c r="H741" s="198"/>
      <c r="I741" s="199"/>
      <c r="J741" s="212"/>
      <c r="K741" s="198"/>
      <c r="L741" s="198"/>
      <c r="M741" s="198"/>
      <c r="N741" s="198"/>
      <c r="O741" s="198"/>
      <c r="P741" s="198"/>
      <c r="Q741" s="198"/>
      <c r="R741" s="198"/>
      <c r="S741" s="198"/>
      <c r="T741" s="331"/>
      <c r="U741" s="331"/>
      <c r="V741" s="332"/>
      <c r="W741" s="332"/>
      <c r="X741" s="333"/>
      <c r="Y741" s="199"/>
      <c r="Z741" s="199"/>
      <c r="AA741" s="198"/>
      <c r="AB741" s="195"/>
      <c r="AC741" s="246"/>
      <c r="AD741" s="195"/>
      <c r="AE741" s="246"/>
      <c r="AF741" s="195"/>
      <c r="AG741" s="246"/>
      <c r="AH741" s="195"/>
      <c r="AI741" s="246"/>
      <c r="AK741" s="246"/>
      <c r="AM741" s="246"/>
    </row>
    <row r="742" spans="1:39" s="17" customFormat="1" ht="14.25" customHeight="1" x14ac:dyDescent="0.25">
      <c r="A742" s="198"/>
      <c r="B742" s="200"/>
      <c r="C742" s="199"/>
      <c r="D742" s="199"/>
      <c r="E742" s="199"/>
      <c r="F742" s="200"/>
      <c r="G742" s="200"/>
      <c r="H742" s="198"/>
      <c r="I742" s="199"/>
      <c r="J742" s="212"/>
      <c r="K742" s="198"/>
      <c r="L742" s="198"/>
      <c r="M742" s="198"/>
      <c r="N742" s="198"/>
      <c r="O742" s="198"/>
      <c r="P742" s="198"/>
      <c r="Q742" s="198"/>
      <c r="R742" s="198"/>
      <c r="S742" s="198"/>
      <c r="T742" s="331"/>
      <c r="U742" s="331"/>
      <c r="V742" s="332"/>
      <c r="W742" s="332"/>
      <c r="X742" s="333"/>
      <c r="Y742" s="199"/>
      <c r="Z742" s="199"/>
      <c r="AA742" s="198"/>
      <c r="AB742" s="195"/>
      <c r="AC742" s="246"/>
      <c r="AD742" s="195"/>
      <c r="AE742" s="246"/>
      <c r="AF742" s="195"/>
      <c r="AG742" s="246"/>
      <c r="AH742" s="195"/>
      <c r="AI742" s="246"/>
      <c r="AK742" s="246"/>
      <c r="AM742" s="246"/>
    </row>
    <row r="743" spans="1:39" s="17" customFormat="1" ht="14.25" customHeight="1" x14ac:dyDescent="0.25">
      <c r="A743" s="198"/>
      <c r="B743" s="200"/>
      <c r="C743" s="199"/>
      <c r="D743" s="199"/>
      <c r="E743" s="199"/>
      <c r="F743" s="200"/>
      <c r="G743" s="200"/>
      <c r="H743" s="198"/>
      <c r="I743" s="199"/>
      <c r="J743" s="212"/>
      <c r="K743" s="198"/>
      <c r="L743" s="198"/>
      <c r="M743" s="198"/>
      <c r="N743" s="198"/>
      <c r="O743" s="198"/>
      <c r="P743" s="198"/>
      <c r="Q743" s="198"/>
      <c r="R743" s="198"/>
      <c r="S743" s="198"/>
      <c r="T743" s="331"/>
      <c r="U743" s="331"/>
      <c r="V743" s="332"/>
      <c r="W743" s="332"/>
      <c r="X743" s="333"/>
      <c r="Y743" s="199"/>
      <c r="Z743" s="199"/>
      <c r="AA743" s="198"/>
      <c r="AB743" s="195"/>
      <c r="AC743" s="246"/>
      <c r="AD743" s="195"/>
      <c r="AE743" s="246"/>
      <c r="AF743" s="195"/>
      <c r="AG743" s="246"/>
      <c r="AH743" s="195"/>
      <c r="AI743" s="246"/>
      <c r="AK743" s="246"/>
      <c r="AM743" s="246"/>
    </row>
    <row r="744" spans="1:39" s="17" customFormat="1" ht="14.25" customHeight="1" x14ac:dyDescent="0.25">
      <c r="A744" s="198"/>
      <c r="B744" s="200"/>
      <c r="C744" s="199"/>
      <c r="D744" s="199"/>
      <c r="E744" s="199"/>
      <c r="F744" s="200"/>
      <c r="G744" s="200"/>
      <c r="H744" s="198"/>
      <c r="I744" s="199"/>
      <c r="J744" s="212"/>
      <c r="K744" s="198"/>
      <c r="L744" s="198"/>
      <c r="M744" s="198"/>
      <c r="N744" s="198"/>
      <c r="O744" s="198"/>
      <c r="P744" s="198"/>
      <c r="Q744" s="198"/>
      <c r="R744" s="198"/>
      <c r="S744" s="198"/>
      <c r="T744" s="331"/>
      <c r="U744" s="331"/>
      <c r="V744" s="332"/>
      <c r="W744" s="332"/>
      <c r="X744" s="333"/>
      <c r="Y744" s="199"/>
      <c r="Z744" s="199"/>
      <c r="AA744" s="198"/>
      <c r="AB744" s="195"/>
      <c r="AC744" s="246"/>
      <c r="AD744" s="195"/>
      <c r="AE744" s="246"/>
      <c r="AF744" s="195"/>
      <c r="AG744" s="246"/>
      <c r="AH744" s="195"/>
      <c r="AI744" s="246"/>
      <c r="AK744" s="246"/>
      <c r="AM744" s="246"/>
    </row>
    <row r="745" spans="1:39" s="17" customFormat="1" ht="14.25" customHeight="1" x14ac:dyDescent="0.25">
      <c r="A745" s="198"/>
      <c r="B745" s="200"/>
      <c r="C745" s="199"/>
      <c r="D745" s="199"/>
      <c r="E745" s="199"/>
      <c r="F745" s="200"/>
      <c r="G745" s="200"/>
      <c r="H745" s="198"/>
      <c r="I745" s="199"/>
      <c r="J745" s="212"/>
      <c r="K745" s="198"/>
      <c r="L745" s="198"/>
      <c r="M745" s="198"/>
      <c r="N745" s="198"/>
      <c r="O745" s="198"/>
      <c r="P745" s="198"/>
      <c r="Q745" s="198"/>
      <c r="R745" s="198"/>
      <c r="S745" s="198"/>
      <c r="T745" s="331"/>
      <c r="U745" s="331"/>
      <c r="V745" s="332"/>
      <c r="W745" s="332"/>
      <c r="X745" s="333"/>
      <c r="Y745" s="199"/>
      <c r="Z745" s="199"/>
      <c r="AA745" s="198"/>
      <c r="AB745" s="195"/>
      <c r="AC745" s="246"/>
      <c r="AD745" s="195"/>
      <c r="AE745" s="246"/>
      <c r="AF745" s="195"/>
      <c r="AG745" s="246"/>
      <c r="AH745" s="195"/>
      <c r="AI745" s="246"/>
      <c r="AK745" s="246"/>
      <c r="AM745" s="246"/>
    </row>
    <row r="746" spans="1:39" s="17" customFormat="1" ht="14.25" customHeight="1" x14ac:dyDescent="0.25">
      <c r="A746" s="198"/>
      <c r="B746" s="200"/>
      <c r="C746" s="199"/>
      <c r="D746" s="199"/>
      <c r="E746" s="199"/>
      <c r="F746" s="200"/>
      <c r="G746" s="200"/>
      <c r="H746" s="198"/>
      <c r="I746" s="199"/>
      <c r="J746" s="212"/>
      <c r="K746" s="198"/>
      <c r="L746" s="198"/>
      <c r="M746" s="198"/>
      <c r="N746" s="198"/>
      <c r="O746" s="198"/>
      <c r="P746" s="198"/>
      <c r="Q746" s="198"/>
      <c r="R746" s="198"/>
      <c r="S746" s="198"/>
      <c r="T746" s="331"/>
      <c r="U746" s="331"/>
      <c r="V746" s="332"/>
      <c r="W746" s="332"/>
      <c r="X746" s="333"/>
      <c r="Y746" s="199"/>
      <c r="Z746" s="199"/>
      <c r="AA746" s="198"/>
      <c r="AB746" s="195"/>
      <c r="AC746" s="246"/>
      <c r="AD746" s="195"/>
      <c r="AE746" s="246"/>
      <c r="AF746" s="195"/>
      <c r="AG746" s="246"/>
      <c r="AH746" s="195"/>
      <c r="AI746" s="246"/>
      <c r="AK746" s="246"/>
      <c r="AM746" s="246"/>
    </row>
    <row r="747" spans="1:39" s="17" customFormat="1" ht="14.25" customHeight="1" x14ac:dyDescent="0.25">
      <c r="A747" s="198"/>
      <c r="B747" s="200"/>
      <c r="C747" s="199"/>
      <c r="D747" s="199"/>
      <c r="E747" s="199"/>
      <c r="F747" s="200"/>
      <c r="G747" s="200"/>
      <c r="H747" s="198"/>
      <c r="I747" s="199"/>
      <c r="J747" s="212"/>
      <c r="K747" s="198"/>
      <c r="L747" s="198"/>
      <c r="M747" s="198"/>
      <c r="N747" s="198"/>
      <c r="O747" s="198"/>
      <c r="P747" s="198"/>
      <c r="Q747" s="198"/>
      <c r="R747" s="198"/>
      <c r="S747" s="198"/>
      <c r="T747" s="331"/>
      <c r="U747" s="331"/>
      <c r="V747" s="332"/>
      <c r="W747" s="332"/>
      <c r="X747" s="333"/>
      <c r="Y747" s="199"/>
      <c r="Z747" s="199"/>
      <c r="AA747" s="198"/>
      <c r="AB747" s="195"/>
      <c r="AC747" s="246"/>
      <c r="AD747" s="195"/>
      <c r="AE747" s="246"/>
      <c r="AF747" s="195"/>
      <c r="AG747" s="246"/>
      <c r="AH747" s="195"/>
      <c r="AI747" s="246"/>
      <c r="AK747" s="246"/>
      <c r="AM747" s="246"/>
    </row>
    <row r="748" spans="1:39" s="17" customFormat="1" ht="14.25" customHeight="1" x14ac:dyDescent="0.25">
      <c r="A748" s="198"/>
      <c r="B748" s="200"/>
      <c r="C748" s="199"/>
      <c r="D748" s="199"/>
      <c r="E748" s="199"/>
      <c r="F748" s="200"/>
      <c r="G748" s="200"/>
      <c r="H748" s="198"/>
      <c r="I748" s="199"/>
      <c r="J748" s="212"/>
      <c r="K748" s="198"/>
      <c r="L748" s="198"/>
      <c r="M748" s="198"/>
      <c r="N748" s="198"/>
      <c r="O748" s="198"/>
      <c r="P748" s="198"/>
      <c r="Q748" s="198"/>
      <c r="R748" s="198"/>
      <c r="S748" s="198"/>
      <c r="T748" s="331"/>
      <c r="U748" s="331"/>
      <c r="V748" s="332"/>
      <c r="W748" s="332"/>
      <c r="X748" s="333"/>
      <c r="Y748" s="199"/>
      <c r="Z748" s="199"/>
      <c r="AA748" s="198"/>
      <c r="AB748" s="195"/>
      <c r="AC748" s="246"/>
      <c r="AD748" s="195"/>
      <c r="AE748" s="246"/>
      <c r="AF748" s="195"/>
      <c r="AG748" s="246"/>
      <c r="AH748" s="195"/>
      <c r="AI748" s="246"/>
      <c r="AK748" s="246"/>
      <c r="AM748" s="246"/>
    </row>
    <row r="749" spans="1:39" s="17" customFormat="1" ht="14.25" customHeight="1" x14ac:dyDescent="0.25">
      <c r="A749" s="198"/>
      <c r="B749" s="200"/>
      <c r="C749" s="199"/>
      <c r="D749" s="199"/>
      <c r="E749" s="199"/>
      <c r="F749" s="200"/>
      <c r="G749" s="200"/>
      <c r="H749" s="198"/>
      <c r="I749" s="199"/>
      <c r="J749" s="212"/>
      <c r="K749" s="198"/>
      <c r="L749" s="198"/>
      <c r="M749" s="198"/>
      <c r="N749" s="198"/>
      <c r="O749" s="198"/>
      <c r="P749" s="198"/>
      <c r="Q749" s="198"/>
      <c r="R749" s="198"/>
      <c r="S749" s="198"/>
      <c r="T749" s="331"/>
      <c r="U749" s="331"/>
      <c r="V749" s="332"/>
      <c r="W749" s="332"/>
      <c r="X749" s="333"/>
      <c r="Y749" s="199"/>
      <c r="Z749" s="199"/>
      <c r="AA749" s="198"/>
      <c r="AB749" s="195"/>
      <c r="AC749" s="246"/>
      <c r="AD749" s="195"/>
      <c r="AE749" s="246"/>
      <c r="AF749" s="195"/>
      <c r="AG749" s="246"/>
      <c r="AH749" s="195"/>
      <c r="AI749" s="246"/>
      <c r="AK749" s="246"/>
      <c r="AM749" s="246"/>
    </row>
    <row r="750" spans="1:39" s="17" customFormat="1" ht="14.25" customHeight="1" x14ac:dyDescent="0.25">
      <c r="A750" s="198"/>
      <c r="B750" s="200"/>
      <c r="C750" s="199"/>
      <c r="D750" s="199"/>
      <c r="E750" s="199"/>
      <c r="F750" s="200"/>
      <c r="G750" s="200"/>
      <c r="H750" s="198"/>
      <c r="I750" s="199"/>
      <c r="J750" s="212"/>
      <c r="K750" s="198"/>
      <c r="L750" s="198"/>
      <c r="M750" s="198"/>
      <c r="N750" s="198"/>
      <c r="O750" s="198"/>
      <c r="P750" s="198"/>
      <c r="Q750" s="198"/>
      <c r="R750" s="198"/>
      <c r="S750" s="198"/>
      <c r="T750" s="331"/>
      <c r="U750" s="331"/>
      <c r="V750" s="332"/>
      <c r="W750" s="332"/>
      <c r="X750" s="333"/>
      <c r="Y750" s="199"/>
      <c r="Z750" s="199"/>
      <c r="AA750" s="198"/>
      <c r="AB750" s="195"/>
      <c r="AC750" s="246"/>
      <c r="AD750" s="195"/>
      <c r="AE750" s="246"/>
      <c r="AF750" s="195"/>
      <c r="AG750" s="246"/>
      <c r="AH750" s="195"/>
      <c r="AI750" s="246"/>
      <c r="AK750" s="246"/>
      <c r="AM750" s="246"/>
    </row>
    <row r="751" spans="1:39" s="17" customFormat="1" ht="14.25" customHeight="1" x14ac:dyDescent="0.25">
      <c r="A751" s="198"/>
      <c r="B751" s="200"/>
      <c r="C751" s="199"/>
      <c r="D751" s="199"/>
      <c r="E751" s="199"/>
      <c r="F751" s="200"/>
      <c r="G751" s="200"/>
      <c r="H751" s="198"/>
      <c r="I751" s="199"/>
      <c r="J751" s="212"/>
      <c r="K751" s="198"/>
      <c r="L751" s="198"/>
      <c r="M751" s="198"/>
      <c r="N751" s="198"/>
      <c r="O751" s="198"/>
      <c r="P751" s="198"/>
      <c r="Q751" s="198"/>
      <c r="R751" s="198"/>
      <c r="S751" s="198"/>
      <c r="T751" s="331"/>
      <c r="U751" s="331"/>
      <c r="V751" s="332"/>
      <c r="W751" s="332"/>
      <c r="X751" s="333"/>
      <c r="Y751" s="199"/>
      <c r="Z751" s="199"/>
      <c r="AA751" s="198"/>
      <c r="AB751" s="195"/>
      <c r="AC751" s="246"/>
      <c r="AD751" s="195"/>
      <c r="AE751" s="246"/>
      <c r="AF751" s="195"/>
      <c r="AG751" s="246"/>
      <c r="AH751" s="195"/>
      <c r="AI751" s="246"/>
      <c r="AK751" s="246"/>
      <c r="AM751" s="246"/>
    </row>
    <row r="752" spans="1:39" s="17" customFormat="1" ht="14.25" customHeight="1" x14ac:dyDescent="0.25">
      <c r="A752" s="198"/>
      <c r="B752" s="200"/>
      <c r="C752" s="199"/>
      <c r="D752" s="199"/>
      <c r="E752" s="199"/>
      <c r="F752" s="200"/>
      <c r="G752" s="200"/>
      <c r="H752" s="198"/>
      <c r="I752" s="199"/>
      <c r="J752" s="212"/>
      <c r="K752" s="198"/>
      <c r="L752" s="198"/>
      <c r="M752" s="198"/>
      <c r="N752" s="198"/>
      <c r="O752" s="198"/>
      <c r="P752" s="198"/>
      <c r="Q752" s="198"/>
      <c r="R752" s="198"/>
      <c r="S752" s="198"/>
      <c r="T752" s="331"/>
      <c r="U752" s="331"/>
      <c r="V752" s="332"/>
      <c r="W752" s="332"/>
      <c r="X752" s="333"/>
      <c r="Y752" s="199"/>
      <c r="Z752" s="199"/>
      <c r="AA752" s="198"/>
      <c r="AB752" s="195"/>
      <c r="AC752" s="246"/>
      <c r="AD752" s="195"/>
      <c r="AE752" s="246"/>
      <c r="AF752" s="195"/>
      <c r="AG752" s="246"/>
      <c r="AH752" s="195"/>
      <c r="AI752" s="246"/>
      <c r="AK752" s="246"/>
      <c r="AM752" s="246"/>
    </row>
    <row r="753" spans="1:39" s="17" customFormat="1" ht="14.25" customHeight="1" x14ac:dyDescent="0.25">
      <c r="A753" s="198"/>
      <c r="B753" s="200"/>
      <c r="C753" s="199"/>
      <c r="D753" s="199"/>
      <c r="E753" s="199"/>
      <c r="F753" s="200"/>
      <c r="G753" s="200"/>
      <c r="H753" s="198"/>
      <c r="I753" s="199"/>
      <c r="J753" s="212"/>
      <c r="K753" s="198"/>
      <c r="L753" s="198"/>
      <c r="M753" s="198"/>
      <c r="N753" s="198"/>
      <c r="O753" s="198"/>
      <c r="P753" s="198"/>
      <c r="Q753" s="198"/>
      <c r="R753" s="198"/>
      <c r="S753" s="198"/>
      <c r="T753" s="331"/>
      <c r="U753" s="331"/>
      <c r="V753" s="332"/>
      <c r="W753" s="332"/>
      <c r="X753" s="333"/>
      <c r="Y753" s="199"/>
      <c r="Z753" s="199"/>
      <c r="AA753" s="198"/>
      <c r="AB753" s="195"/>
      <c r="AC753" s="246"/>
      <c r="AD753" s="195"/>
      <c r="AE753" s="246"/>
      <c r="AF753" s="195"/>
      <c r="AG753" s="246"/>
      <c r="AH753" s="195"/>
      <c r="AI753" s="246"/>
      <c r="AK753" s="246"/>
      <c r="AM753" s="246"/>
    </row>
    <row r="754" spans="1:39" s="17" customFormat="1" ht="14.25" customHeight="1" x14ac:dyDescent="0.25">
      <c r="A754" s="198"/>
      <c r="B754" s="200"/>
      <c r="C754" s="199"/>
      <c r="D754" s="199"/>
      <c r="E754" s="199"/>
      <c r="F754" s="200"/>
      <c r="G754" s="200"/>
      <c r="H754" s="198"/>
      <c r="I754" s="199"/>
      <c r="J754" s="212"/>
      <c r="K754" s="198"/>
      <c r="L754" s="198"/>
      <c r="M754" s="198"/>
      <c r="N754" s="198"/>
      <c r="O754" s="198"/>
      <c r="P754" s="198"/>
      <c r="Q754" s="198"/>
      <c r="R754" s="198"/>
      <c r="S754" s="198"/>
      <c r="T754" s="331"/>
      <c r="U754" s="331"/>
      <c r="V754" s="332"/>
      <c r="W754" s="332"/>
      <c r="X754" s="333"/>
      <c r="Y754" s="199"/>
      <c r="Z754" s="199"/>
      <c r="AA754" s="198"/>
      <c r="AB754" s="195"/>
      <c r="AC754" s="246"/>
      <c r="AD754" s="195"/>
      <c r="AE754" s="246"/>
      <c r="AF754" s="195"/>
      <c r="AG754" s="246"/>
      <c r="AH754" s="195"/>
      <c r="AI754" s="246"/>
      <c r="AK754" s="246"/>
      <c r="AM754" s="246"/>
    </row>
    <row r="755" spans="1:39" s="17" customFormat="1" ht="14.25" customHeight="1" x14ac:dyDescent="0.25">
      <c r="A755" s="198"/>
      <c r="B755" s="200"/>
      <c r="C755" s="199"/>
      <c r="D755" s="199"/>
      <c r="E755" s="199"/>
      <c r="F755" s="200"/>
      <c r="G755" s="200"/>
      <c r="H755" s="198"/>
      <c r="I755" s="199"/>
      <c r="J755" s="212"/>
      <c r="K755" s="198"/>
      <c r="L755" s="198"/>
      <c r="M755" s="198"/>
      <c r="N755" s="198"/>
      <c r="O755" s="198"/>
      <c r="P755" s="198"/>
      <c r="Q755" s="198"/>
      <c r="R755" s="198"/>
      <c r="S755" s="198"/>
      <c r="T755" s="331"/>
      <c r="U755" s="331"/>
      <c r="V755" s="332"/>
      <c r="W755" s="332"/>
      <c r="X755" s="333"/>
      <c r="Y755" s="199"/>
      <c r="Z755" s="199"/>
      <c r="AA755" s="198"/>
      <c r="AB755" s="195"/>
      <c r="AC755" s="246"/>
      <c r="AD755" s="195"/>
      <c r="AE755" s="246"/>
      <c r="AF755" s="195"/>
      <c r="AG755" s="246"/>
      <c r="AH755" s="195"/>
      <c r="AI755" s="246"/>
      <c r="AK755" s="246"/>
      <c r="AM755" s="246"/>
    </row>
    <row r="756" spans="1:39" s="17" customFormat="1" ht="14.25" customHeight="1" x14ac:dyDescent="0.25">
      <c r="A756" s="198"/>
      <c r="B756" s="200"/>
      <c r="C756" s="199"/>
      <c r="D756" s="199"/>
      <c r="E756" s="199"/>
      <c r="F756" s="200"/>
      <c r="G756" s="200"/>
      <c r="H756" s="198"/>
      <c r="I756" s="199"/>
      <c r="J756" s="212"/>
      <c r="K756" s="198"/>
      <c r="L756" s="198"/>
      <c r="M756" s="198"/>
      <c r="N756" s="198"/>
      <c r="O756" s="198"/>
      <c r="P756" s="198"/>
      <c r="Q756" s="198"/>
      <c r="R756" s="198"/>
      <c r="S756" s="198"/>
      <c r="T756" s="331"/>
      <c r="U756" s="331"/>
      <c r="V756" s="332"/>
      <c r="W756" s="332"/>
      <c r="X756" s="333"/>
      <c r="Y756" s="199"/>
      <c r="Z756" s="199"/>
      <c r="AA756" s="198"/>
      <c r="AB756" s="195"/>
      <c r="AC756" s="246"/>
      <c r="AD756" s="195"/>
      <c r="AE756" s="246"/>
      <c r="AF756" s="195"/>
      <c r="AG756" s="246"/>
      <c r="AH756" s="195"/>
      <c r="AI756" s="246"/>
      <c r="AK756" s="246"/>
      <c r="AM756" s="246"/>
    </row>
    <row r="757" spans="1:39" s="17" customFormat="1" ht="14.25" customHeight="1" x14ac:dyDescent="0.25">
      <c r="A757" s="198"/>
      <c r="B757" s="200"/>
      <c r="C757" s="199"/>
      <c r="D757" s="199"/>
      <c r="E757" s="199"/>
      <c r="F757" s="200"/>
      <c r="G757" s="200"/>
      <c r="H757" s="198"/>
      <c r="I757" s="199"/>
      <c r="J757" s="212"/>
      <c r="K757" s="198"/>
      <c r="L757" s="198"/>
      <c r="M757" s="198"/>
      <c r="N757" s="198"/>
      <c r="O757" s="198"/>
      <c r="P757" s="198"/>
      <c r="Q757" s="198"/>
      <c r="R757" s="198"/>
      <c r="S757" s="198"/>
      <c r="T757" s="331"/>
      <c r="U757" s="331"/>
      <c r="V757" s="332"/>
      <c r="W757" s="332"/>
      <c r="X757" s="333"/>
      <c r="Y757" s="199"/>
      <c r="Z757" s="199"/>
      <c r="AA757" s="198"/>
      <c r="AB757" s="195"/>
      <c r="AC757" s="246"/>
      <c r="AD757" s="195"/>
      <c r="AE757" s="246"/>
      <c r="AF757" s="195"/>
      <c r="AG757" s="246"/>
      <c r="AH757" s="195"/>
      <c r="AI757" s="246"/>
      <c r="AK757" s="246"/>
      <c r="AM757" s="246"/>
    </row>
    <row r="758" spans="1:39" s="17" customFormat="1" ht="14.25" customHeight="1" x14ac:dyDescent="0.25">
      <c r="A758" s="198"/>
      <c r="B758" s="200"/>
      <c r="C758" s="199"/>
      <c r="D758" s="199"/>
      <c r="E758" s="199"/>
      <c r="F758" s="200"/>
      <c r="G758" s="200"/>
      <c r="H758" s="198"/>
      <c r="I758" s="199"/>
      <c r="J758" s="212"/>
      <c r="K758" s="198"/>
      <c r="L758" s="198"/>
      <c r="M758" s="198"/>
      <c r="N758" s="198"/>
      <c r="O758" s="198"/>
      <c r="P758" s="198"/>
      <c r="Q758" s="198"/>
      <c r="R758" s="198"/>
      <c r="S758" s="198"/>
      <c r="T758" s="331"/>
      <c r="U758" s="331"/>
      <c r="V758" s="332"/>
      <c r="W758" s="332"/>
      <c r="X758" s="333"/>
      <c r="Y758" s="199"/>
      <c r="Z758" s="199"/>
      <c r="AA758" s="198"/>
      <c r="AB758" s="195"/>
      <c r="AC758" s="246"/>
      <c r="AD758" s="195"/>
      <c r="AE758" s="246"/>
      <c r="AF758" s="195"/>
      <c r="AG758" s="246"/>
      <c r="AH758" s="195"/>
      <c r="AI758" s="246"/>
      <c r="AK758" s="246"/>
      <c r="AM758" s="246"/>
    </row>
    <row r="759" spans="1:39" s="17" customFormat="1" ht="14.25" customHeight="1" x14ac:dyDescent="0.25">
      <c r="A759" s="198"/>
      <c r="B759" s="200"/>
      <c r="C759" s="199"/>
      <c r="D759" s="199"/>
      <c r="E759" s="199"/>
      <c r="F759" s="200"/>
      <c r="G759" s="200"/>
      <c r="H759" s="198"/>
      <c r="I759" s="199"/>
      <c r="J759" s="212"/>
      <c r="K759" s="198"/>
      <c r="L759" s="198"/>
      <c r="M759" s="198"/>
      <c r="N759" s="198"/>
      <c r="O759" s="198"/>
      <c r="P759" s="198"/>
      <c r="Q759" s="198"/>
      <c r="R759" s="198"/>
      <c r="S759" s="198"/>
      <c r="T759" s="331"/>
      <c r="U759" s="331"/>
      <c r="V759" s="332"/>
      <c r="W759" s="332"/>
      <c r="X759" s="333"/>
      <c r="Y759" s="199"/>
      <c r="Z759" s="199"/>
      <c r="AA759" s="198"/>
      <c r="AB759" s="195"/>
      <c r="AC759" s="246"/>
      <c r="AD759" s="195"/>
      <c r="AE759" s="246"/>
      <c r="AF759" s="195"/>
      <c r="AG759" s="246"/>
      <c r="AH759" s="195"/>
      <c r="AI759" s="246"/>
      <c r="AK759" s="246"/>
      <c r="AM759" s="246"/>
    </row>
    <row r="760" spans="1:39" s="17" customFormat="1" ht="14.25" customHeight="1" x14ac:dyDescent="0.25">
      <c r="A760" s="198"/>
      <c r="B760" s="200"/>
      <c r="C760" s="199"/>
      <c r="D760" s="199"/>
      <c r="E760" s="199"/>
      <c r="F760" s="200"/>
      <c r="G760" s="200"/>
      <c r="H760" s="198"/>
      <c r="I760" s="199"/>
      <c r="J760" s="212"/>
      <c r="K760" s="198"/>
      <c r="L760" s="198"/>
      <c r="M760" s="198"/>
      <c r="N760" s="198"/>
      <c r="O760" s="198"/>
      <c r="P760" s="198"/>
      <c r="Q760" s="198"/>
      <c r="R760" s="198"/>
      <c r="S760" s="198"/>
      <c r="T760" s="331"/>
      <c r="U760" s="331"/>
      <c r="V760" s="332"/>
      <c r="W760" s="332"/>
      <c r="X760" s="333"/>
      <c r="Y760" s="199"/>
      <c r="Z760" s="199"/>
      <c r="AA760" s="198"/>
      <c r="AB760" s="195"/>
      <c r="AC760" s="246"/>
      <c r="AD760" s="195"/>
      <c r="AE760" s="246"/>
      <c r="AF760" s="195"/>
      <c r="AG760" s="246"/>
      <c r="AH760" s="195"/>
      <c r="AI760" s="246"/>
      <c r="AK760" s="246"/>
      <c r="AM760" s="246"/>
    </row>
    <row r="761" spans="1:39" s="17" customFormat="1" ht="14.25" customHeight="1" x14ac:dyDescent="0.25">
      <c r="A761" s="198"/>
      <c r="B761" s="200"/>
      <c r="C761" s="199"/>
      <c r="D761" s="199"/>
      <c r="E761" s="199"/>
      <c r="F761" s="200"/>
      <c r="G761" s="200"/>
      <c r="H761" s="198"/>
      <c r="I761" s="199"/>
      <c r="J761" s="212"/>
      <c r="K761" s="198"/>
      <c r="L761" s="198"/>
      <c r="M761" s="198"/>
      <c r="N761" s="198"/>
      <c r="O761" s="198"/>
      <c r="P761" s="198"/>
      <c r="Q761" s="198"/>
      <c r="R761" s="198"/>
      <c r="S761" s="198"/>
      <c r="T761" s="331"/>
      <c r="U761" s="331"/>
      <c r="V761" s="332"/>
      <c r="W761" s="332"/>
      <c r="X761" s="333"/>
      <c r="Y761" s="199"/>
      <c r="Z761" s="199"/>
      <c r="AA761" s="198"/>
      <c r="AB761" s="195"/>
      <c r="AC761" s="246"/>
      <c r="AD761" s="195"/>
      <c r="AE761" s="246"/>
      <c r="AF761" s="195"/>
      <c r="AG761" s="246"/>
      <c r="AH761" s="195"/>
      <c r="AI761" s="246"/>
      <c r="AK761" s="246"/>
      <c r="AM761" s="246"/>
    </row>
    <row r="762" spans="1:39" s="17" customFormat="1" ht="14.25" customHeight="1" x14ac:dyDescent="0.25">
      <c r="A762" s="198"/>
      <c r="B762" s="200"/>
      <c r="C762" s="199"/>
      <c r="D762" s="199"/>
      <c r="E762" s="199"/>
      <c r="F762" s="200"/>
      <c r="G762" s="200"/>
      <c r="H762" s="198"/>
      <c r="I762" s="199"/>
      <c r="J762" s="212"/>
      <c r="K762" s="198"/>
      <c r="L762" s="198"/>
      <c r="M762" s="198"/>
      <c r="N762" s="198"/>
      <c r="O762" s="198"/>
      <c r="P762" s="198"/>
      <c r="Q762" s="198"/>
      <c r="R762" s="198"/>
      <c r="S762" s="198"/>
      <c r="T762" s="331"/>
      <c r="U762" s="331"/>
      <c r="V762" s="332"/>
      <c r="W762" s="332"/>
      <c r="X762" s="333"/>
      <c r="Y762" s="199"/>
      <c r="Z762" s="199"/>
      <c r="AA762" s="198"/>
      <c r="AB762" s="195"/>
      <c r="AC762" s="246"/>
      <c r="AD762" s="195"/>
      <c r="AE762" s="246"/>
      <c r="AF762" s="195"/>
      <c r="AG762" s="246"/>
      <c r="AH762" s="195"/>
      <c r="AI762" s="246"/>
      <c r="AK762" s="246"/>
      <c r="AM762" s="246"/>
    </row>
    <row r="763" spans="1:39" s="17" customFormat="1" ht="14.25" customHeight="1" x14ac:dyDescent="0.25">
      <c r="A763" s="198"/>
      <c r="B763" s="200"/>
      <c r="C763" s="199"/>
      <c r="D763" s="199"/>
      <c r="E763" s="199"/>
      <c r="F763" s="200"/>
      <c r="G763" s="200"/>
      <c r="H763" s="198"/>
      <c r="I763" s="199"/>
      <c r="J763" s="212"/>
      <c r="K763" s="198"/>
      <c r="L763" s="198"/>
      <c r="M763" s="198"/>
      <c r="N763" s="198"/>
      <c r="O763" s="198"/>
      <c r="P763" s="198"/>
      <c r="Q763" s="198"/>
      <c r="R763" s="198"/>
      <c r="S763" s="198"/>
      <c r="T763" s="331"/>
      <c r="U763" s="331"/>
      <c r="V763" s="332"/>
      <c r="W763" s="332"/>
      <c r="X763" s="333"/>
      <c r="Y763" s="199"/>
      <c r="Z763" s="199"/>
      <c r="AA763" s="198"/>
      <c r="AB763" s="195"/>
      <c r="AC763" s="246"/>
      <c r="AD763" s="195"/>
      <c r="AE763" s="246"/>
      <c r="AF763" s="195"/>
      <c r="AG763" s="246"/>
      <c r="AH763" s="195"/>
      <c r="AI763" s="246"/>
      <c r="AK763" s="246"/>
      <c r="AM763" s="246"/>
    </row>
    <row r="764" spans="1:39" s="17" customFormat="1" ht="14.25" customHeight="1" x14ac:dyDescent="0.25">
      <c r="A764" s="198"/>
      <c r="B764" s="200"/>
      <c r="C764" s="199"/>
      <c r="D764" s="199"/>
      <c r="E764" s="199"/>
      <c r="F764" s="200"/>
      <c r="G764" s="200"/>
      <c r="H764" s="198"/>
      <c r="I764" s="199"/>
      <c r="J764" s="212"/>
      <c r="K764" s="198"/>
      <c r="L764" s="198"/>
      <c r="M764" s="198"/>
      <c r="N764" s="198"/>
      <c r="O764" s="198"/>
      <c r="P764" s="198"/>
      <c r="Q764" s="198"/>
      <c r="R764" s="198"/>
      <c r="S764" s="198"/>
      <c r="T764" s="331"/>
      <c r="U764" s="331"/>
      <c r="V764" s="332"/>
      <c r="W764" s="332"/>
      <c r="X764" s="333"/>
      <c r="Y764" s="199"/>
      <c r="Z764" s="199"/>
      <c r="AA764" s="198"/>
      <c r="AB764" s="195"/>
      <c r="AC764" s="246"/>
      <c r="AD764" s="195"/>
      <c r="AE764" s="246"/>
      <c r="AF764" s="195"/>
      <c r="AG764" s="246"/>
      <c r="AH764" s="195"/>
      <c r="AI764" s="246"/>
      <c r="AK764" s="246"/>
      <c r="AM764" s="246"/>
    </row>
    <row r="765" spans="1:39" s="17" customFormat="1" ht="14.25" customHeight="1" x14ac:dyDescent="0.25">
      <c r="A765" s="198"/>
      <c r="B765" s="200"/>
      <c r="C765" s="199"/>
      <c r="D765" s="199"/>
      <c r="E765" s="199"/>
      <c r="F765" s="200"/>
      <c r="G765" s="200"/>
      <c r="H765" s="198"/>
      <c r="I765" s="199"/>
      <c r="J765" s="212"/>
      <c r="K765" s="198"/>
      <c r="L765" s="198"/>
      <c r="M765" s="198"/>
      <c r="N765" s="198"/>
      <c r="O765" s="198"/>
      <c r="P765" s="198"/>
      <c r="Q765" s="198"/>
      <c r="R765" s="198"/>
      <c r="S765" s="198"/>
      <c r="T765" s="331"/>
      <c r="U765" s="331"/>
      <c r="V765" s="332"/>
      <c r="W765" s="332"/>
      <c r="X765" s="333"/>
      <c r="Y765" s="199"/>
      <c r="Z765" s="199"/>
      <c r="AA765" s="198"/>
      <c r="AB765" s="195"/>
      <c r="AC765" s="246"/>
      <c r="AD765" s="195"/>
      <c r="AE765" s="246"/>
      <c r="AF765" s="195"/>
      <c r="AG765" s="246"/>
      <c r="AH765" s="195"/>
      <c r="AI765" s="246"/>
      <c r="AK765" s="246"/>
      <c r="AM765" s="246"/>
    </row>
    <row r="766" spans="1:39" s="17" customFormat="1" ht="14.25" customHeight="1" x14ac:dyDescent="0.25">
      <c r="A766" s="198"/>
      <c r="B766" s="200"/>
      <c r="C766" s="199"/>
      <c r="D766" s="199"/>
      <c r="E766" s="199"/>
      <c r="F766" s="200"/>
      <c r="G766" s="200"/>
      <c r="H766" s="198"/>
      <c r="I766" s="199"/>
      <c r="J766" s="212"/>
      <c r="K766" s="198"/>
      <c r="L766" s="198"/>
      <c r="M766" s="198"/>
      <c r="N766" s="198"/>
      <c r="O766" s="198"/>
      <c r="P766" s="198"/>
      <c r="Q766" s="198"/>
      <c r="R766" s="198"/>
      <c r="S766" s="198"/>
      <c r="T766" s="331"/>
      <c r="U766" s="331"/>
      <c r="V766" s="332"/>
      <c r="W766" s="332"/>
      <c r="X766" s="333"/>
      <c r="Y766" s="199"/>
      <c r="Z766" s="199"/>
      <c r="AA766" s="198"/>
      <c r="AB766" s="195"/>
      <c r="AC766" s="246"/>
      <c r="AD766" s="195"/>
      <c r="AE766" s="246"/>
      <c r="AF766" s="195"/>
      <c r="AG766" s="246"/>
      <c r="AH766" s="195"/>
      <c r="AI766" s="246"/>
      <c r="AK766" s="246"/>
      <c r="AM766" s="246"/>
    </row>
    <row r="767" spans="1:39" s="17" customFormat="1" ht="14.25" customHeight="1" x14ac:dyDescent="0.25">
      <c r="A767" s="198"/>
      <c r="B767" s="200"/>
      <c r="C767" s="199"/>
      <c r="D767" s="199"/>
      <c r="E767" s="199"/>
      <c r="F767" s="200"/>
      <c r="G767" s="200"/>
      <c r="H767" s="198"/>
      <c r="I767" s="199"/>
      <c r="J767" s="212"/>
      <c r="K767" s="198"/>
      <c r="L767" s="198"/>
      <c r="M767" s="198"/>
      <c r="N767" s="198"/>
      <c r="O767" s="198"/>
      <c r="P767" s="198"/>
      <c r="Q767" s="198"/>
      <c r="R767" s="198"/>
      <c r="S767" s="198"/>
      <c r="T767" s="331"/>
      <c r="U767" s="331"/>
      <c r="V767" s="332"/>
      <c r="W767" s="332"/>
      <c r="X767" s="333"/>
      <c r="Y767" s="199"/>
      <c r="Z767" s="199"/>
      <c r="AA767" s="198"/>
      <c r="AB767" s="195"/>
      <c r="AC767" s="246"/>
      <c r="AD767" s="195"/>
      <c r="AE767" s="246"/>
      <c r="AF767" s="195"/>
      <c r="AG767" s="246"/>
      <c r="AH767" s="195"/>
      <c r="AI767" s="246"/>
      <c r="AK767" s="246"/>
      <c r="AM767" s="246"/>
    </row>
    <row r="768" spans="1:39" s="17" customFormat="1" ht="14.25" customHeight="1" x14ac:dyDescent="0.25">
      <c r="A768" s="198"/>
      <c r="B768" s="200"/>
      <c r="C768" s="199"/>
      <c r="D768" s="199"/>
      <c r="E768" s="199"/>
      <c r="F768" s="200"/>
      <c r="G768" s="200"/>
      <c r="H768" s="198"/>
      <c r="I768" s="199"/>
      <c r="J768" s="212"/>
      <c r="K768" s="198"/>
      <c r="L768" s="198"/>
      <c r="M768" s="198"/>
      <c r="N768" s="198"/>
      <c r="O768" s="198"/>
      <c r="P768" s="198"/>
      <c r="Q768" s="198"/>
      <c r="R768" s="198"/>
      <c r="S768" s="198"/>
      <c r="T768" s="331"/>
      <c r="U768" s="331"/>
      <c r="V768" s="332"/>
      <c r="W768" s="332"/>
      <c r="X768" s="333"/>
      <c r="Y768" s="199"/>
      <c r="Z768" s="199"/>
      <c r="AA768" s="198"/>
      <c r="AB768" s="195"/>
      <c r="AC768" s="246"/>
      <c r="AD768" s="195"/>
      <c r="AE768" s="246"/>
      <c r="AF768" s="195"/>
      <c r="AG768" s="246"/>
      <c r="AH768" s="195"/>
      <c r="AI768" s="246"/>
      <c r="AK768" s="246"/>
      <c r="AM768" s="246"/>
    </row>
    <row r="769" spans="1:39" s="17" customFormat="1" ht="14.25" customHeight="1" x14ac:dyDescent="0.25">
      <c r="A769" s="198"/>
      <c r="B769" s="200"/>
      <c r="C769" s="199"/>
      <c r="D769" s="199"/>
      <c r="E769" s="199"/>
      <c r="F769" s="200"/>
      <c r="G769" s="200"/>
      <c r="H769" s="198"/>
      <c r="I769" s="199"/>
      <c r="J769" s="212"/>
      <c r="K769" s="198"/>
      <c r="L769" s="198"/>
      <c r="M769" s="198"/>
      <c r="N769" s="198"/>
      <c r="O769" s="198"/>
      <c r="P769" s="198"/>
      <c r="Q769" s="198"/>
      <c r="R769" s="198"/>
      <c r="S769" s="198"/>
      <c r="T769" s="331"/>
      <c r="U769" s="331"/>
      <c r="V769" s="332"/>
      <c r="W769" s="332"/>
      <c r="X769" s="333"/>
      <c r="Y769" s="199"/>
      <c r="Z769" s="199"/>
      <c r="AA769" s="198"/>
      <c r="AB769" s="195"/>
      <c r="AC769" s="246"/>
      <c r="AD769" s="195"/>
      <c r="AE769" s="246"/>
      <c r="AF769" s="195"/>
      <c r="AG769" s="246"/>
      <c r="AH769" s="195"/>
      <c r="AI769" s="246"/>
      <c r="AK769" s="246"/>
      <c r="AM769" s="246"/>
    </row>
    <row r="770" spans="1:39" s="17" customFormat="1" ht="14.25" customHeight="1" x14ac:dyDescent="0.25">
      <c r="A770" s="198"/>
      <c r="B770" s="200"/>
      <c r="C770" s="199"/>
      <c r="D770" s="199"/>
      <c r="E770" s="199"/>
      <c r="F770" s="200"/>
      <c r="G770" s="200"/>
      <c r="H770" s="198"/>
      <c r="I770" s="199"/>
      <c r="J770" s="212"/>
      <c r="K770" s="198"/>
      <c r="L770" s="198"/>
      <c r="M770" s="198"/>
      <c r="N770" s="198"/>
      <c r="O770" s="198"/>
      <c r="P770" s="198"/>
      <c r="Q770" s="198"/>
      <c r="R770" s="198"/>
      <c r="S770" s="198"/>
      <c r="T770" s="331"/>
      <c r="U770" s="331"/>
      <c r="V770" s="332"/>
      <c r="W770" s="332"/>
      <c r="X770" s="333"/>
      <c r="Y770" s="199"/>
      <c r="Z770" s="199"/>
      <c r="AA770" s="198"/>
      <c r="AB770" s="195"/>
      <c r="AC770" s="246"/>
      <c r="AD770" s="195"/>
      <c r="AE770" s="246"/>
      <c r="AF770" s="195"/>
      <c r="AG770" s="246"/>
      <c r="AH770" s="195"/>
      <c r="AI770" s="246"/>
      <c r="AK770" s="246"/>
      <c r="AM770" s="246"/>
    </row>
    <row r="771" spans="1:39" s="17" customFormat="1" ht="14.25" customHeight="1" x14ac:dyDescent="0.25">
      <c r="A771" s="198"/>
      <c r="B771" s="200"/>
      <c r="C771" s="199"/>
      <c r="D771" s="199"/>
      <c r="E771" s="199"/>
      <c r="F771" s="200"/>
      <c r="G771" s="200"/>
      <c r="H771" s="198"/>
      <c r="I771" s="199"/>
      <c r="J771" s="212"/>
      <c r="K771" s="198"/>
      <c r="L771" s="198"/>
      <c r="M771" s="198"/>
      <c r="N771" s="198"/>
      <c r="O771" s="198"/>
      <c r="P771" s="198"/>
      <c r="Q771" s="198"/>
      <c r="R771" s="198"/>
      <c r="S771" s="198"/>
      <c r="T771" s="331"/>
      <c r="U771" s="331"/>
      <c r="V771" s="332"/>
      <c r="W771" s="332"/>
      <c r="X771" s="333"/>
      <c r="Y771" s="199"/>
      <c r="Z771" s="199"/>
      <c r="AA771" s="198"/>
      <c r="AB771" s="195"/>
      <c r="AC771" s="246"/>
      <c r="AD771" s="195"/>
      <c r="AE771" s="246"/>
      <c r="AF771" s="195"/>
      <c r="AG771" s="246"/>
      <c r="AH771" s="195"/>
      <c r="AI771" s="246"/>
      <c r="AK771" s="246"/>
      <c r="AM771" s="246"/>
    </row>
    <row r="772" spans="1:39" s="17" customFormat="1" ht="14.25" customHeight="1" x14ac:dyDescent="0.25">
      <c r="A772" s="198"/>
      <c r="B772" s="200"/>
      <c r="C772" s="199"/>
      <c r="D772" s="199"/>
      <c r="E772" s="199"/>
      <c r="F772" s="200"/>
      <c r="G772" s="200"/>
      <c r="H772" s="198"/>
      <c r="I772" s="199"/>
      <c r="J772" s="212"/>
      <c r="K772" s="198"/>
      <c r="L772" s="198"/>
      <c r="M772" s="198"/>
      <c r="N772" s="198"/>
      <c r="O772" s="198"/>
      <c r="P772" s="198"/>
      <c r="Q772" s="198"/>
      <c r="R772" s="198"/>
      <c r="S772" s="198"/>
      <c r="T772" s="331"/>
      <c r="U772" s="331"/>
      <c r="V772" s="332"/>
      <c r="W772" s="332"/>
      <c r="X772" s="333"/>
      <c r="Y772" s="199"/>
      <c r="Z772" s="199"/>
      <c r="AA772" s="198"/>
      <c r="AB772" s="195"/>
      <c r="AC772" s="246"/>
      <c r="AD772" s="195"/>
      <c r="AE772" s="246"/>
      <c r="AF772" s="195"/>
      <c r="AG772" s="246"/>
      <c r="AH772" s="195"/>
      <c r="AI772" s="246"/>
      <c r="AK772" s="246"/>
      <c r="AM772" s="246"/>
    </row>
    <row r="773" spans="1:39" s="17" customFormat="1" ht="14.25" customHeight="1" x14ac:dyDescent="0.25">
      <c r="A773" s="198"/>
      <c r="B773" s="200"/>
      <c r="C773" s="199"/>
      <c r="D773" s="199"/>
      <c r="E773" s="199"/>
      <c r="F773" s="200"/>
      <c r="G773" s="200"/>
      <c r="H773" s="198"/>
      <c r="I773" s="199"/>
      <c r="J773" s="212"/>
      <c r="K773" s="198"/>
      <c r="L773" s="198"/>
      <c r="M773" s="198"/>
      <c r="N773" s="198"/>
      <c r="O773" s="198"/>
      <c r="P773" s="198"/>
      <c r="Q773" s="198"/>
      <c r="R773" s="198"/>
      <c r="S773" s="198"/>
      <c r="T773" s="331"/>
      <c r="U773" s="331"/>
      <c r="V773" s="332"/>
      <c r="W773" s="332"/>
      <c r="X773" s="333"/>
      <c r="Y773" s="199"/>
      <c r="Z773" s="199"/>
      <c r="AA773" s="198"/>
      <c r="AB773" s="195"/>
      <c r="AC773" s="246"/>
      <c r="AD773" s="195"/>
      <c r="AE773" s="246"/>
      <c r="AF773" s="195"/>
      <c r="AG773" s="246"/>
      <c r="AH773" s="195"/>
      <c r="AI773" s="246"/>
      <c r="AK773" s="246"/>
      <c r="AM773" s="246"/>
    </row>
    <row r="774" spans="1:39" s="17" customFormat="1" ht="14.25" customHeight="1" x14ac:dyDescent="0.25">
      <c r="A774" s="198"/>
      <c r="B774" s="200"/>
      <c r="C774" s="199"/>
      <c r="D774" s="199"/>
      <c r="E774" s="199"/>
      <c r="F774" s="200"/>
      <c r="G774" s="200"/>
      <c r="H774" s="198"/>
      <c r="I774" s="199"/>
      <c r="J774" s="212"/>
      <c r="K774" s="198"/>
      <c r="L774" s="198"/>
      <c r="M774" s="198"/>
      <c r="N774" s="198"/>
      <c r="O774" s="198"/>
      <c r="P774" s="198"/>
      <c r="Q774" s="198"/>
      <c r="R774" s="198"/>
      <c r="S774" s="198"/>
      <c r="T774" s="331"/>
      <c r="U774" s="331"/>
      <c r="V774" s="332"/>
      <c r="W774" s="332"/>
      <c r="X774" s="333"/>
      <c r="Y774" s="199"/>
      <c r="Z774" s="199"/>
      <c r="AA774" s="198"/>
      <c r="AB774" s="195"/>
      <c r="AC774" s="246"/>
      <c r="AD774" s="195"/>
      <c r="AE774" s="246"/>
      <c r="AF774" s="195"/>
      <c r="AG774" s="246"/>
      <c r="AH774" s="195"/>
      <c r="AI774" s="246"/>
      <c r="AK774" s="246"/>
      <c r="AM774" s="246"/>
    </row>
    <row r="775" spans="1:39" s="17" customFormat="1" ht="14.25" customHeight="1" x14ac:dyDescent="0.25">
      <c r="A775" s="198"/>
      <c r="B775" s="200"/>
      <c r="C775" s="199"/>
      <c r="D775" s="199"/>
      <c r="E775" s="199"/>
      <c r="F775" s="200"/>
      <c r="G775" s="200"/>
      <c r="H775" s="198"/>
      <c r="I775" s="199"/>
      <c r="J775" s="212"/>
      <c r="K775" s="198"/>
      <c r="L775" s="198"/>
      <c r="M775" s="198"/>
      <c r="N775" s="198"/>
      <c r="O775" s="198"/>
      <c r="P775" s="198"/>
      <c r="Q775" s="198"/>
      <c r="R775" s="198"/>
      <c r="S775" s="198"/>
      <c r="T775" s="331"/>
      <c r="U775" s="331"/>
      <c r="V775" s="332"/>
      <c r="W775" s="332"/>
      <c r="X775" s="333"/>
      <c r="Y775" s="199"/>
      <c r="Z775" s="199"/>
      <c r="AA775" s="198"/>
      <c r="AB775" s="195"/>
      <c r="AC775" s="246"/>
      <c r="AD775" s="195"/>
      <c r="AE775" s="246"/>
      <c r="AF775" s="195"/>
      <c r="AG775" s="246"/>
      <c r="AH775" s="195"/>
      <c r="AI775" s="246"/>
      <c r="AK775" s="246"/>
      <c r="AM775" s="246"/>
    </row>
    <row r="776" spans="1:39" s="17" customFormat="1" ht="14.25" customHeight="1" x14ac:dyDescent="0.25">
      <c r="A776" s="198"/>
      <c r="B776" s="200"/>
      <c r="C776" s="199"/>
      <c r="D776" s="199"/>
      <c r="E776" s="199"/>
      <c r="F776" s="200"/>
      <c r="G776" s="200"/>
      <c r="H776" s="198"/>
      <c r="I776" s="199"/>
      <c r="J776" s="212"/>
      <c r="K776" s="198"/>
      <c r="L776" s="198"/>
      <c r="M776" s="198"/>
      <c r="N776" s="198"/>
      <c r="O776" s="198"/>
      <c r="P776" s="198"/>
      <c r="Q776" s="198"/>
      <c r="R776" s="198"/>
      <c r="S776" s="198"/>
      <c r="T776" s="331"/>
      <c r="U776" s="331"/>
      <c r="V776" s="332"/>
      <c r="W776" s="332"/>
      <c r="X776" s="333"/>
      <c r="Y776" s="199"/>
      <c r="Z776" s="199"/>
      <c r="AA776" s="198"/>
      <c r="AB776" s="195"/>
      <c r="AC776" s="246"/>
      <c r="AD776" s="195"/>
      <c r="AE776" s="246"/>
      <c r="AF776" s="195"/>
      <c r="AG776" s="246"/>
      <c r="AH776" s="195"/>
      <c r="AI776" s="246"/>
      <c r="AK776" s="246"/>
      <c r="AM776" s="246"/>
    </row>
    <row r="777" spans="1:39" s="17" customFormat="1" ht="14.25" customHeight="1" x14ac:dyDescent="0.25">
      <c r="A777" s="198"/>
      <c r="B777" s="200"/>
      <c r="C777" s="199"/>
      <c r="D777" s="199"/>
      <c r="E777" s="199"/>
      <c r="F777" s="200"/>
      <c r="G777" s="200"/>
      <c r="H777" s="198"/>
      <c r="I777" s="199"/>
      <c r="J777" s="212"/>
      <c r="K777" s="198"/>
      <c r="L777" s="198"/>
      <c r="M777" s="198"/>
      <c r="N777" s="198"/>
      <c r="O777" s="198"/>
      <c r="P777" s="198"/>
      <c r="Q777" s="198"/>
      <c r="R777" s="198"/>
      <c r="S777" s="198"/>
      <c r="T777" s="331"/>
      <c r="U777" s="331"/>
      <c r="V777" s="332"/>
      <c r="W777" s="332"/>
      <c r="X777" s="333"/>
      <c r="Y777" s="199"/>
      <c r="Z777" s="199"/>
      <c r="AA777" s="198"/>
      <c r="AB777" s="195"/>
      <c r="AC777" s="246"/>
      <c r="AD777" s="195"/>
      <c r="AE777" s="246"/>
      <c r="AF777" s="195"/>
      <c r="AG777" s="246"/>
      <c r="AH777" s="195"/>
      <c r="AI777" s="246"/>
      <c r="AK777" s="246"/>
      <c r="AM777" s="246"/>
    </row>
    <row r="778" spans="1:39" s="17" customFormat="1" ht="14.25" customHeight="1" x14ac:dyDescent="0.25">
      <c r="A778" s="198"/>
      <c r="B778" s="200"/>
      <c r="C778" s="199"/>
      <c r="D778" s="199"/>
      <c r="E778" s="199"/>
      <c r="F778" s="200"/>
      <c r="G778" s="200"/>
      <c r="H778" s="198"/>
      <c r="I778" s="199"/>
      <c r="J778" s="212"/>
      <c r="K778" s="198"/>
      <c r="L778" s="198"/>
      <c r="M778" s="198"/>
      <c r="N778" s="198"/>
      <c r="O778" s="198"/>
      <c r="P778" s="198"/>
      <c r="Q778" s="198"/>
      <c r="R778" s="198"/>
      <c r="S778" s="198"/>
      <c r="T778" s="331"/>
      <c r="U778" s="331"/>
      <c r="V778" s="332"/>
      <c r="W778" s="332"/>
      <c r="X778" s="333"/>
      <c r="Y778" s="199"/>
      <c r="Z778" s="199"/>
      <c r="AA778" s="198"/>
      <c r="AB778" s="195"/>
      <c r="AC778" s="246"/>
      <c r="AD778" s="195"/>
      <c r="AE778" s="246"/>
      <c r="AF778" s="195"/>
      <c r="AG778" s="246"/>
      <c r="AH778" s="195"/>
      <c r="AI778" s="246"/>
      <c r="AK778" s="246"/>
      <c r="AM778" s="246"/>
    </row>
    <row r="779" spans="1:39" s="17" customFormat="1" ht="14.25" customHeight="1" x14ac:dyDescent="0.25">
      <c r="A779" s="198"/>
      <c r="B779" s="200"/>
      <c r="C779" s="199"/>
      <c r="D779" s="199"/>
      <c r="E779" s="199"/>
      <c r="F779" s="200"/>
      <c r="G779" s="200"/>
      <c r="H779" s="198"/>
      <c r="I779" s="199"/>
      <c r="J779" s="212"/>
      <c r="K779" s="198"/>
      <c r="L779" s="198"/>
      <c r="M779" s="198"/>
      <c r="N779" s="198"/>
      <c r="O779" s="198"/>
      <c r="P779" s="198"/>
      <c r="Q779" s="198"/>
      <c r="R779" s="198"/>
      <c r="S779" s="198"/>
      <c r="T779" s="331"/>
      <c r="U779" s="331"/>
      <c r="V779" s="332"/>
      <c r="W779" s="332"/>
      <c r="X779" s="333"/>
      <c r="Y779" s="199"/>
      <c r="Z779" s="199"/>
      <c r="AA779" s="198"/>
      <c r="AB779" s="195"/>
      <c r="AC779" s="246"/>
      <c r="AD779" s="195"/>
      <c r="AE779" s="246"/>
      <c r="AF779" s="195"/>
      <c r="AG779" s="246"/>
      <c r="AH779" s="195"/>
      <c r="AI779" s="246"/>
      <c r="AK779" s="246"/>
      <c r="AM779" s="246"/>
    </row>
    <row r="780" spans="1:39" s="17" customFormat="1" ht="14.25" customHeight="1" x14ac:dyDescent="0.25">
      <c r="A780" s="198"/>
      <c r="B780" s="200"/>
      <c r="C780" s="199"/>
      <c r="D780" s="199"/>
      <c r="E780" s="199"/>
      <c r="F780" s="200"/>
      <c r="G780" s="200"/>
      <c r="H780" s="198"/>
      <c r="I780" s="199"/>
      <c r="J780" s="212"/>
      <c r="K780" s="198"/>
      <c r="L780" s="198"/>
      <c r="M780" s="198"/>
      <c r="N780" s="198"/>
      <c r="O780" s="198"/>
      <c r="P780" s="198"/>
      <c r="Q780" s="198"/>
      <c r="R780" s="198"/>
      <c r="S780" s="198"/>
      <c r="T780" s="331"/>
      <c r="U780" s="331"/>
      <c r="V780" s="332"/>
      <c r="W780" s="332"/>
      <c r="X780" s="333"/>
      <c r="Y780" s="199"/>
      <c r="Z780" s="199"/>
      <c r="AA780" s="198"/>
      <c r="AB780" s="195"/>
      <c r="AC780" s="246"/>
      <c r="AD780" s="195"/>
      <c r="AE780" s="246"/>
      <c r="AF780" s="195"/>
      <c r="AG780" s="246"/>
      <c r="AH780" s="195"/>
      <c r="AI780" s="246"/>
      <c r="AK780" s="246"/>
      <c r="AM780" s="246"/>
    </row>
    <row r="781" spans="1:39" s="17" customFormat="1" ht="14.25" customHeight="1" x14ac:dyDescent="0.25">
      <c r="A781" s="198"/>
      <c r="B781" s="200"/>
      <c r="C781" s="199"/>
      <c r="D781" s="199"/>
      <c r="E781" s="199"/>
      <c r="F781" s="200"/>
      <c r="G781" s="200"/>
      <c r="H781" s="198"/>
      <c r="I781" s="199"/>
      <c r="J781" s="212"/>
      <c r="K781" s="198"/>
      <c r="L781" s="198"/>
      <c r="M781" s="198"/>
      <c r="N781" s="198"/>
      <c r="O781" s="198"/>
      <c r="P781" s="198"/>
      <c r="Q781" s="198"/>
      <c r="R781" s="198"/>
      <c r="S781" s="198"/>
      <c r="T781" s="331"/>
      <c r="U781" s="331"/>
      <c r="V781" s="332"/>
      <c r="W781" s="332"/>
      <c r="X781" s="333"/>
      <c r="Y781" s="199"/>
      <c r="Z781" s="199"/>
      <c r="AA781" s="198"/>
      <c r="AB781" s="195"/>
      <c r="AC781" s="246"/>
      <c r="AD781" s="195"/>
      <c r="AE781" s="246"/>
      <c r="AF781" s="195"/>
      <c r="AG781" s="246"/>
      <c r="AH781" s="195"/>
      <c r="AI781" s="246"/>
      <c r="AK781" s="246"/>
      <c r="AM781" s="246"/>
    </row>
    <row r="782" spans="1:39" s="17" customFormat="1" ht="14.25" customHeight="1" x14ac:dyDescent="0.25">
      <c r="A782" s="198"/>
      <c r="B782" s="200"/>
      <c r="C782" s="199"/>
      <c r="D782" s="199"/>
      <c r="E782" s="199"/>
      <c r="F782" s="200"/>
      <c r="G782" s="200"/>
      <c r="H782" s="198"/>
      <c r="I782" s="199"/>
      <c r="J782" s="212"/>
      <c r="K782" s="198"/>
      <c r="L782" s="198"/>
      <c r="M782" s="198"/>
      <c r="N782" s="198"/>
      <c r="O782" s="198"/>
      <c r="P782" s="198"/>
      <c r="Q782" s="198"/>
      <c r="R782" s="198"/>
      <c r="S782" s="198"/>
      <c r="T782" s="331"/>
      <c r="U782" s="331"/>
      <c r="V782" s="332"/>
      <c r="W782" s="332"/>
      <c r="X782" s="333"/>
      <c r="Y782" s="199"/>
      <c r="Z782" s="199"/>
      <c r="AA782" s="198"/>
      <c r="AB782" s="195"/>
      <c r="AC782" s="246"/>
      <c r="AD782" s="195"/>
      <c r="AE782" s="246"/>
      <c r="AF782" s="195"/>
      <c r="AG782" s="246"/>
      <c r="AH782" s="195"/>
      <c r="AI782" s="246"/>
      <c r="AK782" s="246"/>
      <c r="AM782" s="246"/>
    </row>
    <row r="783" spans="1:39" s="17" customFormat="1" ht="14.25" customHeight="1" x14ac:dyDescent="0.25">
      <c r="A783" s="198"/>
      <c r="B783" s="200"/>
      <c r="C783" s="199"/>
      <c r="D783" s="199"/>
      <c r="E783" s="199"/>
      <c r="F783" s="200"/>
      <c r="G783" s="200"/>
      <c r="H783" s="198"/>
      <c r="I783" s="199"/>
      <c r="J783" s="212"/>
      <c r="K783" s="198"/>
      <c r="L783" s="198"/>
      <c r="M783" s="198"/>
      <c r="N783" s="198"/>
      <c r="O783" s="198"/>
      <c r="P783" s="198"/>
      <c r="Q783" s="198"/>
      <c r="R783" s="198"/>
      <c r="S783" s="198"/>
      <c r="T783" s="331"/>
      <c r="U783" s="331"/>
      <c r="V783" s="332"/>
      <c r="W783" s="332"/>
      <c r="X783" s="333"/>
      <c r="Y783" s="199"/>
      <c r="Z783" s="199"/>
      <c r="AA783" s="198"/>
      <c r="AB783" s="195"/>
      <c r="AC783" s="246"/>
      <c r="AD783" s="195"/>
      <c r="AE783" s="246"/>
      <c r="AF783" s="195"/>
      <c r="AG783" s="246"/>
      <c r="AH783" s="195"/>
      <c r="AI783" s="246"/>
      <c r="AK783" s="246"/>
      <c r="AM783" s="246"/>
    </row>
    <row r="784" spans="1:39" s="17" customFormat="1" ht="14.25" customHeight="1" x14ac:dyDescent="0.25">
      <c r="A784" s="198"/>
      <c r="B784" s="200"/>
      <c r="C784" s="199"/>
      <c r="D784" s="199"/>
      <c r="E784" s="199"/>
      <c r="F784" s="200"/>
      <c r="G784" s="200"/>
      <c r="H784" s="198"/>
      <c r="I784" s="199"/>
      <c r="J784" s="212"/>
      <c r="K784" s="198"/>
      <c r="L784" s="198"/>
      <c r="M784" s="198"/>
      <c r="N784" s="198"/>
      <c r="O784" s="198"/>
      <c r="P784" s="198"/>
      <c r="Q784" s="198"/>
      <c r="R784" s="198"/>
      <c r="S784" s="198"/>
      <c r="T784" s="331"/>
      <c r="U784" s="331"/>
      <c r="V784" s="332"/>
      <c r="W784" s="332"/>
      <c r="X784" s="333"/>
      <c r="Y784" s="199"/>
      <c r="Z784" s="199"/>
      <c r="AA784" s="198"/>
      <c r="AB784" s="195"/>
      <c r="AC784" s="246"/>
      <c r="AD784" s="195"/>
      <c r="AE784" s="246"/>
      <c r="AF784" s="195"/>
      <c r="AG784" s="246"/>
      <c r="AH784" s="195"/>
      <c r="AI784" s="246"/>
      <c r="AK784" s="246"/>
      <c r="AM784" s="246"/>
    </row>
    <row r="785" spans="1:39" s="17" customFormat="1" ht="14.25" customHeight="1" x14ac:dyDescent="0.25">
      <c r="A785" s="198"/>
      <c r="B785" s="200"/>
      <c r="C785" s="199"/>
      <c r="D785" s="199"/>
      <c r="E785" s="199"/>
      <c r="F785" s="200"/>
      <c r="G785" s="200"/>
      <c r="H785" s="198"/>
      <c r="I785" s="199"/>
      <c r="J785" s="212"/>
      <c r="K785" s="198"/>
      <c r="L785" s="198"/>
      <c r="M785" s="198"/>
      <c r="N785" s="198"/>
      <c r="O785" s="198"/>
      <c r="P785" s="198"/>
      <c r="Q785" s="198"/>
      <c r="R785" s="198"/>
      <c r="S785" s="198"/>
      <c r="T785" s="331"/>
      <c r="U785" s="331"/>
      <c r="V785" s="332"/>
      <c r="W785" s="332"/>
      <c r="X785" s="333"/>
      <c r="Y785" s="199"/>
      <c r="Z785" s="199"/>
      <c r="AA785" s="198"/>
      <c r="AB785" s="195"/>
      <c r="AC785" s="246"/>
      <c r="AD785" s="195"/>
      <c r="AE785" s="246"/>
      <c r="AF785" s="195"/>
      <c r="AG785" s="246"/>
      <c r="AH785" s="195"/>
      <c r="AI785" s="246"/>
      <c r="AK785" s="246"/>
      <c r="AM785" s="246"/>
    </row>
    <row r="786" spans="1:39" s="17" customFormat="1" ht="14.25" customHeight="1" x14ac:dyDescent="0.25">
      <c r="A786" s="198"/>
      <c r="B786" s="200"/>
      <c r="C786" s="199"/>
      <c r="D786" s="199"/>
      <c r="E786" s="199"/>
      <c r="F786" s="200"/>
      <c r="G786" s="200"/>
      <c r="H786" s="198"/>
      <c r="I786" s="199"/>
      <c r="J786" s="212"/>
      <c r="K786" s="198"/>
      <c r="L786" s="198"/>
      <c r="M786" s="198"/>
      <c r="N786" s="198"/>
      <c r="O786" s="198"/>
      <c r="P786" s="198"/>
      <c r="Q786" s="198"/>
      <c r="R786" s="198"/>
      <c r="S786" s="198"/>
      <c r="T786" s="331"/>
      <c r="U786" s="331"/>
      <c r="V786" s="332"/>
      <c r="W786" s="332"/>
      <c r="X786" s="333"/>
      <c r="Y786" s="199"/>
      <c r="Z786" s="199"/>
      <c r="AA786" s="198"/>
      <c r="AB786" s="195"/>
      <c r="AC786" s="246"/>
      <c r="AD786" s="195"/>
      <c r="AE786" s="246"/>
      <c r="AF786" s="195"/>
      <c r="AG786" s="246"/>
      <c r="AH786" s="195"/>
      <c r="AI786" s="246"/>
      <c r="AK786" s="246"/>
      <c r="AM786" s="246"/>
    </row>
    <row r="787" spans="1:39" s="17" customFormat="1" ht="14.25" customHeight="1" x14ac:dyDescent="0.25">
      <c r="A787" s="198"/>
      <c r="B787" s="200"/>
      <c r="C787" s="199"/>
      <c r="D787" s="199"/>
      <c r="E787" s="199"/>
      <c r="F787" s="200"/>
      <c r="G787" s="200"/>
      <c r="H787" s="198"/>
      <c r="I787" s="199"/>
      <c r="J787" s="212"/>
      <c r="K787" s="198"/>
      <c r="L787" s="198"/>
      <c r="M787" s="198"/>
      <c r="N787" s="198"/>
      <c r="O787" s="198"/>
      <c r="P787" s="198"/>
      <c r="Q787" s="198"/>
      <c r="R787" s="198"/>
      <c r="S787" s="198"/>
      <c r="T787" s="331"/>
      <c r="U787" s="331"/>
      <c r="V787" s="332"/>
      <c r="W787" s="332"/>
      <c r="X787" s="333"/>
      <c r="Y787" s="199"/>
      <c r="Z787" s="199"/>
      <c r="AA787" s="198"/>
      <c r="AB787" s="195"/>
      <c r="AC787" s="246"/>
      <c r="AD787" s="195"/>
      <c r="AE787" s="246"/>
      <c r="AF787" s="195"/>
      <c r="AG787" s="246"/>
      <c r="AH787" s="195"/>
      <c r="AI787" s="246"/>
      <c r="AK787" s="246"/>
      <c r="AM787" s="246"/>
    </row>
    <row r="788" spans="1:39" s="17" customFormat="1" ht="14.25" customHeight="1" x14ac:dyDescent="0.25">
      <c r="A788" s="198"/>
      <c r="B788" s="200"/>
      <c r="C788" s="199"/>
      <c r="D788" s="199"/>
      <c r="E788" s="199"/>
      <c r="F788" s="200"/>
      <c r="G788" s="200"/>
      <c r="H788" s="198"/>
      <c r="I788" s="199"/>
      <c r="J788" s="212"/>
      <c r="K788" s="198"/>
      <c r="L788" s="198"/>
      <c r="M788" s="198"/>
      <c r="N788" s="198"/>
      <c r="O788" s="198"/>
      <c r="P788" s="198"/>
      <c r="Q788" s="198"/>
      <c r="R788" s="198"/>
      <c r="S788" s="198"/>
      <c r="T788" s="331"/>
      <c r="U788" s="331"/>
      <c r="V788" s="332"/>
      <c r="W788" s="332"/>
      <c r="X788" s="333"/>
      <c r="Y788" s="199"/>
      <c r="Z788" s="199"/>
      <c r="AA788" s="198"/>
      <c r="AB788" s="195"/>
      <c r="AC788" s="246"/>
      <c r="AD788" s="195"/>
      <c r="AE788" s="246"/>
      <c r="AF788" s="195"/>
      <c r="AG788" s="246"/>
      <c r="AH788" s="195"/>
      <c r="AI788" s="246"/>
      <c r="AK788" s="246"/>
      <c r="AM788" s="246"/>
    </row>
    <row r="789" spans="1:39" s="17" customFormat="1" ht="14.25" customHeight="1" x14ac:dyDescent="0.25">
      <c r="A789" s="198"/>
      <c r="B789" s="200"/>
      <c r="C789" s="199"/>
      <c r="D789" s="199"/>
      <c r="E789" s="199"/>
      <c r="F789" s="200"/>
      <c r="G789" s="200"/>
      <c r="H789" s="198"/>
      <c r="I789" s="199"/>
      <c r="J789" s="212"/>
      <c r="K789" s="198"/>
      <c r="L789" s="198"/>
      <c r="M789" s="198"/>
      <c r="N789" s="198"/>
      <c r="O789" s="198"/>
      <c r="P789" s="198"/>
      <c r="Q789" s="198"/>
      <c r="R789" s="198"/>
      <c r="S789" s="198"/>
      <c r="T789" s="331"/>
      <c r="U789" s="331"/>
      <c r="V789" s="332"/>
      <c r="W789" s="332"/>
      <c r="X789" s="333"/>
      <c r="Y789" s="199"/>
      <c r="Z789" s="199"/>
      <c r="AA789" s="198"/>
      <c r="AB789" s="195"/>
      <c r="AC789" s="246"/>
      <c r="AD789" s="195"/>
      <c r="AE789" s="246"/>
      <c r="AF789" s="195"/>
      <c r="AG789" s="246"/>
      <c r="AH789" s="195"/>
      <c r="AI789" s="246"/>
      <c r="AK789" s="246"/>
      <c r="AM789" s="246"/>
    </row>
    <row r="790" spans="1:39" s="17" customFormat="1" ht="14.25" customHeight="1" x14ac:dyDescent="0.25">
      <c r="A790" s="198"/>
      <c r="B790" s="200"/>
      <c r="C790" s="199"/>
      <c r="D790" s="199"/>
      <c r="E790" s="199"/>
      <c r="F790" s="200"/>
      <c r="G790" s="200"/>
      <c r="H790" s="198"/>
      <c r="I790" s="199"/>
      <c r="J790" s="212"/>
      <c r="K790" s="198"/>
      <c r="L790" s="198"/>
      <c r="M790" s="198"/>
      <c r="N790" s="198"/>
      <c r="O790" s="198"/>
      <c r="P790" s="198"/>
      <c r="Q790" s="198"/>
      <c r="R790" s="198"/>
      <c r="S790" s="198"/>
      <c r="T790" s="331"/>
      <c r="U790" s="331"/>
      <c r="V790" s="332"/>
      <c r="W790" s="332"/>
      <c r="X790" s="333"/>
      <c r="Y790" s="199"/>
      <c r="Z790" s="199"/>
      <c r="AA790" s="198"/>
      <c r="AB790" s="195"/>
      <c r="AC790" s="246"/>
      <c r="AD790" s="195"/>
      <c r="AE790" s="246"/>
      <c r="AF790" s="195"/>
      <c r="AG790" s="246"/>
      <c r="AH790" s="195"/>
      <c r="AI790" s="246"/>
      <c r="AK790" s="246"/>
      <c r="AM790" s="246"/>
    </row>
    <row r="791" spans="1:39" s="17" customFormat="1" ht="14.25" customHeight="1" x14ac:dyDescent="0.25">
      <c r="A791" s="198"/>
      <c r="B791" s="200"/>
      <c r="C791" s="199"/>
      <c r="D791" s="199"/>
      <c r="E791" s="199"/>
      <c r="F791" s="200"/>
      <c r="G791" s="200"/>
      <c r="H791" s="198"/>
      <c r="I791" s="199"/>
      <c r="J791" s="212"/>
      <c r="K791" s="198"/>
      <c r="L791" s="198"/>
      <c r="M791" s="198"/>
      <c r="N791" s="198"/>
      <c r="O791" s="198"/>
      <c r="P791" s="198"/>
      <c r="Q791" s="198"/>
      <c r="R791" s="198"/>
      <c r="S791" s="198"/>
      <c r="T791" s="331"/>
      <c r="U791" s="331"/>
      <c r="V791" s="332"/>
      <c r="W791" s="332"/>
      <c r="X791" s="333"/>
      <c r="Y791" s="199"/>
      <c r="Z791" s="199"/>
      <c r="AA791" s="198"/>
      <c r="AB791" s="195"/>
      <c r="AC791" s="246"/>
      <c r="AD791" s="195"/>
      <c r="AE791" s="246"/>
      <c r="AF791" s="195"/>
      <c r="AG791" s="246"/>
      <c r="AH791" s="195"/>
      <c r="AI791" s="246"/>
      <c r="AK791" s="246"/>
      <c r="AM791" s="246"/>
    </row>
    <row r="792" spans="1:39" s="17" customFormat="1" ht="14.25" customHeight="1" x14ac:dyDescent="0.25">
      <c r="A792" s="198"/>
      <c r="B792" s="200"/>
      <c r="C792" s="199"/>
      <c r="D792" s="199"/>
      <c r="E792" s="199"/>
      <c r="F792" s="200"/>
      <c r="G792" s="200"/>
      <c r="H792" s="198"/>
      <c r="I792" s="199"/>
      <c r="J792" s="212"/>
      <c r="K792" s="198"/>
      <c r="L792" s="198"/>
      <c r="M792" s="198"/>
      <c r="N792" s="198"/>
      <c r="O792" s="198"/>
      <c r="P792" s="198"/>
      <c r="Q792" s="198"/>
      <c r="R792" s="198"/>
      <c r="S792" s="198"/>
      <c r="T792" s="331"/>
      <c r="U792" s="331"/>
      <c r="V792" s="332"/>
      <c r="W792" s="332"/>
      <c r="X792" s="333"/>
      <c r="Y792" s="199"/>
      <c r="Z792" s="199"/>
      <c r="AA792" s="198"/>
      <c r="AB792" s="195"/>
      <c r="AC792" s="246"/>
      <c r="AD792" s="195"/>
      <c r="AE792" s="246"/>
      <c r="AF792" s="195"/>
      <c r="AG792" s="246"/>
      <c r="AH792" s="195"/>
      <c r="AI792" s="246"/>
      <c r="AK792" s="246"/>
      <c r="AM792" s="246"/>
    </row>
    <row r="793" spans="1:39" s="17" customFormat="1" ht="14.25" customHeight="1" x14ac:dyDescent="0.25">
      <c r="A793" s="198"/>
      <c r="B793" s="200"/>
      <c r="C793" s="199"/>
      <c r="D793" s="199"/>
      <c r="E793" s="199"/>
      <c r="F793" s="200"/>
      <c r="G793" s="200"/>
      <c r="H793" s="198"/>
      <c r="I793" s="199"/>
      <c r="J793" s="212"/>
      <c r="K793" s="198"/>
      <c r="L793" s="198"/>
      <c r="M793" s="198"/>
      <c r="N793" s="198"/>
      <c r="O793" s="198"/>
      <c r="P793" s="198"/>
      <c r="Q793" s="198"/>
      <c r="R793" s="198"/>
      <c r="S793" s="198"/>
      <c r="T793" s="331"/>
      <c r="U793" s="331"/>
      <c r="V793" s="332"/>
      <c r="W793" s="332"/>
      <c r="X793" s="333"/>
      <c r="Y793" s="199"/>
      <c r="Z793" s="199"/>
      <c r="AA793" s="198"/>
      <c r="AB793" s="195"/>
      <c r="AC793" s="246"/>
      <c r="AD793" s="195"/>
      <c r="AE793" s="246"/>
      <c r="AF793" s="195"/>
      <c r="AG793" s="246"/>
      <c r="AH793" s="195"/>
      <c r="AI793" s="246"/>
      <c r="AK793" s="246"/>
      <c r="AM793" s="246"/>
    </row>
    <row r="794" spans="1:39" s="17" customFormat="1" ht="14.25" customHeight="1" x14ac:dyDescent="0.25">
      <c r="A794" s="198"/>
      <c r="B794" s="200"/>
      <c r="C794" s="199"/>
      <c r="D794" s="199"/>
      <c r="E794" s="199"/>
      <c r="F794" s="200"/>
      <c r="G794" s="200"/>
      <c r="H794" s="198"/>
      <c r="I794" s="199"/>
      <c r="J794" s="212"/>
      <c r="K794" s="198"/>
      <c r="L794" s="198"/>
      <c r="M794" s="198"/>
      <c r="N794" s="198"/>
      <c r="O794" s="198"/>
      <c r="P794" s="198"/>
      <c r="Q794" s="198"/>
      <c r="R794" s="198"/>
      <c r="S794" s="198"/>
      <c r="T794" s="331"/>
      <c r="U794" s="331"/>
      <c r="V794" s="332"/>
      <c r="W794" s="332"/>
      <c r="X794" s="333"/>
      <c r="Y794" s="199"/>
      <c r="Z794" s="199"/>
      <c r="AA794" s="198"/>
      <c r="AB794" s="195"/>
      <c r="AC794" s="246"/>
      <c r="AD794" s="195"/>
      <c r="AE794" s="246"/>
      <c r="AF794" s="195"/>
      <c r="AG794" s="246"/>
      <c r="AH794" s="195"/>
      <c r="AI794" s="246"/>
      <c r="AK794" s="246"/>
      <c r="AM794" s="246"/>
    </row>
    <row r="795" spans="1:39" s="17" customFormat="1" ht="14.25" customHeight="1" x14ac:dyDescent="0.25">
      <c r="A795" s="198"/>
      <c r="B795" s="200"/>
      <c r="C795" s="199"/>
      <c r="D795" s="199"/>
      <c r="E795" s="199"/>
      <c r="F795" s="200"/>
      <c r="G795" s="200"/>
      <c r="H795" s="198"/>
      <c r="I795" s="199"/>
      <c r="J795" s="212"/>
      <c r="K795" s="198"/>
      <c r="L795" s="198"/>
      <c r="M795" s="198"/>
      <c r="N795" s="198"/>
      <c r="O795" s="198"/>
      <c r="P795" s="198"/>
      <c r="Q795" s="198"/>
      <c r="R795" s="198"/>
      <c r="S795" s="198"/>
      <c r="T795" s="331"/>
      <c r="U795" s="331"/>
      <c r="V795" s="332"/>
      <c r="W795" s="332"/>
      <c r="X795" s="333"/>
      <c r="Y795" s="199"/>
      <c r="Z795" s="199"/>
      <c r="AA795" s="198"/>
      <c r="AB795" s="195"/>
      <c r="AC795" s="246"/>
      <c r="AD795" s="195"/>
      <c r="AE795" s="246"/>
      <c r="AF795" s="195"/>
      <c r="AG795" s="246"/>
      <c r="AH795" s="195"/>
      <c r="AI795" s="246"/>
      <c r="AK795" s="246"/>
      <c r="AM795" s="246"/>
    </row>
    <row r="796" spans="1:39" s="17" customFormat="1" ht="14.25" customHeight="1" x14ac:dyDescent="0.25">
      <c r="A796" s="198"/>
      <c r="B796" s="200"/>
      <c r="C796" s="199"/>
      <c r="D796" s="199"/>
      <c r="E796" s="199"/>
      <c r="F796" s="200"/>
      <c r="G796" s="200"/>
      <c r="H796" s="198"/>
      <c r="I796" s="199"/>
      <c r="J796" s="212"/>
      <c r="K796" s="198"/>
      <c r="L796" s="198"/>
      <c r="M796" s="198"/>
      <c r="N796" s="198"/>
      <c r="O796" s="198"/>
      <c r="P796" s="198"/>
      <c r="Q796" s="198"/>
      <c r="R796" s="198"/>
      <c r="S796" s="198"/>
      <c r="T796" s="331"/>
      <c r="U796" s="331"/>
      <c r="V796" s="332"/>
      <c r="W796" s="332"/>
      <c r="X796" s="333"/>
      <c r="Y796" s="199"/>
      <c r="Z796" s="199"/>
      <c r="AA796" s="198"/>
      <c r="AB796" s="195"/>
      <c r="AC796" s="246"/>
      <c r="AD796" s="195"/>
      <c r="AE796" s="246"/>
      <c r="AF796" s="195"/>
      <c r="AG796" s="246"/>
      <c r="AH796" s="195"/>
      <c r="AI796" s="246"/>
      <c r="AK796" s="246"/>
      <c r="AM796" s="246"/>
    </row>
    <row r="797" spans="1:39" s="17" customFormat="1" ht="14.25" customHeight="1" x14ac:dyDescent="0.25">
      <c r="A797" s="198"/>
      <c r="B797" s="200"/>
      <c r="C797" s="199"/>
      <c r="D797" s="199"/>
      <c r="E797" s="199"/>
      <c r="F797" s="200"/>
      <c r="G797" s="200"/>
      <c r="H797" s="198"/>
      <c r="I797" s="199"/>
      <c r="J797" s="212"/>
      <c r="K797" s="198"/>
      <c r="L797" s="198"/>
      <c r="M797" s="198"/>
      <c r="N797" s="198"/>
      <c r="O797" s="198"/>
      <c r="P797" s="198"/>
      <c r="Q797" s="198"/>
      <c r="R797" s="198"/>
      <c r="S797" s="198"/>
      <c r="T797" s="331"/>
      <c r="U797" s="331"/>
      <c r="V797" s="332"/>
      <c r="W797" s="332"/>
      <c r="X797" s="333"/>
      <c r="Y797" s="199"/>
      <c r="Z797" s="199"/>
      <c r="AA797" s="198"/>
      <c r="AB797" s="195"/>
      <c r="AC797" s="246"/>
      <c r="AD797" s="195"/>
      <c r="AE797" s="246"/>
      <c r="AF797" s="195"/>
      <c r="AG797" s="246"/>
      <c r="AH797" s="195"/>
      <c r="AI797" s="246"/>
      <c r="AK797" s="246"/>
      <c r="AM797" s="246"/>
    </row>
    <row r="798" spans="1:39" s="17" customFormat="1" ht="14.25" customHeight="1" x14ac:dyDescent="0.25">
      <c r="A798" s="198"/>
      <c r="B798" s="200"/>
      <c r="C798" s="199"/>
      <c r="D798" s="199"/>
      <c r="E798" s="199"/>
      <c r="F798" s="200"/>
      <c r="G798" s="200"/>
      <c r="H798" s="198"/>
      <c r="I798" s="199"/>
      <c r="J798" s="212"/>
      <c r="K798" s="198"/>
      <c r="L798" s="198"/>
      <c r="M798" s="198"/>
      <c r="N798" s="198"/>
      <c r="O798" s="198"/>
      <c r="P798" s="198"/>
      <c r="Q798" s="198"/>
      <c r="R798" s="198"/>
      <c r="S798" s="198"/>
      <c r="T798" s="331"/>
      <c r="U798" s="331"/>
      <c r="V798" s="332"/>
      <c r="W798" s="332"/>
      <c r="X798" s="333"/>
      <c r="Y798" s="199"/>
      <c r="Z798" s="199"/>
      <c r="AA798" s="198"/>
      <c r="AB798" s="195"/>
      <c r="AC798" s="246"/>
      <c r="AD798" s="195"/>
      <c r="AE798" s="246"/>
      <c r="AF798" s="195"/>
      <c r="AG798" s="246"/>
      <c r="AH798" s="195"/>
      <c r="AI798" s="246"/>
      <c r="AK798" s="246"/>
      <c r="AM798" s="246"/>
    </row>
    <row r="799" spans="1:39" s="17" customFormat="1" ht="14.25" customHeight="1" x14ac:dyDescent="0.25">
      <c r="A799" s="198"/>
      <c r="B799" s="200"/>
      <c r="C799" s="199"/>
      <c r="D799" s="199"/>
      <c r="E799" s="199"/>
      <c r="F799" s="200"/>
      <c r="G799" s="200"/>
      <c r="H799" s="198"/>
      <c r="I799" s="199"/>
      <c r="J799" s="212"/>
      <c r="K799" s="198"/>
      <c r="L799" s="198"/>
      <c r="M799" s="198"/>
      <c r="N799" s="198"/>
      <c r="O799" s="198"/>
      <c r="P799" s="198"/>
      <c r="Q799" s="198"/>
      <c r="R799" s="198"/>
      <c r="S799" s="198"/>
      <c r="T799" s="331"/>
      <c r="U799" s="331"/>
      <c r="V799" s="332"/>
      <c r="W799" s="332"/>
      <c r="X799" s="333"/>
      <c r="Y799" s="199"/>
      <c r="Z799" s="199"/>
      <c r="AA799" s="198"/>
      <c r="AB799" s="195"/>
      <c r="AC799" s="246"/>
      <c r="AD799" s="195"/>
      <c r="AE799" s="246"/>
      <c r="AF799" s="195"/>
      <c r="AG799" s="246"/>
      <c r="AH799" s="195"/>
      <c r="AI799" s="246"/>
      <c r="AK799" s="246"/>
      <c r="AM799" s="246"/>
    </row>
    <row r="800" spans="1:39" s="17" customFormat="1" ht="14.25" customHeight="1" x14ac:dyDescent="0.25">
      <c r="A800" s="198"/>
      <c r="B800" s="200"/>
      <c r="C800" s="199"/>
      <c r="D800" s="199"/>
      <c r="E800" s="199"/>
      <c r="F800" s="200"/>
      <c r="G800" s="200"/>
      <c r="H800" s="198"/>
      <c r="I800" s="199"/>
      <c r="J800" s="212"/>
      <c r="K800" s="198"/>
      <c r="L800" s="198"/>
      <c r="M800" s="198"/>
      <c r="N800" s="198"/>
      <c r="O800" s="198"/>
      <c r="P800" s="198"/>
      <c r="Q800" s="198"/>
      <c r="R800" s="198"/>
      <c r="S800" s="198"/>
      <c r="T800" s="331"/>
      <c r="U800" s="331"/>
      <c r="V800" s="332"/>
      <c r="W800" s="332"/>
      <c r="X800" s="333"/>
      <c r="Y800" s="199"/>
      <c r="Z800" s="199"/>
      <c r="AA800" s="198"/>
      <c r="AB800" s="195"/>
      <c r="AC800" s="246"/>
      <c r="AD800" s="195"/>
      <c r="AE800" s="246"/>
      <c r="AF800" s="195"/>
      <c r="AG800" s="246"/>
      <c r="AH800" s="195"/>
      <c r="AI800" s="246"/>
      <c r="AK800" s="246"/>
      <c r="AM800" s="246"/>
    </row>
    <row r="801" spans="1:39" s="17" customFormat="1" ht="14.25" customHeight="1" x14ac:dyDescent="0.25">
      <c r="A801" s="198"/>
      <c r="B801" s="200"/>
      <c r="C801" s="199"/>
      <c r="D801" s="199"/>
      <c r="E801" s="199"/>
      <c r="F801" s="200"/>
      <c r="G801" s="200"/>
      <c r="H801" s="198"/>
      <c r="I801" s="199"/>
      <c r="J801" s="212"/>
      <c r="K801" s="198"/>
      <c r="L801" s="198"/>
      <c r="M801" s="198"/>
      <c r="N801" s="198"/>
      <c r="O801" s="198"/>
      <c r="P801" s="198"/>
      <c r="Q801" s="198"/>
      <c r="R801" s="198"/>
      <c r="S801" s="198"/>
      <c r="T801" s="331"/>
      <c r="U801" s="331"/>
      <c r="V801" s="332"/>
      <c r="W801" s="332"/>
      <c r="X801" s="333"/>
      <c r="Y801" s="199"/>
      <c r="Z801" s="199"/>
      <c r="AA801" s="198"/>
      <c r="AB801" s="195"/>
      <c r="AC801" s="246"/>
      <c r="AD801" s="195"/>
      <c r="AE801" s="246"/>
      <c r="AF801" s="195"/>
      <c r="AG801" s="246"/>
      <c r="AH801" s="195"/>
      <c r="AI801" s="246"/>
      <c r="AK801" s="246"/>
      <c r="AM801" s="246"/>
    </row>
    <row r="802" spans="1:39" s="17" customFormat="1" ht="14.25" customHeight="1" x14ac:dyDescent="0.25">
      <c r="A802" s="198"/>
      <c r="B802" s="200"/>
      <c r="C802" s="199"/>
      <c r="D802" s="199"/>
      <c r="E802" s="199"/>
      <c r="F802" s="200"/>
      <c r="G802" s="200"/>
      <c r="H802" s="198"/>
      <c r="I802" s="199"/>
      <c r="J802" s="212"/>
      <c r="K802" s="198"/>
      <c r="L802" s="198"/>
      <c r="M802" s="198"/>
      <c r="N802" s="198"/>
      <c r="O802" s="198"/>
      <c r="P802" s="198"/>
      <c r="Q802" s="198"/>
      <c r="R802" s="198"/>
      <c r="S802" s="198"/>
      <c r="T802" s="331"/>
      <c r="U802" s="331"/>
      <c r="V802" s="332"/>
      <c r="W802" s="332"/>
      <c r="X802" s="333"/>
      <c r="Y802" s="199"/>
      <c r="Z802" s="199"/>
      <c r="AA802" s="198"/>
      <c r="AB802" s="195"/>
      <c r="AC802" s="246"/>
      <c r="AD802" s="195"/>
      <c r="AE802" s="246"/>
      <c r="AF802" s="195"/>
      <c r="AG802" s="246"/>
      <c r="AH802" s="195"/>
      <c r="AI802" s="246"/>
      <c r="AK802" s="246"/>
      <c r="AM802" s="246"/>
    </row>
    <row r="803" spans="1:39" s="17" customFormat="1" ht="14.25" customHeight="1" x14ac:dyDescent="0.25">
      <c r="A803" s="198"/>
      <c r="B803" s="200"/>
      <c r="C803" s="199"/>
      <c r="D803" s="199"/>
      <c r="E803" s="199"/>
      <c r="F803" s="200"/>
      <c r="G803" s="200"/>
      <c r="H803" s="198"/>
      <c r="I803" s="199"/>
      <c r="J803" s="212"/>
      <c r="K803" s="198"/>
      <c r="L803" s="198"/>
      <c r="M803" s="198"/>
      <c r="N803" s="198"/>
      <c r="O803" s="198"/>
      <c r="P803" s="198"/>
      <c r="Q803" s="198"/>
      <c r="R803" s="198"/>
      <c r="S803" s="198"/>
      <c r="T803" s="331"/>
      <c r="U803" s="331"/>
      <c r="V803" s="332"/>
      <c r="W803" s="332"/>
      <c r="X803" s="333"/>
      <c r="Y803" s="199"/>
      <c r="Z803" s="199"/>
      <c r="AA803" s="198"/>
      <c r="AB803" s="195"/>
      <c r="AC803" s="246"/>
      <c r="AD803" s="195"/>
      <c r="AE803" s="246"/>
      <c r="AF803" s="195"/>
      <c r="AG803" s="246"/>
      <c r="AH803" s="195"/>
      <c r="AI803" s="246"/>
      <c r="AK803" s="246"/>
      <c r="AM803" s="246"/>
    </row>
    <row r="804" spans="1:39" s="17" customFormat="1" ht="14.25" customHeight="1" x14ac:dyDescent="0.25">
      <c r="A804" s="198"/>
      <c r="B804" s="200"/>
      <c r="C804" s="199"/>
      <c r="D804" s="199"/>
      <c r="E804" s="199"/>
      <c r="F804" s="200"/>
      <c r="G804" s="200"/>
      <c r="H804" s="198"/>
      <c r="I804" s="199"/>
      <c r="J804" s="212"/>
      <c r="K804" s="198"/>
      <c r="L804" s="198"/>
      <c r="M804" s="198"/>
      <c r="N804" s="198"/>
      <c r="O804" s="198"/>
      <c r="P804" s="198"/>
      <c r="Q804" s="198"/>
      <c r="R804" s="198"/>
      <c r="S804" s="198"/>
      <c r="T804" s="331"/>
      <c r="U804" s="331"/>
      <c r="V804" s="332"/>
      <c r="W804" s="332"/>
      <c r="X804" s="333"/>
      <c r="Y804" s="199"/>
      <c r="Z804" s="199"/>
      <c r="AA804" s="198"/>
      <c r="AB804" s="195"/>
      <c r="AC804" s="246"/>
      <c r="AD804" s="195"/>
      <c r="AE804" s="246"/>
      <c r="AF804" s="195"/>
      <c r="AG804" s="246"/>
      <c r="AH804" s="195"/>
      <c r="AI804" s="246"/>
      <c r="AK804" s="246"/>
      <c r="AM804" s="246"/>
    </row>
    <row r="805" spans="1:39" s="17" customFormat="1" ht="14.25" customHeight="1" x14ac:dyDescent="0.25">
      <c r="A805" s="198"/>
      <c r="B805" s="200"/>
      <c r="C805" s="199"/>
      <c r="D805" s="199"/>
      <c r="E805" s="199"/>
      <c r="F805" s="200"/>
      <c r="G805" s="200"/>
      <c r="H805" s="198"/>
      <c r="I805" s="199"/>
      <c r="J805" s="212"/>
      <c r="K805" s="198"/>
      <c r="L805" s="198"/>
      <c r="M805" s="198"/>
      <c r="N805" s="198"/>
      <c r="O805" s="198"/>
      <c r="P805" s="198"/>
      <c r="Q805" s="198"/>
      <c r="R805" s="198"/>
      <c r="S805" s="198"/>
      <c r="T805" s="331"/>
      <c r="U805" s="331"/>
      <c r="V805" s="332"/>
      <c r="W805" s="332"/>
      <c r="X805" s="333"/>
      <c r="Y805" s="199"/>
      <c r="Z805" s="199"/>
      <c r="AA805" s="198"/>
      <c r="AB805" s="195"/>
      <c r="AC805" s="246"/>
      <c r="AD805" s="195"/>
      <c r="AE805" s="246"/>
      <c r="AF805" s="195"/>
      <c r="AG805" s="246"/>
      <c r="AH805" s="195"/>
      <c r="AI805" s="246"/>
      <c r="AK805" s="246"/>
      <c r="AM805" s="246"/>
    </row>
    <row r="806" spans="1:39" s="17" customFormat="1" ht="14.25" customHeight="1" x14ac:dyDescent="0.25">
      <c r="A806" s="198"/>
      <c r="B806" s="200"/>
      <c r="C806" s="199"/>
      <c r="D806" s="199"/>
      <c r="E806" s="199"/>
      <c r="F806" s="200"/>
      <c r="G806" s="200"/>
      <c r="H806" s="198"/>
      <c r="I806" s="199"/>
      <c r="J806" s="212"/>
      <c r="K806" s="198"/>
      <c r="L806" s="198"/>
      <c r="M806" s="198"/>
      <c r="N806" s="198"/>
      <c r="O806" s="198"/>
      <c r="P806" s="198"/>
      <c r="Q806" s="198"/>
      <c r="R806" s="198"/>
      <c r="S806" s="198"/>
      <c r="T806" s="331"/>
      <c r="U806" s="331"/>
      <c r="V806" s="332"/>
      <c r="W806" s="332"/>
      <c r="X806" s="333"/>
      <c r="Y806" s="199"/>
      <c r="Z806" s="199"/>
      <c r="AA806" s="198"/>
      <c r="AB806" s="195"/>
      <c r="AC806" s="246"/>
      <c r="AD806" s="195"/>
      <c r="AE806" s="246"/>
      <c r="AF806" s="195"/>
      <c r="AG806" s="246"/>
      <c r="AH806" s="195"/>
      <c r="AI806" s="246"/>
      <c r="AK806" s="246"/>
      <c r="AM806" s="246"/>
    </row>
    <row r="807" spans="1:39" s="17" customFormat="1" ht="14.25" customHeight="1" x14ac:dyDescent="0.25">
      <c r="A807" s="198"/>
      <c r="B807" s="200"/>
      <c r="C807" s="199"/>
      <c r="D807" s="199"/>
      <c r="E807" s="199"/>
      <c r="F807" s="200"/>
      <c r="G807" s="200"/>
      <c r="H807" s="198"/>
      <c r="I807" s="199"/>
      <c r="J807" s="212"/>
      <c r="K807" s="198"/>
      <c r="L807" s="198"/>
      <c r="M807" s="198"/>
      <c r="N807" s="198"/>
      <c r="O807" s="198"/>
      <c r="P807" s="198"/>
      <c r="Q807" s="198"/>
      <c r="R807" s="198"/>
      <c r="S807" s="198"/>
      <c r="T807" s="331"/>
      <c r="U807" s="331"/>
      <c r="V807" s="332"/>
      <c r="W807" s="332"/>
      <c r="X807" s="333"/>
      <c r="Y807" s="199"/>
      <c r="Z807" s="199"/>
      <c r="AA807" s="198"/>
      <c r="AB807" s="195"/>
      <c r="AC807" s="246"/>
      <c r="AD807" s="195"/>
      <c r="AE807" s="246"/>
      <c r="AF807" s="195"/>
      <c r="AG807" s="246"/>
      <c r="AH807" s="195"/>
      <c r="AI807" s="246"/>
      <c r="AK807" s="246"/>
      <c r="AM807" s="246"/>
    </row>
    <row r="808" spans="1:39" s="17" customFormat="1" ht="14.25" customHeight="1" x14ac:dyDescent="0.25">
      <c r="A808" s="198"/>
      <c r="B808" s="200"/>
      <c r="C808" s="199"/>
      <c r="D808" s="199"/>
      <c r="E808" s="199"/>
      <c r="F808" s="200"/>
      <c r="G808" s="200"/>
      <c r="H808" s="198"/>
      <c r="I808" s="199"/>
      <c r="J808" s="212"/>
      <c r="K808" s="198"/>
      <c r="L808" s="198"/>
      <c r="M808" s="198"/>
      <c r="N808" s="198"/>
      <c r="O808" s="198"/>
      <c r="P808" s="198"/>
      <c r="Q808" s="198"/>
      <c r="R808" s="198"/>
      <c r="S808" s="198"/>
      <c r="T808" s="331"/>
      <c r="U808" s="331"/>
      <c r="V808" s="332"/>
      <c r="W808" s="332"/>
      <c r="X808" s="333"/>
      <c r="Y808" s="199"/>
      <c r="Z808" s="199"/>
      <c r="AA808" s="198"/>
      <c r="AB808" s="195"/>
      <c r="AC808" s="246"/>
      <c r="AD808" s="195"/>
      <c r="AE808" s="246"/>
      <c r="AF808" s="195"/>
      <c r="AG808" s="246"/>
      <c r="AH808" s="195"/>
      <c r="AI808" s="246"/>
      <c r="AK808" s="246"/>
      <c r="AM808" s="246"/>
    </row>
    <row r="809" spans="1:39" s="17" customFormat="1" ht="14.25" customHeight="1" x14ac:dyDescent="0.25">
      <c r="A809" s="198"/>
      <c r="B809" s="200"/>
      <c r="C809" s="199"/>
      <c r="D809" s="199"/>
      <c r="E809" s="199"/>
      <c r="F809" s="200"/>
      <c r="G809" s="200"/>
      <c r="H809" s="198"/>
      <c r="I809" s="199"/>
      <c r="J809" s="212"/>
      <c r="K809" s="198"/>
      <c r="L809" s="198"/>
      <c r="M809" s="198"/>
      <c r="N809" s="198"/>
      <c r="O809" s="198"/>
      <c r="P809" s="198"/>
      <c r="Q809" s="198"/>
      <c r="R809" s="198"/>
      <c r="S809" s="198"/>
      <c r="T809" s="331"/>
      <c r="U809" s="331"/>
      <c r="V809" s="332"/>
      <c r="W809" s="332"/>
      <c r="X809" s="333"/>
      <c r="Y809" s="199"/>
      <c r="Z809" s="199"/>
      <c r="AA809" s="198"/>
      <c r="AB809" s="195"/>
      <c r="AC809" s="246"/>
      <c r="AD809" s="195"/>
      <c r="AE809" s="246"/>
      <c r="AF809" s="195"/>
      <c r="AG809" s="246"/>
      <c r="AH809" s="195"/>
      <c r="AI809" s="246"/>
      <c r="AK809" s="246"/>
      <c r="AM809" s="246"/>
    </row>
    <row r="810" spans="1:39" s="17" customFormat="1" ht="14.25" customHeight="1" x14ac:dyDescent="0.25">
      <c r="A810" s="198"/>
      <c r="B810" s="200"/>
      <c r="C810" s="199"/>
      <c r="D810" s="199"/>
      <c r="E810" s="199"/>
      <c r="F810" s="200"/>
      <c r="G810" s="200"/>
      <c r="H810" s="198"/>
      <c r="I810" s="199"/>
      <c r="J810" s="212"/>
      <c r="K810" s="198"/>
      <c r="L810" s="198"/>
      <c r="M810" s="198"/>
      <c r="N810" s="198"/>
      <c r="O810" s="198"/>
      <c r="P810" s="198"/>
      <c r="Q810" s="198"/>
      <c r="R810" s="198"/>
      <c r="S810" s="198"/>
      <c r="T810" s="331"/>
      <c r="U810" s="331"/>
      <c r="V810" s="332"/>
      <c r="W810" s="332"/>
      <c r="X810" s="333"/>
      <c r="Y810" s="199"/>
      <c r="Z810" s="199"/>
      <c r="AA810" s="198"/>
      <c r="AB810" s="195"/>
      <c r="AC810" s="246"/>
      <c r="AD810" s="195"/>
      <c r="AE810" s="246"/>
      <c r="AF810" s="195"/>
      <c r="AG810" s="246"/>
      <c r="AH810" s="195"/>
      <c r="AI810" s="246"/>
      <c r="AK810" s="246"/>
      <c r="AM810" s="246"/>
    </row>
    <row r="811" spans="1:39" s="17" customFormat="1" ht="14.25" customHeight="1" x14ac:dyDescent="0.25">
      <c r="A811" s="198"/>
      <c r="B811" s="200"/>
      <c r="C811" s="199"/>
      <c r="D811" s="199"/>
      <c r="E811" s="199"/>
      <c r="F811" s="200"/>
      <c r="G811" s="200"/>
      <c r="H811" s="198"/>
      <c r="I811" s="199"/>
      <c r="J811" s="212"/>
      <c r="K811" s="198"/>
      <c r="L811" s="198"/>
      <c r="M811" s="198"/>
      <c r="N811" s="198"/>
      <c r="O811" s="198"/>
      <c r="P811" s="198"/>
      <c r="Q811" s="198"/>
      <c r="R811" s="198"/>
      <c r="S811" s="198"/>
      <c r="T811" s="331"/>
      <c r="U811" s="331"/>
      <c r="V811" s="332"/>
      <c r="W811" s="332"/>
      <c r="X811" s="333"/>
      <c r="Y811" s="199"/>
      <c r="Z811" s="199"/>
      <c r="AA811" s="198"/>
      <c r="AB811" s="195"/>
      <c r="AC811" s="246"/>
      <c r="AD811" s="195"/>
      <c r="AE811" s="246"/>
      <c r="AF811" s="195"/>
      <c r="AG811" s="246"/>
      <c r="AH811" s="195"/>
      <c r="AI811" s="246"/>
      <c r="AK811" s="246"/>
      <c r="AM811" s="246"/>
    </row>
    <row r="812" spans="1:39" s="17" customFormat="1" ht="14.25" customHeight="1" x14ac:dyDescent="0.25">
      <c r="A812" s="198"/>
      <c r="B812" s="200"/>
      <c r="C812" s="199"/>
      <c r="D812" s="199"/>
      <c r="E812" s="199"/>
      <c r="F812" s="200"/>
      <c r="G812" s="200"/>
      <c r="H812" s="198"/>
      <c r="I812" s="199"/>
      <c r="J812" s="212"/>
      <c r="K812" s="198"/>
      <c r="L812" s="198"/>
      <c r="M812" s="198"/>
      <c r="N812" s="198"/>
      <c r="O812" s="198"/>
      <c r="P812" s="198"/>
      <c r="Q812" s="198"/>
      <c r="R812" s="198"/>
      <c r="S812" s="198"/>
      <c r="T812" s="331"/>
      <c r="U812" s="331"/>
      <c r="V812" s="332"/>
      <c r="W812" s="332"/>
      <c r="X812" s="333"/>
      <c r="Y812" s="199"/>
      <c r="Z812" s="199"/>
      <c r="AA812" s="198"/>
      <c r="AB812" s="195"/>
      <c r="AC812" s="246"/>
      <c r="AD812" s="195"/>
      <c r="AE812" s="246"/>
      <c r="AF812" s="195"/>
      <c r="AG812" s="246"/>
      <c r="AH812" s="195"/>
      <c r="AI812" s="246"/>
      <c r="AK812" s="246"/>
      <c r="AM812" s="246"/>
    </row>
    <row r="813" spans="1:39" s="17" customFormat="1" ht="14.25" customHeight="1" x14ac:dyDescent="0.25">
      <c r="A813" s="198"/>
      <c r="B813" s="200"/>
      <c r="C813" s="199"/>
      <c r="D813" s="199"/>
      <c r="E813" s="199"/>
      <c r="F813" s="200"/>
      <c r="G813" s="200"/>
      <c r="H813" s="198"/>
      <c r="I813" s="199"/>
      <c r="J813" s="212"/>
      <c r="K813" s="198"/>
      <c r="L813" s="198"/>
      <c r="M813" s="198"/>
      <c r="N813" s="198"/>
      <c r="O813" s="198"/>
      <c r="P813" s="198"/>
      <c r="Q813" s="198"/>
      <c r="R813" s="198"/>
      <c r="S813" s="198"/>
      <c r="T813" s="331"/>
      <c r="U813" s="331"/>
      <c r="V813" s="332"/>
      <c r="W813" s="332"/>
      <c r="X813" s="333"/>
      <c r="Y813" s="199"/>
      <c r="Z813" s="199"/>
      <c r="AA813" s="198"/>
      <c r="AB813" s="195"/>
      <c r="AC813" s="246"/>
      <c r="AD813" s="195"/>
      <c r="AE813" s="246"/>
      <c r="AF813" s="195"/>
      <c r="AG813" s="246"/>
      <c r="AH813" s="195"/>
      <c r="AI813" s="246"/>
      <c r="AK813" s="246"/>
      <c r="AM813" s="246"/>
    </row>
    <row r="814" spans="1:39" s="17" customFormat="1" ht="14.25" customHeight="1" x14ac:dyDescent="0.25">
      <c r="A814" s="198"/>
      <c r="B814" s="200"/>
      <c r="C814" s="199"/>
      <c r="D814" s="199"/>
      <c r="E814" s="199"/>
      <c r="F814" s="200"/>
      <c r="G814" s="200"/>
      <c r="H814" s="198"/>
      <c r="I814" s="199"/>
      <c r="J814" s="212"/>
      <c r="K814" s="198"/>
      <c r="L814" s="198"/>
      <c r="M814" s="198"/>
      <c r="N814" s="198"/>
      <c r="O814" s="198"/>
      <c r="P814" s="198"/>
      <c r="Q814" s="198"/>
      <c r="R814" s="198"/>
      <c r="S814" s="198"/>
      <c r="T814" s="331"/>
      <c r="U814" s="331"/>
      <c r="V814" s="332"/>
      <c r="W814" s="332"/>
      <c r="X814" s="333"/>
      <c r="Y814" s="199"/>
      <c r="Z814" s="199"/>
      <c r="AA814" s="198"/>
      <c r="AB814" s="195"/>
      <c r="AC814" s="246"/>
      <c r="AD814" s="195"/>
      <c r="AE814" s="246"/>
      <c r="AF814" s="195"/>
      <c r="AG814" s="246"/>
      <c r="AH814" s="195"/>
      <c r="AI814" s="246"/>
      <c r="AK814" s="246"/>
      <c r="AM814" s="246"/>
    </row>
    <row r="815" spans="1:39" s="17" customFormat="1" ht="14.25" customHeight="1" x14ac:dyDescent="0.25">
      <c r="A815" s="198"/>
      <c r="B815" s="200"/>
      <c r="C815" s="199"/>
      <c r="D815" s="199"/>
      <c r="E815" s="199"/>
      <c r="F815" s="200"/>
      <c r="G815" s="200"/>
      <c r="H815" s="198"/>
      <c r="I815" s="199"/>
      <c r="J815" s="212"/>
      <c r="K815" s="198"/>
      <c r="L815" s="198"/>
      <c r="M815" s="198"/>
      <c r="N815" s="198"/>
      <c r="O815" s="198"/>
      <c r="P815" s="198"/>
      <c r="Q815" s="198"/>
      <c r="R815" s="198"/>
      <c r="S815" s="198"/>
      <c r="T815" s="331"/>
      <c r="U815" s="331"/>
      <c r="V815" s="332"/>
      <c r="W815" s="332"/>
      <c r="X815" s="333"/>
      <c r="Y815" s="199"/>
      <c r="Z815" s="199"/>
      <c r="AA815" s="198"/>
      <c r="AB815" s="195"/>
      <c r="AC815" s="246"/>
      <c r="AD815" s="195"/>
      <c r="AE815" s="246"/>
      <c r="AF815" s="195"/>
      <c r="AG815" s="246"/>
      <c r="AH815" s="195"/>
      <c r="AI815" s="246"/>
      <c r="AK815" s="246"/>
      <c r="AM815" s="246"/>
    </row>
    <row r="816" spans="1:39" s="17" customFormat="1" ht="14.25" customHeight="1" x14ac:dyDescent="0.25">
      <c r="A816" s="198"/>
      <c r="B816" s="200"/>
      <c r="C816" s="199"/>
      <c r="D816" s="199"/>
      <c r="E816" s="199"/>
      <c r="F816" s="200"/>
      <c r="G816" s="200"/>
      <c r="H816" s="198"/>
      <c r="I816" s="199"/>
      <c r="J816" s="212"/>
      <c r="K816" s="198"/>
      <c r="L816" s="198"/>
      <c r="M816" s="198"/>
      <c r="N816" s="198"/>
      <c r="O816" s="198"/>
      <c r="P816" s="198"/>
      <c r="Q816" s="198"/>
      <c r="R816" s="198"/>
      <c r="S816" s="198"/>
      <c r="T816" s="331"/>
      <c r="U816" s="331"/>
      <c r="V816" s="332"/>
      <c r="W816" s="332"/>
      <c r="X816" s="333"/>
      <c r="Y816" s="199"/>
      <c r="Z816" s="199"/>
      <c r="AA816" s="198"/>
      <c r="AB816" s="195"/>
      <c r="AC816" s="246"/>
      <c r="AD816" s="195"/>
      <c r="AE816" s="246"/>
      <c r="AF816" s="195"/>
      <c r="AG816" s="246"/>
      <c r="AH816" s="195"/>
      <c r="AI816" s="246"/>
      <c r="AK816" s="246"/>
      <c r="AM816" s="246"/>
    </row>
    <row r="817" spans="1:39" s="17" customFormat="1" ht="14.25" customHeight="1" x14ac:dyDescent="0.25">
      <c r="A817" s="198"/>
      <c r="B817" s="200"/>
      <c r="C817" s="199"/>
      <c r="D817" s="199"/>
      <c r="E817" s="199"/>
      <c r="F817" s="200"/>
      <c r="G817" s="200"/>
      <c r="H817" s="198"/>
      <c r="I817" s="199"/>
      <c r="J817" s="212"/>
      <c r="K817" s="198"/>
      <c r="L817" s="198"/>
      <c r="M817" s="198"/>
      <c r="N817" s="198"/>
      <c r="O817" s="198"/>
      <c r="P817" s="198"/>
      <c r="Q817" s="198"/>
      <c r="R817" s="198"/>
      <c r="S817" s="198"/>
      <c r="T817" s="331"/>
      <c r="U817" s="331"/>
      <c r="V817" s="332"/>
      <c r="W817" s="332"/>
      <c r="X817" s="333"/>
      <c r="Y817" s="199"/>
      <c r="Z817" s="199"/>
      <c r="AA817" s="198"/>
      <c r="AB817" s="195"/>
      <c r="AC817" s="246"/>
      <c r="AD817" s="195"/>
      <c r="AE817" s="246"/>
      <c r="AF817" s="195"/>
      <c r="AG817" s="246"/>
      <c r="AH817" s="195"/>
      <c r="AI817" s="246"/>
      <c r="AK817" s="246"/>
      <c r="AM817" s="246"/>
    </row>
    <row r="818" spans="1:39" s="17" customFormat="1" ht="14.25" customHeight="1" x14ac:dyDescent="0.25">
      <c r="A818" s="198"/>
      <c r="B818" s="200"/>
      <c r="C818" s="199"/>
      <c r="D818" s="199"/>
      <c r="E818" s="199"/>
      <c r="F818" s="200"/>
      <c r="G818" s="200"/>
      <c r="H818" s="198"/>
      <c r="I818" s="199"/>
      <c r="J818" s="212"/>
      <c r="K818" s="198"/>
      <c r="L818" s="198"/>
      <c r="M818" s="198"/>
      <c r="N818" s="198"/>
      <c r="O818" s="198"/>
      <c r="P818" s="198"/>
      <c r="Q818" s="198"/>
      <c r="R818" s="198"/>
      <c r="S818" s="198"/>
      <c r="T818" s="331"/>
      <c r="U818" s="331"/>
      <c r="V818" s="332"/>
      <c r="W818" s="332"/>
      <c r="X818" s="333"/>
      <c r="Y818" s="199"/>
      <c r="Z818" s="199"/>
      <c r="AA818" s="198"/>
      <c r="AB818" s="195"/>
      <c r="AC818" s="246"/>
      <c r="AD818" s="195"/>
      <c r="AE818" s="246"/>
      <c r="AF818" s="195"/>
      <c r="AG818" s="246"/>
      <c r="AH818" s="195"/>
      <c r="AI818" s="246"/>
      <c r="AK818" s="246"/>
      <c r="AM818" s="246"/>
    </row>
    <row r="819" spans="1:39" s="17" customFormat="1" ht="14.25" customHeight="1" x14ac:dyDescent="0.25">
      <c r="A819" s="198"/>
      <c r="B819" s="200"/>
      <c r="C819" s="199"/>
      <c r="D819" s="199"/>
      <c r="E819" s="199"/>
      <c r="F819" s="200"/>
      <c r="G819" s="200"/>
      <c r="H819" s="198"/>
      <c r="I819" s="199"/>
      <c r="J819" s="212"/>
      <c r="K819" s="198"/>
      <c r="L819" s="198"/>
      <c r="M819" s="198"/>
      <c r="N819" s="198"/>
      <c r="O819" s="198"/>
      <c r="P819" s="198"/>
      <c r="Q819" s="198"/>
      <c r="R819" s="198"/>
      <c r="S819" s="198"/>
      <c r="T819" s="331"/>
      <c r="U819" s="331"/>
      <c r="V819" s="332"/>
      <c r="W819" s="332"/>
      <c r="X819" s="333"/>
      <c r="Y819" s="199"/>
      <c r="Z819" s="199"/>
      <c r="AA819" s="198"/>
      <c r="AB819" s="195"/>
      <c r="AC819" s="246"/>
      <c r="AD819" s="195"/>
      <c r="AE819" s="246"/>
      <c r="AF819" s="195"/>
      <c r="AG819" s="246"/>
      <c r="AH819" s="195"/>
      <c r="AI819" s="246"/>
      <c r="AK819" s="246"/>
      <c r="AM819" s="246"/>
    </row>
    <row r="820" spans="1:39" s="17" customFormat="1" ht="14.25" customHeight="1" x14ac:dyDescent="0.25">
      <c r="A820" s="198"/>
      <c r="B820" s="200"/>
      <c r="C820" s="199"/>
      <c r="D820" s="199"/>
      <c r="E820" s="199"/>
      <c r="F820" s="200"/>
      <c r="G820" s="200"/>
      <c r="H820" s="198"/>
      <c r="I820" s="199"/>
      <c r="J820" s="212"/>
      <c r="K820" s="198"/>
      <c r="L820" s="198"/>
      <c r="M820" s="198"/>
      <c r="N820" s="198"/>
      <c r="O820" s="198"/>
      <c r="P820" s="198"/>
      <c r="Q820" s="198"/>
      <c r="R820" s="198"/>
      <c r="S820" s="198"/>
      <c r="T820" s="331"/>
      <c r="U820" s="331"/>
      <c r="V820" s="332"/>
      <c r="W820" s="332"/>
      <c r="X820" s="333"/>
      <c r="Y820" s="199"/>
      <c r="Z820" s="199"/>
      <c r="AA820" s="198"/>
      <c r="AB820" s="195"/>
      <c r="AC820" s="246"/>
      <c r="AD820" s="195"/>
      <c r="AE820" s="246"/>
      <c r="AF820" s="195"/>
      <c r="AG820" s="246"/>
      <c r="AH820" s="195"/>
      <c r="AI820" s="246"/>
      <c r="AK820" s="246"/>
      <c r="AM820" s="246"/>
    </row>
    <row r="821" spans="1:39" s="17" customFormat="1" ht="14.25" customHeight="1" x14ac:dyDescent="0.25">
      <c r="A821" s="198"/>
      <c r="B821" s="200"/>
      <c r="C821" s="199"/>
      <c r="D821" s="199"/>
      <c r="E821" s="199"/>
      <c r="F821" s="200"/>
      <c r="G821" s="200"/>
      <c r="H821" s="198"/>
      <c r="I821" s="199"/>
      <c r="J821" s="212"/>
      <c r="K821" s="198"/>
      <c r="L821" s="198"/>
      <c r="M821" s="198"/>
      <c r="N821" s="198"/>
      <c r="O821" s="198"/>
      <c r="P821" s="198"/>
      <c r="Q821" s="198"/>
      <c r="R821" s="198"/>
      <c r="S821" s="198"/>
      <c r="T821" s="331"/>
      <c r="U821" s="331"/>
      <c r="V821" s="332"/>
      <c r="W821" s="332"/>
      <c r="X821" s="333"/>
      <c r="Y821" s="199"/>
      <c r="Z821" s="199"/>
      <c r="AA821" s="198"/>
      <c r="AB821" s="195"/>
      <c r="AC821" s="246"/>
      <c r="AD821" s="195"/>
      <c r="AE821" s="246"/>
      <c r="AF821" s="195"/>
      <c r="AG821" s="246"/>
      <c r="AH821" s="195"/>
      <c r="AI821" s="246"/>
      <c r="AK821" s="246"/>
      <c r="AM821" s="246"/>
    </row>
    <row r="822" spans="1:39" s="17" customFormat="1" ht="14.25" customHeight="1" x14ac:dyDescent="0.25">
      <c r="A822" s="198"/>
      <c r="B822" s="200"/>
      <c r="C822" s="199"/>
      <c r="D822" s="199"/>
      <c r="E822" s="199"/>
      <c r="F822" s="200"/>
      <c r="G822" s="200"/>
      <c r="H822" s="198"/>
      <c r="I822" s="199"/>
      <c r="J822" s="212"/>
      <c r="K822" s="198"/>
      <c r="L822" s="198"/>
      <c r="M822" s="198"/>
      <c r="N822" s="198"/>
      <c r="O822" s="198"/>
      <c r="P822" s="198"/>
      <c r="Q822" s="198"/>
      <c r="R822" s="198"/>
      <c r="S822" s="198"/>
      <c r="T822" s="331"/>
      <c r="U822" s="331"/>
      <c r="V822" s="332"/>
      <c r="W822" s="332"/>
      <c r="X822" s="333"/>
      <c r="Y822" s="199"/>
      <c r="Z822" s="199"/>
      <c r="AA822" s="198"/>
      <c r="AB822" s="195"/>
      <c r="AC822" s="246"/>
      <c r="AD822" s="195"/>
      <c r="AE822" s="246"/>
      <c r="AF822" s="195"/>
      <c r="AG822" s="246"/>
      <c r="AH822" s="195"/>
      <c r="AI822" s="246"/>
      <c r="AK822" s="246"/>
      <c r="AM822" s="246"/>
    </row>
    <row r="823" spans="1:39" s="17" customFormat="1" ht="14.25" customHeight="1" x14ac:dyDescent="0.25">
      <c r="A823" s="198"/>
      <c r="B823" s="200"/>
      <c r="C823" s="199"/>
      <c r="D823" s="199"/>
      <c r="E823" s="199"/>
      <c r="F823" s="200"/>
      <c r="G823" s="200"/>
      <c r="H823" s="198"/>
      <c r="I823" s="199"/>
      <c r="J823" s="212"/>
      <c r="K823" s="198"/>
      <c r="L823" s="198"/>
      <c r="M823" s="198"/>
      <c r="N823" s="198"/>
      <c r="O823" s="198"/>
      <c r="P823" s="198"/>
      <c r="Q823" s="198"/>
      <c r="R823" s="198"/>
      <c r="S823" s="198"/>
      <c r="T823" s="331"/>
      <c r="U823" s="331"/>
      <c r="V823" s="332"/>
      <c r="W823" s="332"/>
      <c r="X823" s="333"/>
      <c r="Y823" s="199"/>
      <c r="Z823" s="199"/>
      <c r="AA823" s="198"/>
      <c r="AB823" s="195"/>
      <c r="AC823" s="246"/>
      <c r="AD823" s="195"/>
      <c r="AE823" s="246"/>
      <c r="AF823" s="195"/>
      <c r="AG823" s="246"/>
      <c r="AH823" s="195"/>
      <c r="AI823" s="246"/>
      <c r="AK823" s="246"/>
      <c r="AM823" s="246"/>
    </row>
    <row r="824" spans="1:39" s="17" customFormat="1" ht="14.25" customHeight="1" x14ac:dyDescent="0.25">
      <c r="A824" s="198"/>
      <c r="B824" s="200"/>
      <c r="C824" s="199"/>
      <c r="D824" s="199"/>
      <c r="E824" s="199"/>
      <c r="F824" s="200"/>
      <c r="G824" s="200"/>
      <c r="H824" s="198"/>
      <c r="I824" s="199"/>
      <c r="J824" s="212"/>
      <c r="K824" s="198"/>
      <c r="L824" s="198"/>
      <c r="M824" s="198"/>
      <c r="N824" s="198"/>
      <c r="O824" s="198"/>
      <c r="P824" s="198"/>
      <c r="Q824" s="198"/>
      <c r="R824" s="198"/>
      <c r="S824" s="198"/>
      <c r="T824" s="331"/>
      <c r="U824" s="331"/>
      <c r="V824" s="332"/>
      <c r="W824" s="332"/>
      <c r="X824" s="333"/>
      <c r="Y824" s="199"/>
      <c r="Z824" s="199"/>
      <c r="AA824" s="198"/>
      <c r="AB824" s="195"/>
      <c r="AC824" s="246"/>
      <c r="AD824" s="195"/>
      <c r="AE824" s="246"/>
      <c r="AF824" s="195"/>
      <c r="AG824" s="246"/>
      <c r="AH824" s="195"/>
      <c r="AI824" s="246"/>
      <c r="AK824" s="246"/>
      <c r="AM824" s="246"/>
    </row>
    <row r="825" spans="1:39" s="17" customFormat="1" ht="14.25" customHeight="1" x14ac:dyDescent="0.25">
      <c r="A825" s="198"/>
      <c r="B825" s="200"/>
      <c r="C825" s="199"/>
      <c r="D825" s="199"/>
      <c r="E825" s="199"/>
      <c r="F825" s="200"/>
      <c r="G825" s="200"/>
      <c r="H825" s="198"/>
      <c r="I825" s="199"/>
      <c r="J825" s="212"/>
      <c r="K825" s="198"/>
      <c r="L825" s="198"/>
      <c r="M825" s="198"/>
      <c r="N825" s="198"/>
      <c r="O825" s="198"/>
      <c r="P825" s="198"/>
      <c r="Q825" s="198"/>
      <c r="R825" s="198"/>
      <c r="S825" s="198"/>
      <c r="T825" s="331"/>
      <c r="U825" s="331"/>
      <c r="V825" s="332"/>
      <c r="W825" s="332"/>
      <c r="X825" s="333"/>
      <c r="Y825" s="199"/>
      <c r="Z825" s="199"/>
      <c r="AA825" s="198"/>
      <c r="AB825" s="195"/>
      <c r="AC825" s="246"/>
      <c r="AD825" s="195"/>
      <c r="AE825" s="246"/>
      <c r="AF825" s="195"/>
      <c r="AG825" s="246"/>
      <c r="AH825" s="195"/>
      <c r="AI825" s="246"/>
      <c r="AK825" s="246"/>
      <c r="AM825" s="246"/>
    </row>
    <row r="826" spans="1:39" s="17" customFormat="1" ht="14.25" customHeight="1" x14ac:dyDescent="0.25">
      <c r="A826" s="198"/>
      <c r="B826" s="200"/>
      <c r="C826" s="199"/>
      <c r="D826" s="199"/>
      <c r="E826" s="199"/>
      <c r="F826" s="200"/>
      <c r="G826" s="200"/>
      <c r="H826" s="198"/>
      <c r="I826" s="199"/>
      <c r="J826" s="212"/>
      <c r="K826" s="198"/>
      <c r="L826" s="198"/>
      <c r="M826" s="198"/>
      <c r="N826" s="198"/>
      <c r="O826" s="198"/>
      <c r="P826" s="198"/>
      <c r="Q826" s="198"/>
      <c r="R826" s="198"/>
      <c r="S826" s="198"/>
      <c r="T826" s="331"/>
      <c r="U826" s="331"/>
      <c r="V826" s="332"/>
      <c r="W826" s="332"/>
      <c r="X826" s="333"/>
      <c r="Y826" s="199"/>
      <c r="Z826" s="199"/>
      <c r="AA826" s="198"/>
      <c r="AB826" s="195"/>
      <c r="AC826" s="246"/>
      <c r="AD826" s="195"/>
      <c r="AE826" s="246"/>
      <c r="AF826" s="195"/>
      <c r="AG826" s="246"/>
      <c r="AH826" s="195"/>
      <c r="AI826" s="246"/>
      <c r="AK826" s="246"/>
      <c r="AM826" s="246"/>
    </row>
    <row r="827" spans="1:39" s="17" customFormat="1" ht="14.25" customHeight="1" x14ac:dyDescent="0.25">
      <c r="A827" s="198"/>
      <c r="B827" s="200"/>
      <c r="C827" s="199"/>
      <c r="D827" s="199"/>
      <c r="E827" s="199"/>
      <c r="F827" s="200"/>
      <c r="G827" s="200"/>
      <c r="H827" s="198"/>
      <c r="I827" s="199"/>
      <c r="J827" s="212"/>
      <c r="K827" s="198"/>
      <c r="L827" s="198"/>
      <c r="M827" s="198"/>
      <c r="N827" s="198"/>
      <c r="O827" s="198"/>
      <c r="P827" s="198"/>
      <c r="Q827" s="198"/>
      <c r="R827" s="198"/>
      <c r="S827" s="198"/>
      <c r="T827" s="331"/>
      <c r="U827" s="331"/>
      <c r="V827" s="332"/>
      <c r="W827" s="332"/>
      <c r="X827" s="333"/>
      <c r="Y827" s="199"/>
      <c r="Z827" s="199"/>
      <c r="AA827" s="198"/>
      <c r="AB827" s="195"/>
      <c r="AC827" s="246"/>
      <c r="AD827" s="195"/>
      <c r="AE827" s="246"/>
      <c r="AF827" s="195"/>
      <c r="AG827" s="246"/>
      <c r="AH827" s="195"/>
      <c r="AI827" s="246"/>
      <c r="AK827" s="246"/>
      <c r="AM827" s="246"/>
    </row>
    <row r="828" spans="1:39" s="17" customFormat="1" ht="14.25" customHeight="1" x14ac:dyDescent="0.25">
      <c r="A828" s="198"/>
      <c r="B828" s="200"/>
      <c r="C828" s="199"/>
      <c r="D828" s="199"/>
      <c r="E828" s="199"/>
      <c r="F828" s="200"/>
      <c r="G828" s="200"/>
      <c r="H828" s="198"/>
      <c r="I828" s="199"/>
      <c r="J828" s="212"/>
      <c r="K828" s="198"/>
      <c r="L828" s="198"/>
      <c r="M828" s="198"/>
      <c r="N828" s="198"/>
      <c r="O828" s="198"/>
      <c r="P828" s="198"/>
      <c r="Q828" s="198"/>
      <c r="R828" s="198"/>
      <c r="S828" s="198"/>
      <c r="T828" s="331"/>
      <c r="U828" s="331"/>
      <c r="V828" s="332"/>
      <c r="W828" s="332"/>
      <c r="X828" s="333"/>
      <c r="Y828" s="199"/>
      <c r="Z828" s="199"/>
      <c r="AA828" s="198"/>
      <c r="AB828" s="195"/>
      <c r="AC828" s="246"/>
      <c r="AD828" s="195"/>
      <c r="AE828" s="246"/>
      <c r="AF828" s="195"/>
      <c r="AG828" s="246"/>
      <c r="AH828" s="195"/>
      <c r="AI828" s="246"/>
      <c r="AK828" s="246"/>
      <c r="AM828" s="246"/>
    </row>
    <row r="829" spans="1:39" s="17" customFormat="1" ht="14.25" customHeight="1" x14ac:dyDescent="0.25">
      <c r="A829" s="198"/>
      <c r="B829" s="200"/>
      <c r="C829" s="199"/>
      <c r="D829" s="199"/>
      <c r="E829" s="199"/>
      <c r="F829" s="200"/>
      <c r="G829" s="200"/>
      <c r="H829" s="198"/>
      <c r="I829" s="199"/>
      <c r="J829" s="212"/>
      <c r="K829" s="198"/>
      <c r="L829" s="198"/>
      <c r="M829" s="198"/>
      <c r="N829" s="198"/>
      <c r="O829" s="198"/>
      <c r="P829" s="198"/>
      <c r="Q829" s="198"/>
      <c r="R829" s="198"/>
      <c r="S829" s="198"/>
      <c r="T829" s="331"/>
      <c r="U829" s="331"/>
      <c r="V829" s="332"/>
      <c r="W829" s="332"/>
      <c r="X829" s="333"/>
      <c r="Y829" s="199"/>
      <c r="Z829" s="199"/>
      <c r="AA829" s="198"/>
      <c r="AB829" s="195"/>
      <c r="AC829" s="246"/>
      <c r="AD829" s="195"/>
      <c r="AE829" s="246"/>
      <c r="AF829" s="195"/>
      <c r="AG829" s="246"/>
      <c r="AH829" s="195"/>
      <c r="AI829" s="246"/>
      <c r="AK829" s="246"/>
      <c r="AM829" s="246"/>
    </row>
    <row r="830" spans="1:39" s="17" customFormat="1" ht="14.25" customHeight="1" x14ac:dyDescent="0.25">
      <c r="A830" s="198"/>
      <c r="B830" s="200"/>
      <c r="C830" s="199"/>
      <c r="D830" s="199"/>
      <c r="E830" s="199"/>
      <c r="F830" s="200"/>
      <c r="G830" s="200"/>
      <c r="H830" s="198"/>
      <c r="I830" s="199"/>
      <c r="J830" s="212"/>
      <c r="K830" s="198"/>
      <c r="L830" s="198"/>
      <c r="M830" s="198"/>
      <c r="N830" s="198"/>
      <c r="O830" s="198"/>
      <c r="P830" s="198"/>
      <c r="Q830" s="198"/>
      <c r="R830" s="198"/>
      <c r="S830" s="198"/>
      <c r="T830" s="331"/>
      <c r="U830" s="331"/>
      <c r="V830" s="332"/>
      <c r="W830" s="332"/>
      <c r="X830" s="333"/>
      <c r="Y830" s="199"/>
      <c r="Z830" s="199"/>
      <c r="AA830" s="198"/>
      <c r="AB830" s="195"/>
      <c r="AC830" s="246"/>
      <c r="AD830" s="195"/>
      <c r="AE830" s="246"/>
      <c r="AF830" s="195"/>
      <c r="AG830" s="246"/>
      <c r="AH830" s="195"/>
      <c r="AI830" s="246"/>
      <c r="AK830" s="246"/>
      <c r="AM830" s="246"/>
    </row>
    <row r="831" spans="1:39" s="17" customFormat="1" ht="14.25" customHeight="1" x14ac:dyDescent="0.25">
      <c r="A831" s="198"/>
      <c r="B831" s="200"/>
      <c r="C831" s="199"/>
      <c r="D831" s="199"/>
      <c r="E831" s="199"/>
      <c r="F831" s="200"/>
      <c r="G831" s="200"/>
      <c r="H831" s="198"/>
      <c r="I831" s="199"/>
      <c r="J831" s="212"/>
      <c r="K831" s="198"/>
      <c r="L831" s="198"/>
      <c r="M831" s="198"/>
      <c r="N831" s="198"/>
      <c r="O831" s="198"/>
      <c r="P831" s="198"/>
      <c r="Q831" s="198"/>
      <c r="R831" s="198"/>
      <c r="S831" s="198"/>
      <c r="T831" s="331"/>
      <c r="U831" s="331"/>
      <c r="V831" s="332"/>
      <c r="W831" s="332"/>
      <c r="X831" s="333"/>
      <c r="Y831" s="199"/>
      <c r="Z831" s="199"/>
      <c r="AA831" s="198"/>
      <c r="AB831" s="195"/>
      <c r="AC831" s="246"/>
      <c r="AD831" s="195"/>
      <c r="AE831" s="246"/>
      <c r="AF831" s="195"/>
      <c r="AG831" s="246"/>
      <c r="AH831" s="195"/>
      <c r="AI831" s="246"/>
      <c r="AK831" s="246"/>
      <c r="AM831" s="246"/>
    </row>
    <row r="832" spans="1:39" s="17" customFormat="1" ht="14.25" customHeight="1" x14ac:dyDescent="0.25">
      <c r="A832" s="198"/>
      <c r="B832" s="200"/>
      <c r="C832" s="199"/>
      <c r="D832" s="199"/>
      <c r="E832" s="199"/>
      <c r="F832" s="200"/>
      <c r="G832" s="200"/>
      <c r="H832" s="198"/>
      <c r="I832" s="199"/>
      <c r="J832" s="212"/>
      <c r="K832" s="198"/>
      <c r="L832" s="198"/>
      <c r="M832" s="198"/>
      <c r="N832" s="198"/>
      <c r="O832" s="198"/>
      <c r="P832" s="198"/>
      <c r="Q832" s="198"/>
      <c r="R832" s="198"/>
      <c r="S832" s="198"/>
      <c r="T832" s="331"/>
      <c r="U832" s="331"/>
      <c r="V832" s="332"/>
      <c r="W832" s="332"/>
      <c r="X832" s="333"/>
      <c r="Y832" s="199"/>
      <c r="Z832" s="199"/>
      <c r="AA832" s="198"/>
      <c r="AB832" s="195"/>
      <c r="AC832" s="246"/>
      <c r="AD832" s="195"/>
      <c r="AE832" s="246"/>
      <c r="AF832" s="195"/>
      <c r="AG832" s="246"/>
      <c r="AH832" s="195"/>
      <c r="AI832" s="246"/>
      <c r="AK832" s="246"/>
      <c r="AM832" s="246"/>
    </row>
    <row r="833" spans="1:39" s="17" customFormat="1" ht="14.25" customHeight="1" x14ac:dyDescent="0.25">
      <c r="A833" s="198"/>
      <c r="B833" s="200"/>
      <c r="C833" s="199"/>
      <c r="D833" s="199"/>
      <c r="E833" s="199"/>
      <c r="F833" s="200"/>
      <c r="G833" s="200"/>
      <c r="H833" s="198"/>
      <c r="I833" s="199"/>
      <c r="J833" s="212"/>
      <c r="K833" s="198"/>
      <c r="L833" s="198"/>
      <c r="M833" s="198"/>
      <c r="N833" s="198"/>
      <c r="O833" s="198"/>
      <c r="P833" s="198"/>
      <c r="Q833" s="198"/>
      <c r="R833" s="198"/>
      <c r="S833" s="198"/>
      <c r="T833" s="331"/>
      <c r="U833" s="331"/>
      <c r="V833" s="332"/>
      <c r="W833" s="332"/>
      <c r="X833" s="333"/>
      <c r="Y833" s="199"/>
      <c r="Z833" s="199"/>
      <c r="AA833" s="198"/>
      <c r="AB833" s="195"/>
      <c r="AC833" s="246"/>
      <c r="AD833" s="195"/>
      <c r="AE833" s="246"/>
      <c r="AF833" s="195"/>
      <c r="AG833" s="246"/>
      <c r="AH833" s="195"/>
      <c r="AI833" s="246"/>
      <c r="AK833" s="246"/>
      <c r="AM833" s="246"/>
    </row>
    <row r="834" spans="1:39" s="17" customFormat="1" ht="14.25" customHeight="1" x14ac:dyDescent="0.25">
      <c r="A834" s="198"/>
      <c r="B834" s="200"/>
      <c r="C834" s="199"/>
      <c r="D834" s="199"/>
      <c r="E834" s="199"/>
      <c r="F834" s="200"/>
      <c r="G834" s="200"/>
      <c r="H834" s="198"/>
      <c r="I834" s="199"/>
      <c r="J834" s="212"/>
      <c r="K834" s="198"/>
      <c r="L834" s="198"/>
      <c r="M834" s="198"/>
      <c r="N834" s="198"/>
      <c r="O834" s="198"/>
      <c r="P834" s="198"/>
      <c r="Q834" s="198"/>
      <c r="R834" s="198"/>
      <c r="S834" s="198"/>
      <c r="T834" s="331"/>
      <c r="U834" s="331"/>
      <c r="V834" s="332"/>
      <c r="W834" s="332"/>
      <c r="X834" s="333"/>
      <c r="Y834" s="199"/>
      <c r="Z834" s="199"/>
      <c r="AA834" s="198"/>
      <c r="AB834" s="195"/>
      <c r="AC834" s="246"/>
      <c r="AD834" s="195"/>
      <c r="AE834" s="246"/>
      <c r="AF834" s="195"/>
      <c r="AG834" s="246"/>
      <c r="AH834" s="195"/>
      <c r="AI834" s="246"/>
      <c r="AK834" s="246"/>
      <c r="AM834" s="246"/>
    </row>
    <row r="835" spans="1:39" s="17" customFormat="1" ht="14.25" customHeight="1" x14ac:dyDescent="0.25">
      <c r="A835" s="198"/>
      <c r="B835" s="200"/>
      <c r="C835" s="199"/>
      <c r="D835" s="199"/>
      <c r="E835" s="199"/>
      <c r="F835" s="200"/>
      <c r="G835" s="200"/>
      <c r="H835" s="198"/>
      <c r="I835" s="199"/>
      <c r="J835" s="212"/>
      <c r="K835" s="198"/>
      <c r="L835" s="198"/>
      <c r="M835" s="198"/>
      <c r="N835" s="198"/>
      <c r="O835" s="198"/>
      <c r="P835" s="198"/>
      <c r="Q835" s="198"/>
      <c r="R835" s="198"/>
      <c r="S835" s="198"/>
      <c r="T835" s="331"/>
      <c r="U835" s="331"/>
      <c r="V835" s="332"/>
      <c r="W835" s="332"/>
      <c r="X835" s="333"/>
      <c r="Y835" s="199"/>
      <c r="Z835" s="199"/>
      <c r="AA835" s="198"/>
      <c r="AB835" s="195"/>
      <c r="AC835" s="246"/>
      <c r="AD835" s="195"/>
      <c r="AE835" s="246"/>
      <c r="AF835" s="195"/>
      <c r="AG835" s="246"/>
      <c r="AH835" s="195"/>
      <c r="AI835" s="246"/>
      <c r="AK835" s="246"/>
      <c r="AM835" s="246"/>
    </row>
    <row r="836" spans="1:39" s="17" customFormat="1" ht="14.25" customHeight="1" x14ac:dyDescent="0.25">
      <c r="A836" s="198"/>
      <c r="B836" s="200"/>
      <c r="C836" s="199"/>
      <c r="D836" s="199"/>
      <c r="E836" s="199"/>
      <c r="F836" s="200"/>
      <c r="G836" s="200"/>
      <c r="H836" s="198"/>
      <c r="I836" s="199"/>
      <c r="J836" s="212"/>
      <c r="K836" s="198"/>
      <c r="L836" s="198"/>
      <c r="M836" s="198"/>
      <c r="N836" s="198"/>
      <c r="O836" s="198"/>
      <c r="P836" s="198"/>
      <c r="Q836" s="198"/>
      <c r="R836" s="198"/>
      <c r="S836" s="198"/>
      <c r="T836" s="331"/>
      <c r="U836" s="331"/>
      <c r="V836" s="332"/>
      <c r="W836" s="332"/>
      <c r="X836" s="333"/>
      <c r="Y836" s="199"/>
      <c r="Z836" s="199"/>
      <c r="AA836" s="198"/>
      <c r="AB836" s="195"/>
      <c r="AC836" s="246"/>
      <c r="AD836" s="195"/>
      <c r="AE836" s="246"/>
      <c r="AF836" s="195"/>
      <c r="AG836" s="246"/>
      <c r="AH836" s="195"/>
      <c r="AI836" s="246"/>
      <c r="AK836" s="246"/>
      <c r="AM836" s="246"/>
    </row>
    <row r="837" spans="1:39" s="17" customFormat="1" ht="14.25" customHeight="1" x14ac:dyDescent="0.25">
      <c r="A837" s="198"/>
      <c r="B837" s="200"/>
      <c r="C837" s="199"/>
      <c r="D837" s="199"/>
      <c r="E837" s="199"/>
      <c r="F837" s="200"/>
      <c r="G837" s="200"/>
      <c r="H837" s="198"/>
      <c r="I837" s="199"/>
      <c r="J837" s="212"/>
      <c r="K837" s="198"/>
      <c r="L837" s="198"/>
      <c r="M837" s="198"/>
      <c r="N837" s="198"/>
      <c r="O837" s="198"/>
      <c r="P837" s="198"/>
      <c r="Q837" s="198"/>
      <c r="R837" s="198"/>
      <c r="S837" s="198"/>
      <c r="T837" s="331"/>
      <c r="U837" s="331"/>
      <c r="V837" s="332"/>
      <c r="W837" s="332"/>
      <c r="X837" s="333"/>
      <c r="Y837" s="199"/>
      <c r="Z837" s="199"/>
      <c r="AA837" s="198"/>
      <c r="AB837" s="195"/>
      <c r="AC837" s="246"/>
      <c r="AD837" s="195"/>
      <c r="AE837" s="246"/>
      <c r="AF837" s="195"/>
      <c r="AG837" s="246"/>
      <c r="AH837" s="195"/>
      <c r="AI837" s="246"/>
      <c r="AK837" s="246"/>
      <c r="AM837" s="246"/>
    </row>
    <row r="838" spans="1:39" s="17" customFormat="1" ht="14.25" customHeight="1" x14ac:dyDescent="0.25">
      <c r="A838" s="198"/>
      <c r="B838" s="200"/>
      <c r="C838" s="199"/>
      <c r="D838" s="199"/>
      <c r="E838" s="199"/>
      <c r="F838" s="200"/>
      <c r="G838" s="200"/>
      <c r="H838" s="198"/>
      <c r="I838" s="199"/>
      <c r="J838" s="212"/>
      <c r="K838" s="198"/>
      <c r="L838" s="198"/>
      <c r="M838" s="198"/>
      <c r="N838" s="198"/>
      <c r="O838" s="198"/>
      <c r="P838" s="198"/>
      <c r="Q838" s="198"/>
      <c r="R838" s="198"/>
      <c r="S838" s="198"/>
      <c r="T838" s="331"/>
      <c r="U838" s="331"/>
      <c r="V838" s="332"/>
      <c r="W838" s="332"/>
      <c r="X838" s="333"/>
      <c r="Y838" s="199"/>
      <c r="Z838" s="199"/>
      <c r="AA838" s="198"/>
      <c r="AB838" s="195"/>
      <c r="AC838" s="246"/>
      <c r="AD838" s="195"/>
      <c r="AE838" s="246"/>
      <c r="AF838" s="195"/>
      <c r="AG838" s="246"/>
      <c r="AH838" s="195"/>
      <c r="AI838" s="246"/>
      <c r="AK838" s="246"/>
      <c r="AM838" s="246"/>
    </row>
    <row r="839" spans="1:39" s="17" customFormat="1" ht="14.25" customHeight="1" x14ac:dyDescent="0.25">
      <c r="A839" s="198"/>
      <c r="B839" s="200"/>
      <c r="C839" s="199"/>
      <c r="D839" s="199"/>
      <c r="E839" s="199"/>
      <c r="F839" s="200"/>
      <c r="G839" s="200"/>
      <c r="H839" s="198"/>
      <c r="I839" s="199"/>
      <c r="J839" s="212"/>
      <c r="K839" s="198"/>
      <c r="L839" s="198"/>
      <c r="M839" s="198"/>
      <c r="N839" s="198"/>
      <c r="O839" s="198"/>
      <c r="P839" s="198"/>
      <c r="Q839" s="198"/>
      <c r="R839" s="198"/>
      <c r="S839" s="198"/>
      <c r="T839" s="331"/>
      <c r="U839" s="331"/>
      <c r="V839" s="332"/>
      <c r="W839" s="332"/>
      <c r="X839" s="333"/>
      <c r="Y839" s="199"/>
      <c r="Z839" s="199"/>
      <c r="AA839" s="198"/>
      <c r="AB839" s="195"/>
      <c r="AC839" s="246"/>
      <c r="AD839" s="195"/>
      <c r="AE839" s="246"/>
      <c r="AF839" s="195"/>
      <c r="AG839" s="246"/>
      <c r="AH839" s="195"/>
      <c r="AI839" s="246"/>
      <c r="AK839" s="246"/>
      <c r="AM839" s="246"/>
    </row>
    <row r="840" spans="1:39" s="17" customFormat="1" ht="14.25" customHeight="1" x14ac:dyDescent="0.25">
      <c r="A840" s="198"/>
      <c r="B840" s="200"/>
      <c r="C840" s="199"/>
      <c r="D840" s="199"/>
      <c r="E840" s="199"/>
      <c r="F840" s="200"/>
      <c r="G840" s="200"/>
      <c r="H840" s="198"/>
      <c r="I840" s="199"/>
      <c r="J840" s="212"/>
      <c r="K840" s="198"/>
      <c r="L840" s="198"/>
      <c r="M840" s="198"/>
      <c r="N840" s="198"/>
      <c r="O840" s="198"/>
      <c r="P840" s="198"/>
      <c r="Q840" s="198"/>
      <c r="R840" s="198"/>
      <c r="S840" s="198"/>
      <c r="T840" s="331"/>
      <c r="U840" s="331"/>
      <c r="V840" s="332"/>
      <c r="W840" s="332"/>
      <c r="X840" s="333"/>
      <c r="Y840" s="199"/>
      <c r="Z840" s="199"/>
      <c r="AA840" s="198"/>
      <c r="AB840" s="195"/>
      <c r="AC840" s="246"/>
      <c r="AD840" s="195"/>
      <c r="AE840" s="246"/>
      <c r="AF840" s="195"/>
      <c r="AG840" s="246"/>
      <c r="AH840" s="195"/>
      <c r="AI840" s="246"/>
      <c r="AK840" s="246"/>
      <c r="AM840" s="246"/>
    </row>
    <row r="841" spans="1:39" s="17" customFormat="1" ht="14.25" customHeight="1" x14ac:dyDescent="0.25">
      <c r="A841" s="198"/>
      <c r="B841" s="200"/>
      <c r="C841" s="199"/>
      <c r="D841" s="199"/>
      <c r="E841" s="199"/>
      <c r="F841" s="200"/>
      <c r="G841" s="200"/>
      <c r="H841" s="198"/>
      <c r="I841" s="199"/>
      <c r="J841" s="212"/>
      <c r="K841" s="198"/>
      <c r="L841" s="198"/>
      <c r="M841" s="198"/>
      <c r="N841" s="198"/>
      <c r="O841" s="198"/>
      <c r="P841" s="198"/>
      <c r="Q841" s="198"/>
      <c r="R841" s="198"/>
      <c r="S841" s="198"/>
      <c r="T841" s="331"/>
      <c r="U841" s="331"/>
      <c r="V841" s="332"/>
      <c r="W841" s="332"/>
      <c r="X841" s="333"/>
      <c r="Y841" s="199"/>
      <c r="Z841" s="199"/>
      <c r="AA841" s="198"/>
      <c r="AB841" s="195"/>
      <c r="AC841" s="246"/>
      <c r="AD841" s="195"/>
      <c r="AE841" s="246"/>
      <c r="AF841" s="195"/>
      <c r="AG841" s="246"/>
      <c r="AH841" s="195"/>
      <c r="AI841" s="246"/>
      <c r="AK841" s="246"/>
      <c r="AM841" s="246"/>
    </row>
    <row r="842" spans="1:39" s="17" customFormat="1" ht="14.25" customHeight="1" x14ac:dyDescent="0.25">
      <c r="A842" s="198"/>
      <c r="B842" s="200"/>
      <c r="C842" s="199"/>
      <c r="D842" s="199"/>
      <c r="E842" s="199"/>
      <c r="F842" s="200"/>
      <c r="G842" s="200"/>
      <c r="H842" s="198"/>
      <c r="I842" s="199"/>
      <c r="J842" s="212"/>
      <c r="K842" s="198"/>
      <c r="L842" s="198"/>
      <c r="M842" s="198"/>
      <c r="N842" s="198"/>
      <c r="O842" s="198"/>
      <c r="P842" s="198"/>
      <c r="Q842" s="198"/>
      <c r="R842" s="198"/>
      <c r="S842" s="198"/>
      <c r="T842" s="331"/>
      <c r="U842" s="331"/>
      <c r="V842" s="332"/>
      <c r="W842" s="332"/>
      <c r="X842" s="333"/>
      <c r="Y842" s="199"/>
      <c r="Z842" s="199"/>
      <c r="AA842" s="198"/>
      <c r="AB842" s="195"/>
      <c r="AC842" s="246"/>
      <c r="AD842" s="195"/>
      <c r="AE842" s="246"/>
      <c r="AF842" s="195"/>
      <c r="AG842" s="246"/>
      <c r="AH842" s="195"/>
      <c r="AI842" s="246"/>
      <c r="AK842" s="246"/>
      <c r="AM842" s="246"/>
    </row>
    <row r="843" spans="1:39" s="17" customFormat="1" ht="14.25" customHeight="1" x14ac:dyDescent="0.25">
      <c r="A843" s="198"/>
      <c r="B843" s="200"/>
      <c r="C843" s="199"/>
      <c r="D843" s="199"/>
      <c r="E843" s="199"/>
      <c r="F843" s="200"/>
      <c r="G843" s="200"/>
      <c r="H843" s="198"/>
      <c r="I843" s="199"/>
      <c r="J843" s="212"/>
      <c r="K843" s="198"/>
      <c r="L843" s="198"/>
      <c r="M843" s="198"/>
      <c r="N843" s="198"/>
      <c r="O843" s="198"/>
      <c r="P843" s="198"/>
      <c r="Q843" s="198"/>
      <c r="R843" s="198"/>
      <c r="S843" s="198"/>
      <c r="T843" s="331"/>
      <c r="U843" s="331"/>
      <c r="V843" s="332"/>
      <c r="W843" s="332"/>
      <c r="X843" s="333"/>
      <c r="Y843" s="199"/>
      <c r="Z843" s="199"/>
      <c r="AA843" s="198"/>
      <c r="AB843" s="195"/>
      <c r="AC843" s="246"/>
      <c r="AD843" s="195"/>
      <c r="AE843" s="246"/>
      <c r="AF843" s="195"/>
      <c r="AG843" s="246"/>
      <c r="AH843" s="195"/>
      <c r="AI843" s="246"/>
      <c r="AK843" s="246"/>
      <c r="AM843" s="246"/>
    </row>
    <row r="844" spans="1:39" s="17" customFormat="1" ht="14.25" customHeight="1" x14ac:dyDescent="0.25">
      <c r="A844" s="198"/>
      <c r="B844" s="200"/>
      <c r="C844" s="199"/>
      <c r="D844" s="199"/>
      <c r="E844" s="199"/>
      <c r="F844" s="200"/>
      <c r="G844" s="200"/>
      <c r="H844" s="198"/>
      <c r="I844" s="199"/>
      <c r="J844" s="212"/>
      <c r="K844" s="198"/>
      <c r="L844" s="198"/>
      <c r="M844" s="198"/>
      <c r="N844" s="198"/>
      <c r="O844" s="198"/>
      <c r="P844" s="198"/>
      <c r="Q844" s="198"/>
      <c r="R844" s="198"/>
      <c r="S844" s="198"/>
      <c r="T844" s="331"/>
      <c r="U844" s="331"/>
      <c r="V844" s="332"/>
      <c r="W844" s="332"/>
      <c r="X844" s="333"/>
      <c r="Y844" s="199"/>
      <c r="Z844" s="199"/>
      <c r="AA844" s="198"/>
      <c r="AB844" s="195"/>
      <c r="AC844" s="246"/>
      <c r="AD844" s="195"/>
      <c r="AE844" s="246"/>
      <c r="AF844" s="195"/>
      <c r="AG844" s="246"/>
      <c r="AH844" s="195"/>
      <c r="AI844" s="246"/>
      <c r="AK844" s="246"/>
      <c r="AM844" s="246"/>
    </row>
    <row r="845" spans="1:39" s="17" customFormat="1" ht="14.25" customHeight="1" x14ac:dyDescent="0.25">
      <c r="A845" s="198"/>
      <c r="B845" s="200"/>
      <c r="C845" s="199"/>
      <c r="D845" s="199"/>
      <c r="E845" s="199"/>
      <c r="F845" s="200"/>
      <c r="G845" s="200"/>
      <c r="H845" s="198"/>
      <c r="I845" s="199"/>
      <c r="J845" s="212"/>
      <c r="K845" s="198"/>
      <c r="L845" s="198"/>
      <c r="M845" s="198"/>
      <c r="N845" s="198"/>
      <c r="O845" s="198"/>
      <c r="P845" s="198"/>
      <c r="Q845" s="198"/>
      <c r="R845" s="198"/>
      <c r="S845" s="198"/>
      <c r="T845" s="331"/>
      <c r="U845" s="331"/>
      <c r="V845" s="332"/>
      <c r="W845" s="332"/>
      <c r="X845" s="333"/>
      <c r="Y845" s="199"/>
      <c r="Z845" s="199"/>
      <c r="AA845" s="198"/>
      <c r="AB845" s="195"/>
      <c r="AC845" s="246"/>
      <c r="AD845" s="195"/>
      <c r="AE845" s="246"/>
      <c r="AF845" s="195"/>
      <c r="AG845" s="246"/>
      <c r="AH845" s="195"/>
      <c r="AI845" s="246"/>
      <c r="AK845" s="246"/>
      <c r="AM845" s="246"/>
    </row>
    <row r="846" spans="1:39" s="17" customFormat="1" ht="14.25" customHeight="1" x14ac:dyDescent="0.25">
      <c r="A846" s="198"/>
      <c r="B846" s="200"/>
      <c r="C846" s="199"/>
      <c r="D846" s="199"/>
      <c r="E846" s="199"/>
      <c r="F846" s="200"/>
      <c r="G846" s="200"/>
      <c r="H846" s="198"/>
      <c r="I846" s="199"/>
      <c r="J846" s="212"/>
      <c r="K846" s="198"/>
      <c r="L846" s="198"/>
      <c r="M846" s="198"/>
      <c r="N846" s="198"/>
      <c r="O846" s="198"/>
      <c r="P846" s="198"/>
      <c r="Q846" s="198"/>
      <c r="R846" s="198"/>
      <c r="S846" s="198"/>
      <c r="T846" s="331"/>
      <c r="U846" s="331"/>
      <c r="V846" s="332"/>
      <c r="W846" s="332"/>
      <c r="X846" s="333"/>
      <c r="Y846" s="199"/>
      <c r="Z846" s="199"/>
      <c r="AA846" s="198"/>
      <c r="AB846" s="195"/>
      <c r="AC846" s="246"/>
      <c r="AD846" s="195"/>
      <c r="AE846" s="246"/>
      <c r="AF846" s="195"/>
      <c r="AG846" s="246"/>
      <c r="AH846" s="195"/>
      <c r="AI846" s="246"/>
      <c r="AK846" s="246"/>
      <c r="AM846" s="246"/>
    </row>
    <row r="847" spans="1:39" s="17" customFormat="1" ht="14.25" customHeight="1" x14ac:dyDescent="0.25">
      <c r="A847" s="198"/>
      <c r="B847" s="200"/>
      <c r="C847" s="199"/>
      <c r="D847" s="199"/>
      <c r="E847" s="199"/>
      <c r="F847" s="200"/>
      <c r="G847" s="200"/>
      <c r="H847" s="198"/>
      <c r="I847" s="199"/>
      <c r="J847" s="212"/>
      <c r="K847" s="198"/>
      <c r="L847" s="198"/>
      <c r="M847" s="198"/>
      <c r="N847" s="198"/>
      <c r="O847" s="198"/>
      <c r="P847" s="198"/>
      <c r="Q847" s="198"/>
      <c r="R847" s="198"/>
      <c r="S847" s="198"/>
      <c r="T847" s="331"/>
      <c r="U847" s="331"/>
      <c r="V847" s="332"/>
      <c r="W847" s="332"/>
      <c r="X847" s="333"/>
      <c r="Y847" s="199"/>
      <c r="Z847" s="199"/>
      <c r="AA847" s="198"/>
      <c r="AB847" s="195"/>
      <c r="AC847" s="246"/>
      <c r="AD847" s="195"/>
      <c r="AE847" s="246"/>
      <c r="AF847" s="195"/>
      <c r="AG847" s="246"/>
      <c r="AH847" s="195"/>
      <c r="AI847" s="246"/>
      <c r="AK847" s="246"/>
      <c r="AM847" s="246"/>
    </row>
    <row r="848" spans="1:39" s="17" customFormat="1" ht="14.25" customHeight="1" x14ac:dyDescent="0.25">
      <c r="A848" s="198"/>
      <c r="B848" s="200"/>
      <c r="C848" s="199"/>
      <c r="D848" s="199"/>
      <c r="E848" s="199"/>
      <c r="F848" s="200"/>
      <c r="G848" s="200"/>
      <c r="H848" s="198"/>
      <c r="I848" s="199"/>
      <c r="J848" s="212"/>
      <c r="K848" s="198"/>
      <c r="L848" s="198"/>
      <c r="M848" s="198"/>
      <c r="N848" s="198"/>
      <c r="O848" s="198"/>
      <c r="P848" s="198"/>
      <c r="Q848" s="198"/>
      <c r="R848" s="198"/>
      <c r="S848" s="198"/>
      <c r="T848" s="331"/>
      <c r="U848" s="331"/>
      <c r="V848" s="332"/>
      <c r="W848" s="332"/>
      <c r="X848" s="333"/>
      <c r="Y848" s="199"/>
      <c r="Z848" s="199"/>
      <c r="AA848" s="198"/>
      <c r="AB848" s="195"/>
      <c r="AC848" s="246"/>
      <c r="AD848" s="195"/>
      <c r="AE848" s="246"/>
      <c r="AF848" s="195"/>
      <c r="AG848" s="246"/>
      <c r="AH848" s="195"/>
      <c r="AI848" s="246"/>
      <c r="AK848" s="246"/>
      <c r="AM848" s="246"/>
    </row>
    <row r="849" spans="1:39" s="17" customFormat="1" ht="14.25" customHeight="1" x14ac:dyDescent="0.25">
      <c r="A849" s="198"/>
      <c r="B849" s="200"/>
      <c r="C849" s="199"/>
      <c r="D849" s="199"/>
      <c r="E849" s="199"/>
      <c r="F849" s="200"/>
      <c r="G849" s="200"/>
      <c r="H849" s="198"/>
      <c r="I849" s="199"/>
      <c r="J849" s="212"/>
      <c r="K849" s="198"/>
      <c r="L849" s="198"/>
      <c r="M849" s="198"/>
      <c r="N849" s="198"/>
      <c r="O849" s="198"/>
      <c r="P849" s="198"/>
      <c r="Q849" s="198"/>
      <c r="R849" s="198"/>
      <c r="S849" s="198"/>
      <c r="T849" s="331"/>
      <c r="U849" s="331"/>
      <c r="V849" s="332"/>
      <c r="W849" s="332"/>
      <c r="X849" s="333"/>
      <c r="Y849" s="199"/>
      <c r="Z849" s="199"/>
      <c r="AA849" s="198"/>
      <c r="AB849" s="195"/>
      <c r="AC849" s="246"/>
      <c r="AD849" s="195"/>
      <c r="AE849" s="246"/>
      <c r="AF849" s="195"/>
      <c r="AG849" s="246"/>
      <c r="AH849" s="195"/>
      <c r="AI849" s="246"/>
      <c r="AK849" s="246"/>
      <c r="AM849" s="246"/>
    </row>
    <row r="850" spans="1:39" s="17" customFormat="1" ht="14.25" customHeight="1" x14ac:dyDescent="0.25">
      <c r="A850" s="198"/>
      <c r="B850" s="200"/>
      <c r="C850" s="199"/>
      <c r="D850" s="199"/>
      <c r="E850" s="199"/>
      <c r="F850" s="200"/>
      <c r="G850" s="200"/>
      <c r="H850" s="198"/>
      <c r="I850" s="199"/>
      <c r="J850" s="212"/>
      <c r="K850" s="198"/>
      <c r="L850" s="198"/>
      <c r="M850" s="198"/>
      <c r="N850" s="198"/>
      <c r="O850" s="198"/>
      <c r="P850" s="198"/>
      <c r="Q850" s="198"/>
      <c r="R850" s="198"/>
      <c r="S850" s="198"/>
      <c r="T850" s="331"/>
      <c r="U850" s="331"/>
      <c r="V850" s="332"/>
      <c r="W850" s="332"/>
      <c r="X850" s="333"/>
      <c r="Y850" s="199"/>
      <c r="Z850" s="199"/>
      <c r="AA850" s="198"/>
      <c r="AB850" s="195"/>
      <c r="AC850" s="246"/>
      <c r="AD850" s="195"/>
      <c r="AE850" s="246"/>
      <c r="AF850" s="195"/>
      <c r="AG850" s="246"/>
      <c r="AH850" s="195"/>
      <c r="AI850" s="246"/>
      <c r="AK850" s="246"/>
      <c r="AM850" s="246"/>
    </row>
    <row r="851" spans="1:39" s="17" customFormat="1" ht="14.25" customHeight="1" x14ac:dyDescent="0.25">
      <c r="A851" s="198"/>
      <c r="B851" s="200"/>
      <c r="C851" s="199"/>
      <c r="D851" s="199"/>
      <c r="E851" s="199"/>
      <c r="F851" s="200"/>
      <c r="G851" s="200"/>
      <c r="H851" s="198"/>
      <c r="I851" s="199"/>
      <c r="J851" s="212"/>
      <c r="K851" s="198"/>
      <c r="L851" s="198"/>
      <c r="M851" s="198"/>
      <c r="N851" s="198"/>
      <c r="O851" s="198"/>
      <c r="P851" s="198"/>
      <c r="Q851" s="198"/>
      <c r="R851" s="198"/>
      <c r="S851" s="198"/>
      <c r="T851" s="331"/>
      <c r="U851" s="331"/>
      <c r="V851" s="332"/>
      <c r="W851" s="332"/>
      <c r="X851" s="333"/>
      <c r="Y851" s="199"/>
      <c r="Z851" s="199"/>
      <c r="AA851" s="198"/>
      <c r="AB851" s="195"/>
      <c r="AC851" s="246"/>
      <c r="AD851" s="195"/>
      <c r="AE851" s="246"/>
      <c r="AF851" s="195"/>
      <c r="AG851" s="246"/>
      <c r="AH851" s="195"/>
      <c r="AI851" s="246"/>
      <c r="AK851" s="246"/>
      <c r="AM851" s="246"/>
    </row>
    <row r="852" spans="1:39" s="17" customFormat="1" ht="14.25" customHeight="1" x14ac:dyDescent="0.25">
      <c r="A852" s="198"/>
      <c r="B852" s="200"/>
      <c r="C852" s="199"/>
      <c r="D852" s="199"/>
      <c r="E852" s="199"/>
      <c r="F852" s="200"/>
      <c r="G852" s="200"/>
      <c r="H852" s="198"/>
      <c r="I852" s="199"/>
      <c r="J852" s="212"/>
      <c r="K852" s="198"/>
      <c r="L852" s="198"/>
      <c r="M852" s="198"/>
      <c r="N852" s="198"/>
      <c r="O852" s="198"/>
      <c r="P852" s="198"/>
      <c r="Q852" s="198"/>
      <c r="R852" s="198"/>
      <c r="S852" s="198"/>
      <c r="T852" s="331"/>
      <c r="U852" s="331"/>
      <c r="V852" s="332"/>
      <c r="W852" s="332"/>
      <c r="X852" s="333"/>
      <c r="Y852" s="199"/>
      <c r="Z852" s="199"/>
      <c r="AA852" s="198"/>
      <c r="AB852" s="195"/>
      <c r="AC852" s="246"/>
      <c r="AD852" s="195"/>
      <c r="AE852" s="246"/>
      <c r="AF852" s="195"/>
      <c r="AG852" s="246"/>
      <c r="AH852" s="195"/>
      <c r="AI852" s="246"/>
      <c r="AK852" s="246"/>
      <c r="AM852" s="246"/>
    </row>
    <row r="853" spans="1:39" s="17" customFormat="1" ht="14.25" customHeight="1" x14ac:dyDescent="0.25">
      <c r="A853" s="198"/>
      <c r="B853" s="200"/>
      <c r="C853" s="199"/>
      <c r="D853" s="199"/>
      <c r="E853" s="199"/>
      <c r="F853" s="200"/>
      <c r="G853" s="200"/>
      <c r="H853" s="198"/>
      <c r="I853" s="199"/>
      <c r="J853" s="212"/>
      <c r="K853" s="198"/>
      <c r="L853" s="198"/>
      <c r="M853" s="198"/>
      <c r="N853" s="198"/>
      <c r="O853" s="198"/>
      <c r="P853" s="198"/>
      <c r="Q853" s="198"/>
      <c r="R853" s="198"/>
      <c r="S853" s="198"/>
      <c r="T853" s="331"/>
      <c r="U853" s="331"/>
      <c r="V853" s="332"/>
      <c r="W853" s="332"/>
      <c r="X853" s="333"/>
      <c r="Y853" s="199"/>
      <c r="Z853" s="199"/>
      <c r="AA853" s="198"/>
      <c r="AB853" s="195"/>
      <c r="AC853" s="246"/>
      <c r="AD853" s="195"/>
      <c r="AE853" s="246"/>
      <c r="AF853" s="195"/>
      <c r="AG853" s="246"/>
      <c r="AH853" s="195"/>
      <c r="AI853" s="246"/>
      <c r="AK853" s="246"/>
      <c r="AM853" s="246"/>
    </row>
    <row r="854" spans="1:39" s="17" customFormat="1" ht="14.25" customHeight="1" x14ac:dyDescent="0.25">
      <c r="A854" s="198"/>
      <c r="B854" s="200"/>
      <c r="C854" s="199"/>
      <c r="D854" s="199"/>
      <c r="E854" s="199"/>
      <c r="F854" s="200"/>
      <c r="G854" s="200"/>
      <c r="H854" s="198"/>
      <c r="I854" s="199"/>
      <c r="J854" s="212"/>
      <c r="K854" s="198"/>
      <c r="L854" s="198"/>
      <c r="M854" s="198"/>
      <c r="N854" s="198"/>
      <c r="O854" s="198"/>
      <c r="P854" s="198"/>
      <c r="Q854" s="198"/>
      <c r="R854" s="198"/>
      <c r="S854" s="198"/>
      <c r="T854" s="331"/>
      <c r="U854" s="331"/>
      <c r="V854" s="332"/>
      <c r="W854" s="332"/>
      <c r="X854" s="333"/>
      <c r="Y854" s="199"/>
      <c r="Z854" s="199"/>
      <c r="AA854" s="198"/>
      <c r="AB854" s="195"/>
      <c r="AC854" s="246"/>
      <c r="AD854" s="195"/>
      <c r="AE854" s="246"/>
      <c r="AF854" s="195"/>
      <c r="AG854" s="246"/>
      <c r="AH854" s="195"/>
      <c r="AI854" s="246"/>
      <c r="AK854" s="246"/>
      <c r="AM854" s="246"/>
    </row>
    <row r="855" spans="1:39" s="17" customFormat="1" ht="14.25" customHeight="1" x14ac:dyDescent="0.25">
      <c r="A855" s="198"/>
      <c r="B855" s="200"/>
      <c r="C855" s="199"/>
      <c r="D855" s="199"/>
      <c r="E855" s="199"/>
      <c r="F855" s="200"/>
      <c r="G855" s="200"/>
      <c r="H855" s="198"/>
      <c r="I855" s="199"/>
      <c r="J855" s="212"/>
      <c r="K855" s="198"/>
      <c r="L855" s="198"/>
      <c r="M855" s="198"/>
      <c r="N855" s="198"/>
      <c r="O855" s="198"/>
      <c r="P855" s="198"/>
      <c r="Q855" s="198"/>
      <c r="R855" s="198"/>
      <c r="S855" s="198"/>
      <c r="T855" s="331"/>
      <c r="U855" s="331"/>
      <c r="V855" s="332"/>
      <c r="W855" s="332"/>
      <c r="X855" s="333"/>
      <c r="Y855" s="199"/>
      <c r="Z855" s="199"/>
      <c r="AA855" s="198"/>
      <c r="AB855" s="195"/>
      <c r="AC855" s="246"/>
      <c r="AD855" s="195"/>
      <c r="AE855" s="246"/>
      <c r="AF855" s="195"/>
      <c r="AG855" s="246"/>
      <c r="AH855" s="195"/>
      <c r="AI855" s="246"/>
      <c r="AK855" s="246"/>
      <c r="AM855" s="246"/>
    </row>
    <row r="856" spans="1:39" s="17" customFormat="1" ht="14.25" customHeight="1" x14ac:dyDescent="0.25">
      <c r="A856" s="198"/>
      <c r="B856" s="200"/>
      <c r="C856" s="199"/>
      <c r="D856" s="199"/>
      <c r="E856" s="199"/>
      <c r="F856" s="200"/>
      <c r="G856" s="200"/>
      <c r="H856" s="198"/>
      <c r="I856" s="199"/>
      <c r="J856" s="212"/>
      <c r="K856" s="198"/>
      <c r="L856" s="198"/>
      <c r="M856" s="198"/>
      <c r="N856" s="198"/>
      <c r="O856" s="198"/>
      <c r="P856" s="198"/>
      <c r="Q856" s="198"/>
      <c r="R856" s="198"/>
      <c r="S856" s="198"/>
      <c r="T856" s="331"/>
      <c r="U856" s="331"/>
      <c r="V856" s="332"/>
      <c r="W856" s="332"/>
      <c r="X856" s="333"/>
      <c r="Y856" s="199"/>
      <c r="Z856" s="199"/>
      <c r="AA856" s="198"/>
      <c r="AB856" s="195"/>
      <c r="AC856" s="246"/>
      <c r="AD856" s="195"/>
      <c r="AE856" s="246"/>
      <c r="AF856" s="195"/>
      <c r="AG856" s="246"/>
      <c r="AH856" s="195"/>
      <c r="AI856" s="246"/>
      <c r="AK856" s="246"/>
      <c r="AM856" s="246"/>
    </row>
    <row r="857" spans="1:39" s="17" customFormat="1" ht="14.25" customHeight="1" x14ac:dyDescent="0.25">
      <c r="A857" s="198"/>
      <c r="B857" s="200"/>
      <c r="C857" s="199"/>
      <c r="D857" s="199"/>
      <c r="E857" s="199"/>
      <c r="F857" s="200"/>
      <c r="G857" s="200"/>
      <c r="H857" s="198"/>
      <c r="I857" s="199"/>
      <c r="J857" s="212"/>
      <c r="K857" s="198"/>
      <c r="L857" s="198"/>
      <c r="M857" s="198"/>
      <c r="N857" s="198"/>
      <c r="O857" s="198"/>
      <c r="P857" s="198"/>
      <c r="Q857" s="198"/>
      <c r="R857" s="198"/>
      <c r="S857" s="198"/>
      <c r="T857" s="331"/>
      <c r="U857" s="331"/>
      <c r="V857" s="332"/>
      <c r="W857" s="332"/>
      <c r="X857" s="333"/>
      <c r="Y857" s="199"/>
      <c r="Z857" s="199"/>
      <c r="AA857" s="198"/>
      <c r="AB857" s="195"/>
      <c r="AC857" s="246"/>
      <c r="AD857" s="195"/>
      <c r="AE857" s="246"/>
      <c r="AF857" s="195"/>
      <c r="AG857" s="246"/>
      <c r="AH857" s="195"/>
      <c r="AI857" s="246"/>
      <c r="AK857" s="246"/>
      <c r="AM857" s="246"/>
    </row>
    <row r="858" spans="1:39" s="17" customFormat="1" ht="14.25" customHeight="1" x14ac:dyDescent="0.25">
      <c r="A858" s="198"/>
      <c r="B858" s="200"/>
      <c r="C858" s="199"/>
      <c r="D858" s="199"/>
      <c r="E858" s="199"/>
      <c r="F858" s="200"/>
      <c r="G858" s="200"/>
      <c r="H858" s="198"/>
      <c r="I858" s="199"/>
      <c r="J858" s="212"/>
      <c r="K858" s="198"/>
      <c r="L858" s="198"/>
      <c r="M858" s="198"/>
      <c r="N858" s="198"/>
      <c r="O858" s="198"/>
      <c r="P858" s="198"/>
      <c r="Q858" s="198"/>
      <c r="R858" s="198"/>
      <c r="S858" s="198"/>
      <c r="T858" s="331"/>
      <c r="U858" s="331"/>
      <c r="V858" s="332"/>
      <c r="W858" s="332"/>
      <c r="X858" s="333"/>
      <c r="Y858" s="199"/>
      <c r="Z858" s="199"/>
      <c r="AA858" s="198"/>
      <c r="AB858" s="195"/>
      <c r="AC858" s="246"/>
      <c r="AD858" s="195"/>
      <c r="AE858" s="246"/>
      <c r="AF858" s="195"/>
      <c r="AG858" s="246"/>
      <c r="AH858" s="195"/>
      <c r="AI858" s="246"/>
      <c r="AK858" s="246"/>
      <c r="AM858" s="246"/>
    </row>
    <row r="859" spans="1:39" s="17" customFormat="1" ht="14.25" customHeight="1" x14ac:dyDescent="0.25">
      <c r="A859" s="198"/>
      <c r="B859" s="200"/>
      <c r="C859" s="199"/>
      <c r="D859" s="199"/>
      <c r="E859" s="199"/>
      <c r="F859" s="200"/>
      <c r="G859" s="200"/>
      <c r="H859" s="198"/>
      <c r="I859" s="199"/>
      <c r="J859" s="212"/>
      <c r="K859" s="198"/>
      <c r="L859" s="198"/>
      <c r="M859" s="198"/>
      <c r="N859" s="198"/>
      <c r="O859" s="198"/>
      <c r="P859" s="198"/>
      <c r="Q859" s="198"/>
      <c r="R859" s="198"/>
      <c r="S859" s="198"/>
      <c r="T859" s="331"/>
      <c r="U859" s="331"/>
      <c r="V859" s="332"/>
      <c r="W859" s="332"/>
      <c r="X859" s="333"/>
      <c r="Y859" s="199"/>
      <c r="Z859" s="199"/>
      <c r="AA859" s="198"/>
      <c r="AB859" s="195"/>
      <c r="AC859" s="246"/>
      <c r="AD859" s="195"/>
      <c r="AE859" s="246"/>
      <c r="AF859" s="195"/>
      <c r="AG859" s="246"/>
      <c r="AH859" s="195"/>
      <c r="AI859" s="246"/>
      <c r="AK859" s="246"/>
      <c r="AM859" s="246"/>
    </row>
    <row r="860" spans="1:39" s="17" customFormat="1" ht="14.25" customHeight="1" x14ac:dyDescent="0.25">
      <c r="A860" s="198"/>
      <c r="B860" s="200"/>
      <c r="C860" s="199"/>
      <c r="D860" s="199"/>
      <c r="E860" s="199"/>
      <c r="F860" s="200"/>
      <c r="G860" s="200"/>
      <c r="H860" s="198"/>
      <c r="I860" s="199"/>
      <c r="J860" s="212"/>
      <c r="K860" s="198"/>
      <c r="L860" s="198"/>
      <c r="M860" s="198"/>
      <c r="N860" s="198"/>
      <c r="O860" s="198"/>
      <c r="P860" s="198"/>
      <c r="Q860" s="198"/>
      <c r="R860" s="198"/>
      <c r="S860" s="198"/>
      <c r="T860" s="331"/>
      <c r="U860" s="331"/>
      <c r="V860" s="332"/>
      <c r="W860" s="332"/>
      <c r="X860" s="333"/>
      <c r="Y860" s="199"/>
      <c r="Z860" s="199"/>
      <c r="AA860" s="198"/>
      <c r="AB860" s="195"/>
      <c r="AC860" s="246"/>
      <c r="AD860" s="195"/>
      <c r="AE860" s="246"/>
      <c r="AF860" s="195"/>
      <c r="AG860" s="246"/>
      <c r="AH860" s="195"/>
      <c r="AI860" s="246"/>
      <c r="AK860" s="246"/>
      <c r="AM860" s="246"/>
    </row>
    <row r="861" spans="1:39" s="17" customFormat="1" ht="14.25" customHeight="1" x14ac:dyDescent="0.25">
      <c r="A861" s="198"/>
      <c r="B861" s="200"/>
      <c r="C861" s="199"/>
      <c r="D861" s="199"/>
      <c r="E861" s="199"/>
      <c r="F861" s="200"/>
      <c r="G861" s="200"/>
      <c r="H861" s="198"/>
      <c r="I861" s="199"/>
      <c r="J861" s="212"/>
      <c r="K861" s="198"/>
      <c r="L861" s="198"/>
      <c r="M861" s="198"/>
      <c r="N861" s="198"/>
      <c r="O861" s="198"/>
      <c r="P861" s="198"/>
      <c r="Q861" s="198"/>
      <c r="R861" s="198"/>
      <c r="S861" s="198"/>
      <c r="T861" s="331"/>
      <c r="U861" s="331"/>
      <c r="V861" s="332"/>
      <c r="W861" s="332"/>
      <c r="X861" s="333"/>
      <c r="Y861" s="199"/>
      <c r="Z861" s="199"/>
      <c r="AA861" s="198"/>
      <c r="AB861" s="195"/>
      <c r="AC861" s="246"/>
      <c r="AD861" s="195"/>
      <c r="AE861" s="246"/>
      <c r="AF861" s="195"/>
      <c r="AG861" s="246"/>
      <c r="AH861" s="195"/>
      <c r="AI861" s="246"/>
      <c r="AK861" s="246"/>
      <c r="AM861" s="246"/>
    </row>
    <row r="862" spans="1:39" s="17" customFormat="1" ht="14.25" customHeight="1" x14ac:dyDescent="0.25">
      <c r="A862" s="198"/>
      <c r="B862" s="200"/>
      <c r="C862" s="199"/>
      <c r="D862" s="199"/>
      <c r="E862" s="199"/>
      <c r="F862" s="200"/>
      <c r="G862" s="200"/>
      <c r="H862" s="198"/>
      <c r="I862" s="199"/>
      <c r="J862" s="212"/>
      <c r="K862" s="198"/>
      <c r="L862" s="198"/>
      <c r="M862" s="198"/>
      <c r="N862" s="198"/>
      <c r="O862" s="198"/>
      <c r="P862" s="198"/>
      <c r="Q862" s="198"/>
      <c r="R862" s="198"/>
      <c r="S862" s="198"/>
      <c r="T862" s="331"/>
      <c r="U862" s="331"/>
      <c r="V862" s="332"/>
      <c r="W862" s="332"/>
      <c r="X862" s="333"/>
      <c r="Y862" s="199"/>
      <c r="Z862" s="199"/>
      <c r="AA862" s="198"/>
      <c r="AB862" s="195"/>
      <c r="AC862" s="246"/>
      <c r="AD862" s="195"/>
      <c r="AE862" s="246"/>
      <c r="AF862" s="195"/>
      <c r="AG862" s="246"/>
      <c r="AH862" s="195"/>
      <c r="AI862" s="246"/>
      <c r="AK862" s="246"/>
      <c r="AM862" s="246"/>
    </row>
    <row r="863" spans="1:39" s="17" customFormat="1" ht="14.25" customHeight="1" x14ac:dyDescent="0.25">
      <c r="A863" s="198"/>
      <c r="B863" s="200"/>
      <c r="C863" s="199"/>
      <c r="D863" s="199"/>
      <c r="E863" s="199"/>
      <c r="F863" s="200"/>
      <c r="G863" s="200"/>
      <c r="H863" s="198"/>
      <c r="I863" s="199"/>
      <c r="J863" s="212"/>
      <c r="K863" s="198"/>
      <c r="L863" s="198"/>
      <c r="M863" s="198"/>
      <c r="N863" s="198"/>
      <c r="O863" s="198"/>
      <c r="P863" s="198"/>
      <c r="Q863" s="198"/>
      <c r="R863" s="198"/>
      <c r="S863" s="198"/>
      <c r="T863" s="331"/>
      <c r="U863" s="331"/>
      <c r="V863" s="332"/>
      <c r="W863" s="332"/>
      <c r="X863" s="333"/>
      <c r="Y863" s="199"/>
      <c r="Z863" s="199"/>
      <c r="AA863" s="198"/>
      <c r="AB863" s="195"/>
      <c r="AC863" s="246"/>
      <c r="AD863" s="195"/>
      <c r="AE863" s="246"/>
      <c r="AF863" s="195"/>
      <c r="AG863" s="246"/>
      <c r="AH863" s="195"/>
      <c r="AI863" s="246"/>
      <c r="AK863" s="246"/>
      <c r="AM863" s="246"/>
    </row>
    <row r="864" spans="1:39" s="17" customFormat="1" ht="14.25" customHeight="1" x14ac:dyDescent="0.25">
      <c r="A864" s="198"/>
      <c r="B864" s="200"/>
      <c r="C864" s="199"/>
      <c r="D864" s="199"/>
      <c r="E864" s="199"/>
      <c r="F864" s="200"/>
      <c r="G864" s="200"/>
      <c r="H864" s="198"/>
      <c r="I864" s="199"/>
      <c r="J864" s="212"/>
      <c r="K864" s="198"/>
      <c r="L864" s="198"/>
      <c r="M864" s="198"/>
      <c r="N864" s="198"/>
      <c r="O864" s="198"/>
      <c r="P864" s="198"/>
      <c r="Q864" s="198"/>
      <c r="R864" s="198"/>
      <c r="S864" s="198"/>
      <c r="T864" s="331"/>
      <c r="U864" s="331"/>
      <c r="V864" s="332"/>
      <c r="W864" s="332"/>
      <c r="X864" s="333"/>
      <c r="Y864" s="199"/>
      <c r="Z864" s="199"/>
      <c r="AA864" s="198"/>
      <c r="AB864" s="195"/>
      <c r="AC864" s="246"/>
      <c r="AD864" s="195"/>
      <c r="AE864" s="246"/>
      <c r="AF864" s="195"/>
      <c r="AG864" s="246"/>
      <c r="AH864" s="195"/>
      <c r="AI864" s="246"/>
      <c r="AK864" s="246"/>
      <c r="AM864" s="246"/>
    </row>
    <row r="865" spans="1:39" s="17" customFormat="1" ht="14.25" customHeight="1" x14ac:dyDescent="0.25">
      <c r="A865" s="198"/>
      <c r="B865" s="200"/>
      <c r="C865" s="199"/>
      <c r="D865" s="199"/>
      <c r="E865" s="199"/>
      <c r="F865" s="200"/>
      <c r="G865" s="200"/>
      <c r="H865" s="198"/>
      <c r="I865" s="199"/>
      <c r="J865" s="212"/>
      <c r="K865" s="198"/>
      <c r="L865" s="198"/>
      <c r="M865" s="198"/>
      <c r="N865" s="198"/>
      <c r="O865" s="198"/>
      <c r="P865" s="198"/>
      <c r="Q865" s="198"/>
      <c r="R865" s="198"/>
      <c r="S865" s="198"/>
      <c r="T865" s="331"/>
      <c r="U865" s="331"/>
      <c r="V865" s="332"/>
      <c r="W865" s="332"/>
      <c r="X865" s="333"/>
      <c r="Y865" s="199"/>
      <c r="Z865" s="199"/>
      <c r="AA865" s="198"/>
      <c r="AB865" s="195"/>
      <c r="AC865" s="246"/>
      <c r="AD865" s="195"/>
      <c r="AE865" s="246"/>
      <c r="AF865" s="195"/>
      <c r="AG865" s="246"/>
      <c r="AH865" s="195"/>
      <c r="AI865" s="246"/>
      <c r="AK865" s="246"/>
      <c r="AM865" s="246"/>
    </row>
    <row r="866" spans="1:39" s="17" customFormat="1" ht="14.25" customHeight="1" x14ac:dyDescent="0.25">
      <c r="A866" s="198"/>
      <c r="B866" s="200"/>
      <c r="C866" s="199"/>
      <c r="D866" s="199"/>
      <c r="E866" s="199"/>
      <c r="F866" s="200"/>
      <c r="G866" s="200"/>
      <c r="H866" s="198"/>
      <c r="I866" s="199"/>
      <c r="J866" s="212"/>
      <c r="K866" s="198"/>
      <c r="L866" s="198"/>
      <c r="M866" s="198"/>
      <c r="N866" s="198"/>
      <c r="O866" s="198"/>
      <c r="P866" s="198"/>
      <c r="Q866" s="198"/>
      <c r="R866" s="198"/>
      <c r="S866" s="198"/>
      <c r="T866" s="331"/>
      <c r="U866" s="331"/>
      <c r="V866" s="332"/>
      <c r="W866" s="332"/>
      <c r="X866" s="333"/>
      <c r="Y866" s="199"/>
      <c r="Z866" s="199"/>
      <c r="AA866" s="198"/>
      <c r="AB866" s="195"/>
      <c r="AC866" s="246"/>
      <c r="AD866" s="195"/>
      <c r="AE866" s="246"/>
      <c r="AF866" s="195"/>
      <c r="AG866" s="246"/>
      <c r="AH866" s="195"/>
      <c r="AI866" s="246"/>
      <c r="AK866" s="246"/>
      <c r="AM866" s="246"/>
    </row>
    <row r="867" spans="1:39" s="17" customFormat="1" ht="14.25" customHeight="1" x14ac:dyDescent="0.25">
      <c r="A867" s="198"/>
      <c r="B867" s="200"/>
      <c r="C867" s="199"/>
      <c r="D867" s="199"/>
      <c r="E867" s="199"/>
      <c r="F867" s="200"/>
      <c r="G867" s="200"/>
      <c r="H867" s="198"/>
      <c r="I867" s="199"/>
      <c r="J867" s="212"/>
      <c r="K867" s="198"/>
      <c r="L867" s="198"/>
      <c r="M867" s="198"/>
      <c r="N867" s="198"/>
      <c r="O867" s="198"/>
      <c r="P867" s="198"/>
      <c r="Q867" s="198"/>
      <c r="R867" s="198"/>
      <c r="S867" s="198"/>
      <c r="T867" s="331"/>
      <c r="U867" s="331"/>
      <c r="V867" s="332"/>
      <c r="W867" s="332"/>
      <c r="X867" s="333"/>
      <c r="Y867" s="199"/>
      <c r="Z867" s="199"/>
      <c r="AA867" s="198"/>
      <c r="AB867" s="195"/>
      <c r="AC867" s="246"/>
      <c r="AD867" s="195"/>
      <c r="AE867" s="246"/>
      <c r="AF867" s="195"/>
      <c r="AG867" s="246"/>
      <c r="AH867" s="195"/>
      <c r="AI867" s="246"/>
      <c r="AK867" s="246"/>
      <c r="AM867" s="246"/>
    </row>
    <row r="868" spans="1:39" s="17" customFormat="1" ht="14.25" customHeight="1" x14ac:dyDescent="0.25">
      <c r="A868" s="198"/>
      <c r="B868" s="200"/>
      <c r="C868" s="199"/>
      <c r="D868" s="199"/>
      <c r="E868" s="199"/>
      <c r="F868" s="200"/>
      <c r="G868" s="200"/>
      <c r="H868" s="198"/>
      <c r="I868" s="199"/>
      <c r="J868" s="212"/>
      <c r="K868" s="198"/>
      <c r="L868" s="198"/>
      <c r="M868" s="198"/>
      <c r="N868" s="198"/>
      <c r="O868" s="198"/>
      <c r="P868" s="198"/>
      <c r="Q868" s="198"/>
      <c r="R868" s="198"/>
      <c r="S868" s="198"/>
      <c r="T868" s="331"/>
      <c r="U868" s="331"/>
      <c r="V868" s="332"/>
      <c r="W868" s="332"/>
      <c r="X868" s="333"/>
      <c r="Y868" s="199"/>
      <c r="Z868" s="199"/>
      <c r="AA868" s="198"/>
      <c r="AB868" s="195"/>
      <c r="AC868" s="246"/>
      <c r="AD868" s="195"/>
      <c r="AE868" s="246"/>
      <c r="AF868" s="195"/>
      <c r="AG868" s="246"/>
      <c r="AH868" s="195"/>
      <c r="AI868" s="246"/>
      <c r="AK868" s="246"/>
      <c r="AM868" s="246"/>
    </row>
    <row r="869" spans="1:39" s="17" customFormat="1" ht="14.25" customHeight="1" x14ac:dyDescent="0.25">
      <c r="A869" s="198"/>
      <c r="B869" s="200"/>
      <c r="C869" s="199"/>
      <c r="D869" s="199"/>
      <c r="E869" s="199"/>
      <c r="F869" s="200"/>
      <c r="G869" s="200"/>
      <c r="H869" s="198"/>
      <c r="I869" s="199"/>
      <c r="J869" s="212"/>
      <c r="K869" s="198"/>
      <c r="L869" s="198"/>
      <c r="M869" s="198"/>
      <c r="N869" s="198"/>
      <c r="O869" s="198"/>
      <c r="P869" s="198"/>
      <c r="Q869" s="198"/>
      <c r="R869" s="198"/>
      <c r="S869" s="198"/>
      <c r="T869" s="331"/>
      <c r="U869" s="331"/>
      <c r="V869" s="332"/>
      <c r="W869" s="332"/>
      <c r="X869" s="333"/>
      <c r="Y869" s="199"/>
      <c r="Z869" s="199"/>
      <c r="AA869" s="198"/>
      <c r="AB869" s="195"/>
      <c r="AC869" s="246"/>
      <c r="AD869" s="195"/>
      <c r="AE869" s="246"/>
      <c r="AF869" s="195"/>
      <c r="AG869" s="246"/>
      <c r="AH869" s="195"/>
      <c r="AI869" s="246"/>
      <c r="AK869" s="246"/>
      <c r="AM869" s="246"/>
    </row>
    <row r="870" spans="1:39" s="17" customFormat="1" ht="14.25" customHeight="1" x14ac:dyDescent="0.25">
      <c r="A870" s="198"/>
      <c r="B870" s="200"/>
      <c r="C870" s="199"/>
      <c r="D870" s="199"/>
      <c r="E870" s="199"/>
      <c r="F870" s="200"/>
      <c r="G870" s="200"/>
      <c r="H870" s="198"/>
      <c r="I870" s="199"/>
      <c r="J870" s="212"/>
      <c r="K870" s="198"/>
      <c r="L870" s="198"/>
      <c r="M870" s="198"/>
      <c r="N870" s="198"/>
      <c r="O870" s="198"/>
      <c r="P870" s="198"/>
      <c r="Q870" s="198"/>
      <c r="R870" s="198"/>
      <c r="S870" s="198"/>
      <c r="T870" s="331"/>
      <c r="U870" s="331"/>
      <c r="V870" s="332"/>
      <c r="W870" s="332"/>
      <c r="X870" s="333"/>
      <c r="Y870" s="199"/>
      <c r="Z870" s="199"/>
      <c r="AA870" s="198"/>
      <c r="AB870" s="195"/>
      <c r="AC870" s="246"/>
      <c r="AD870" s="195"/>
      <c r="AE870" s="246"/>
      <c r="AF870" s="195"/>
      <c r="AG870" s="246"/>
      <c r="AH870" s="195"/>
      <c r="AI870" s="246"/>
      <c r="AK870" s="246"/>
      <c r="AM870" s="246"/>
    </row>
    <row r="871" spans="1:39" s="17" customFormat="1" ht="14.25" customHeight="1" x14ac:dyDescent="0.25">
      <c r="A871" s="198"/>
      <c r="B871" s="200"/>
      <c r="C871" s="199"/>
      <c r="D871" s="199"/>
      <c r="E871" s="199"/>
      <c r="F871" s="200"/>
      <c r="G871" s="200"/>
      <c r="H871" s="198"/>
      <c r="I871" s="199"/>
      <c r="J871" s="212"/>
      <c r="K871" s="198"/>
      <c r="L871" s="198"/>
      <c r="M871" s="198"/>
      <c r="N871" s="198"/>
      <c r="O871" s="198"/>
      <c r="P871" s="198"/>
      <c r="Q871" s="198"/>
      <c r="R871" s="198"/>
      <c r="S871" s="198"/>
      <c r="T871" s="331"/>
      <c r="U871" s="331"/>
      <c r="V871" s="332"/>
      <c r="W871" s="332"/>
      <c r="X871" s="333"/>
      <c r="Y871" s="199"/>
      <c r="Z871" s="199"/>
      <c r="AA871" s="198"/>
      <c r="AB871" s="195"/>
      <c r="AC871" s="246"/>
      <c r="AD871" s="195"/>
      <c r="AE871" s="246"/>
      <c r="AF871" s="195"/>
      <c r="AG871" s="246"/>
      <c r="AH871" s="195"/>
      <c r="AI871" s="246"/>
      <c r="AK871" s="246"/>
      <c r="AM871" s="246"/>
    </row>
    <row r="872" spans="1:39" s="17" customFormat="1" ht="14.25" customHeight="1" x14ac:dyDescent="0.25">
      <c r="A872" s="198"/>
      <c r="B872" s="200"/>
      <c r="C872" s="199"/>
      <c r="D872" s="199"/>
      <c r="E872" s="199"/>
      <c r="F872" s="200"/>
      <c r="G872" s="200"/>
      <c r="H872" s="198"/>
      <c r="I872" s="199"/>
      <c r="J872" s="212"/>
      <c r="K872" s="198"/>
      <c r="L872" s="198"/>
      <c r="M872" s="198"/>
      <c r="N872" s="198"/>
      <c r="O872" s="198"/>
      <c r="P872" s="198"/>
      <c r="Q872" s="198"/>
      <c r="R872" s="198"/>
      <c r="S872" s="198"/>
      <c r="T872" s="331"/>
      <c r="U872" s="331"/>
      <c r="V872" s="332"/>
      <c r="W872" s="332"/>
      <c r="X872" s="333"/>
      <c r="Y872" s="199"/>
      <c r="Z872" s="199"/>
      <c r="AA872" s="198"/>
      <c r="AB872" s="195"/>
      <c r="AC872" s="246"/>
      <c r="AD872" s="195"/>
      <c r="AE872" s="246"/>
      <c r="AF872" s="195"/>
      <c r="AG872" s="246"/>
      <c r="AH872" s="195"/>
      <c r="AI872" s="246"/>
      <c r="AK872" s="246"/>
      <c r="AM872" s="246"/>
    </row>
    <row r="873" spans="1:39" s="17" customFormat="1" ht="14.25" customHeight="1" x14ac:dyDescent="0.25">
      <c r="A873" s="198"/>
      <c r="B873" s="200"/>
      <c r="C873" s="199"/>
      <c r="D873" s="199"/>
      <c r="E873" s="199"/>
      <c r="F873" s="200"/>
      <c r="G873" s="200"/>
      <c r="H873" s="198"/>
      <c r="I873" s="199"/>
      <c r="J873" s="212"/>
      <c r="K873" s="198"/>
      <c r="L873" s="198"/>
      <c r="M873" s="198"/>
      <c r="N873" s="198"/>
      <c r="O873" s="198"/>
      <c r="P873" s="198"/>
      <c r="Q873" s="198"/>
      <c r="R873" s="198"/>
      <c r="S873" s="198"/>
      <c r="T873" s="331"/>
      <c r="U873" s="331"/>
      <c r="V873" s="332"/>
      <c r="W873" s="332"/>
      <c r="X873" s="333"/>
      <c r="Y873" s="199"/>
      <c r="Z873" s="199"/>
      <c r="AA873" s="198"/>
      <c r="AB873" s="195"/>
      <c r="AC873" s="246"/>
      <c r="AD873" s="195"/>
      <c r="AE873" s="246"/>
      <c r="AF873" s="195"/>
      <c r="AG873" s="246"/>
      <c r="AH873" s="195"/>
      <c r="AI873" s="246"/>
      <c r="AK873" s="246"/>
      <c r="AM873" s="246"/>
    </row>
    <row r="874" spans="1:39" s="17" customFormat="1" ht="14.25" customHeight="1" x14ac:dyDescent="0.25">
      <c r="A874" s="198"/>
      <c r="B874" s="200"/>
      <c r="C874" s="199"/>
      <c r="D874" s="199"/>
      <c r="E874" s="199"/>
      <c r="F874" s="200"/>
      <c r="G874" s="200"/>
      <c r="H874" s="198"/>
      <c r="I874" s="199"/>
      <c r="J874" s="212"/>
      <c r="K874" s="198"/>
      <c r="L874" s="198"/>
      <c r="M874" s="198"/>
      <c r="N874" s="198"/>
      <c r="O874" s="198"/>
      <c r="P874" s="198"/>
      <c r="Q874" s="198"/>
      <c r="R874" s="198"/>
      <c r="S874" s="198"/>
      <c r="T874" s="331"/>
      <c r="U874" s="331"/>
      <c r="V874" s="332"/>
      <c r="W874" s="332"/>
      <c r="X874" s="333"/>
      <c r="Y874" s="199"/>
      <c r="Z874" s="199"/>
      <c r="AA874" s="198"/>
      <c r="AB874" s="195"/>
      <c r="AC874" s="246"/>
      <c r="AD874" s="195"/>
      <c r="AE874" s="246"/>
      <c r="AF874" s="195"/>
      <c r="AG874" s="246"/>
      <c r="AH874" s="195"/>
      <c r="AI874" s="246"/>
      <c r="AK874" s="246"/>
      <c r="AM874" s="246"/>
    </row>
    <row r="875" spans="1:39" s="17" customFormat="1" ht="14.25" customHeight="1" x14ac:dyDescent="0.25">
      <c r="A875" s="198"/>
      <c r="B875" s="200"/>
      <c r="C875" s="199"/>
      <c r="D875" s="199"/>
      <c r="E875" s="199"/>
      <c r="F875" s="200"/>
      <c r="G875" s="200"/>
      <c r="H875" s="198"/>
      <c r="I875" s="199"/>
      <c r="J875" s="212"/>
      <c r="K875" s="198"/>
      <c r="L875" s="198"/>
      <c r="M875" s="198"/>
      <c r="N875" s="198"/>
      <c r="O875" s="198"/>
      <c r="P875" s="198"/>
      <c r="Q875" s="198"/>
      <c r="R875" s="198"/>
      <c r="S875" s="198"/>
      <c r="T875" s="331"/>
      <c r="U875" s="331"/>
      <c r="V875" s="332"/>
      <c r="W875" s="332"/>
      <c r="X875" s="333"/>
      <c r="Y875" s="199"/>
      <c r="Z875" s="199"/>
      <c r="AA875" s="198"/>
      <c r="AB875" s="195"/>
      <c r="AC875" s="246"/>
      <c r="AD875" s="195"/>
      <c r="AE875" s="246"/>
      <c r="AF875" s="195"/>
      <c r="AG875" s="246"/>
      <c r="AH875" s="195"/>
      <c r="AI875" s="246"/>
      <c r="AK875" s="246"/>
      <c r="AM875" s="246"/>
    </row>
    <row r="876" spans="1:39" s="17" customFormat="1" ht="14.25" customHeight="1" x14ac:dyDescent="0.25">
      <c r="A876" s="198"/>
      <c r="B876" s="200"/>
      <c r="C876" s="199"/>
      <c r="D876" s="199"/>
      <c r="E876" s="199"/>
      <c r="F876" s="200"/>
      <c r="G876" s="200"/>
      <c r="H876" s="198"/>
      <c r="I876" s="199"/>
      <c r="J876" s="212"/>
      <c r="K876" s="198"/>
      <c r="L876" s="198"/>
      <c r="M876" s="198"/>
      <c r="N876" s="198"/>
      <c r="O876" s="198"/>
      <c r="P876" s="198"/>
      <c r="Q876" s="198"/>
      <c r="R876" s="198"/>
      <c r="S876" s="198"/>
      <c r="T876" s="331"/>
      <c r="U876" s="331"/>
      <c r="V876" s="332"/>
      <c r="W876" s="332"/>
      <c r="X876" s="333"/>
      <c r="Y876" s="199"/>
      <c r="Z876" s="199"/>
      <c r="AA876" s="198"/>
      <c r="AB876" s="195"/>
      <c r="AC876" s="246"/>
      <c r="AD876" s="195"/>
      <c r="AE876" s="246"/>
      <c r="AF876" s="195"/>
      <c r="AG876" s="246"/>
      <c r="AH876" s="195"/>
      <c r="AI876" s="246"/>
      <c r="AK876" s="246"/>
      <c r="AM876" s="246"/>
    </row>
    <row r="877" spans="1:39" s="17" customFormat="1" ht="14.25" customHeight="1" x14ac:dyDescent="0.25">
      <c r="A877" s="198"/>
      <c r="B877" s="200"/>
      <c r="C877" s="199"/>
      <c r="D877" s="199"/>
      <c r="E877" s="199"/>
      <c r="F877" s="200"/>
      <c r="G877" s="200"/>
      <c r="H877" s="198"/>
      <c r="I877" s="199"/>
      <c r="J877" s="212"/>
      <c r="K877" s="198"/>
      <c r="L877" s="198"/>
      <c r="M877" s="198"/>
      <c r="N877" s="198"/>
      <c r="O877" s="198"/>
      <c r="P877" s="198"/>
      <c r="Q877" s="198"/>
      <c r="R877" s="198"/>
      <c r="S877" s="198"/>
      <c r="T877" s="331"/>
      <c r="U877" s="331"/>
      <c r="V877" s="332"/>
      <c r="W877" s="332"/>
      <c r="X877" s="333"/>
      <c r="Y877" s="199"/>
      <c r="Z877" s="199"/>
      <c r="AA877" s="198"/>
      <c r="AB877" s="195"/>
      <c r="AC877" s="246"/>
      <c r="AD877" s="195"/>
      <c r="AE877" s="246"/>
      <c r="AF877" s="195"/>
      <c r="AG877" s="246"/>
      <c r="AH877" s="195"/>
      <c r="AI877" s="246"/>
      <c r="AK877" s="246"/>
      <c r="AM877" s="246"/>
    </row>
    <row r="878" spans="1:39" s="17" customFormat="1" ht="14.25" customHeight="1" x14ac:dyDescent="0.25">
      <c r="A878" s="198"/>
      <c r="B878" s="200"/>
      <c r="C878" s="199"/>
      <c r="D878" s="199"/>
      <c r="E878" s="199"/>
      <c r="F878" s="200"/>
      <c r="G878" s="200"/>
      <c r="H878" s="198"/>
      <c r="I878" s="199"/>
      <c r="J878" s="212"/>
      <c r="K878" s="198"/>
      <c r="L878" s="198"/>
      <c r="M878" s="198"/>
      <c r="N878" s="198"/>
      <c r="O878" s="198"/>
      <c r="P878" s="198"/>
      <c r="Q878" s="198"/>
      <c r="R878" s="198"/>
      <c r="S878" s="198"/>
      <c r="T878" s="331"/>
      <c r="U878" s="331"/>
      <c r="V878" s="332"/>
      <c r="W878" s="332"/>
      <c r="X878" s="333"/>
      <c r="Y878" s="199"/>
      <c r="Z878" s="199"/>
      <c r="AA878" s="198"/>
      <c r="AB878" s="195"/>
      <c r="AC878" s="246"/>
      <c r="AD878" s="195"/>
      <c r="AE878" s="246"/>
      <c r="AF878" s="195"/>
      <c r="AG878" s="246"/>
      <c r="AH878" s="195"/>
      <c r="AI878" s="246"/>
      <c r="AK878" s="246"/>
      <c r="AM878" s="246"/>
    </row>
    <row r="879" spans="1:39" s="17" customFormat="1" ht="14.25" customHeight="1" x14ac:dyDescent="0.25">
      <c r="A879" s="198"/>
      <c r="B879" s="200"/>
      <c r="C879" s="199"/>
      <c r="D879" s="199"/>
      <c r="E879" s="199"/>
      <c r="F879" s="200"/>
      <c r="G879" s="200"/>
      <c r="H879" s="198"/>
      <c r="I879" s="199"/>
      <c r="J879" s="212"/>
      <c r="K879" s="198"/>
      <c r="L879" s="198"/>
      <c r="M879" s="198"/>
      <c r="N879" s="198"/>
      <c r="O879" s="198"/>
      <c r="P879" s="198"/>
      <c r="Q879" s="198"/>
      <c r="R879" s="198"/>
      <c r="S879" s="198"/>
      <c r="T879" s="331"/>
      <c r="U879" s="331"/>
      <c r="V879" s="332"/>
      <c r="W879" s="332"/>
      <c r="X879" s="333"/>
      <c r="Y879" s="199"/>
      <c r="Z879" s="199"/>
      <c r="AA879" s="198"/>
      <c r="AB879" s="195"/>
      <c r="AC879" s="246"/>
      <c r="AD879" s="195"/>
      <c r="AE879" s="246"/>
      <c r="AF879" s="195"/>
      <c r="AG879" s="246"/>
      <c r="AH879" s="195"/>
      <c r="AI879" s="246"/>
      <c r="AK879" s="246"/>
      <c r="AM879" s="246"/>
    </row>
    <row r="880" spans="1:39" s="17" customFormat="1" ht="14.25" customHeight="1" x14ac:dyDescent="0.25">
      <c r="A880" s="198"/>
      <c r="B880" s="200"/>
      <c r="C880" s="199"/>
      <c r="D880" s="199"/>
      <c r="E880" s="199"/>
      <c r="F880" s="200"/>
      <c r="G880" s="200"/>
      <c r="H880" s="198"/>
      <c r="I880" s="199"/>
      <c r="J880" s="212"/>
      <c r="K880" s="198"/>
      <c r="L880" s="198"/>
      <c r="M880" s="198"/>
      <c r="N880" s="198"/>
      <c r="O880" s="198"/>
      <c r="P880" s="198"/>
      <c r="Q880" s="198"/>
      <c r="R880" s="198"/>
      <c r="S880" s="198"/>
      <c r="T880" s="331"/>
      <c r="U880" s="331"/>
      <c r="V880" s="332"/>
      <c r="W880" s="332"/>
      <c r="X880" s="333"/>
      <c r="Y880" s="199"/>
      <c r="Z880" s="199"/>
      <c r="AA880" s="198"/>
      <c r="AB880" s="195"/>
      <c r="AC880" s="246"/>
      <c r="AD880" s="195"/>
      <c r="AE880" s="246"/>
      <c r="AF880" s="195"/>
      <c r="AG880" s="246"/>
      <c r="AH880" s="195"/>
      <c r="AI880" s="246"/>
      <c r="AK880" s="246"/>
      <c r="AM880" s="246"/>
    </row>
    <row r="881" spans="1:39" s="17" customFormat="1" ht="14.25" customHeight="1" x14ac:dyDescent="0.25">
      <c r="A881" s="198"/>
      <c r="B881" s="200"/>
      <c r="C881" s="199"/>
      <c r="D881" s="199"/>
      <c r="E881" s="199"/>
      <c r="F881" s="200"/>
      <c r="G881" s="200"/>
      <c r="H881" s="198"/>
      <c r="I881" s="199"/>
      <c r="J881" s="212"/>
      <c r="K881" s="198"/>
      <c r="L881" s="198"/>
      <c r="M881" s="198"/>
      <c r="N881" s="198"/>
      <c r="O881" s="198"/>
      <c r="P881" s="198"/>
      <c r="Q881" s="198"/>
      <c r="R881" s="198"/>
      <c r="S881" s="198"/>
      <c r="T881" s="331"/>
      <c r="U881" s="331"/>
      <c r="V881" s="332"/>
      <c r="W881" s="332"/>
      <c r="X881" s="333"/>
      <c r="Y881" s="199"/>
      <c r="Z881" s="199"/>
      <c r="AA881" s="198"/>
      <c r="AB881" s="195"/>
      <c r="AC881" s="246"/>
      <c r="AD881" s="195"/>
      <c r="AE881" s="246"/>
      <c r="AF881" s="195"/>
      <c r="AG881" s="246"/>
      <c r="AH881" s="195"/>
      <c r="AI881" s="246"/>
      <c r="AK881" s="246"/>
      <c r="AM881" s="246"/>
    </row>
    <row r="882" spans="1:39" s="17" customFormat="1" ht="14.25" customHeight="1" x14ac:dyDescent="0.25">
      <c r="A882" s="198"/>
      <c r="B882" s="200"/>
      <c r="C882" s="199"/>
      <c r="D882" s="199"/>
      <c r="E882" s="199"/>
      <c r="F882" s="200"/>
      <c r="G882" s="200"/>
      <c r="H882" s="198"/>
      <c r="I882" s="199"/>
      <c r="J882" s="212"/>
      <c r="K882" s="198"/>
      <c r="L882" s="198"/>
      <c r="M882" s="198"/>
      <c r="N882" s="198"/>
      <c r="O882" s="198"/>
      <c r="P882" s="198"/>
      <c r="Q882" s="198"/>
      <c r="R882" s="198"/>
      <c r="S882" s="198"/>
      <c r="T882" s="331"/>
      <c r="U882" s="331"/>
      <c r="V882" s="332"/>
      <c r="W882" s="332"/>
      <c r="X882" s="333"/>
      <c r="Y882" s="199"/>
      <c r="Z882" s="199"/>
      <c r="AA882" s="198"/>
      <c r="AB882" s="195"/>
      <c r="AC882" s="246"/>
      <c r="AD882" s="195"/>
      <c r="AE882" s="246"/>
      <c r="AF882" s="195"/>
      <c r="AG882" s="246"/>
      <c r="AH882" s="195"/>
      <c r="AI882" s="246"/>
      <c r="AK882" s="246"/>
      <c r="AM882" s="246"/>
    </row>
    <row r="883" spans="1:39" s="17" customFormat="1" ht="14.25" customHeight="1" x14ac:dyDescent="0.25">
      <c r="A883" s="198"/>
      <c r="B883" s="200"/>
      <c r="C883" s="199"/>
      <c r="D883" s="199"/>
      <c r="E883" s="199"/>
      <c r="F883" s="200"/>
      <c r="G883" s="200"/>
      <c r="H883" s="198"/>
      <c r="I883" s="199"/>
      <c r="J883" s="212"/>
      <c r="K883" s="198"/>
      <c r="L883" s="198"/>
      <c r="M883" s="198"/>
      <c r="N883" s="198"/>
      <c r="O883" s="198"/>
      <c r="P883" s="198"/>
      <c r="Q883" s="198"/>
      <c r="R883" s="198"/>
      <c r="S883" s="198"/>
      <c r="T883" s="331"/>
      <c r="U883" s="331"/>
      <c r="V883" s="332"/>
      <c r="W883" s="332"/>
      <c r="X883" s="333"/>
      <c r="Y883" s="199"/>
      <c r="Z883" s="199"/>
      <c r="AA883" s="198"/>
      <c r="AB883" s="195"/>
      <c r="AC883" s="246"/>
      <c r="AD883" s="195"/>
      <c r="AE883" s="246"/>
      <c r="AF883" s="195"/>
      <c r="AG883" s="246"/>
      <c r="AH883" s="195"/>
      <c r="AI883" s="246"/>
      <c r="AK883" s="246"/>
      <c r="AM883" s="246"/>
    </row>
    <row r="884" spans="1:39" s="17" customFormat="1" ht="14.25" customHeight="1" x14ac:dyDescent="0.25">
      <c r="A884" s="198"/>
      <c r="B884" s="200"/>
      <c r="C884" s="199"/>
      <c r="D884" s="199"/>
      <c r="E884" s="199"/>
      <c r="F884" s="200"/>
      <c r="G884" s="200"/>
      <c r="H884" s="198"/>
      <c r="I884" s="199"/>
      <c r="J884" s="212"/>
      <c r="K884" s="198"/>
      <c r="L884" s="198"/>
      <c r="M884" s="198"/>
      <c r="N884" s="198"/>
      <c r="O884" s="198"/>
      <c r="P884" s="198"/>
      <c r="Q884" s="198"/>
      <c r="R884" s="198"/>
      <c r="S884" s="198"/>
      <c r="T884" s="331"/>
      <c r="U884" s="331"/>
      <c r="V884" s="332"/>
      <c r="W884" s="332"/>
      <c r="X884" s="333"/>
      <c r="Y884" s="199"/>
      <c r="Z884" s="199"/>
      <c r="AA884" s="198"/>
      <c r="AB884" s="195"/>
      <c r="AC884" s="246"/>
      <c r="AD884" s="195"/>
      <c r="AE884" s="246"/>
      <c r="AF884" s="195"/>
      <c r="AG884" s="246"/>
      <c r="AH884" s="195"/>
      <c r="AI884" s="246"/>
      <c r="AK884" s="246"/>
      <c r="AM884" s="246"/>
    </row>
    <row r="885" spans="1:39" s="17" customFormat="1" ht="14.25" customHeight="1" x14ac:dyDescent="0.25">
      <c r="A885" s="198"/>
      <c r="B885" s="200"/>
      <c r="C885" s="199"/>
      <c r="D885" s="199"/>
      <c r="E885" s="199"/>
      <c r="F885" s="200"/>
      <c r="G885" s="200"/>
      <c r="H885" s="198"/>
      <c r="I885" s="199"/>
      <c r="J885" s="212"/>
      <c r="K885" s="198"/>
      <c r="L885" s="198"/>
      <c r="M885" s="198"/>
      <c r="N885" s="198"/>
      <c r="O885" s="198"/>
      <c r="P885" s="198"/>
      <c r="Q885" s="198"/>
      <c r="R885" s="198"/>
      <c r="S885" s="198"/>
      <c r="T885" s="331"/>
      <c r="U885" s="331"/>
      <c r="V885" s="332"/>
      <c r="W885" s="332"/>
      <c r="X885" s="333"/>
      <c r="Y885" s="199"/>
      <c r="Z885" s="199"/>
      <c r="AA885" s="198"/>
      <c r="AB885" s="195"/>
      <c r="AC885" s="246"/>
      <c r="AD885" s="195"/>
      <c r="AE885" s="246"/>
      <c r="AF885" s="195"/>
      <c r="AG885" s="246"/>
      <c r="AH885" s="195"/>
      <c r="AI885" s="246"/>
      <c r="AK885" s="246"/>
      <c r="AM885" s="246"/>
    </row>
    <row r="886" spans="1:39" s="17" customFormat="1" ht="14.25" customHeight="1" x14ac:dyDescent="0.25">
      <c r="A886" s="198"/>
      <c r="B886" s="200"/>
      <c r="C886" s="199"/>
      <c r="D886" s="199"/>
      <c r="E886" s="199"/>
      <c r="F886" s="200"/>
      <c r="G886" s="200"/>
      <c r="H886" s="198"/>
      <c r="I886" s="199"/>
      <c r="J886" s="212"/>
      <c r="K886" s="198"/>
      <c r="L886" s="198"/>
      <c r="M886" s="198"/>
      <c r="N886" s="198"/>
      <c r="O886" s="198"/>
      <c r="P886" s="198"/>
      <c r="Q886" s="198"/>
      <c r="R886" s="198"/>
      <c r="S886" s="198"/>
      <c r="T886" s="331"/>
      <c r="U886" s="331"/>
      <c r="V886" s="332"/>
      <c r="W886" s="332"/>
      <c r="X886" s="333"/>
      <c r="Y886" s="199"/>
      <c r="Z886" s="199"/>
      <c r="AA886" s="198"/>
      <c r="AB886" s="195"/>
      <c r="AC886" s="246"/>
      <c r="AD886" s="195"/>
      <c r="AE886" s="246"/>
      <c r="AF886" s="195"/>
      <c r="AG886" s="246"/>
      <c r="AH886" s="195"/>
      <c r="AI886" s="246"/>
      <c r="AK886" s="246"/>
      <c r="AM886" s="246"/>
    </row>
    <row r="887" spans="1:39" s="17" customFormat="1" ht="14.25" customHeight="1" x14ac:dyDescent="0.25">
      <c r="A887" s="198"/>
      <c r="B887" s="200"/>
      <c r="C887" s="199"/>
      <c r="D887" s="199"/>
      <c r="E887" s="199"/>
      <c r="F887" s="200"/>
      <c r="G887" s="200"/>
      <c r="H887" s="198"/>
      <c r="I887" s="199"/>
      <c r="J887" s="212"/>
      <c r="K887" s="198"/>
      <c r="L887" s="198"/>
      <c r="M887" s="198"/>
      <c r="N887" s="198"/>
      <c r="O887" s="198"/>
      <c r="P887" s="198"/>
      <c r="Q887" s="198"/>
      <c r="R887" s="198"/>
      <c r="S887" s="198"/>
      <c r="T887" s="331"/>
      <c r="U887" s="331"/>
      <c r="V887" s="332"/>
      <c r="W887" s="332"/>
      <c r="X887" s="333"/>
      <c r="Y887" s="199"/>
      <c r="Z887" s="199"/>
      <c r="AA887" s="198"/>
      <c r="AB887" s="195"/>
      <c r="AC887" s="246"/>
      <c r="AD887" s="195"/>
      <c r="AE887" s="246"/>
      <c r="AF887" s="195"/>
      <c r="AG887" s="246"/>
      <c r="AH887" s="195"/>
      <c r="AI887" s="246"/>
      <c r="AK887" s="246"/>
      <c r="AM887" s="246"/>
    </row>
    <row r="888" spans="1:39" s="17" customFormat="1" ht="14.25" customHeight="1" x14ac:dyDescent="0.25">
      <c r="A888" s="198"/>
      <c r="B888" s="200"/>
      <c r="C888" s="199"/>
      <c r="D888" s="199"/>
      <c r="E888" s="199"/>
      <c r="F888" s="200"/>
      <c r="G888" s="200"/>
      <c r="H888" s="198"/>
      <c r="I888" s="199"/>
      <c r="J888" s="212"/>
      <c r="K888" s="198"/>
      <c r="L888" s="198"/>
      <c r="M888" s="198"/>
      <c r="N888" s="198"/>
      <c r="O888" s="198"/>
      <c r="P888" s="198"/>
      <c r="Q888" s="198"/>
      <c r="R888" s="198"/>
      <c r="S888" s="198"/>
      <c r="T888" s="331"/>
      <c r="U888" s="331"/>
      <c r="V888" s="332"/>
      <c r="W888" s="332"/>
      <c r="X888" s="333"/>
      <c r="Y888" s="199"/>
      <c r="Z888" s="199"/>
      <c r="AA888" s="198"/>
      <c r="AB888" s="195"/>
      <c r="AC888" s="246"/>
      <c r="AD888" s="195"/>
      <c r="AE888" s="246"/>
      <c r="AF888" s="195"/>
      <c r="AG888" s="246"/>
      <c r="AH888" s="195"/>
      <c r="AI888" s="246"/>
      <c r="AK888" s="246"/>
      <c r="AM888" s="246"/>
    </row>
    <row r="889" spans="1:39" s="17" customFormat="1" ht="14.25" customHeight="1" x14ac:dyDescent="0.25">
      <c r="A889" s="198"/>
      <c r="B889" s="200"/>
      <c r="C889" s="199"/>
      <c r="D889" s="199"/>
      <c r="E889" s="199"/>
      <c r="F889" s="200"/>
      <c r="G889" s="200"/>
      <c r="H889" s="198"/>
      <c r="I889" s="199"/>
      <c r="J889" s="212"/>
      <c r="K889" s="198"/>
      <c r="L889" s="198"/>
      <c r="M889" s="198"/>
      <c r="N889" s="198"/>
      <c r="O889" s="198"/>
      <c r="P889" s="198"/>
      <c r="Q889" s="198"/>
      <c r="R889" s="198"/>
      <c r="S889" s="198"/>
      <c r="T889" s="331"/>
      <c r="U889" s="331"/>
      <c r="V889" s="332"/>
      <c r="W889" s="332"/>
      <c r="X889" s="333"/>
      <c r="Y889" s="199"/>
      <c r="Z889" s="199"/>
      <c r="AA889" s="198"/>
      <c r="AB889" s="195"/>
      <c r="AC889" s="246"/>
      <c r="AD889" s="195"/>
      <c r="AE889" s="246"/>
      <c r="AF889" s="195"/>
      <c r="AG889" s="246"/>
      <c r="AH889" s="195"/>
      <c r="AI889" s="246"/>
      <c r="AK889" s="246"/>
      <c r="AM889" s="246"/>
    </row>
    <row r="890" spans="1:39" s="17" customFormat="1" ht="14.25" customHeight="1" x14ac:dyDescent="0.25">
      <c r="A890" s="198"/>
      <c r="B890" s="200"/>
      <c r="C890" s="199"/>
      <c r="D890" s="199"/>
      <c r="E890" s="199"/>
      <c r="F890" s="200"/>
      <c r="G890" s="200"/>
      <c r="H890" s="198"/>
      <c r="I890" s="199"/>
      <c r="J890" s="212"/>
      <c r="K890" s="198"/>
      <c r="L890" s="198"/>
      <c r="M890" s="198"/>
      <c r="N890" s="198"/>
      <c r="O890" s="198"/>
      <c r="P890" s="198"/>
      <c r="Q890" s="198"/>
      <c r="R890" s="198"/>
      <c r="S890" s="198"/>
      <c r="T890" s="331"/>
      <c r="U890" s="331"/>
      <c r="V890" s="332"/>
      <c r="W890" s="332"/>
      <c r="X890" s="333"/>
      <c r="Y890" s="199"/>
      <c r="Z890" s="199"/>
      <c r="AA890" s="198"/>
      <c r="AB890" s="195"/>
      <c r="AC890" s="246"/>
      <c r="AD890" s="195"/>
      <c r="AE890" s="246"/>
      <c r="AF890" s="195"/>
      <c r="AG890" s="246"/>
      <c r="AH890" s="195"/>
      <c r="AI890" s="246"/>
      <c r="AK890" s="246"/>
      <c r="AM890" s="246"/>
    </row>
    <row r="891" spans="1:39" s="17" customFormat="1" ht="14.25" customHeight="1" x14ac:dyDescent="0.25">
      <c r="A891" s="198"/>
      <c r="B891" s="200"/>
      <c r="C891" s="199"/>
      <c r="D891" s="199"/>
      <c r="E891" s="199"/>
      <c r="F891" s="200"/>
      <c r="G891" s="200"/>
      <c r="H891" s="198"/>
      <c r="I891" s="199"/>
      <c r="J891" s="212"/>
      <c r="K891" s="198"/>
      <c r="L891" s="198"/>
      <c r="M891" s="198"/>
      <c r="N891" s="198"/>
      <c r="O891" s="198"/>
      <c r="P891" s="198"/>
      <c r="Q891" s="198"/>
      <c r="R891" s="198"/>
      <c r="S891" s="198"/>
      <c r="T891" s="331"/>
      <c r="U891" s="331"/>
      <c r="V891" s="332"/>
      <c r="W891" s="332"/>
      <c r="X891" s="333"/>
      <c r="Y891" s="199"/>
      <c r="Z891" s="199"/>
      <c r="AA891" s="198"/>
      <c r="AB891" s="195"/>
      <c r="AC891" s="246"/>
      <c r="AD891" s="195"/>
      <c r="AE891" s="246"/>
      <c r="AF891" s="195"/>
      <c r="AG891" s="246"/>
      <c r="AH891" s="195"/>
      <c r="AI891" s="246"/>
      <c r="AK891" s="246"/>
      <c r="AM891" s="246"/>
    </row>
    <row r="892" spans="1:39" s="17" customFormat="1" ht="14.25" customHeight="1" x14ac:dyDescent="0.25">
      <c r="A892" s="198"/>
      <c r="B892" s="200"/>
      <c r="C892" s="199"/>
      <c r="D892" s="199"/>
      <c r="E892" s="199"/>
      <c r="F892" s="200"/>
      <c r="G892" s="200"/>
      <c r="H892" s="198"/>
      <c r="I892" s="199"/>
      <c r="J892" s="212"/>
      <c r="K892" s="198"/>
      <c r="L892" s="198"/>
      <c r="M892" s="198"/>
      <c r="N892" s="198"/>
      <c r="O892" s="198"/>
      <c r="P892" s="198"/>
      <c r="Q892" s="198"/>
      <c r="R892" s="198"/>
      <c r="S892" s="198"/>
      <c r="T892" s="331"/>
      <c r="U892" s="331"/>
      <c r="V892" s="332"/>
      <c r="W892" s="332"/>
      <c r="X892" s="333"/>
      <c r="Y892" s="199"/>
      <c r="Z892" s="199"/>
      <c r="AA892" s="198"/>
      <c r="AB892" s="195"/>
      <c r="AC892" s="246"/>
      <c r="AD892" s="195"/>
      <c r="AE892" s="246"/>
      <c r="AF892" s="195"/>
      <c r="AG892" s="246"/>
      <c r="AH892" s="195"/>
      <c r="AI892" s="246"/>
      <c r="AK892" s="246"/>
      <c r="AM892" s="246"/>
    </row>
    <row r="893" spans="1:39" s="17" customFormat="1" ht="14.25" customHeight="1" x14ac:dyDescent="0.25">
      <c r="A893" s="198"/>
      <c r="B893" s="200"/>
      <c r="C893" s="199"/>
      <c r="D893" s="199"/>
      <c r="E893" s="199"/>
      <c r="F893" s="200"/>
      <c r="G893" s="200"/>
      <c r="H893" s="198"/>
      <c r="I893" s="199"/>
      <c r="J893" s="212"/>
      <c r="K893" s="198"/>
      <c r="L893" s="198"/>
      <c r="M893" s="198"/>
      <c r="N893" s="198"/>
      <c r="O893" s="198"/>
      <c r="P893" s="198"/>
      <c r="Q893" s="198"/>
      <c r="R893" s="198"/>
      <c r="S893" s="198"/>
      <c r="T893" s="331"/>
      <c r="U893" s="331"/>
      <c r="V893" s="332"/>
      <c r="W893" s="332"/>
      <c r="X893" s="333"/>
      <c r="Y893" s="199"/>
      <c r="Z893" s="199"/>
      <c r="AA893" s="198"/>
      <c r="AB893" s="195"/>
      <c r="AC893" s="246"/>
      <c r="AD893" s="195"/>
      <c r="AE893" s="246"/>
      <c r="AF893" s="195"/>
      <c r="AG893" s="246"/>
      <c r="AH893" s="195"/>
      <c r="AI893" s="246"/>
      <c r="AK893" s="246"/>
      <c r="AM893" s="246"/>
    </row>
    <row r="894" spans="1:39" s="17" customFormat="1" ht="14.25" customHeight="1" x14ac:dyDescent="0.25">
      <c r="A894" s="198"/>
      <c r="B894" s="200"/>
      <c r="C894" s="199"/>
      <c r="D894" s="199"/>
      <c r="E894" s="199"/>
      <c r="F894" s="200"/>
      <c r="G894" s="200"/>
      <c r="H894" s="198"/>
      <c r="I894" s="199"/>
      <c r="J894" s="212"/>
      <c r="K894" s="198"/>
      <c r="L894" s="198"/>
      <c r="M894" s="198"/>
      <c r="N894" s="198"/>
      <c r="O894" s="198"/>
      <c r="P894" s="198"/>
      <c r="Q894" s="198"/>
      <c r="R894" s="198"/>
      <c r="S894" s="198"/>
      <c r="T894" s="331"/>
      <c r="U894" s="331"/>
      <c r="V894" s="332"/>
      <c r="W894" s="332"/>
      <c r="X894" s="333"/>
      <c r="Y894" s="199"/>
      <c r="Z894" s="199"/>
      <c r="AA894" s="198"/>
      <c r="AB894" s="195"/>
      <c r="AC894" s="246"/>
      <c r="AD894" s="195"/>
      <c r="AE894" s="246"/>
      <c r="AF894" s="195"/>
      <c r="AG894" s="246"/>
      <c r="AH894" s="195"/>
      <c r="AI894" s="246"/>
      <c r="AK894" s="246"/>
      <c r="AM894" s="246"/>
    </row>
    <row r="895" spans="1:39" s="17" customFormat="1" ht="14.25" customHeight="1" x14ac:dyDescent="0.25">
      <c r="A895" s="198"/>
      <c r="B895" s="200"/>
      <c r="C895" s="199"/>
      <c r="D895" s="199"/>
      <c r="E895" s="199"/>
      <c r="F895" s="200"/>
      <c r="G895" s="200"/>
      <c r="H895" s="198"/>
      <c r="I895" s="199"/>
      <c r="J895" s="212"/>
      <c r="K895" s="198"/>
      <c r="L895" s="198"/>
      <c r="M895" s="198"/>
      <c r="N895" s="198"/>
      <c r="O895" s="198"/>
      <c r="P895" s="198"/>
      <c r="Q895" s="198"/>
      <c r="R895" s="198"/>
      <c r="S895" s="198"/>
      <c r="T895" s="331"/>
      <c r="U895" s="331"/>
      <c r="V895" s="332"/>
      <c r="W895" s="332"/>
      <c r="X895" s="333"/>
      <c r="Y895" s="199"/>
      <c r="Z895" s="199"/>
      <c r="AA895" s="198"/>
      <c r="AB895" s="195"/>
      <c r="AC895" s="246"/>
      <c r="AD895" s="195"/>
      <c r="AE895" s="246"/>
      <c r="AF895" s="195"/>
      <c r="AG895" s="246"/>
      <c r="AH895" s="195"/>
      <c r="AI895" s="246"/>
      <c r="AK895" s="246"/>
      <c r="AM895" s="246"/>
    </row>
    <row r="896" spans="1:39" s="17" customFormat="1" ht="14.25" customHeight="1" x14ac:dyDescent="0.25">
      <c r="A896" s="198"/>
      <c r="B896" s="200"/>
      <c r="C896" s="199"/>
      <c r="D896" s="199"/>
      <c r="E896" s="199"/>
      <c r="F896" s="200"/>
      <c r="G896" s="200"/>
      <c r="H896" s="198"/>
      <c r="I896" s="199"/>
      <c r="J896" s="212"/>
      <c r="K896" s="198"/>
      <c r="L896" s="198"/>
      <c r="M896" s="198"/>
      <c r="N896" s="198"/>
      <c r="O896" s="198"/>
      <c r="P896" s="198"/>
      <c r="Q896" s="198"/>
      <c r="R896" s="198"/>
      <c r="S896" s="198"/>
      <c r="T896" s="331"/>
      <c r="U896" s="331"/>
      <c r="V896" s="332"/>
      <c r="W896" s="332"/>
      <c r="X896" s="333"/>
      <c r="Y896" s="199"/>
      <c r="Z896" s="199"/>
      <c r="AA896" s="198"/>
      <c r="AB896" s="195"/>
      <c r="AC896" s="246"/>
      <c r="AD896" s="195"/>
      <c r="AE896" s="246"/>
      <c r="AF896" s="195"/>
      <c r="AG896" s="246"/>
      <c r="AH896" s="195"/>
      <c r="AI896" s="246"/>
      <c r="AK896" s="246"/>
      <c r="AM896" s="246"/>
    </row>
    <row r="897" spans="1:39" s="17" customFormat="1" ht="14.25" customHeight="1" x14ac:dyDescent="0.25">
      <c r="A897" s="198"/>
      <c r="B897" s="200"/>
      <c r="C897" s="199"/>
      <c r="D897" s="199"/>
      <c r="E897" s="199"/>
      <c r="F897" s="200"/>
      <c r="G897" s="200"/>
      <c r="H897" s="198"/>
      <c r="I897" s="199"/>
      <c r="J897" s="212"/>
      <c r="K897" s="198"/>
      <c r="L897" s="198"/>
      <c r="M897" s="198"/>
      <c r="N897" s="198"/>
      <c r="O897" s="198"/>
      <c r="P897" s="198"/>
      <c r="Q897" s="198"/>
      <c r="R897" s="198"/>
      <c r="S897" s="198"/>
      <c r="T897" s="331"/>
      <c r="U897" s="331"/>
      <c r="V897" s="332"/>
      <c r="W897" s="332"/>
      <c r="X897" s="333"/>
      <c r="Y897" s="199"/>
      <c r="Z897" s="199"/>
      <c r="AA897" s="198"/>
      <c r="AB897" s="195"/>
      <c r="AC897" s="246"/>
      <c r="AD897" s="195"/>
      <c r="AE897" s="246"/>
      <c r="AF897" s="195"/>
      <c r="AG897" s="246"/>
      <c r="AH897" s="195"/>
      <c r="AI897" s="246"/>
      <c r="AK897" s="246"/>
      <c r="AM897" s="246"/>
    </row>
    <row r="898" spans="1:39" s="17" customFormat="1" ht="14.25" customHeight="1" x14ac:dyDescent="0.25">
      <c r="A898" s="198"/>
      <c r="B898" s="200"/>
      <c r="C898" s="199"/>
      <c r="D898" s="199"/>
      <c r="E898" s="199"/>
      <c r="F898" s="200"/>
      <c r="G898" s="200"/>
      <c r="H898" s="198"/>
      <c r="I898" s="199"/>
      <c r="J898" s="212"/>
      <c r="K898" s="198"/>
      <c r="L898" s="198"/>
      <c r="M898" s="198"/>
      <c r="N898" s="198"/>
      <c r="O898" s="198"/>
      <c r="P898" s="198"/>
      <c r="Q898" s="198"/>
      <c r="R898" s="198"/>
      <c r="S898" s="198"/>
      <c r="T898" s="331"/>
      <c r="U898" s="331"/>
      <c r="V898" s="332"/>
      <c r="W898" s="332"/>
      <c r="X898" s="333"/>
      <c r="Y898" s="199"/>
      <c r="Z898" s="199"/>
      <c r="AA898" s="198"/>
      <c r="AB898" s="195"/>
      <c r="AC898" s="246"/>
      <c r="AD898" s="195"/>
      <c r="AE898" s="246"/>
      <c r="AF898" s="195"/>
      <c r="AG898" s="246"/>
      <c r="AH898" s="195"/>
      <c r="AI898" s="246"/>
      <c r="AK898" s="246"/>
      <c r="AM898" s="246"/>
    </row>
    <row r="899" spans="1:39" s="17" customFormat="1" ht="14.25" customHeight="1" x14ac:dyDescent="0.25">
      <c r="A899" s="198"/>
      <c r="B899" s="200"/>
      <c r="C899" s="199"/>
      <c r="D899" s="199"/>
      <c r="E899" s="199"/>
      <c r="F899" s="200"/>
      <c r="G899" s="200"/>
      <c r="H899" s="198"/>
      <c r="I899" s="199"/>
      <c r="J899" s="212"/>
      <c r="K899" s="198"/>
      <c r="L899" s="198"/>
      <c r="M899" s="198"/>
      <c r="N899" s="198"/>
      <c r="O899" s="198"/>
      <c r="P899" s="198"/>
      <c r="Q899" s="198"/>
      <c r="R899" s="198"/>
      <c r="S899" s="198"/>
      <c r="T899" s="331"/>
      <c r="U899" s="331"/>
      <c r="V899" s="332"/>
      <c r="W899" s="332"/>
      <c r="X899" s="333"/>
      <c r="Y899" s="199"/>
      <c r="Z899" s="199"/>
      <c r="AA899" s="198"/>
      <c r="AB899" s="195"/>
      <c r="AC899" s="246"/>
      <c r="AD899" s="195"/>
      <c r="AE899" s="246"/>
      <c r="AF899" s="195"/>
      <c r="AG899" s="246"/>
      <c r="AH899" s="195"/>
      <c r="AI899" s="246"/>
      <c r="AK899" s="246"/>
      <c r="AM899" s="246"/>
    </row>
    <row r="900" spans="1:39" s="17" customFormat="1" ht="14.25" customHeight="1" x14ac:dyDescent="0.25">
      <c r="A900" s="198"/>
      <c r="B900" s="200"/>
      <c r="C900" s="199"/>
      <c r="D900" s="199"/>
      <c r="E900" s="199"/>
      <c r="F900" s="200"/>
      <c r="G900" s="200"/>
      <c r="H900" s="198"/>
      <c r="I900" s="199"/>
      <c r="J900" s="212"/>
      <c r="K900" s="198"/>
      <c r="L900" s="198"/>
      <c r="M900" s="198"/>
      <c r="N900" s="198"/>
      <c r="O900" s="198"/>
      <c r="P900" s="198"/>
      <c r="Q900" s="198"/>
      <c r="R900" s="198"/>
      <c r="S900" s="198"/>
      <c r="T900" s="331"/>
      <c r="U900" s="331"/>
      <c r="V900" s="332"/>
      <c r="W900" s="332"/>
      <c r="X900" s="333"/>
      <c r="Y900" s="199"/>
      <c r="Z900" s="199"/>
      <c r="AA900" s="198"/>
      <c r="AB900" s="195"/>
      <c r="AC900" s="246"/>
      <c r="AD900" s="195"/>
      <c r="AE900" s="246"/>
      <c r="AF900" s="195"/>
      <c r="AG900" s="246"/>
      <c r="AH900" s="195"/>
      <c r="AI900" s="246"/>
      <c r="AK900" s="246"/>
      <c r="AM900" s="246"/>
    </row>
    <row r="901" spans="1:39" s="17" customFormat="1" ht="14.25" customHeight="1" x14ac:dyDescent="0.25">
      <c r="A901" s="198"/>
      <c r="B901" s="200"/>
      <c r="C901" s="199"/>
      <c r="D901" s="199"/>
      <c r="E901" s="199"/>
      <c r="F901" s="200"/>
      <c r="G901" s="200"/>
      <c r="H901" s="198"/>
      <c r="I901" s="199"/>
      <c r="J901" s="212"/>
      <c r="K901" s="198"/>
      <c r="L901" s="198"/>
      <c r="M901" s="198"/>
      <c r="N901" s="198"/>
      <c r="O901" s="198"/>
      <c r="P901" s="198"/>
      <c r="Q901" s="198"/>
      <c r="R901" s="198"/>
      <c r="S901" s="198"/>
      <c r="T901" s="331"/>
      <c r="U901" s="331"/>
      <c r="V901" s="332"/>
      <c r="W901" s="332"/>
      <c r="X901" s="333"/>
      <c r="Y901" s="199"/>
      <c r="Z901" s="199"/>
      <c r="AA901" s="198"/>
      <c r="AB901" s="195"/>
      <c r="AC901" s="246"/>
      <c r="AD901" s="195"/>
      <c r="AE901" s="246"/>
      <c r="AF901" s="195"/>
      <c r="AG901" s="246"/>
      <c r="AH901" s="195"/>
      <c r="AI901" s="246"/>
      <c r="AK901" s="246"/>
      <c r="AM901" s="246"/>
    </row>
    <row r="902" spans="1:39" s="17" customFormat="1" ht="14.25" customHeight="1" x14ac:dyDescent="0.25">
      <c r="A902" s="198"/>
      <c r="B902" s="200"/>
      <c r="C902" s="199"/>
      <c r="D902" s="199"/>
      <c r="E902" s="199"/>
      <c r="F902" s="200"/>
      <c r="G902" s="200"/>
      <c r="H902" s="198"/>
      <c r="I902" s="199"/>
      <c r="J902" s="212"/>
      <c r="K902" s="198"/>
      <c r="L902" s="198"/>
      <c r="M902" s="198"/>
      <c r="N902" s="198"/>
      <c r="O902" s="198"/>
      <c r="P902" s="198"/>
      <c r="Q902" s="198"/>
      <c r="R902" s="198"/>
      <c r="S902" s="198"/>
      <c r="T902" s="331"/>
      <c r="U902" s="331"/>
      <c r="V902" s="332"/>
      <c r="W902" s="332"/>
      <c r="X902" s="333"/>
      <c r="Y902" s="199"/>
      <c r="Z902" s="199"/>
      <c r="AA902" s="198"/>
      <c r="AB902" s="195"/>
      <c r="AC902" s="246"/>
      <c r="AD902" s="195"/>
      <c r="AE902" s="246"/>
      <c r="AF902" s="195"/>
      <c r="AG902" s="246"/>
      <c r="AH902" s="195"/>
      <c r="AI902" s="246"/>
      <c r="AK902" s="246"/>
      <c r="AM902" s="246"/>
    </row>
    <row r="903" spans="1:39" s="17" customFormat="1" ht="14.25" customHeight="1" x14ac:dyDescent="0.25">
      <c r="A903" s="198"/>
      <c r="B903" s="200"/>
      <c r="C903" s="199"/>
      <c r="D903" s="199"/>
      <c r="E903" s="199"/>
      <c r="F903" s="200"/>
      <c r="G903" s="200"/>
      <c r="H903" s="198"/>
      <c r="I903" s="199"/>
      <c r="J903" s="212"/>
      <c r="K903" s="198"/>
      <c r="L903" s="198"/>
      <c r="M903" s="198"/>
      <c r="N903" s="198"/>
      <c r="O903" s="198"/>
      <c r="P903" s="198"/>
      <c r="Q903" s="198"/>
      <c r="R903" s="198"/>
      <c r="S903" s="198"/>
      <c r="T903" s="331"/>
      <c r="U903" s="331"/>
      <c r="V903" s="332"/>
      <c r="W903" s="332"/>
      <c r="X903" s="333"/>
      <c r="Y903" s="199"/>
      <c r="Z903" s="199"/>
      <c r="AA903" s="198"/>
      <c r="AB903" s="195"/>
      <c r="AC903" s="246"/>
      <c r="AD903" s="195"/>
      <c r="AE903" s="246"/>
      <c r="AF903" s="195"/>
      <c r="AG903" s="246"/>
      <c r="AH903" s="195"/>
      <c r="AI903" s="246"/>
      <c r="AK903" s="246"/>
      <c r="AM903" s="246"/>
    </row>
    <row r="904" spans="1:39" s="17" customFormat="1" ht="14.25" customHeight="1" x14ac:dyDescent="0.25">
      <c r="A904" s="198"/>
      <c r="B904" s="200"/>
      <c r="C904" s="199"/>
      <c r="D904" s="199"/>
      <c r="E904" s="199"/>
      <c r="F904" s="200"/>
      <c r="G904" s="200"/>
      <c r="H904" s="198"/>
      <c r="I904" s="199"/>
      <c r="J904" s="212"/>
      <c r="K904" s="198"/>
      <c r="L904" s="198"/>
      <c r="M904" s="198"/>
      <c r="N904" s="198"/>
      <c r="O904" s="198"/>
      <c r="P904" s="198"/>
      <c r="Q904" s="198"/>
      <c r="R904" s="198"/>
      <c r="S904" s="198"/>
      <c r="T904" s="331"/>
      <c r="U904" s="331"/>
      <c r="V904" s="332"/>
      <c r="W904" s="332"/>
      <c r="X904" s="333"/>
      <c r="Y904" s="199"/>
      <c r="Z904" s="199"/>
      <c r="AA904" s="198"/>
      <c r="AB904" s="195"/>
      <c r="AC904" s="246"/>
      <c r="AD904" s="195"/>
      <c r="AE904" s="246"/>
      <c r="AF904" s="195"/>
      <c r="AG904" s="246"/>
      <c r="AH904" s="195"/>
      <c r="AI904" s="246"/>
      <c r="AK904" s="246"/>
      <c r="AM904" s="246"/>
    </row>
    <row r="905" spans="1:39" s="17" customFormat="1" ht="14.25" customHeight="1" x14ac:dyDescent="0.25">
      <c r="A905" s="198"/>
      <c r="B905" s="200"/>
      <c r="C905" s="199"/>
      <c r="D905" s="199"/>
      <c r="E905" s="199"/>
      <c r="F905" s="200"/>
      <c r="G905" s="200"/>
      <c r="H905" s="198"/>
      <c r="I905" s="199"/>
      <c r="J905" s="212"/>
      <c r="K905" s="198"/>
      <c r="L905" s="198"/>
      <c r="M905" s="198"/>
      <c r="N905" s="198"/>
      <c r="O905" s="198"/>
      <c r="P905" s="198"/>
      <c r="Q905" s="198"/>
      <c r="R905" s="198"/>
      <c r="S905" s="198"/>
      <c r="T905" s="331"/>
      <c r="U905" s="331"/>
      <c r="V905" s="332"/>
      <c r="W905" s="332"/>
      <c r="X905" s="333"/>
      <c r="Y905" s="199"/>
      <c r="Z905" s="199"/>
      <c r="AA905" s="198"/>
      <c r="AB905" s="195"/>
      <c r="AC905" s="246"/>
      <c r="AD905" s="195"/>
      <c r="AE905" s="246"/>
      <c r="AF905" s="195"/>
      <c r="AG905" s="246"/>
      <c r="AH905" s="195"/>
      <c r="AI905" s="246"/>
      <c r="AK905" s="246"/>
      <c r="AM905" s="246"/>
    </row>
    <row r="906" spans="1:39" s="17" customFormat="1" ht="14.25" customHeight="1" x14ac:dyDescent="0.25">
      <c r="A906" s="198"/>
      <c r="B906" s="200"/>
      <c r="C906" s="199"/>
      <c r="D906" s="199"/>
      <c r="E906" s="199"/>
      <c r="F906" s="200"/>
      <c r="G906" s="200"/>
      <c r="H906" s="198"/>
      <c r="I906" s="199"/>
      <c r="J906" s="212"/>
      <c r="K906" s="198"/>
      <c r="L906" s="198"/>
      <c r="M906" s="198"/>
      <c r="N906" s="198"/>
      <c r="O906" s="198"/>
      <c r="P906" s="198"/>
      <c r="Q906" s="198"/>
      <c r="R906" s="198"/>
      <c r="S906" s="198"/>
      <c r="T906" s="331"/>
      <c r="U906" s="331"/>
      <c r="V906" s="332"/>
      <c r="W906" s="332"/>
      <c r="X906" s="333"/>
      <c r="Y906" s="199"/>
      <c r="Z906" s="199"/>
      <c r="AA906" s="198"/>
      <c r="AB906" s="195"/>
      <c r="AC906" s="246"/>
      <c r="AD906" s="195"/>
      <c r="AE906" s="246"/>
      <c r="AF906" s="195"/>
      <c r="AG906" s="246"/>
      <c r="AH906" s="195"/>
      <c r="AI906" s="246"/>
      <c r="AK906" s="246"/>
      <c r="AM906" s="246"/>
    </row>
    <row r="907" spans="1:39" s="17" customFormat="1" ht="14.25" customHeight="1" x14ac:dyDescent="0.25">
      <c r="A907" s="198"/>
      <c r="B907" s="200"/>
      <c r="C907" s="199"/>
      <c r="D907" s="199"/>
      <c r="E907" s="199"/>
      <c r="F907" s="200"/>
      <c r="G907" s="200"/>
      <c r="H907" s="198"/>
      <c r="I907" s="199"/>
      <c r="J907" s="212"/>
      <c r="K907" s="198"/>
      <c r="L907" s="198"/>
      <c r="M907" s="198"/>
      <c r="N907" s="198"/>
      <c r="O907" s="198"/>
      <c r="P907" s="198"/>
      <c r="Q907" s="198"/>
      <c r="R907" s="198"/>
      <c r="S907" s="198"/>
      <c r="T907" s="331"/>
      <c r="U907" s="331"/>
      <c r="V907" s="332"/>
      <c r="W907" s="332"/>
      <c r="X907" s="333"/>
      <c r="Y907" s="199"/>
      <c r="Z907" s="199"/>
      <c r="AA907" s="198"/>
      <c r="AB907" s="195"/>
      <c r="AC907" s="246"/>
      <c r="AD907" s="195"/>
      <c r="AE907" s="246"/>
      <c r="AF907" s="195"/>
      <c r="AG907" s="246"/>
      <c r="AH907" s="195"/>
      <c r="AI907" s="246"/>
      <c r="AK907" s="246"/>
      <c r="AM907" s="246"/>
    </row>
    <row r="908" spans="1:39" s="17" customFormat="1" ht="14.25" customHeight="1" x14ac:dyDescent="0.25">
      <c r="A908" s="198"/>
      <c r="B908" s="200"/>
      <c r="C908" s="199"/>
      <c r="D908" s="199"/>
      <c r="E908" s="199"/>
      <c r="F908" s="200"/>
      <c r="G908" s="200"/>
      <c r="H908" s="198"/>
      <c r="I908" s="199"/>
      <c r="J908" s="212"/>
      <c r="K908" s="198"/>
      <c r="L908" s="198"/>
      <c r="M908" s="198"/>
      <c r="N908" s="198"/>
      <c r="O908" s="198"/>
      <c r="P908" s="198"/>
      <c r="Q908" s="198"/>
      <c r="R908" s="198"/>
      <c r="S908" s="198"/>
      <c r="T908" s="331"/>
      <c r="U908" s="331"/>
      <c r="V908" s="332"/>
      <c r="W908" s="332"/>
      <c r="X908" s="333"/>
      <c r="Y908" s="199"/>
      <c r="Z908" s="199"/>
      <c r="AA908" s="198"/>
      <c r="AB908" s="195"/>
      <c r="AC908" s="246"/>
      <c r="AD908" s="195"/>
      <c r="AE908" s="246"/>
      <c r="AF908" s="195"/>
      <c r="AG908" s="246"/>
      <c r="AH908" s="195"/>
      <c r="AI908" s="246"/>
      <c r="AK908" s="246"/>
      <c r="AM908" s="246"/>
    </row>
    <row r="909" spans="1:39" s="17" customFormat="1" ht="14.25" customHeight="1" x14ac:dyDescent="0.25">
      <c r="A909" s="198"/>
      <c r="B909" s="200"/>
      <c r="C909" s="199"/>
      <c r="D909" s="199"/>
      <c r="E909" s="199"/>
      <c r="F909" s="200"/>
      <c r="G909" s="200"/>
      <c r="H909" s="198"/>
      <c r="I909" s="199"/>
      <c r="J909" s="212"/>
      <c r="K909" s="198"/>
      <c r="L909" s="198"/>
      <c r="M909" s="198"/>
      <c r="N909" s="198"/>
      <c r="O909" s="198"/>
      <c r="P909" s="198"/>
      <c r="Q909" s="198"/>
      <c r="R909" s="198"/>
      <c r="S909" s="198"/>
      <c r="T909" s="331"/>
      <c r="U909" s="331"/>
      <c r="V909" s="332"/>
      <c r="W909" s="332"/>
      <c r="X909" s="333"/>
      <c r="Y909" s="199"/>
      <c r="Z909" s="199"/>
      <c r="AA909" s="198"/>
      <c r="AB909" s="195"/>
      <c r="AC909" s="246"/>
      <c r="AD909" s="195"/>
      <c r="AE909" s="246"/>
      <c r="AF909" s="195"/>
      <c r="AG909" s="246"/>
      <c r="AH909" s="195"/>
      <c r="AI909" s="246"/>
      <c r="AK909" s="246"/>
      <c r="AM909" s="246"/>
    </row>
    <row r="910" spans="1:39" s="17" customFormat="1" ht="14.25" customHeight="1" x14ac:dyDescent="0.25">
      <c r="A910" s="198"/>
      <c r="B910" s="200"/>
      <c r="C910" s="199"/>
      <c r="D910" s="199"/>
      <c r="E910" s="199"/>
      <c r="F910" s="200"/>
      <c r="G910" s="200"/>
      <c r="H910" s="198"/>
      <c r="I910" s="199"/>
      <c r="J910" s="212"/>
      <c r="K910" s="198"/>
      <c r="L910" s="198"/>
      <c r="M910" s="198"/>
      <c r="N910" s="198"/>
      <c r="O910" s="198"/>
      <c r="P910" s="198"/>
      <c r="Q910" s="198"/>
      <c r="R910" s="198"/>
      <c r="S910" s="198"/>
      <c r="T910" s="331"/>
      <c r="U910" s="331"/>
      <c r="V910" s="332"/>
      <c r="W910" s="332"/>
      <c r="X910" s="333"/>
      <c r="Y910" s="199"/>
      <c r="Z910" s="199"/>
      <c r="AA910" s="198"/>
      <c r="AB910" s="195"/>
      <c r="AC910" s="246"/>
      <c r="AD910" s="195"/>
      <c r="AE910" s="246"/>
      <c r="AF910" s="195"/>
      <c r="AG910" s="246"/>
      <c r="AH910" s="195"/>
      <c r="AI910" s="246"/>
      <c r="AK910" s="246"/>
      <c r="AM910" s="246"/>
    </row>
    <row r="911" spans="1:39" s="17" customFormat="1" ht="14.25" customHeight="1" x14ac:dyDescent="0.25">
      <c r="A911" s="198"/>
      <c r="B911" s="200"/>
      <c r="C911" s="199"/>
      <c r="D911" s="199"/>
      <c r="E911" s="199"/>
      <c r="F911" s="200"/>
      <c r="G911" s="200"/>
      <c r="H911" s="198"/>
      <c r="I911" s="199"/>
      <c r="J911" s="212"/>
      <c r="K911" s="198"/>
      <c r="L911" s="198"/>
      <c r="M911" s="198"/>
      <c r="N911" s="198"/>
      <c r="O911" s="198"/>
      <c r="P911" s="198"/>
      <c r="Q911" s="198"/>
      <c r="R911" s="198"/>
      <c r="S911" s="198"/>
      <c r="T911" s="331"/>
      <c r="U911" s="331"/>
      <c r="V911" s="332"/>
      <c r="W911" s="332"/>
      <c r="X911" s="333"/>
      <c r="Y911" s="199"/>
      <c r="Z911" s="199"/>
      <c r="AA911" s="198"/>
      <c r="AB911" s="195"/>
      <c r="AC911" s="246"/>
      <c r="AD911" s="195"/>
      <c r="AE911" s="246"/>
      <c r="AF911" s="195"/>
      <c r="AG911" s="246"/>
      <c r="AH911" s="195"/>
      <c r="AI911" s="246"/>
      <c r="AK911" s="246"/>
      <c r="AM911" s="246"/>
    </row>
    <row r="912" spans="1:39" s="17" customFormat="1" ht="14.25" customHeight="1" x14ac:dyDescent="0.25">
      <c r="A912" s="198"/>
      <c r="B912" s="200"/>
      <c r="C912" s="199"/>
      <c r="D912" s="199"/>
      <c r="E912" s="199"/>
      <c r="F912" s="200"/>
      <c r="G912" s="200"/>
      <c r="H912" s="198"/>
      <c r="I912" s="199"/>
      <c r="J912" s="212"/>
      <c r="K912" s="198"/>
      <c r="L912" s="198"/>
      <c r="M912" s="198"/>
      <c r="N912" s="198"/>
      <c r="O912" s="198"/>
      <c r="P912" s="198"/>
      <c r="Q912" s="198"/>
      <c r="R912" s="198"/>
      <c r="S912" s="198"/>
      <c r="T912" s="331"/>
      <c r="U912" s="331"/>
      <c r="V912" s="332"/>
      <c r="W912" s="332"/>
      <c r="X912" s="333"/>
      <c r="Y912" s="199"/>
      <c r="Z912" s="199"/>
      <c r="AA912" s="198"/>
      <c r="AB912" s="195"/>
      <c r="AC912" s="246"/>
      <c r="AD912" s="195"/>
      <c r="AE912" s="246"/>
      <c r="AF912" s="195"/>
      <c r="AG912" s="246"/>
      <c r="AH912" s="195"/>
      <c r="AI912" s="246"/>
      <c r="AK912" s="246"/>
      <c r="AM912" s="246"/>
    </row>
    <row r="913" spans="1:39" s="17" customFormat="1" ht="14.25" customHeight="1" x14ac:dyDescent="0.25">
      <c r="A913" s="198"/>
      <c r="B913" s="200"/>
      <c r="C913" s="199"/>
      <c r="D913" s="199"/>
      <c r="E913" s="199"/>
      <c r="F913" s="200"/>
      <c r="G913" s="200"/>
      <c r="H913" s="198"/>
      <c r="I913" s="199"/>
      <c r="J913" s="212"/>
      <c r="K913" s="198"/>
      <c r="L913" s="198"/>
      <c r="M913" s="198"/>
      <c r="N913" s="198"/>
      <c r="O913" s="198"/>
      <c r="P913" s="198"/>
      <c r="Q913" s="198"/>
      <c r="R913" s="198"/>
      <c r="S913" s="198"/>
      <c r="T913" s="331"/>
      <c r="U913" s="331"/>
      <c r="V913" s="332"/>
      <c r="W913" s="332"/>
      <c r="X913" s="333"/>
      <c r="Y913" s="199"/>
      <c r="Z913" s="199"/>
      <c r="AA913" s="198"/>
      <c r="AB913" s="195"/>
      <c r="AC913" s="246"/>
      <c r="AD913" s="195"/>
      <c r="AE913" s="246"/>
      <c r="AF913" s="195"/>
      <c r="AG913" s="246"/>
      <c r="AH913" s="195"/>
      <c r="AI913" s="246"/>
      <c r="AK913" s="246"/>
      <c r="AM913" s="246"/>
    </row>
    <row r="914" spans="1:39" s="17" customFormat="1" ht="14.25" customHeight="1" x14ac:dyDescent="0.25">
      <c r="A914" s="198"/>
      <c r="B914" s="200"/>
      <c r="C914" s="199"/>
      <c r="D914" s="199"/>
      <c r="E914" s="199"/>
      <c r="F914" s="200"/>
      <c r="G914" s="200"/>
      <c r="H914" s="198"/>
      <c r="I914" s="199"/>
      <c r="J914" s="212"/>
      <c r="K914" s="198"/>
      <c r="L914" s="198"/>
      <c r="M914" s="198"/>
      <c r="N914" s="198"/>
      <c r="O914" s="198"/>
      <c r="P914" s="198"/>
      <c r="Q914" s="198"/>
      <c r="R914" s="198"/>
      <c r="S914" s="198"/>
      <c r="T914" s="331"/>
      <c r="U914" s="331"/>
      <c r="V914" s="332"/>
      <c r="W914" s="332"/>
      <c r="X914" s="333"/>
      <c r="Y914" s="199"/>
      <c r="Z914" s="199"/>
      <c r="AA914" s="198"/>
      <c r="AB914" s="195"/>
      <c r="AC914" s="246"/>
      <c r="AD914" s="195"/>
      <c r="AE914" s="246"/>
      <c r="AF914" s="195"/>
      <c r="AG914" s="246"/>
      <c r="AH914" s="195"/>
      <c r="AI914" s="246"/>
      <c r="AK914" s="246"/>
      <c r="AM914" s="246"/>
    </row>
    <row r="915" spans="1:39" s="17" customFormat="1" ht="14.25" customHeight="1" x14ac:dyDescent="0.25">
      <c r="A915" s="198"/>
      <c r="B915" s="200"/>
      <c r="C915" s="199"/>
      <c r="D915" s="199"/>
      <c r="E915" s="199"/>
      <c r="F915" s="200"/>
      <c r="G915" s="200"/>
      <c r="H915" s="198"/>
      <c r="I915" s="199"/>
      <c r="J915" s="212"/>
      <c r="K915" s="198"/>
      <c r="L915" s="198"/>
      <c r="M915" s="198"/>
      <c r="N915" s="198"/>
      <c r="O915" s="198"/>
      <c r="P915" s="198"/>
      <c r="Q915" s="198"/>
      <c r="R915" s="198"/>
      <c r="S915" s="198"/>
      <c r="T915" s="331"/>
      <c r="U915" s="331"/>
      <c r="V915" s="332"/>
      <c r="W915" s="332"/>
      <c r="X915" s="333"/>
      <c r="Y915" s="199"/>
      <c r="Z915" s="199"/>
      <c r="AA915" s="198"/>
      <c r="AB915" s="195"/>
      <c r="AC915" s="246"/>
      <c r="AD915" s="195"/>
      <c r="AE915" s="246"/>
      <c r="AF915" s="195"/>
      <c r="AG915" s="246"/>
      <c r="AH915" s="195"/>
      <c r="AI915" s="246"/>
      <c r="AK915" s="246"/>
      <c r="AM915" s="246"/>
    </row>
    <row r="916" spans="1:39" s="17" customFormat="1" ht="14.25" customHeight="1" x14ac:dyDescent="0.25">
      <c r="A916" s="198"/>
      <c r="B916" s="200"/>
      <c r="C916" s="199"/>
      <c r="D916" s="199"/>
      <c r="E916" s="199"/>
      <c r="F916" s="200"/>
      <c r="G916" s="200"/>
      <c r="H916" s="198"/>
      <c r="I916" s="199"/>
      <c r="J916" s="212"/>
      <c r="K916" s="198"/>
      <c r="L916" s="198"/>
      <c r="M916" s="198"/>
      <c r="N916" s="198"/>
      <c r="O916" s="198"/>
      <c r="P916" s="198"/>
      <c r="Q916" s="198"/>
      <c r="R916" s="198"/>
      <c r="S916" s="198"/>
      <c r="T916" s="331"/>
      <c r="U916" s="331"/>
      <c r="V916" s="332"/>
      <c r="W916" s="332"/>
      <c r="X916" s="333"/>
      <c r="Y916" s="199"/>
      <c r="Z916" s="199"/>
      <c r="AA916" s="198"/>
      <c r="AB916" s="195"/>
      <c r="AC916" s="246"/>
      <c r="AD916" s="195"/>
      <c r="AE916" s="246"/>
      <c r="AF916" s="195"/>
      <c r="AG916" s="246"/>
      <c r="AH916" s="195"/>
      <c r="AI916" s="246"/>
      <c r="AK916" s="246"/>
      <c r="AM916" s="246"/>
    </row>
    <row r="917" spans="1:39" s="17" customFormat="1" ht="14.25" customHeight="1" x14ac:dyDescent="0.25">
      <c r="A917" s="198"/>
      <c r="B917" s="200"/>
      <c r="C917" s="199"/>
      <c r="D917" s="199"/>
      <c r="E917" s="199"/>
      <c r="F917" s="200"/>
      <c r="G917" s="200"/>
      <c r="H917" s="198"/>
      <c r="I917" s="199"/>
      <c r="J917" s="212"/>
      <c r="K917" s="198"/>
      <c r="L917" s="198"/>
      <c r="M917" s="198"/>
      <c r="N917" s="198"/>
      <c r="O917" s="198"/>
      <c r="P917" s="198"/>
      <c r="Q917" s="198"/>
      <c r="R917" s="198"/>
      <c r="S917" s="198"/>
      <c r="T917" s="331"/>
      <c r="U917" s="331"/>
      <c r="V917" s="332"/>
      <c r="W917" s="332"/>
      <c r="X917" s="333"/>
      <c r="Y917" s="199"/>
      <c r="Z917" s="199"/>
      <c r="AA917" s="198"/>
      <c r="AB917" s="195"/>
      <c r="AC917" s="246"/>
      <c r="AD917" s="195"/>
      <c r="AE917" s="246"/>
      <c r="AF917" s="195"/>
      <c r="AG917" s="246"/>
      <c r="AH917" s="195"/>
      <c r="AI917" s="246"/>
      <c r="AK917" s="246"/>
      <c r="AM917" s="246"/>
    </row>
    <row r="918" spans="1:39" s="17" customFormat="1" ht="14.25" customHeight="1" x14ac:dyDescent="0.25">
      <c r="A918" s="198"/>
      <c r="B918" s="200"/>
      <c r="C918" s="199"/>
      <c r="D918" s="199"/>
      <c r="E918" s="199"/>
      <c r="F918" s="200"/>
      <c r="G918" s="200"/>
      <c r="H918" s="198"/>
      <c r="I918" s="199"/>
      <c r="J918" s="212"/>
      <c r="K918" s="198"/>
      <c r="L918" s="198"/>
      <c r="M918" s="198"/>
      <c r="N918" s="198"/>
      <c r="O918" s="198"/>
      <c r="P918" s="198"/>
      <c r="Q918" s="198"/>
      <c r="R918" s="198"/>
      <c r="S918" s="198"/>
      <c r="T918" s="331"/>
      <c r="U918" s="331"/>
      <c r="V918" s="332"/>
      <c r="W918" s="332"/>
      <c r="X918" s="333"/>
      <c r="Y918" s="199"/>
      <c r="Z918" s="199"/>
      <c r="AA918" s="198"/>
      <c r="AB918" s="195"/>
      <c r="AC918" s="246"/>
      <c r="AD918" s="195"/>
      <c r="AE918" s="246"/>
      <c r="AF918" s="195"/>
      <c r="AG918" s="246"/>
      <c r="AH918" s="195"/>
      <c r="AI918" s="246"/>
      <c r="AK918" s="246"/>
      <c r="AM918" s="246"/>
    </row>
    <row r="919" spans="1:39" s="17" customFormat="1" ht="14.25" customHeight="1" x14ac:dyDescent="0.25">
      <c r="A919" s="198"/>
      <c r="B919" s="200"/>
      <c r="C919" s="199"/>
      <c r="D919" s="199"/>
      <c r="E919" s="199"/>
      <c r="F919" s="200"/>
      <c r="G919" s="200"/>
      <c r="H919" s="198"/>
      <c r="I919" s="199"/>
      <c r="J919" s="212"/>
      <c r="K919" s="198"/>
      <c r="L919" s="198"/>
      <c r="M919" s="198"/>
      <c r="N919" s="198"/>
      <c r="O919" s="198"/>
      <c r="P919" s="198"/>
      <c r="Q919" s="198"/>
      <c r="R919" s="198"/>
      <c r="S919" s="198"/>
      <c r="T919" s="331"/>
      <c r="U919" s="331"/>
      <c r="V919" s="332"/>
      <c r="W919" s="332"/>
      <c r="X919" s="333"/>
      <c r="Y919" s="199"/>
      <c r="Z919" s="199"/>
      <c r="AA919" s="198"/>
      <c r="AB919" s="195"/>
      <c r="AC919" s="246"/>
      <c r="AD919" s="195"/>
      <c r="AE919" s="246"/>
      <c r="AF919" s="195"/>
      <c r="AG919" s="246"/>
      <c r="AH919" s="195"/>
      <c r="AI919" s="246"/>
      <c r="AK919" s="246"/>
      <c r="AM919" s="246"/>
    </row>
    <row r="920" spans="1:39" s="17" customFormat="1" ht="14.25" customHeight="1" x14ac:dyDescent="0.25">
      <c r="A920" s="198"/>
      <c r="B920" s="200"/>
      <c r="C920" s="199"/>
      <c r="D920" s="199"/>
      <c r="E920" s="199"/>
      <c r="F920" s="200"/>
      <c r="G920" s="200"/>
      <c r="H920" s="198"/>
      <c r="I920" s="199"/>
      <c r="J920" s="212"/>
      <c r="K920" s="198"/>
      <c r="L920" s="198"/>
      <c r="M920" s="198"/>
      <c r="N920" s="198"/>
      <c r="O920" s="198"/>
      <c r="P920" s="198"/>
      <c r="Q920" s="198"/>
      <c r="R920" s="198"/>
      <c r="S920" s="198"/>
      <c r="T920" s="331"/>
      <c r="U920" s="331"/>
      <c r="V920" s="332"/>
      <c r="W920" s="332"/>
      <c r="X920" s="333"/>
      <c r="Y920" s="199"/>
      <c r="Z920" s="199"/>
      <c r="AA920" s="198"/>
      <c r="AB920" s="195"/>
      <c r="AC920" s="246"/>
      <c r="AD920" s="195"/>
      <c r="AE920" s="246"/>
      <c r="AF920" s="195"/>
      <c r="AG920" s="246"/>
      <c r="AH920" s="195"/>
      <c r="AI920" s="246"/>
      <c r="AK920" s="246"/>
      <c r="AM920" s="246"/>
    </row>
    <row r="921" spans="1:39" s="17" customFormat="1" ht="14.25" customHeight="1" x14ac:dyDescent="0.25">
      <c r="A921" s="198"/>
      <c r="B921" s="200"/>
      <c r="C921" s="199"/>
      <c r="D921" s="199"/>
      <c r="E921" s="199"/>
      <c r="F921" s="200"/>
      <c r="G921" s="200"/>
      <c r="H921" s="198"/>
      <c r="I921" s="199"/>
      <c r="J921" s="212"/>
      <c r="K921" s="198"/>
      <c r="L921" s="198"/>
      <c r="M921" s="198"/>
      <c r="N921" s="198"/>
      <c r="O921" s="198"/>
      <c r="P921" s="198"/>
      <c r="Q921" s="198"/>
      <c r="R921" s="198"/>
      <c r="S921" s="198"/>
      <c r="T921" s="331"/>
      <c r="U921" s="331"/>
      <c r="V921" s="332"/>
      <c r="W921" s="332"/>
      <c r="X921" s="333"/>
      <c r="Y921" s="199"/>
      <c r="Z921" s="199"/>
      <c r="AA921" s="198"/>
      <c r="AB921" s="195"/>
      <c r="AC921" s="246"/>
      <c r="AD921" s="195"/>
      <c r="AE921" s="246"/>
      <c r="AF921" s="195"/>
      <c r="AG921" s="246"/>
      <c r="AH921" s="195"/>
      <c r="AI921" s="246"/>
      <c r="AK921" s="246"/>
      <c r="AM921" s="246"/>
    </row>
    <row r="922" spans="1:39" s="17" customFormat="1" ht="14.25" customHeight="1" x14ac:dyDescent="0.25">
      <c r="A922" s="198"/>
      <c r="B922" s="200"/>
      <c r="C922" s="199"/>
      <c r="D922" s="199"/>
      <c r="E922" s="199"/>
      <c r="F922" s="200"/>
      <c r="G922" s="200"/>
      <c r="H922" s="198"/>
      <c r="I922" s="199"/>
      <c r="J922" s="212"/>
      <c r="K922" s="198"/>
      <c r="L922" s="198"/>
      <c r="M922" s="198"/>
      <c r="N922" s="198"/>
      <c r="O922" s="198"/>
      <c r="P922" s="198"/>
      <c r="Q922" s="198"/>
      <c r="R922" s="198"/>
      <c r="S922" s="198"/>
      <c r="T922" s="331"/>
      <c r="U922" s="331"/>
      <c r="V922" s="332"/>
      <c r="W922" s="332"/>
      <c r="X922" s="333"/>
      <c r="Y922" s="199"/>
      <c r="Z922" s="199"/>
      <c r="AA922" s="198"/>
      <c r="AB922" s="195"/>
      <c r="AC922" s="246"/>
      <c r="AD922" s="195"/>
      <c r="AE922" s="246"/>
      <c r="AF922" s="195"/>
      <c r="AG922" s="246"/>
      <c r="AH922" s="195"/>
      <c r="AI922" s="246"/>
      <c r="AK922" s="246"/>
      <c r="AM922" s="246"/>
    </row>
    <row r="923" spans="1:39" s="17" customFormat="1" ht="14.25" customHeight="1" x14ac:dyDescent="0.25">
      <c r="A923" s="198"/>
      <c r="B923" s="200"/>
      <c r="C923" s="199"/>
      <c r="D923" s="199"/>
      <c r="E923" s="199"/>
      <c r="F923" s="200"/>
      <c r="G923" s="200"/>
      <c r="H923" s="198"/>
      <c r="I923" s="199"/>
      <c r="J923" s="212"/>
      <c r="K923" s="198"/>
      <c r="L923" s="198"/>
      <c r="M923" s="198"/>
      <c r="N923" s="198"/>
      <c r="O923" s="198"/>
      <c r="P923" s="198"/>
      <c r="Q923" s="198"/>
      <c r="R923" s="198"/>
      <c r="S923" s="198"/>
      <c r="T923" s="331"/>
      <c r="U923" s="331"/>
      <c r="V923" s="332"/>
      <c r="W923" s="332"/>
      <c r="X923" s="333"/>
      <c r="Y923" s="199"/>
      <c r="Z923" s="199"/>
      <c r="AA923" s="198"/>
      <c r="AB923" s="195"/>
      <c r="AC923" s="246"/>
      <c r="AD923" s="195"/>
      <c r="AE923" s="246"/>
      <c r="AF923" s="195"/>
      <c r="AG923" s="246"/>
      <c r="AH923" s="195"/>
      <c r="AI923" s="246"/>
      <c r="AK923" s="246"/>
      <c r="AM923" s="246"/>
    </row>
    <row r="924" spans="1:39" s="17" customFormat="1" ht="14.25" customHeight="1" x14ac:dyDescent="0.25">
      <c r="A924" s="198"/>
      <c r="B924" s="200"/>
      <c r="C924" s="199"/>
      <c r="D924" s="199"/>
      <c r="E924" s="199"/>
      <c r="F924" s="200"/>
      <c r="G924" s="200"/>
      <c r="H924" s="198"/>
      <c r="I924" s="199"/>
      <c r="J924" s="212"/>
      <c r="K924" s="198"/>
      <c r="L924" s="198"/>
      <c r="M924" s="198"/>
      <c r="N924" s="198"/>
      <c r="O924" s="198"/>
      <c r="P924" s="198"/>
      <c r="Q924" s="198"/>
      <c r="R924" s="198"/>
      <c r="S924" s="198"/>
      <c r="T924" s="331"/>
      <c r="U924" s="331"/>
      <c r="V924" s="332"/>
      <c r="W924" s="332"/>
      <c r="X924" s="333"/>
      <c r="Y924" s="199"/>
      <c r="Z924" s="199"/>
      <c r="AA924" s="198"/>
      <c r="AB924" s="195"/>
      <c r="AC924" s="246"/>
      <c r="AD924" s="195"/>
      <c r="AE924" s="246"/>
      <c r="AF924" s="195"/>
      <c r="AG924" s="246"/>
      <c r="AH924" s="195"/>
      <c r="AI924" s="246"/>
      <c r="AK924" s="246"/>
      <c r="AM924" s="246"/>
    </row>
    <row r="925" spans="1:39" s="17" customFormat="1" ht="14.25" customHeight="1" x14ac:dyDescent="0.25">
      <c r="A925" s="198"/>
      <c r="B925" s="200"/>
      <c r="C925" s="199"/>
      <c r="D925" s="199"/>
      <c r="E925" s="199"/>
      <c r="F925" s="200"/>
      <c r="G925" s="200"/>
      <c r="H925" s="198"/>
      <c r="I925" s="199"/>
      <c r="J925" s="212"/>
      <c r="K925" s="198"/>
      <c r="L925" s="198"/>
      <c r="M925" s="198"/>
      <c r="N925" s="198"/>
      <c r="O925" s="198"/>
      <c r="P925" s="198"/>
      <c r="Q925" s="198"/>
      <c r="R925" s="198"/>
      <c r="S925" s="198"/>
      <c r="T925" s="331"/>
      <c r="U925" s="331"/>
      <c r="V925" s="332"/>
      <c r="W925" s="332"/>
      <c r="X925" s="333"/>
      <c r="Y925" s="199"/>
      <c r="Z925" s="199"/>
      <c r="AA925" s="198"/>
      <c r="AB925" s="195"/>
      <c r="AC925" s="246"/>
      <c r="AD925" s="195"/>
      <c r="AE925" s="246"/>
      <c r="AF925" s="195"/>
      <c r="AG925" s="246"/>
      <c r="AH925" s="195"/>
      <c r="AI925" s="246"/>
      <c r="AK925" s="246"/>
      <c r="AM925" s="246"/>
    </row>
    <row r="926" spans="1:39" s="17" customFormat="1" ht="14.25" customHeight="1" x14ac:dyDescent="0.25">
      <c r="A926" s="198"/>
      <c r="B926" s="200"/>
      <c r="C926" s="199"/>
      <c r="D926" s="199"/>
      <c r="E926" s="199"/>
      <c r="F926" s="200"/>
      <c r="G926" s="200"/>
      <c r="H926" s="198"/>
      <c r="I926" s="199"/>
      <c r="J926" s="212"/>
      <c r="K926" s="198"/>
      <c r="L926" s="198"/>
      <c r="M926" s="198"/>
      <c r="N926" s="198"/>
      <c r="O926" s="198"/>
      <c r="P926" s="198"/>
      <c r="Q926" s="198"/>
      <c r="R926" s="198"/>
      <c r="S926" s="198"/>
      <c r="T926" s="331"/>
      <c r="U926" s="331"/>
      <c r="V926" s="332"/>
      <c r="W926" s="332"/>
      <c r="X926" s="333"/>
      <c r="Y926" s="199"/>
      <c r="Z926" s="199"/>
      <c r="AA926" s="198"/>
      <c r="AB926" s="195"/>
      <c r="AC926" s="246"/>
      <c r="AD926" s="195"/>
      <c r="AE926" s="246"/>
      <c r="AF926" s="195"/>
      <c r="AG926" s="246"/>
      <c r="AH926" s="195"/>
      <c r="AI926" s="246"/>
      <c r="AK926" s="246"/>
      <c r="AM926" s="246"/>
    </row>
    <row r="927" spans="1:39" s="17" customFormat="1" ht="14.25" customHeight="1" x14ac:dyDescent="0.25">
      <c r="A927" s="198"/>
      <c r="B927" s="200"/>
      <c r="C927" s="199"/>
      <c r="D927" s="199"/>
      <c r="E927" s="199"/>
      <c r="F927" s="200"/>
      <c r="G927" s="200"/>
      <c r="H927" s="198"/>
      <c r="I927" s="199"/>
      <c r="J927" s="212"/>
      <c r="K927" s="198"/>
      <c r="L927" s="198"/>
      <c r="M927" s="198"/>
      <c r="N927" s="198"/>
      <c r="O927" s="198"/>
      <c r="P927" s="198"/>
      <c r="Q927" s="198"/>
      <c r="R927" s="198"/>
      <c r="S927" s="198"/>
      <c r="T927" s="331"/>
      <c r="U927" s="331"/>
      <c r="V927" s="332"/>
      <c r="W927" s="332"/>
      <c r="X927" s="333"/>
      <c r="Y927" s="199"/>
      <c r="Z927" s="199"/>
      <c r="AA927" s="198"/>
      <c r="AB927" s="195"/>
      <c r="AC927" s="246"/>
      <c r="AD927" s="195"/>
      <c r="AE927" s="246"/>
      <c r="AF927" s="195"/>
      <c r="AG927" s="246"/>
      <c r="AH927" s="195"/>
      <c r="AI927" s="246"/>
      <c r="AK927" s="246"/>
      <c r="AM927" s="246"/>
    </row>
    <row r="928" spans="1:39" s="17" customFormat="1" ht="14.25" customHeight="1" x14ac:dyDescent="0.25">
      <c r="A928" s="198"/>
      <c r="B928" s="200"/>
      <c r="C928" s="199"/>
      <c r="D928" s="199"/>
      <c r="E928" s="199"/>
      <c r="F928" s="200"/>
      <c r="G928" s="200"/>
      <c r="H928" s="198"/>
      <c r="I928" s="199"/>
      <c r="J928" s="212"/>
      <c r="K928" s="198"/>
      <c r="L928" s="198"/>
      <c r="M928" s="198"/>
      <c r="N928" s="198"/>
      <c r="O928" s="198"/>
      <c r="P928" s="198"/>
      <c r="Q928" s="198"/>
      <c r="R928" s="198"/>
      <c r="S928" s="198"/>
      <c r="T928" s="331"/>
      <c r="U928" s="331"/>
      <c r="V928" s="332"/>
      <c r="W928" s="332"/>
      <c r="X928" s="333"/>
      <c r="Y928" s="199"/>
      <c r="Z928" s="199"/>
      <c r="AA928" s="198"/>
      <c r="AB928" s="195"/>
      <c r="AC928" s="246"/>
      <c r="AD928" s="195"/>
      <c r="AE928" s="246"/>
      <c r="AF928" s="195"/>
      <c r="AG928" s="246"/>
      <c r="AH928" s="195"/>
      <c r="AI928" s="246"/>
      <c r="AK928" s="246"/>
      <c r="AM928" s="246"/>
    </row>
    <row r="929" spans="1:39" s="17" customFormat="1" ht="14.25" customHeight="1" x14ac:dyDescent="0.25">
      <c r="A929" s="198"/>
      <c r="B929" s="200"/>
      <c r="C929" s="199"/>
      <c r="D929" s="199"/>
      <c r="E929" s="199"/>
      <c r="F929" s="200"/>
      <c r="G929" s="200"/>
      <c r="H929" s="198"/>
      <c r="I929" s="199"/>
      <c r="J929" s="212"/>
      <c r="K929" s="198"/>
      <c r="L929" s="198"/>
      <c r="M929" s="198"/>
      <c r="N929" s="198"/>
      <c r="O929" s="198"/>
      <c r="P929" s="198"/>
      <c r="Q929" s="198"/>
      <c r="R929" s="198"/>
      <c r="S929" s="198"/>
      <c r="T929" s="331"/>
      <c r="U929" s="331"/>
      <c r="V929" s="332"/>
      <c r="W929" s="332"/>
      <c r="X929" s="333"/>
      <c r="Y929" s="199"/>
      <c r="Z929" s="199"/>
      <c r="AA929" s="198"/>
      <c r="AB929" s="195"/>
      <c r="AC929" s="246"/>
      <c r="AD929" s="195"/>
      <c r="AE929" s="246"/>
      <c r="AF929" s="195"/>
      <c r="AG929" s="246"/>
      <c r="AH929" s="195"/>
      <c r="AI929" s="246"/>
      <c r="AK929" s="246"/>
      <c r="AM929" s="246"/>
    </row>
    <row r="930" spans="1:39" s="17" customFormat="1" ht="14.25" customHeight="1" x14ac:dyDescent="0.25">
      <c r="A930" s="198"/>
      <c r="B930" s="200"/>
      <c r="C930" s="199"/>
      <c r="D930" s="199"/>
      <c r="E930" s="199"/>
      <c r="F930" s="200"/>
      <c r="G930" s="200"/>
      <c r="H930" s="198"/>
      <c r="I930" s="199"/>
      <c r="J930" s="212"/>
      <c r="K930" s="198"/>
      <c r="L930" s="198"/>
      <c r="M930" s="198"/>
      <c r="N930" s="198"/>
      <c r="O930" s="198"/>
      <c r="P930" s="198"/>
      <c r="Q930" s="198"/>
      <c r="R930" s="198"/>
      <c r="S930" s="198"/>
      <c r="T930" s="331"/>
      <c r="U930" s="331"/>
      <c r="V930" s="332"/>
      <c r="W930" s="332"/>
      <c r="X930" s="333"/>
      <c r="Y930" s="199"/>
      <c r="Z930" s="199"/>
      <c r="AA930" s="198"/>
      <c r="AB930" s="195"/>
      <c r="AC930" s="246"/>
      <c r="AD930" s="195"/>
      <c r="AE930" s="246"/>
      <c r="AF930" s="195"/>
      <c r="AG930" s="246"/>
      <c r="AH930" s="195"/>
      <c r="AI930" s="246"/>
      <c r="AK930" s="246"/>
      <c r="AM930" s="246"/>
    </row>
    <row r="931" spans="1:39" s="17" customFormat="1" ht="14.25" customHeight="1" x14ac:dyDescent="0.25">
      <c r="A931" s="198"/>
      <c r="B931" s="200"/>
      <c r="C931" s="199"/>
      <c r="D931" s="199"/>
      <c r="E931" s="199"/>
      <c r="F931" s="200"/>
      <c r="G931" s="200"/>
      <c r="H931" s="198"/>
      <c r="I931" s="199"/>
      <c r="J931" s="212"/>
      <c r="K931" s="198"/>
      <c r="L931" s="198"/>
      <c r="M931" s="198"/>
      <c r="N931" s="198"/>
      <c r="O931" s="198"/>
      <c r="P931" s="198"/>
      <c r="Q931" s="198"/>
      <c r="R931" s="198"/>
      <c r="S931" s="198"/>
      <c r="T931" s="331"/>
      <c r="U931" s="331"/>
      <c r="V931" s="332"/>
      <c r="W931" s="332"/>
      <c r="X931" s="333"/>
      <c r="Y931" s="199"/>
      <c r="Z931" s="199"/>
      <c r="AA931" s="198"/>
      <c r="AB931" s="195"/>
      <c r="AC931" s="246"/>
      <c r="AD931" s="195"/>
      <c r="AE931" s="246"/>
      <c r="AF931" s="195"/>
      <c r="AG931" s="246"/>
      <c r="AH931" s="195"/>
      <c r="AI931" s="246"/>
      <c r="AK931" s="246"/>
      <c r="AM931" s="246"/>
    </row>
    <row r="932" spans="1:39" s="17" customFormat="1" ht="14.25" customHeight="1" x14ac:dyDescent="0.25">
      <c r="A932" s="198"/>
      <c r="B932" s="200"/>
      <c r="C932" s="199"/>
      <c r="D932" s="199"/>
      <c r="E932" s="199"/>
      <c r="F932" s="200"/>
      <c r="G932" s="200"/>
      <c r="H932" s="198"/>
      <c r="I932" s="199"/>
      <c r="J932" s="212"/>
      <c r="K932" s="198"/>
      <c r="L932" s="198"/>
      <c r="M932" s="198"/>
      <c r="N932" s="198"/>
      <c r="O932" s="198"/>
      <c r="P932" s="198"/>
      <c r="Q932" s="198"/>
      <c r="R932" s="198"/>
      <c r="S932" s="198"/>
      <c r="T932" s="331"/>
      <c r="U932" s="331"/>
      <c r="V932" s="332"/>
      <c r="W932" s="332"/>
      <c r="X932" s="333"/>
      <c r="Y932" s="199"/>
      <c r="Z932" s="199"/>
      <c r="AA932" s="198"/>
      <c r="AB932" s="195"/>
      <c r="AC932" s="246"/>
      <c r="AD932" s="195"/>
      <c r="AE932" s="246"/>
      <c r="AF932" s="195"/>
      <c r="AG932" s="246"/>
      <c r="AH932" s="195"/>
      <c r="AI932" s="246"/>
      <c r="AK932" s="246"/>
      <c r="AM932" s="246"/>
    </row>
    <row r="933" spans="1:39" s="17" customFormat="1" ht="14.25" customHeight="1" x14ac:dyDescent="0.25">
      <c r="A933" s="198"/>
      <c r="B933" s="200"/>
      <c r="C933" s="199"/>
      <c r="D933" s="199"/>
      <c r="E933" s="199"/>
      <c r="F933" s="200"/>
      <c r="G933" s="200"/>
      <c r="H933" s="198"/>
      <c r="I933" s="199"/>
      <c r="J933" s="212"/>
      <c r="K933" s="198"/>
      <c r="L933" s="198"/>
      <c r="M933" s="198"/>
      <c r="N933" s="198"/>
      <c r="O933" s="198"/>
      <c r="P933" s="198"/>
      <c r="Q933" s="198"/>
      <c r="R933" s="198"/>
      <c r="S933" s="198"/>
      <c r="T933" s="331"/>
      <c r="U933" s="331"/>
      <c r="V933" s="332"/>
      <c r="W933" s="332"/>
      <c r="X933" s="333"/>
      <c r="Y933" s="199"/>
      <c r="Z933" s="199"/>
      <c r="AA933" s="198"/>
      <c r="AB933" s="195"/>
      <c r="AC933" s="246"/>
      <c r="AD933" s="195"/>
      <c r="AE933" s="246"/>
      <c r="AF933" s="195"/>
      <c r="AG933" s="246"/>
      <c r="AH933" s="195"/>
      <c r="AI933" s="246"/>
      <c r="AK933" s="246"/>
      <c r="AM933" s="246"/>
    </row>
    <row r="934" spans="1:39" s="17" customFormat="1" ht="14.25" customHeight="1" x14ac:dyDescent="0.25">
      <c r="A934" s="198"/>
      <c r="B934" s="200"/>
      <c r="C934" s="199"/>
      <c r="D934" s="199"/>
      <c r="E934" s="199"/>
      <c r="F934" s="200"/>
      <c r="G934" s="200"/>
      <c r="H934" s="198"/>
      <c r="I934" s="199"/>
      <c r="J934" s="212"/>
      <c r="K934" s="198"/>
      <c r="L934" s="198"/>
      <c r="M934" s="198"/>
      <c r="N934" s="198"/>
      <c r="O934" s="198"/>
      <c r="P934" s="198"/>
      <c r="Q934" s="198"/>
      <c r="R934" s="198"/>
      <c r="S934" s="198"/>
      <c r="T934" s="331"/>
      <c r="U934" s="331"/>
      <c r="V934" s="332"/>
      <c r="W934" s="332"/>
      <c r="X934" s="333"/>
      <c r="Y934" s="199"/>
      <c r="Z934" s="199"/>
      <c r="AA934" s="198"/>
      <c r="AB934" s="195"/>
      <c r="AC934" s="246"/>
      <c r="AD934" s="195"/>
      <c r="AE934" s="246"/>
      <c r="AF934" s="195"/>
      <c r="AG934" s="246"/>
      <c r="AH934" s="195"/>
      <c r="AI934" s="246"/>
      <c r="AK934" s="246"/>
      <c r="AM934" s="246"/>
    </row>
    <row r="935" spans="1:39" s="17" customFormat="1" ht="14.25" customHeight="1" x14ac:dyDescent="0.25">
      <c r="A935" s="198"/>
      <c r="B935" s="200"/>
      <c r="C935" s="199"/>
      <c r="D935" s="199"/>
      <c r="E935" s="199"/>
      <c r="F935" s="200"/>
      <c r="G935" s="200"/>
      <c r="H935" s="198"/>
      <c r="I935" s="199"/>
      <c r="J935" s="212"/>
      <c r="K935" s="198"/>
      <c r="L935" s="198"/>
      <c r="M935" s="198"/>
      <c r="N935" s="198"/>
      <c r="O935" s="198"/>
      <c r="P935" s="198"/>
      <c r="Q935" s="198"/>
      <c r="R935" s="198"/>
      <c r="S935" s="198"/>
      <c r="T935" s="331"/>
      <c r="U935" s="331"/>
      <c r="V935" s="332"/>
      <c r="W935" s="332"/>
      <c r="X935" s="333"/>
      <c r="Y935" s="199"/>
      <c r="Z935" s="199"/>
      <c r="AA935" s="198"/>
      <c r="AB935" s="195"/>
      <c r="AC935" s="246"/>
      <c r="AD935" s="195"/>
      <c r="AE935" s="246"/>
      <c r="AF935" s="195"/>
      <c r="AG935" s="246"/>
      <c r="AH935" s="195"/>
      <c r="AI935" s="246"/>
      <c r="AK935" s="246"/>
      <c r="AM935" s="246"/>
    </row>
    <row r="936" spans="1:39" s="17" customFormat="1" ht="14.25" customHeight="1" x14ac:dyDescent="0.25">
      <c r="A936" s="198"/>
      <c r="B936" s="200"/>
      <c r="C936" s="199"/>
      <c r="D936" s="199"/>
      <c r="E936" s="199"/>
      <c r="F936" s="200"/>
      <c r="G936" s="200"/>
      <c r="H936" s="198"/>
      <c r="I936" s="199"/>
      <c r="J936" s="212"/>
      <c r="K936" s="198"/>
      <c r="L936" s="198"/>
      <c r="M936" s="198"/>
      <c r="N936" s="198"/>
      <c r="O936" s="198"/>
      <c r="P936" s="198"/>
      <c r="Q936" s="198"/>
      <c r="R936" s="198"/>
      <c r="S936" s="198"/>
      <c r="T936" s="331"/>
      <c r="U936" s="331"/>
      <c r="V936" s="332"/>
      <c r="W936" s="332"/>
      <c r="X936" s="333"/>
      <c r="Y936" s="199"/>
      <c r="Z936" s="199"/>
      <c r="AA936" s="198"/>
      <c r="AB936" s="195"/>
      <c r="AC936" s="246"/>
      <c r="AD936" s="195"/>
      <c r="AE936" s="246"/>
      <c r="AF936" s="195"/>
      <c r="AG936" s="246"/>
      <c r="AH936" s="195"/>
      <c r="AI936" s="246"/>
      <c r="AK936" s="246"/>
      <c r="AM936" s="246"/>
    </row>
    <row r="937" spans="1:39" s="17" customFormat="1" ht="14.25" customHeight="1" x14ac:dyDescent="0.25">
      <c r="A937" s="198"/>
      <c r="B937" s="200"/>
      <c r="C937" s="199"/>
      <c r="D937" s="199"/>
      <c r="E937" s="199"/>
      <c r="F937" s="200"/>
      <c r="G937" s="200"/>
      <c r="H937" s="198"/>
      <c r="I937" s="199"/>
      <c r="J937" s="212"/>
      <c r="K937" s="198"/>
      <c r="L937" s="198"/>
      <c r="M937" s="198"/>
      <c r="N937" s="198"/>
      <c r="O937" s="198"/>
      <c r="P937" s="198"/>
      <c r="Q937" s="198"/>
      <c r="R937" s="198"/>
      <c r="S937" s="198"/>
      <c r="T937" s="331"/>
      <c r="U937" s="331"/>
      <c r="V937" s="332"/>
      <c r="W937" s="332"/>
      <c r="X937" s="333"/>
      <c r="Y937" s="199"/>
      <c r="Z937" s="199"/>
      <c r="AA937" s="198"/>
      <c r="AB937" s="195"/>
      <c r="AC937" s="246"/>
      <c r="AD937" s="195"/>
      <c r="AE937" s="246"/>
      <c r="AF937" s="195"/>
      <c r="AG937" s="246"/>
      <c r="AH937" s="195"/>
      <c r="AI937" s="246"/>
      <c r="AK937" s="246"/>
      <c r="AM937" s="246"/>
    </row>
    <row r="938" spans="1:39" s="17" customFormat="1" ht="14.25" customHeight="1" x14ac:dyDescent="0.25">
      <c r="A938" s="198"/>
      <c r="B938" s="200"/>
      <c r="C938" s="199"/>
      <c r="D938" s="199"/>
      <c r="E938" s="199"/>
      <c r="F938" s="200"/>
      <c r="G938" s="200"/>
      <c r="H938" s="198"/>
      <c r="I938" s="199"/>
      <c r="J938" s="212"/>
      <c r="K938" s="198"/>
      <c r="L938" s="198"/>
      <c r="M938" s="198"/>
      <c r="N938" s="198"/>
      <c r="O938" s="198"/>
      <c r="P938" s="198"/>
      <c r="Q938" s="198"/>
      <c r="R938" s="198"/>
      <c r="S938" s="198"/>
      <c r="T938" s="331"/>
      <c r="U938" s="331"/>
      <c r="V938" s="332"/>
      <c r="W938" s="332"/>
      <c r="X938" s="333"/>
      <c r="Y938" s="199"/>
      <c r="Z938" s="199"/>
      <c r="AA938" s="198"/>
      <c r="AB938" s="195"/>
      <c r="AC938" s="246"/>
      <c r="AD938" s="195"/>
      <c r="AE938" s="246"/>
      <c r="AF938" s="195"/>
      <c r="AG938" s="246"/>
      <c r="AH938" s="195"/>
      <c r="AI938" s="246"/>
      <c r="AK938" s="246"/>
      <c r="AM938" s="246"/>
    </row>
    <row r="939" spans="1:39" s="17" customFormat="1" ht="14.25" customHeight="1" x14ac:dyDescent="0.25">
      <c r="A939" s="198"/>
      <c r="B939" s="200"/>
      <c r="C939" s="199"/>
      <c r="D939" s="199"/>
      <c r="E939" s="199"/>
      <c r="F939" s="200"/>
      <c r="G939" s="200"/>
      <c r="H939" s="198"/>
      <c r="I939" s="199"/>
      <c r="J939" s="212"/>
      <c r="K939" s="198"/>
      <c r="L939" s="198"/>
      <c r="M939" s="198"/>
      <c r="N939" s="198"/>
      <c r="O939" s="198"/>
      <c r="P939" s="198"/>
      <c r="Q939" s="198"/>
      <c r="R939" s="198"/>
      <c r="S939" s="198"/>
      <c r="T939" s="331"/>
      <c r="U939" s="331"/>
      <c r="V939" s="332"/>
      <c r="W939" s="332"/>
      <c r="X939" s="333"/>
      <c r="Y939" s="199"/>
      <c r="Z939" s="199"/>
      <c r="AA939" s="198"/>
      <c r="AB939" s="195"/>
      <c r="AC939" s="246"/>
      <c r="AD939" s="195"/>
      <c r="AE939" s="246"/>
      <c r="AF939" s="195"/>
      <c r="AG939" s="246"/>
      <c r="AH939" s="195"/>
      <c r="AI939" s="246"/>
      <c r="AK939" s="246"/>
      <c r="AM939" s="246"/>
    </row>
    <row r="940" spans="1:39" s="17" customFormat="1" ht="14.25" customHeight="1" x14ac:dyDescent="0.25">
      <c r="A940" s="198"/>
      <c r="B940" s="200"/>
      <c r="C940" s="199"/>
      <c r="D940" s="199"/>
      <c r="E940" s="199"/>
      <c r="F940" s="200"/>
      <c r="G940" s="200"/>
      <c r="H940" s="198"/>
      <c r="I940" s="199"/>
      <c r="J940" s="212"/>
      <c r="K940" s="198"/>
      <c r="L940" s="198"/>
      <c r="M940" s="198"/>
      <c r="N940" s="198"/>
      <c r="O940" s="198"/>
      <c r="P940" s="198"/>
      <c r="Q940" s="198"/>
      <c r="R940" s="198"/>
      <c r="S940" s="198"/>
      <c r="T940" s="331"/>
      <c r="U940" s="331"/>
      <c r="V940" s="332"/>
      <c r="W940" s="332"/>
      <c r="X940" s="333"/>
      <c r="Y940" s="199"/>
      <c r="Z940" s="199"/>
      <c r="AA940" s="198"/>
      <c r="AB940" s="195"/>
      <c r="AC940" s="246"/>
      <c r="AD940" s="195"/>
      <c r="AE940" s="246"/>
      <c r="AF940" s="195"/>
      <c r="AG940" s="246"/>
      <c r="AH940" s="195"/>
      <c r="AI940" s="246"/>
      <c r="AK940" s="246"/>
      <c r="AM940" s="246"/>
    </row>
    <row r="941" spans="1:39" s="17" customFormat="1" ht="14.25" customHeight="1" x14ac:dyDescent="0.25">
      <c r="A941" s="198"/>
      <c r="B941" s="200"/>
      <c r="C941" s="199"/>
      <c r="D941" s="199"/>
      <c r="E941" s="199"/>
      <c r="F941" s="200"/>
      <c r="G941" s="200"/>
      <c r="H941" s="198"/>
      <c r="I941" s="199"/>
      <c r="J941" s="212"/>
      <c r="K941" s="198"/>
      <c r="L941" s="198"/>
      <c r="M941" s="198"/>
      <c r="N941" s="198"/>
      <c r="O941" s="198"/>
      <c r="P941" s="198"/>
      <c r="Q941" s="198"/>
      <c r="R941" s="198"/>
      <c r="S941" s="198"/>
      <c r="T941" s="331"/>
      <c r="U941" s="331"/>
      <c r="V941" s="332"/>
      <c r="W941" s="332"/>
      <c r="X941" s="333"/>
      <c r="Y941" s="199"/>
      <c r="Z941" s="199"/>
      <c r="AA941" s="198"/>
      <c r="AB941" s="195"/>
      <c r="AC941" s="246"/>
      <c r="AD941" s="195"/>
      <c r="AE941" s="246"/>
      <c r="AF941" s="195"/>
      <c r="AG941" s="246"/>
      <c r="AH941" s="195"/>
      <c r="AI941" s="246"/>
      <c r="AK941" s="246"/>
      <c r="AM941" s="246"/>
    </row>
    <row r="942" spans="1:39" s="17" customFormat="1" ht="14.25" customHeight="1" x14ac:dyDescent="0.25">
      <c r="A942" s="198"/>
      <c r="B942" s="200"/>
      <c r="C942" s="199"/>
      <c r="D942" s="199"/>
      <c r="E942" s="199"/>
      <c r="F942" s="200"/>
      <c r="G942" s="200"/>
      <c r="H942" s="198"/>
      <c r="I942" s="199"/>
      <c r="J942" s="212"/>
      <c r="K942" s="198"/>
      <c r="L942" s="198"/>
      <c r="M942" s="198"/>
      <c r="N942" s="198"/>
      <c r="O942" s="198"/>
      <c r="P942" s="198"/>
      <c r="Q942" s="198"/>
      <c r="R942" s="198"/>
      <c r="S942" s="198"/>
      <c r="T942" s="331"/>
      <c r="U942" s="331"/>
      <c r="V942" s="332"/>
      <c r="W942" s="332"/>
      <c r="X942" s="333"/>
      <c r="Y942" s="199"/>
      <c r="Z942" s="199"/>
      <c r="AA942" s="198"/>
      <c r="AB942" s="195"/>
      <c r="AC942" s="246"/>
      <c r="AD942" s="195"/>
      <c r="AE942" s="246"/>
      <c r="AF942" s="195"/>
      <c r="AG942" s="246"/>
      <c r="AH942" s="195"/>
      <c r="AI942" s="246"/>
      <c r="AK942" s="246"/>
      <c r="AM942" s="246"/>
    </row>
    <row r="943" spans="1:39" s="17" customFormat="1" ht="14.25" customHeight="1" x14ac:dyDescent="0.25">
      <c r="A943" s="198"/>
      <c r="B943" s="200"/>
      <c r="C943" s="199"/>
      <c r="D943" s="199"/>
      <c r="E943" s="199"/>
      <c r="F943" s="200"/>
      <c r="G943" s="200"/>
      <c r="H943" s="198"/>
      <c r="I943" s="199"/>
      <c r="J943" s="212"/>
      <c r="K943" s="198"/>
      <c r="L943" s="198"/>
      <c r="M943" s="198"/>
      <c r="N943" s="198"/>
      <c r="O943" s="198"/>
      <c r="P943" s="198"/>
      <c r="Q943" s="198"/>
      <c r="R943" s="198"/>
      <c r="S943" s="198"/>
      <c r="T943" s="331"/>
      <c r="U943" s="331"/>
      <c r="V943" s="332"/>
      <c r="W943" s="332"/>
      <c r="X943" s="333"/>
      <c r="Y943" s="199"/>
      <c r="Z943" s="199"/>
      <c r="AA943" s="198"/>
      <c r="AB943" s="195"/>
      <c r="AC943" s="246"/>
      <c r="AD943" s="195"/>
      <c r="AE943" s="246"/>
      <c r="AF943" s="195"/>
      <c r="AG943" s="246"/>
      <c r="AH943" s="195"/>
      <c r="AI943" s="246"/>
      <c r="AK943" s="246"/>
      <c r="AM943" s="246"/>
    </row>
    <row r="944" spans="1:39" s="17" customFormat="1" ht="14.25" customHeight="1" x14ac:dyDescent="0.25">
      <c r="A944" s="198"/>
      <c r="B944" s="200"/>
      <c r="C944" s="199"/>
      <c r="D944" s="199"/>
      <c r="E944" s="199"/>
      <c r="F944" s="200"/>
      <c r="G944" s="200"/>
      <c r="H944" s="198"/>
      <c r="I944" s="199"/>
      <c r="J944" s="212"/>
      <c r="K944" s="198"/>
      <c r="L944" s="198"/>
      <c r="M944" s="198"/>
      <c r="N944" s="198"/>
      <c r="O944" s="198"/>
      <c r="P944" s="198"/>
      <c r="Q944" s="198"/>
      <c r="R944" s="198"/>
      <c r="S944" s="198"/>
      <c r="T944" s="331"/>
      <c r="U944" s="331"/>
      <c r="V944" s="332"/>
      <c r="W944" s="332"/>
      <c r="X944" s="333"/>
      <c r="Y944" s="199"/>
      <c r="Z944" s="199"/>
      <c r="AA944" s="198"/>
      <c r="AB944" s="195"/>
      <c r="AC944" s="246"/>
      <c r="AD944" s="195"/>
      <c r="AE944" s="246"/>
      <c r="AF944" s="195"/>
      <c r="AG944" s="246"/>
      <c r="AH944" s="195"/>
      <c r="AI944" s="246"/>
      <c r="AK944" s="246"/>
      <c r="AM944" s="246"/>
    </row>
    <row r="945" spans="1:39" s="17" customFormat="1" ht="14.25" customHeight="1" x14ac:dyDescent="0.25">
      <c r="A945" s="198"/>
      <c r="B945" s="200"/>
      <c r="C945" s="199"/>
      <c r="D945" s="199"/>
      <c r="E945" s="199"/>
      <c r="F945" s="200"/>
      <c r="G945" s="200"/>
      <c r="H945" s="198"/>
      <c r="I945" s="199"/>
      <c r="J945" s="212"/>
      <c r="K945" s="198"/>
      <c r="L945" s="198"/>
      <c r="M945" s="198"/>
      <c r="N945" s="198"/>
      <c r="O945" s="198"/>
      <c r="P945" s="198"/>
      <c r="Q945" s="198"/>
      <c r="R945" s="198"/>
      <c r="S945" s="198"/>
      <c r="T945" s="331"/>
      <c r="U945" s="331"/>
      <c r="V945" s="332"/>
      <c r="W945" s="332"/>
      <c r="X945" s="333"/>
      <c r="Y945" s="199"/>
      <c r="Z945" s="199"/>
      <c r="AA945" s="198"/>
      <c r="AB945" s="195"/>
      <c r="AC945" s="246"/>
      <c r="AD945" s="195"/>
      <c r="AE945" s="246"/>
      <c r="AF945" s="195"/>
      <c r="AG945" s="246"/>
      <c r="AH945" s="195"/>
      <c r="AI945" s="246"/>
      <c r="AK945" s="246"/>
      <c r="AM945" s="246"/>
    </row>
    <row r="946" spans="1:39" s="17" customFormat="1" ht="14.25" customHeight="1" x14ac:dyDescent="0.25">
      <c r="A946" s="198"/>
      <c r="B946" s="200"/>
      <c r="C946" s="199"/>
      <c r="D946" s="199"/>
      <c r="E946" s="199"/>
      <c r="F946" s="200"/>
      <c r="G946" s="200"/>
      <c r="H946" s="198"/>
      <c r="I946" s="199"/>
      <c r="J946" s="212"/>
      <c r="K946" s="198"/>
      <c r="L946" s="198"/>
      <c r="M946" s="198"/>
      <c r="N946" s="198"/>
      <c r="O946" s="198"/>
      <c r="P946" s="198"/>
      <c r="Q946" s="198"/>
      <c r="R946" s="198"/>
      <c r="S946" s="198"/>
      <c r="T946" s="331"/>
      <c r="U946" s="331"/>
      <c r="V946" s="332"/>
      <c r="W946" s="332"/>
      <c r="X946" s="333"/>
      <c r="Y946" s="199"/>
      <c r="Z946" s="199"/>
      <c r="AA946" s="198"/>
      <c r="AB946" s="195"/>
      <c r="AC946" s="246"/>
      <c r="AD946" s="195"/>
      <c r="AE946" s="246"/>
      <c r="AF946" s="195"/>
      <c r="AG946" s="246"/>
      <c r="AH946" s="195"/>
      <c r="AI946" s="246"/>
      <c r="AK946" s="246"/>
      <c r="AM946" s="246"/>
    </row>
    <row r="947" spans="1:39" s="17" customFormat="1" ht="14.25" customHeight="1" x14ac:dyDescent="0.25">
      <c r="A947" s="198"/>
      <c r="B947" s="200"/>
      <c r="C947" s="199"/>
      <c r="D947" s="199"/>
      <c r="E947" s="199"/>
      <c r="F947" s="200"/>
      <c r="G947" s="200"/>
      <c r="H947" s="198"/>
      <c r="I947" s="199"/>
      <c r="J947" s="212"/>
      <c r="K947" s="198"/>
      <c r="L947" s="198"/>
      <c r="M947" s="198"/>
      <c r="N947" s="198"/>
      <c r="O947" s="198"/>
      <c r="P947" s="198"/>
      <c r="Q947" s="198"/>
      <c r="R947" s="198"/>
      <c r="S947" s="198"/>
      <c r="T947" s="331"/>
      <c r="U947" s="331"/>
      <c r="V947" s="332"/>
      <c r="W947" s="332"/>
      <c r="X947" s="333"/>
      <c r="Y947" s="199"/>
      <c r="Z947" s="199"/>
      <c r="AA947" s="198"/>
      <c r="AB947" s="195"/>
      <c r="AC947" s="246"/>
      <c r="AD947" s="195"/>
      <c r="AE947" s="246"/>
      <c r="AF947" s="195"/>
      <c r="AG947" s="246"/>
      <c r="AH947" s="195"/>
      <c r="AI947" s="246"/>
      <c r="AK947" s="246"/>
      <c r="AM947" s="246"/>
    </row>
    <row r="948" spans="1:39" s="17" customFormat="1" ht="14.25" customHeight="1" x14ac:dyDescent="0.25">
      <c r="A948" s="198"/>
      <c r="B948" s="200"/>
      <c r="C948" s="199"/>
      <c r="D948" s="199"/>
      <c r="E948" s="199"/>
      <c r="F948" s="200"/>
      <c r="G948" s="200"/>
      <c r="H948" s="198"/>
      <c r="I948" s="199"/>
      <c r="J948" s="212"/>
      <c r="K948" s="198"/>
      <c r="L948" s="198"/>
      <c r="M948" s="198"/>
      <c r="N948" s="198"/>
      <c r="O948" s="198"/>
      <c r="P948" s="198"/>
      <c r="Q948" s="198"/>
      <c r="R948" s="198"/>
      <c r="S948" s="198"/>
      <c r="T948" s="331"/>
      <c r="U948" s="331"/>
      <c r="V948" s="332"/>
      <c r="W948" s="332"/>
      <c r="X948" s="333"/>
      <c r="Y948" s="199"/>
      <c r="Z948" s="199"/>
      <c r="AA948" s="198"/>
      <c r="AB948" s="195"/>
      <c r="AC948" s="246"/>
      <c r="AD948" s="195"/>
      <c r="AE948" s="246"/>
      <c r="AF948" s="195"/>
      <c r="AG948" s="246"/>
      <c r="AH948" s="195"/>
      <c r="AI948" s="246"/>
      <c r="AK948" s="246"/>
      <c r="AM948" s="246"/>
    </row>
    <row r="949" spans="1:39" s="17" customFormat="1" ht="14.25" customHeight="1" x14ac:dyDescent="0.25">
      <c r="A949" s="198"/>
      <c r="B949" s="200"/>
      <c r="C949" s="199"/>
      <c r="D949" s="199"/>
      <c r="E949" s="199"/>
      <c r="F949" s="200"/>
      <c r="G949" s="200"/>
      <c r="H949" s="198"/>
      <c r="I949" s="199"/>
      <c r="J949" s="212"/>
      <c r="K949" s="198"/>
      <c r="L949" s="198"/>
      <c r="M949" s="198"/>
      <c r="N949" s="198"/>
      <c r="O949" s="198"/>
      <c r="P949" s="198"/>
      <c r="Q949" s="198"/>
      <c r="R949" s="198"/>
      <c r="S949" s="198"/>
      <c r="T949" s="331"/>
      <c r="U949" s="331"/>
      <c r="V949" s="332"/>
      <c r="W949" s="332"/>
      <c r="X949" s="333"/>
      <c r="Y949" s="199"/>
      <c r="Z949" s="199"/>
      <c r="AA949" s="198"/>
      <c r="AB949" s="195"/>
      <c r="AC949" s="246"/>
      <c r="AD949" s="195"/>
      <c r="AE949" s="246"/>
      <c r="AF949" s="195"/>
      <c r="AG949" s="246"/>
      <c r="AH949" s="195"/>
      <c r="AI949" s="246"/>
      <c r="AK949" s="246"/>
      <c r="AM949" s="246"/>
    </row>
    <row r="950" spans="1:39" s="17" customFormat="1" ht="14.25" customHeight="1" x14ac:dyDescent="0.25">
      <c r="A950" s="198"/>
      <c r="B950" s="200"/>
      <c r="C950" s="199"/>
      <c r="D950" s="199"/>
      <c r="E950" s="199"/>
      <c r="F950" s="200"/>
      <c r="G950" s="200"/>
      <c r="H950" s="198"/>
      <c r="I950" s="199"/>
      <c r="J950" s="212"/>
      <c r="K950" s="198"/>
      <c r="L950" s="198"/>
      <c r="M950" s="198"/>
      <c r="N950" s="198"/>
      <c r="O950" s="198"/>
      <c r="P950" s="198"/>
      <c r="Q950" s="198"/>
      <c r="R950" s="198"/>
      <c r="S950" s="198"/>
      <c r="T950" s="331"/>
      <c r="U950" s="331"/>
      <c r="V950" s="332"/>
      <c r="W950" s="332"/>
      <c r="X950" s="333"/>
      <c r="Y950" s="199"/>
      <c r="Z950" s="199"/>
      <c r="AA950" s="198"/>
      <c r="AB950" s="195"/>
      <c r="AC950" s="246"/>
      <c r="AD950" s="195"/>
      <c r="AE950" s="246"/>
      <c r="AF950" s="195"/>
      <c r="AG950" s="246"/>
      <c r="AH950" s="195"/>
      <c r="AI950" s="246"/>
      <c r="AK950" s="246"/>
      <c r="AM950" s="246"/>
    </row>
    <row r="951" spans="1:39" s="17" customFormat="1" ht="14.25" customHeight="1" x14ac:dyDescent="0.25">
      <c r="A951" s="198"/>
      <c r="B951" s="200"/>
      <c r="C951" s="199"/>
      <c r="D951" s="199"/>
      <c r="E951" s="199"/>
      <c r="F951" s="200"/>
      <c r="G951" s="200"/>
      <c r="H951" s="198"/>
      <c r="I951" s="199"/>
      <c r="J951" s="212"/>
      <c r="K951" s="198"/>
      <c r="L951" s="198"/>
      <c r="M951" s="198"/>
      <c r="N951" s="198"/>
      <c r="O951" s="198"/>
      <c r="P951" s="198"/>
      <c r="Q951" s="198"/>
      <c r="R951" s="198"/>
      <c r="S951" s="198"/>
      <c r="T951" s="331"/>
      <c r="U951" s="331"/>
      <c r="V951" s="332"/>
      <c r="W951" s="332"/>
      <c r="X951" s="333"/>
      <c r="Y951" s="199"/>
      <c r="Z951" s="199"/>
      <c r="AA951" s="198"/>
      <c r="AB951" s="195"/>
      <c r="AC951" s="246"/>
      <c r="AD951" s="195"/>
      <c r="AE951" s="246"/>
      <c r="AF951" s="195"/>
      <c r="AG951" s="246"/>
      <c r="AH951" s="195"/>
      <c r="AI951" s="246"/>
      <c r="AK951" s="246"/>
      <c r="AM951" s="246"/>
    </row>
    <row r="952" spans="1:39" s="17" customFormat="1" ht="14.25" customHeight="1" x14ac:dyDescent="0.25">
      <c r="A952" s="198"/>
      <c r="B952" s="200"/>
      <c r="C952" s="199"/>
      <c r="D952" s="199"/>
      <c r="E952" s="199"/>
      <c r="F952" s="200"/>
      <c r="G952" s="200"/>
      <c r="H952" s="198"/>
      <c r="I952" s="199"/>
      <c r="J952" s="212"/>
      <c r="K952" s="198"/>
      <c r="L952" s="198"/>
      <c r="M952" s="198"/>
      <c r="N952" s="198"/>
      <c r="O952" s="198"/>
      <c r="P952" s="198"/>
      <c r="Q952" s="198"/>
      <c r="R952" s="198"/>
      <c r="S952" s="198"/>
      <c r="T952" s="331"/>
      <c r="U952" s="331"/>
      <c r="V952" s="332"/>
      <c r="W952" s="332"/>
      <c r="X952" s="333"/>
      <c r="Y952" s="199"/>
      <c r="Z952" s="199"/>
      <c r="AA952" s="198"/>
      <c r="AB952" s="195"/>
      <c r="AC952" s="246"/>
      <c r="AD952" s="195"/>
      <c r="AE952" s="246"/>
      <c r="AF952" s="195"/>
      <c r="AG952" s="246"/>
      <c r="AH952" s="195"/>
      <c r="AI952" s="246"/>
      <c r="AK952" s="246"/>
      <c r="AM952" s="246"/>
    </row>
    <row r="953" spans="1:39" s="17" customFormat="1" ht="14.25" customHeight="1" x14ac:dyDescent="0.25">
      <c r="A953" s="198"/>
      <c r="B953" s="200"/>
      <c r="C953" s="199"/>
      <c r="D953" s="199"/>
      <c r="E953" s="199"/>
      <c r="F953" s="200"/>
      <c r="G953" s="200"/>
      <c r="H953" s="198"/>
      <c r="I953" s="199"/>
      <c r="J953" s="212"/>
      <c r="K953" s="198"/>
      <c r="L953" s="198"/>
      <c r="M953" s="198"/>
      <c r="N953" s="198"/>
      <c r="O953" s="198"/>
      <c r="P953" s="198"/>
      <c r="Q953" s="198"/>
      <c r="R953" s="198"/>
      <c r="S953" s="198"/>
      <c r="T953" s="331"/>
      <c r="U953" s="331"/>
      <c r="V953" s="332"/>
      <c r="W953" s="332"/>
      <c r="X953" s="333"/>
      <c r="Y953" s="199"/>
      <c r="Z953" s="199"/>
      <c r="AA953" s="198"/>
      <c r="AB953" s="195"/>
      <c r="AC953" s="246"/>
      <c r="AD953" s="195"/>
      <c r="AE953" s="246"/>
      <c r="AF953" s="195"/>
      <c r="AG953" s="246"/>
      <c r="AH953" s="195"/>
      <c r="AI953" s="246"/>
      <c r="AK953" s="246"/>
      <c r="AM953" s="246"/>
    </row>
    <row r="954" spans="1:39" s="17" customFormat="1" ht="14.25" customHeight="1" x14ac:dyDescent="0.25">
      <c r="A954" s="198"/>
      <c r="B954" s="200"/>
      <c r="C954" s="199"/>
      <c r="D954" s="199"/>
      <c r="E954" s="199"/>
      <c r="F954" s="200"/>
      <c r="G954" s="200"/>
      <c r="H954" s="198"/>
      <c r="I954" s="199"/>
      <c r="J954" s="212"/>
      <c r="K954" s="198"/>
      <c r="L954" s="198"/>
      <c r="M954" s="198"/>
      <c r="N954" s="198"/>
      <c r="O954" s="198"/>
      <c r="P954" s="198"/>
      <c r="Q954" s="198"/>
      <c r="R954" s="198"/>
      <c r="S954" s="198"/>
      <c r="T954" s="331"/>
      <c r="U954" s="331"/>
      <c r="V954" s="332"/>
      <c r="W954" s="332"/>
      <c r="X954" s="333"/>
      <c r="Y954" s="199"/>
      <c r="Z954" s="199"/>
      <c r="AA954" s="198"/>
      <c r="AB954" s="195"/>
      <c r="AC954" s="246"/>
      <c r="AD954" s="195"/>
      <c r="AE954" s="246"/>
      <c r="AF954" s="195"/>
      <c r="AG954" s="246"/>
      <c r="AH954" s="195"/>
      <c r="AI954" s="246"/>
      <c r="AK954" s="246"/>
      <c r="AM954" s="246"/>
    </row>
    <row r="955" spans="1:39" s="17" customFormat="1" ht="14.25" customHeight="1" x14ac:dyDescent="0.25">
      <c r="A955" s="198"/>
      <c r="B955" s="200"/>
      <c r="C955" s="199"/>
      <c r="D955" s="199"/>
      <c r="E955" s="199"/>
      <c r="F955" s="200"/>
      <c r="G955" s="200"/>
      <c r="H955" s="198"/>
      <c r="I955" s="199"/>
      <c r="J955" s="212"/>
      <c r="K955" s="198"/>
      <c r="L955" s="198"/>
      <c r="M955" s="198"/>
      <c r="N955" s="198"/>
      <c r="O955" s="198"/>
      <c r="P955" s="198"/>
      <c r="Q955" s="198"/>
      <c r="R955" s="198"/>
      <c r="S955" s="198"/>
      <c r="T955" s="331"/>
      <c r="U955" s="331"/>
      <c r="V955" s="332"/>
      <c r="W955" s="332"/>
      <c r="X955" s="333"/>
      <c r="Y955" s="199"/>
      <c r="Z955" s="199"/>
      <c r="AA955" s="198"/>
      <c r="AB955" s="195"/>
      <c r="AC955" s="246"/>
      <c r="AD955" s="195"/>
      <c r="AE955" s="246"/>
      <c r="AF955" s="195"/>
      <c r="AG955" s="246"/>
      <c r="AH955" s="195"/>
      <c r="AI955" s="246"/>
      <c r="AK955" s="246"/>
      <c r="AM955" s="246"/>
    </row>
    <row r="956" spans="1:39" s="17" customFormat="1" ht="14.25" customHeight="1" x14ac:dyDescent="0.25">
      <c r="A956" s="198"/>
      <c r="B956" s="200"/>
      <c r="C956" s="199"/>
      <c r="D956" s="199"/>
      <c r="E956" s="199"/>
      <c r="F956" s="200"/>
      <c r="G956" s="200"/>
      <c r="H956" s="198"/>
      <c r="I956" s="199"/>
      <c r="J956" s="212"/>
      <c r="K956" s="198"/>
      <c r="L956" s="198"/>
      <c r="M956" s="198"/>
      <c r="N956" s="198"/>
      <c r="O956" s="198"/>
      <c r="P956" s="198"/>
      <c r="Q956" s="198"/>
      <c r="R956" s="198"/>
      <c r="S956" s="198"/>
      <c r="T956" s="331"/>
      <c r="U956" s="331"/>
      <c r="V956" s="332"/>
      <c r="W956" s="332"/>
      <c r="X956" s="333"/>
      <c r="Y956" s="199"/>
      <c r="Z956" s="199"/>
      <c r="AA956" s="198"/>
      <c r="AB956" s="195"/>
      <c r="AC956" s="246"/>
      <c r="AD956" s="195"/>
      <c r="AE956" s="246"/>
      <c r="AF956" s="195"/>
      <c r="AG956" s="246"/>
      <c r="AH956" s="195"/>
      <c r="AI956" s="246"/>
      <c r="AK956" s="246"/>
      <c r="AM956" s="246"/>
    </row>
    <row r="957" spans="1:39" s="17" customFormat="1" ht="14.25" customHeight="1" x14ac:dyDescent="0.25">
      <c r="A957" s="198"/>
      <c r="B957" s="200"/>
      <c r="C957" s="199"/>
      <c r="D957" s="199"/>
      <c r="E957" s="199"/>
      <c r="F957" s="200"/>
      <c r="G957" s="200"/>
      <c r="H957" s="198"/>
      <c r="I957" s="199"/>
      <c r="J957" s="212"/>
      <c r="K957" s="198"/>
      <c r="L957" s="198"/>
      <c r="M957" s="198"/>
      <c r="N957" s="198"/>
      <c r="O957" s="198"/>
      <c r="P957" s="198"/>
      <c r="Q957" s="198"/>
      <c r="R957" s="198"/>
      <c r="S957" s="198"/>
      <c r="T957" s="331"/>
      <c r="U957" s="331"/>
      <c r="V957" s="332"/>
      <c r="W957" s="332"/>
      <c r="X957" s="333"/>
      <c r="Y957" s="199"/>
      <c r="Z957" s="199"/>
      <c r="AA957" s="198"/>
      <c r="AB957" s="195"/>
      <c r="AC957" s="246"/>
      <c r="AD957" s="195"/>
      <c r="AE957" s="246"/>
      <c r="AF957" s="195"/>
      <c r="AG957" s="246"/>
      <c r="AH957" s="195"/>
      <c r="AI957" s="246"/>
      <c r="AK957" s="246"/>
      <c r="AM957" s="246"/>
    </row>
    <row r="958" spans="1:39" s="17" customFormat="1" ht="14.25" customHeight="1" x14ac:dyDescent="0.25">
      <c r="A958" s="198"/>
      <c r="B958" s="200"/>
      <c r="C958" s="199"/>
      <c r="D958" s="199"/>
      <c r="E958" s="199"/>
      <c r="F958" s="200"/>
      <c r="G958" s="200"/>
      <c r="H958" s="198"/>
      <c r="I958" s="199"/>
      <c r="J958" s="212"/>
      <c r="K958" s="198"/>
      <c r="L958" s="198"/>
      <c r="M958" s="198"/>
      <c r="N958" s="198"/>
      <c r="O958" s="198"/>
      <c r="P958" s="198"/>
      <c r="Q958" s="198"/>
      <c r="R958" s="198"/>
      <c r="S958" s="198"/>
      <c r="T958" s="331"/>
      <c r="U958" s="331"/>
      <c r="V958" s="332"/>
      <c r="W958" s="332"/>
      <c r="X958" s="333"/>
      <c r="Y958" s="199"/>
      <c r="Z958" s="199"/>
      <c r="AA958" s="198"/>
      <c r="AB958" s="195"/>
      <c r="AC958" s="246"/>
      <c r="AD958" s="195"/>
      <c r="AE958" s="246"/>
      <c r="AF958" s="195"/>
      <c r="AG958" s="246"/>
      <c r="AH958" s="195"/>
      <c r="AI958" s="246"/>
      <c r="AK958" s="246"/>
      <c r="AM958" s="246"/>
    </row>
    <row r="959" spans="1:39" s="17" customFormat="1" ht="14.25" customHeight="1" x14ac:dyDescent="0.25">
      <c r="A959" s="198"/>
      <c r="B959" s="200"/>
      <c r="C959" s="199"/>
      <c r="D959" s="199"/>
      <c r="E959" s="199"/>
      <c r="F959" s="200"/>
      <c r="G959" s="200"/>
      <c r="H959" s="198"/>
      <c r="I959" s="199"/>
      <c r="J959" s="212"/>
      <c r="K959" s="198"/>
      <c r="L959" s="198"/>
      <c r="M959" s="198"/>
      <c r="N959" s="198"/>
      <c r="O959" s="198"/>
      <c r="P959" s="198"/>
      <c r="Q959" s="198"/>
      <c r="R959" s="198"/>
      <c r="S959" s="198"/>
      <c r="T959" s="331"/>
      <c r="U959" s="331"/>
      <c r="V959" s="332"/>
      <c r="W959" s="332"/>
      <c r="X959" s="333"/>
      <c r="Y959" s="199"/>
      <c r="Z959" s="199"/>
      <c r="AA959" s="198"/>
      <c r="AB959" s="195"/>
      <c r="AC959" s="246"/>
      <c r="AD959" s="195"/>
      <c r="AE959" s="246"/>
      <c r="AF959" s="195"/>
      <c r="AG959" s="246"/>
      <c r="AH959" s="195"/>
      <c r="AI959" s="246"/>
      <c r="AK959" s="246"/>
      <c r="AM959" s="246"/>
    </row>
    <row r="960" spans="1:39" s="17" customFormat="1" ht="14.25" customHeight="1" x14ac:dyDescent="0.25">
      <c r="A960" s="198"/>
      <c r="B960" s="200"/>
      <c r="C960" s="199"/>
      <c r="D960" s="199"/>
      <c r="E960" s="199"/>
      <c r="F960" s="200"/>
      <c r="G960" s="200"/>
      <c r="H960" s="198"/>
      <c r="I960" s="199"/>
      <c r="J960" s="212"/>
      <c r="K960" s="198"/>
      <c r="L960" s="198"/>
      <c r="M960" s="198"/>
      <c r="N960" s="198"/>
      <c r="O960" s="198"/>
      <c r="P960" s="198"/>
      <c r="Q960" s="198"/>
      <c r="R960" s="198"/>
      <c r="S960" s="198"/>
      <c r="T960" s="331"/>
      <c r="U960" s="331"/>
      <c r="V960" s="332"/>
      <c r="W960" s="332"/>
      <c r="X960" s="333"/>
      <c r="Y960" s="199"/>
      <c r="Z960" s="199"/>
      <c r="AA960" s="198"/>
      <c r="AB960" s="195"/>
      <c r="AC960" s="246"/>
      <c r="AD960" s="195"/>
      <c r="AE960" s="246"/>
      <c r="AF960" s="195"/>
      <c r="AG960" s="246"/>
      <c r="AH960" s="195"/>
      <c r="AI960" s="246"/>
      <c r="AK960" s="246"/>
      <c r="AM960" s="246"/>
    </row>
    <row r="961" spans="1:39" s="17" customFormat="1" ht="14.25" customHeight="1" x14ac:dyDescent="0.25">
      <c r="A961" s="198"/>
      <c r="B961" s="200"/>
      <c r="C961" s="199"/>
      <c r="D961" s="199"/>
      <c r="E961" s="199"/>
      <c r="F961" s="200"/>
      <c r="G961" s="200"/>
      <c r="H961" s="198"/>
      <c r="I961" s="199"/>
      <c r="J961" s="212"/>
      <c r="K961" s="198"/>
      <c r="L961" s="198"/>
      <c r="M961" s="198"/>
      <c r="N961" s="198"/>
      <c r="O961" s="198"/>
      <c r="P961" s="198"/>
      <c r="Q961" s="198"/>
      <c r="R961" s="198"/>
      <c r="S961" s="198"/>
      <c r="T961" s="331"/>
      <c r="U961" s="331"/>
      <c r="V961" s="332"/>
      <c r="W961" s="332"/>
      <c r="X961" s="333"/>
      <c r="Y961" s="199"/>
      <c r="Z961" s="199"/>
      <c r="AA961" s="198"/>
      <c r="AB961" s="195"/>
      <c r="AC961" s="246"/>
      <c r="AD961" s="195"/>
      <c r="AE961" s="246"/>
      <c r="AF961" s="195"/>
      <c r="AG961" s="246"/>
      <c r="AH961" s="195"/>
      <c r="AI961" s="246"/>
      <c r="AK961" s="246"/>
      <c r="AM961" s="246"/>
    </row>
    <row r="962" spans="1:39" s="17" customFormat="1" ht="14.25" customHeight="1" x14ac:dyDescent="0.25">
      <c r="A962" s="198"/>
      <c r="B962" s="200"/>
      <c r="C962" s="199"/>
      <c r="D962" s="199"/>
      <c r="E962" s="199"/>
      <c r="F962" s="200"/>
      <c r="G962" s="200"/>
      <c r="H962" s="198"/>
      <c r="I962" s="199"/>
      <c r="J962" s="212"/>
      <c r="K962" s="198"/>
      <c r="L962" s="198"/>
      <c r="M962" s="198"/>
      <c r="N962" s="198"/>
      <c r="O962" s="198"/>
      <c r="P962" s="198"/>
      <c r="Q962" s="198"/>
      <c r="R962" s="198"/>
      <c r="S962" s="198"/>
      <c r="T962" s="331"/>
      <c r="U962" s="331"/>
      <c r="V962" s="332"/>
      <c r="W962" s="332"/>
      <c r="X962" s="333"/>
      <c r="Y962" s="199"/>
      <c r="Z962" s="199"/>
      <c r="AA962" s="198"/>
      <c r="AB962" s="195"/>
      <c r="AC962" s="246"/>
      <c r="AD962" s="195"/>
      <c r="AE962" s="246"/>
      <c r="AF962" s="195"/>
      <c r="AG962" s="246"/>
      <c r="AH962" s="195"/>
      <c r="AI962" s="246"/>
      <c r="AK962" s="246"/>
      <c r="AM962" s="246"/>
    </row>
    <row r="963" spans="1:39" s="17" customFormat="1" ht="14.25" customHeight="1" x14ac:dyDescent="0.25">
      <c r="A963" s="198"/>
      <c r="B963" s="200"/>
      <c r="C963" s="199"/>
      <c r="D963" s="199"/>
      <c r="E963" s="199"/>
      <c r="F963" s="200"/>
      <c r="G963" s="200"/>
      <c r="H963" s="198"/>
      <c r="I963" s="199"/>
      <c r="J963" s="212"/>
      <c r="K963" s="198"/>
      <c r="L963" s="198"/>
      <c r="M963" s="198"/>
      <c r="N963" s="198"/>
      <c r="O963" s="198"/>
      <c r="P963" s="198"/>
      <c r="Q963" s="198"/>
      <c r="R963" s="198"/>
      <c r="S963" s="198"/>
      <c r="T963" s="331"/>
      <c r="U963" s="331"/>
      <c r="V963" s="332"/>
      <c r="W963" s="332"/>
      <c r="X963" s="333"/>
      <c r="Y963" s="199"/>
      <c r="Z963" s="199"/>
      <c r="AA963" s="198"/>
      <c r="AB963" s="195"/>
      <c r="AC963" s="246"/>
      <c r="AD963" s="195"/>
      <c r="AE963" s="246"/>
      <c r="AF963" s="195"/>
      <c r="AG963" s="246"/>
      <c r="AH963" s="195"/>
      <c r="AI963" s="246"/>
      <c r="AK963" s="246"/>
      <c r="AM963" s="246"/>
    </row>
    <row r="964" spans="1:39" s="17" customFormat="1" ht="14.25" customHeight="1" x14ac:dyDescent="0.25">
      <c r="A964" s="198"/>
      <c r="B964" s="200"/>
      <c r="C964" s="199"/>
      <c r="D964" s="199"/>
      <c r="E964" s="199"/>
      <c r="F964" s="200"/>
      <c r="G964" s="200"/>
      <c r="H964" s="198"/>
      <c r="I964" s="199"/>
      <c r="J964" s="212"/>
      <c r="K964" s="198"/>
      <c r="L964" s="198"/>
      <c r="M964" s="198"/>
      <c r="N964" s="198"/>
      <c r="O964" s="198"/>
      <c r="P964" s="198"/>
      <c r="Q964" s="198"/>
      <c r="R964" s="198"/>
      <c r="S964" s="198"/>
      <c r="T964" s="331"/>
      <c r="U964" s="331"/>
      <c r="V964" s="332"/>
      <c r="W964" s="332"/>
      <c r="X964" s="333"/>
      <c r="Y964" s="199"/>
      <c r="Z964" s="199"/>
      <c r="AA964" s="198"/>
      <c r="AB964" s="195"/>
      <c r="AC964" s="246"/>
      <c r="AD964" s="195"/>
      <c r="AE964" s="246"/>
      <c r="AF964" s="195"/>
      <c r="AG964" s="246"/>
      <c r="AH964" s="195"/>
      <c r="AI964" s="246"/>
      <c r="AK964" s="246"/>
      <c r="AM964" s="246"/>
    </row>
    <row r="965" spans="1:39" s="17" customFormat="1" ht="14.25" customHeight="1" x14ac:dyDescent="0.25">
      <c r="A965" s="198"/>
      <c r="B965" s="200"/>
      <c r="C965" s="199"/>
      <c r="D965" s="199"/>
      <c r="E965" s="199"/>
      <c r="F965" s="200"/>
      <c r="G965" s="200"/>
      <c r="H965" s="198"/>
      <c r="I965" s="199"/>
      <c r="J965" s="212"/>
      <c r="K965" s="198"/>
      <c r="L965" s="198"/>
      <c r="M965" s="198"/>
      <c r="N965" s="198"/>
      <c r="O965" s="198"/>
      <c r="P965" s="198"/>
      <c r="Q965" s="198"/>
      <c r="R965" s="198"/>
      <c r="S965" s="198"/>
      <c r="T965" s="331"/>
      <c r="U965" s="331"/>
      <c r="V965" s="332"/>
      <c r="W965" s="332"/>
      <c r="X965" s="333"/>
      <c r="Y965" s="199"/>
      <c r="Z965" s="199"/>
      <c r="AA965" s="198"/>
      <c r="AB965" s="195"/>
      <c r="AC965" s="246"/>
      <c r="AD965" s="195"/>
      <c r="AE965" s="246"/>
      <c r="AF965" s="195"/>
      <c r="AG965" s="246"/>
      <c r="AH965" s="195"/>
      <c r="AI965" s="246"/>
      <c r="AK965" s="246"/>
      <c r="AM965" s="246"/>
    </row>
    <row r="966" spans="1:39" s="17" customFormat="1" ht="14.25" customHeight="1" x14ac:dyDescent="0.25">
      <c r="A966" s="198"/>
      <c r="B966" s="200"/>
      <c r="C966" s="199"/>
      <c r="D966" s="199"/>
      <c r="E966" s="199"/>
      <c r="F966" s="200"/>
      <c r="G966" s="200"/>
      <c r="H966" s="198"/>
      <c r="I966" s="199"/>
      <c r="J966" s="212"/>
      <c r="K966" s="198"/>
      <c r="L966" s="198"/>
      <c r="M966" s="198"/>
      <c r="N966" s="198"/>
      <c r="O966" s="198"/>
      <c r="P966" s="198"/>
      <c r="Q966" s="198"/>
      <c r="R966" s="198"/>
      <c r="S966" s="198"/>
      <c r="T966" s="331"/>
      <c r="U966" s="331"/>
      <c r="V966" s="332"/>
      <c r="W966" s="332"/>
      <c r="X966" s="333"/>
      <c r="Y966" s="199"/>
      <c r="Z966" s="199"/>
      <c r="AA966" s="198"/>
      <c r="AB966" s="195"/>
      <c r="AC966" s="246"/>
      <c r="AD966" s="195"/>
      <c r="AE966" s="246"/>
      <c r="AF966" s="195"/>
      <c r="AG966" s="246"/>
      <c r="AH966" s="195"/>
      <c r="AI966" s="246"/>
      <c r="AK966" s="246"/>
      <c r="AM966" s="246"/>
    </row>
    <row r="967" spans="1:39" s="17" customFormat="1" ht="14.25" customHeight="1" x14ac:dyDescent="0.25">
      <c r="A967" s="198"/>
      <c r="B967" s="200"/>
      <c r="C967" s="199"/>
      <c r="D967" s="199"/>
      <c r="E967" s="199"/>
      <c r="F967" s="200"/>
      <c r="G967" s="200"/>
      <c r="H967" s="198"/>
      <c r="I967" s="199"/>
      <c r="J967" s="212"/>
      <c r="K967" s="198"/>
      <c r="L967" s="198"/>
      <c r="M967" s="198"/>
      <c r="N967" s="198"/>
      <c r="O967" s="198"/>
      <c r="P967" s="198"/>
      <c r="Q967" s="198"/>
      <c r="R967" s="198"/>
      <c r="S967" s="198"/>
      <c r="T967" s="331"/>
      <c r="U967" s="331"/>
      <c r="V967" s="332"/>
      <c r="W967" s="332"/>
      <c r="X967" s="333"/>
      <c r="Y967" s="199"/>
      <c r="Z967" s="199"/>
      <c r="AA967" s="198"/>
      <c r="AB967" s="195"/>
      <c r="AC967" s="246"/>
      <c r="AD967" s="195"/>
      <c r="AE967" s="246"/>
      <c r="AF967" s="195"/>
      <c r="AG967" s="246"/>
      <c r="AH967" s="195"/>
      <c r="AI967" s="246"/>
      <c r="AK967" s="246"/>
      <c r="AM967" s="246"/>
    </row>
    <row r="968" spans="1:39" s="17" customFormat="1" ht="14.25" customHeight="1" x14ac:dyDescent="0.25">
      <c r="A968" s="198"/>
      <c r="B968" s="200"/>
      <c r="C968" s="199"/>
      <c r="D968" s="199"/>
      <c r="E968" s="199"/>
      <c r="F968" s="200"/>
      <c r="G968" s="200"/>
      <c r="H968" s="198"/>
      <c r="I968" s="199"/>
      <c r="J968" s="212"/>
      <c r="K968" s="198"/>
      <c r="L968" s="198"/>
      <c r="M968" s="198"/>
      <c r="N968" s="198"/>
      <c r="O968" s="198"/>
      <c r="P968" s="198"/>
      <c r="Q968" s="198"/>
      <c r="R968" s="198"/>
      <c r="S968" s="198"/>
      <c r="T968" s="331"/>
      <c r="U968" s="331"/>
      <c r="V968" s="332"/>
      <c r="W968" s="332"/>
      <c r="X968" s="333"/>
      <c r="Y968" s="199"/>
      <c r="Z968" s="199"/>
      <c r="AA968" s="198"/>
      <c r="AB968" s="195"/>
      <c r="AC968" s="246"/>
      <c r="AD968" s="195"/>
      <c r="AE968" s="246"/>
      <c r="AF968" s="195"/>
      <c r="AG968" s="246"/>
      <c r="AH968" s="195"/>
      <c r="AI968" s="246"/>
      <c r="AK968" s="246"/>
      <c r="AM968" s="246"/>
    </row>
    <row r="969" spans="1:39" s="17" customFormat="1" ht="14.25" customHeight="1" x14ac:dyDescent="0.25">
      <c r="A969" s="198"/>
      <c r="B969" s="200"/>
      <c r="C969" s="199"/>
      <c r="D969" s="199"/>
      <c r="E969" s="199"/>
      <c r="F969" s="200"/>
      <c r="G969" s="200"/>
      <c r="H969" s="198"/>
      <c r="I969" s="199"/>
      <c r="J969" s="212"/>
      <c r="K969" s="198"/>
      <c r="L969" s="198"/>
      <c r="M969" s="198"/>
      <c r="N969" s="198"/>
      <c r="O969" s="198"/>
      <c r="P969" s="198"/>
      <c r="Q969" s="198"/>
      <c r="R969" s="198"/>
      <c r="S969" s="198"/>
      <c r="T969" s="331"/>
      <c r="U969" s="331"/>
      <c r="V969" s="332"/>
      <c r="W969" s="332"/>
      <c r="X969" s="333"/>
      <c r="Y969" s="199"/>
      <c r="Z969" s="199"/>
      <c r="AA969" s="198"/>
      <c r="AB969" s="195"/>
      <c r="AC969" s="246"/>
      <c r="AD969" s="195"/>
      <c r="AE969" s="246"/>
      <c r="AF969" s="195"/>
      <c r="AG969" s="246"/>
      <c r="AH969" s="195"/>
      <c r="AI969" s="246"/>
      <c r="AK969" s="246"/>
      <c r="AM969" s="246"/>
    </row>
    <row r="970" spans="1:39" s="17" customFormat="1" ht="14.25" customHeight="1" x14ac:dyDescent="0.25">
      <c r="A970" s="198"/>
      <c r="B970" s="200"/>
      <c r="C970" s="199"/>
      <c r="D970" s="199"/>
      <c r="E970" s="199"/>
      <c r="F970" s="200"/>
      <c r="G970" s="200"/>
      <c r="H970" s="198"/>
      <c r="I970" s="199"/>
      <c r="J970" s="212"/>
      <c r="K970" s="198"/>
      <c r="L970" s="198"/>
      <c r="M970" s="198"/>
      <c r="N970" s="198"/>
      <c r="O970" s="198"/>
      <c r="P970" s="198"/>
      <c r="Q970" s="198"/>
      <c r="R970" s="198"/>
      <c r="S970" s="198"/>
      <c r="T970" s="331"/>
      <c r="U970" s="331"/>
      <c r="V970" s="332"/>
      <c r="W970" s="332"/>
      <c r="X970" s="333"/>
      <c r="Y970" s="199"/>
      <c r="Z970" s="199"/>
      <c r="AA970" s="198"/>
      <c r="AB970" s="195"/>
      <c r="AC970" s="246"/>
      <c r="AD970" s="195"/>
      <c r="AE970" s="246"/>
      <c r="AF970" s="195"/>
      <c r="AG970" s="246"/>
      <c r="AH970" s="195"/>
      <c r="AI970" s="246"/>
      <c r="AK970" s="246"/>
      <c r="AM970" s="246"/>
    </row>
    <row r="971" spans="1:39" s="17" customFormat="1" ht="14.25" customHeight="1" x14ac:dyDescent="0.25">
      <c r="A971" s="198"/>
      <c r="B971" s="200"/>
      <c r="C971" s="199"/>
      <c r="D971" s="199"/>
      <c r="E971" s="199"/>
      <c r="F971" s="200"/>
      <c r="G971" s="200"/>
      <c r="H971" s="198"/>
      <c r="I971" s="199"/>
      <c r="J971" s="212"/>
      <c r="K971" s="198"/>
      <c r="L971" s="198"/>
      <c r="M971" s="198"/>
      <c r="N971" s="198"/>
      <c r="O971" s="198"/>
      <c r="P971" s="198"/>
      <c r="Q971" s="198"/>
      <c r="R971" s="198"/>
      <c r="S971" s="198"/>
      <c r="T971" s="331"/>
      <c r="U971" s="331"/>
      <c r="V971" s="332"/>
      <c r="W971" s="332"/>
      <c r="X971" s="333"/>
      <c r="Y971" s="199"/>
      <c r="Z971" s="199"/>
      <c r="AA971" s="198"/>
      <c r="AB971" s="195"/>
      <c r="AC971" s="246"/>
      <c r="AD971" s="195"/>
      <c r="AE971" s="246"/>
      <c r="AF971" s="195"/>
      <c r="AG971" s="246"/>
      <c r="AH971" s="195"/>
      <c r="AI971" s="246"/>
      <c r="AK971" s="246"/>
      <c r="AM971" s="246"/>
    </row>
    <row r="972" spans="1:39" s="17" customFormat="1" ht="14.25" customHeight="1" x14ac:dyDescent="0.25">
      <c r="A972" s="198"/>
      <c r="B972" s="200"/>
      <c r="C972" s="199"/>
      <c r="D972" s="199"/>
      <c r="E972" s="199"/>
      <c r="F972" s="200"/>
      <c r="G972" s="200"/>
      <c r="H972" s="198"/>
      <c r="I972" s="199"/>
      <c r="J972" s="212"/>
      <c r="K972" s="198"/>
      <c r="L972" s="198"/>
      <c r="M972" s="198"/>
      <c r="N972" s="198"/>
      <c r="O972" s="198"/>
      <c r="P972" s="198"/>
      <c r="Q972" s="198"/>
      <c r="R972" s="198"/>
      <c r="S972" s="198"/>
      <c r="T972" s="331"/>
      <c r="U972" s="331"/>
      <c r="V972" s="332"/>
      <c r="W972" s="332"/>
      <c r="X972" s="333"/>
      <c r="Y972" s="199"/>
      <c r="Z972" s="199"/>
      <c r="AA972" s="198"/>
      <c r="AB972" s="195"/>
      <c r="AC972" s="246"/>
      <c r="AD972" s="195"/>
      <c r="AE972" s="246"/>
      <c r="AF972" s="195"/>
      <c r="AG972" s="246"/>
      <c r="AH972" s="195"/>
      <c r="AI972" s="246"/>
      <c r="AK972" s="246"/>
      <c r="AM972" s="246"/>
    </row>
    <row r="973" spans="1:39" s="17" customFormat="1" ht="14.25" customHeight="1" x14ac:dyDescent="0.25">
      <c r="A973" s="198"/>
      <c r="B973" s="200"/>
      <c r="C973" s="199"/>
      <c r="D973" s="199"/>
      <c r="E973" s="199"/>
      <c r="F973" s="200"/>
      <c r="G973" s="200"/>
      <c r="H973" s="198"/>
      <c r="I973" s="199"/>
      <c r="J973" s="212"/>
      <c r="K973" s="198"/>
      <c r="L973" s="198"/>
      <c r="M973" s="198"/>
      <c r="N973" s="198"/>
      <c r="O973" s="198"/>
      <c r="P973" s="198"/>
      <c r="Q973" s="198"/>
      <c r="R973" s="198"/>
      <c r="S973" s="198"/>
      <c r="T973" s="331"/>
      <c r="U973" s="331"/>
      <c r="V973" s="332"/>
      <c r="W973" s="332"/>
      <c r="X973" s="333"/>
      <c r="Y973" s="199"/>
      <c r="Z973" s="199"/>
      <c r="AA973" s="198"/>
      <c r="AB973" s="195"/>
      <c r="AC973" s="246"/>
      <c r="AD973" s="195"/>
      <c r="AE973" s="246"/>
      <c r="AF973" s="195"/>
      <c r="AG973" s="246"/>
      <c r="AH973" s="195"/>
      <c r="AI973" s="246"/>
      <c r="AK973" s="246"/>
      <c r="AM973" s="246"/>
    </row>
    <row r="974" spans="1:39" s="17" customFormat="1" ht="14.25" customHeight="1" x14ac:dyDescent="0.25">
      <c r="A974" s="198"/>
      <c r="B974" s="200"/>
      <c r="C974" s="199"/>
      <c r="D974" s="199"/>
      <c r="E974" s="199"/>
      <c r="F974" s="200"/>
      <c r="G974" s="200"/>
      <c r="H974" s="198"/>
      <c r="I974" s="199"/>
      <c r="J974" s="212"/>
      <c r="K974" s="198"/>
      <c r="L974" s="198"/>
      <c r="M974" s="198"/>
      <c r="N974" s="198"/>
      <c r="O974" s="198"/>
      <c r="P974" s="198"/>
      <c r="Q974" s="198"/>
      <c r="R974" s="198"/>
      <c r="S974" s="198"/>
      <c r="T974" s="331"/>
      <c r="U974" s="331"/>
      <c r="V974" s="332"/>
      <c r="W974" s="332"/>
      <c r="X974" s="333"/>
      <c r="Y974" s="199"/>
      <c r="Z974" s="199"/>
      <c r="AA974" s="198"/>
      <c r="AB974" s="195"/>
      <c r="AC974" s="246"/>
      <c r="AD974" s="195"/>
      <c r="AE974" s="246"/>
      <c r="AF974" s="195"/>
      <c r="AG974" s="246"/>
      <c r="AH974" s="195"/>
      <c r="AI974" s="246"/>
      <c r="AK974" s="246"/>
      <c r="AM974" s="246"/>
    </row>
    <row r="975" spans="1:39" s="17" customFormat="1" ht="14.25" customHeight="1" x14ac:dyDescent="0.25">
      <c r="A975" s="198"/>
      <c r="B975" s="200"/>
      <c r="C975" s="199"/>
      <c r="D975" s="199"/>
      <c r="E975" s="199"/>
      <c r="F975" s="200"/>
      <c r="G975" s="200"/>
      <c r="H975" s="198"/>
      <c r="I975" s="199"/>
      <c r="J975" s="212"/>
      <c r="K975" s="198"/>
      <c r="L975" s="198"/>
      <c r="M975" s="198"/>
      <c r="N975" s="198"/>
      <c r="O975" s="198"/>
      <c r="P975" s="198"/>
      <c r="Q975" s="198"/>
      <c r="R975" s="198"/>
      <c r="S975" s="198"/>
      <c r="T975" s="331"/>
      <c r="U975" s="331"/>
      <c r="V975" s="332"/>
      <c r="W975" s="332"/>
      <c r="X975" s="333"/>
      <c r="Y975" s="199"/>
      <c r="Z975" s="199"/>
      <c r="AA975" s="198"/>
      <c r="AB975" s="195"/>
      <c r="AC975" s="246"/>
      <c r="AD975" s="195"/>
      <c r="AE975" s="246"/>
      <c r="AF975" s="195"/>
      <c r="AG975" s="246"/>
      <c r="AH975" s="195"/>
      <c r="AI975" s="246"/>
      <c r="AK975" s="246"/>
      <c r="AM975" s="246"/>
    </row>
    <row r="976" spans="1:39" s="17" customFormat="1" ht="14.25" customHeight="1" x14ac:dyDescent="0.25">
      <c r="A976" s="198"/>
      <c r="B976" s="200"/>
      <c r="C976" s="199"/>
      <c r="D976" s="199"/>
      <c r="E976" s="199"/>
      <c r="F976" s="200"/>
      <c r="G976" s="200"/>
      <c r="H976" s="198"/>
      <c r="I976" s="199"/>
      <c r="J976" s="212"/>
      <c r="K976" s="198"/>
      <c r="L976" s="198"/>
      <c r="M976" s="198"/>
      <c r="N976" s="198"/>
      <c r="O976" s="198"/>
      <c r="P976" s="198"/>
      <c r="Q976" s="198"/>
      <c r="R976" s="198"/>
      <c r="S976" s="198"/>
      <c r="T976" s="331"/>
      <c r="U976" s="331"/>
      <c r="V976" s="332"/>
      <c r="W976" s="332"/>
      <c r="X976" s="333"/>
      <c r="Y976" s="199"/>
      <c r="Z976" s="199"/>
      <c r="AA976" s="198"/>
      <c r="AB976" s="195"/>
      <c r="AC976" s="246"/>
      <c r="AD976" s="195"/>
      <c r="AE976" s="246"/>
      <c r="AF976" s="195"/>
      <c r="AG976" s="246"/>
      <c r="AH976" s="195"/>
      <c r="AI976" s="246"/>
      <c r="AK976" s="246"/>
      <c r="AM976" s="246"/>
    </row>
    <row r="977" spans="1:39" s="17" customFormat="1" ht="14.25" customHeight="1" x14ac:dyDescent="0.25">
      <c r="A977" s="198"/>
      <c r="B977" s="200"/>
      <c r="C977" s="199"/>
      <c r="D977" s="199"/>
      <c r="E977" s="199"/>
      <c r="F977" s="200"/>
      <c r="G977" s="200"/>
      <c r="H977" s="198"/>
      <c r="I977" s="199"/>
      <c r="J977" s="212"/>
      <c r="K977" s="198"/>
      <c r="L977" s="198"/>
      <c r="M977" s="198"/>
      <c r="N977" s="198"/>
      <c r="O977" s="198"/>
      <c r="P977" s="198"/>
      <c r="Q977" s="198"/>
      <c r="R977" s="198"/>
      <c r="S977" s="198"/>
      <c r="T977" s="331"/>
      <c r="U977" s="331"/>
      <c r="V977" s="332"/>
      <c r="W977" s="332"/>
      <c r="X977" s="333"/>
      <c r="Y977" s="199"/>
      <c r="Z977" s="199"/>
      <c r="AA977" s="198"/>
      <c r="AB977" s="195"/>
      <c r="AC977" s="246"/>
      <c r="AD977" s="195"/>
      <c r="AE977" s="246"/>
      <c r="AF977" s="195"/>
      <c r="AG977" s="246"/>
      <c r="AH977" s="195"/>
      <c r="AI977" s="246"/>
      <c r="AK977" s="246"/>
      <c r="AM977" s="246"/>
    </row>
    <row r="978" spans="1:39" s="17" customFormat="1" ht="14.25" customHeight="1" x14ac:dyDescent="0.25">
      <c r="A978" s="198"/>
      <c r="B978" s="200"/>
      <c r="C978" s="199"/>
      <c r="D978" s="199"/>
      <c r="E978" s="199"/>
      <c r="F978" s="200"/>
      <c r="G978" s="200"/>
      <c r="H978" s="198"/>
      <c r="I978" s="199"/>
      <c r="J978" s="212"/>
      <c r="K978" s="198"/>
      <c r="L978" s="198"/>
      <c r="M978" s="198"/>
      <c r="N978" s="198"/>
      <c r="O978" s="198"/>
      <c r="P978" s="198"/>
      <c r="Q978" s="198"/>
      <c r="R978" s="198"/>
      <c r="S978" s="198"/>
      <c r="T978" s="331"/>
      <c r="U978" s="331"/>
      <c r="V978" s="332"/>
      <c r="W978" s="332"/>
      <c r="X978" s="333"/>
      <c r="Y978" s="199"/>
      <c r="Z978" s="199"/>
      <c r="AA978" s="198"/>
      <c r="AB978" s="195"/>
      <c r="AC978" s="246"/>
      <c r="AD978" s="195"/>
      <c r="AE978" s="246"/>
      <c r="AF978" s="195"/>
      <c r="AG978" s="246"/>
      <c r="AH978" s="195"/>
      <c r="AI978" s="246"/>
      <c r="AK978" s="246"/>
      <c r="AM978" s="246"/>
    </row>
    <row r="979" spans="1:39" s="17" customFormat="1" ht="14.25" customHeight="1" x14ac:dyDescent="0.25">
      <c r="A979" s="198"/>
      <c r="B979" s="200"/>
      <c r="C979" s="199"/>
      <c r="D979" s="199"/>
      <c r="E979" s="199"/>
      <c r="F979" s="200"/>
      <c r="G979" s="200"/>
      <c r="H979" s="198"/>
      <c r="I979" s="199"/>
      <c r="J979" s="212"/>
      <c r="K979" s="198"/>
      <c r="L979" s="198"/>
      <c r="M979" s="198"/>
      <c r="N979" s="198"/>
      <c r="O979" s="198"/>
      <c r="P979" s="198"/>
      <c r="Q979" s="198"/>
      <c r="R979" s="198"/>
      <c r="S979" s="198"/>
      <c r="T979" s="331"/>
      <c r="U979" s="331"/>
      <c r="V979" s="332"/>
      <c r="W979" s="332"/>
      <c r="X979" s="333"/>
      <c r="Y979" s="199"/>
      <c r="Z979" s="199"/>
      <c r="AA979" s="198"/>
      <c r="AB979" s="195"/>
      <c r="AC979" s="246"/>
      <c r="AD979" s="195"/>
      <c r="AE979" s="246"/>
      <c r="AF979" s="195"/>
      <c r="AG979" s="246"/>
      <c r="AH979" s="195"/>
      <c r="AI979" s="246"/>
      <c r="AK979" s="246"/>
      <c r="AM979" s="246"/>
    </row>
    <row r="980" spans="1:39" s="17" customFormat="1" ht="14.25" customHeight="1" x14ac:dyDescent="0.25">
      <c r="A980" s="198"/>
      <c r="B980" s="200"/>
      <c r="C980" s="199"/>
      <c r="D980" s="199"/>
      <c r="E980" s="199"/>
      <c r="F980" s="200"/>
      <c r="G980" s="200"/>
      <c r="H980" s="198"/>
      <c r="I980" s="199"/>
      <c r="J980" s="212"/>
      <c r="K980" s="198"/>
      <c r="L980" s="198"/>
      <c r="M980" s="198"/>
      <c r="N980" s="198"/>
      <c r="O980" s="198"/>
      <c r="P980" s="198"/>
      <c r="Q980" s="198"/>
      <c r="R980" s="198"/>
      <c r="S980" s="198"/>
      <c r="T980" s="331"/>
      <c r="U980" s="331"/>
      <c r="V980" s="332"/>
      <c r="W980" s="332"/>
      <c r="X980" s="333"/>
      <c r="Y980" s="199"/>
      <c r="Z980" s="199"/>
      <c r="AA980" s="198"/>
      <c r="AB980" s="195"/>
      <c r="AC980" s="246"/>
      <c r="AD980" s="195"/>
      <c r="AE980" s="246"/>
      <c r="AF980" s="195"/>
      <c r="AG980" s="246"/>
      <c r="AH980" s="195"/>
      <c r="AI980" s="246"/>
      <c r="AK980" s="246"/>
      <c r="AM980" s="246"/>
    </row>
    <row r="981" spans="1:39" s="17" customFormat="1" ht="14.25" customHeight="1" x14ac:dyDescent="0.25">
      <c r="A981" s="198"/>
      <c r="B981" s="200"/>
      <c r="C981" s="199"/>
      <c r="D981" s="199"/>
      <c r="E981" s="199"/>
      <c r="F981" s="200"/>
      <c r="G981" s="200"/>
      <c r="H981" s="198"/>
      <c r="I981" s="199"/>
      <c r="J981" s="212"/>
      <c r="K981" s="198"/>
      <c r="L981" s="198"/>
      <c r="M981" s="198"/>
      <c r="N981" s="198"/>
      <c r="O981" s="198"/>
      <c r="P981" s="198"/>
      <c r="Q981" s="198"/>
      <c r="R981" s="198"/>
      <c r="S981" s="198"/>
      <c r="T981" s="331"/>
      <c r="U981" s="331"/>
      <c r="V981" s="332"/>
      <c r="W981" s="332"/>
      <c r="X981" s="333"/>
      <c r="Y981" s="199"/>
      <c r="Z981" s="199"/>
      <c r="AA981" s="198"/>
      <c r="AB981" s="195"/>
      <c r="AC981" s="246"/>
      <c r="AD981" s="195"/>
      <c r="AE981" s="246"/>
      <c r="AF981" s="195"/>
      <c r="AG981" s="246"/>
      <c r="AH981" s="195"/>
      <c r="AI981" s="246"/>
      <c r="AK981" s="246"/>
      <c r="AM981" s="246"/>
    </row>
    <row r="982" spans="1:39" s="17" customFormat="1" ht="14.25" customHeight="1" x14ac:dyDescent="0.25">
      <c r="A982" s="198"/>
      <c r="B982" s="200"/>
      <c r="C982" s="199"/>
      <c r="D982" s="199"/>
      <c r="E982" s="199"/>
      <c r="F982" s="200"/>
      <c r="G982" s="200"/>
      <c r="H982" s="198"/>
      <c r="I982" s="199"/>
      <c r="J982" s="212"/>
      <c r="K982" s="198"/>
      <c r="L982" s="198"/>
      <c r="M982" s="198"/>
      <c r="N982" s="198"/>
      <c r="O982" s="198"/>
      <c r="P982" s="198"/>
      <c r="Q982" s="198"/>
      <c r="R982" s="198"/>
      <c r="S982" s="198"/>
      <c r="T982" s="331"/>
      <c r="U982" s="331"/>
      <c r="V982" s="332"/>
      <c r="W982" s="332"/>
      <c r="X982" s="333"/>
      <c r="Y982" s="199"/>
      <c r="Z982" s="199"/>
      <c r="AA982" s="198"/>
      <c r="AB982" s="195"/>
      <c r="AC982" s="246"/>
      <c r="AD982" s="195"/>
      <c r="AE982" s="246"/>
      <c r="AF982" s="195"/>
      <c r="AG982" s="246"/>
      <c r="AH982" s="195"/>
      <c r="AI982" s="246"/>
      <c r="AK982" s="246"/>
      <c r="AM982" s="246"/>
    </row>
    <row r="983" spans="1:39" s="17" customFormat="1" ht="14.25" customHeight="1" x14ac:dyDescent="0.25">
      <c r="A983" s="198"/>
      <c r="B983" s="200"/>
      <c r="C983" s="199"/>
      <c r="D983" s="199"/>
      <c r="E983" s="199"/>
      <c r="F983" s="200"/>
      <c r="G983" s="200"/>
      <c r="H983" s="198"/>
      <c r="I983" s="199"/>
      <c r="J983" s="212"/>
      <c r="K983" s="198"/>
      <c r="L983" s="198"/>
      <c r="M983" s="198"/>
      <c r="N983" s="198"/>
      <c r="O983" s="198"/>
      <c r="P983" s="198"/>
      <c r="Q983" s="198"/>
      <c r="R983" s="198"/>
      <c r="S983" s="198"/>
      <c r="T983" s="331"/>
      <c r="U983" s="331"/>
      <c r="V983" s="332"/>
      <c r="W983" s="332"/>
      <c r="X983" s="333"/>
      <c r="Y983" s="199"/>
      <c r="Z983" s="199"/>
      <c r="AA983" s="198"/>
      <c r="AB983" s="195"/>
      <c r="AC983" s="246"/>
      <c r="AD983" s="195"/>
      <c r="AE983" s="246"/>
      <c r="AF983" s="195"/>
      <c r="AG983" s="246"/>
      <c r="AH983" s="195"/>
      <c r="AI983" s="246"/>
      <c r="AK983" s="246"/>
      <c r="AM983" s="246"/>
    </row>
    <row r="984" spans="1:39" s="17" customFormat="1" ht="14.25" customHeight="1" x14ac:dyDescent="0.25">
      <c r="A984" s="198"/>
      <c r="B984" s="200"/>
      <c r="C984" s="199"/>
      <c r="D984" s="199"/>
      <c r="E984" s="199"/>
      <c r="F984" s="200"/>
      <c r="G984" s="200"/>
      <c r="H984" s="198"/>
      <c r="I984" s="199"/>
      <c r="J984" s="212"/>
      <c r="K984" s="198"/>
      <c r="L984" s="198"/>
      <c r="M984" s="198"/>
      <c r="N984" s="198"/>
      <c r="O984" s="198"/>
      <c r="P984" s="198"/>
      <c r="Q984" s="198"/>
      <c r="R984" s="198"/>
      <c r="S984" s="198"/>
      <c r="T984" s="331"/>
      <c r="U984" s="331"/>
      <c r="V984" s="332"/>
      <c r="W984" s="332"/>
      <c r="X984" s="333"/>
      <c r="Y984" s="199"/>
      <c r="Z984" s="199"/>
      <c r="AA984" s="198"/>
      <c r="AB984" s="195"/>
      <c r="AC984" s="246"/>
      <c r="AD984" s="195"/>
      <c r="AE984" s="246"/>
      <c r="AF984" s="195"/>
      <c r="AG984" s="246"/>
      <c r="AH984" s="195"/>
      <c r="AI984" s="246"/>
      <c r="AK984" s="246"/>
      <c r="AM984" s="246"/>
    </row>
    <row r="985" spans="1:39" s="17" customFormat="1" ht="14.25" customHeight="1" x14ac:dyDescent="0.25">
      <c r="A985" s="198"/>
      <c r="B985" s="200"/>
      <c r="C985" s="199"/>
      <c r="D985" s="199"/>
      <c r="E985" s="199"/>
      <c r="F985" s="200"/>
      <c r="G985" s="200"/>
      <c r="H985" s="198"/>
      <c r="I985" s="199"/>
      <c r="J985" s="212"/>
      <c r="K985" s="198"/>
      <c r="L985" s="198"/>
      <c r="M985" s="198"/>
      <c r="N985" s="198"/>
      <c r="O985" s="198"/>
      <c r="P985" s="198"/>
      <c r="Q985" s="198"/>
      <c r="R985" s="198"/>
      <c r="S985" s="198"/>
      <c r="T985" s="331"/>
      <c r="U985" s="331"/>
      <c r="V985" s="332"/>
      <c r="W985" s="332"/>
      <c r="X985" s="333"/>
      <c r="Y985" s="199"/>
      <c r="Z985" s="199"/>
      <c r="AA985" s="198"/>
      <c r="AB985" s="195"/>
      <c r="AC985" s="246"/>
      <c r="AD985" s="195"/>
      <c r="AE985" s="246"/>
      <c r="AF985" s="195"/>
      <c r="AG985" s="246"/>
      <c r="AH985" s="195"/>
      <c r="AI985" s="246"/>
      <c r="AK985" s="246"/>
      <c r="AM985" s="246"/>
    </row>
    <row r="986" spans="1:39" s="17" customFormat="1" ht="14.25" customHeight="1" x14ac:dyDescent="0.25">
      <c r="A986" s="198"/>
      <c r="B986" s="200"/>
      <c r="C986" s="199"/>
      <c r="D986" s="199"/>
      <c r="E986" s="199"/>
      <c r="F986" s="200"/>
      <c r="G986" s="200"/>
      <c r="H986" s="198"/>
      <c r="I986" s="199"/>
      <c r="J986" s="212"/>
      <c r="K986" s="198"/>
      <c r="L986" s="198"/>
      <c r="M986" s="198"/>
      <c r="N986" s="198"/>
      <c r="O986" s="198"/>
      <c r="P986" s="198"/>
      <c r="Q986" s="198"/>
      <c r="R986" s="198"/>
      <c r="S986" s="198"/>
      <c r="T986" s="331"/>
      <c r="U986" s="331"/>
      <c r="V986" s="332"/>
      <c r="W986" s="332"/>
      <c r="X986" s="333"/>
      <c r="Y986" s="199"/>
      <c r="Z986" s="199"/>
      <c r="AA986" s="198"/>
      <c r="AB986" s="195"/>
      <c r="AC986" s="246"/>
      <c r="AD986" s="195"/>
      <c r="AE986" s="246"/>
      <c r="AF986" s="195"/>
      <c r="AG986" s="246"/>
      <c r="AH986" s="195"/>
      <c r="AI986" s="246"/>
      <c r="AK986" s="246"/>
      <c r="AM986" s="246"/>
    </row>
    <row r="987" spans="1:39" s="17" customFormat="1" ht="14.25" customHeight="1" x14ac:dyDescent="0.25">
      <c r="A987" s="198"/>
      <c r="B987" s="200"/>
      <c r="C987" s="199"/>
      <c r="D987" s="199"/>
      <c r="E987" s="199"/>
      <c r="F987" s="200"/>
      <c r="G987" s="200"/>
      <c r="H987" s="198"/>
      <c r="I987" s="199"/>
      <c r="J987" s="212"/>
      <c r="K987" s="198"/>
      <c r="L987" s="198"/>
      <c r="M987" s="198"/>
      <c r="N987" s="198"/>
      <c r="O987" s="198"/>
      <c r="P987" s="198"/>
      <c r="Q987" s="198"/>
      <c r="R987" s="198"/>
      <c r="S987" s="198"/>
      <c r="T987" s="331"/>
      <c r="U987" s="331"/>
      <c r="V987" s="332"/>
      <c r="W987" s="332"/>
      <c r="X987" s="333"/>
      <c r="Y987" s="199"/>
      <c r="Z987" s="199"/>
      <c r="AA987" s="198"/>
      <c r="AB987" s="195"/>
      <c r="AC987" s="246"/>
      <c r="AD987" s="195"/>
      <c r="AE987" s="246"/>
      <c r="AF987" s="195"/>
      <c r="AG987" s="246"/>
      <c r="AH987" s="195"/>
      <c r="AI987" s="246"/>
      <c r="AK987" s="246"/>
      <c r="AM987" s="246"/>
    </row>
    <row r="988" spans="1:39" s="17" customFormat="1" ht="14.25" customHeight="1" x14ac:dyDescent="0.25">
      <c r="A988" s="198"/>
      <c r="B988" s="200"/>
      <c r="C988" s="199"/>
      <c r="D988" s="199"/>
      <c r="E988" s="199"/>
      <c r="F988" s="200"/>
      <c r="G988" s="200"/>
      <c r="H988" s="198"/>
      <c r="I988" s="199"/>
      <c r="J988" s="212"/>
      <c r="K988" s="198"/>
      <c r="L988" s="198"/>
      <c r="M988" s="198"/>
      <c r="N988" s="198"/>
      <c r="O988" s="198"/>
      <c r="P988" s="198"/>
      <c r="Q988" s="198"/>
      <c r="R988" s="198"/>
      <c r="S988" s="198"/>
      <c r="T988" s="331"/>
      <c r="U988" s="331"/>
      <c r="V988" s="332"/>
      <c r="W988" s="332"/>
      <c r="X988" s="333"/>
      <c r="Y988" s="199"/>
      <c r="Z988" s="199"/>
      <c r="AA988" s="198"/>
      <c r="AB988" s="195"/>
      <c r="AC988" s="246"/>
      <c r="AD988" s="195"/>
      <c r="AE988" s="246"/>
      <c r="AF988" s="195"/>
      <c r="AG988" s="246"/>
      <c r="AH988" s="195"/>
      <c r="AI988" s="246"/>
      <c r="AK988" s="246"/>
      <c r="AM988" s="246"/>
    </row>
    <row r="989" spans="1:39" s="17" customFormat="1" ht="14.25" customHeight="1" x14ac:dyDescent="0.25">
      <c r="A989" s="198"/>
      <c r="B989" s="200"/>
      <c r="C989" s="199"/>
      <c r="D989" s="199"/>
      <c r="E989" s="199"/>
      <c r="F989" s="200"/>
      <c r="G989" s="200"/>
      <c r="H989" s="198"/>
      <c r="I989" s="199"/>
      <c r="J989" s="212"/>
      <c r="K989" s="198"/>
      <c r="L989" s="198"/>
      <c r="M989" s="198"/>
      <c r="N989" s="198"/>
      <c r="O989" s="198"/>
      <c r="P989" s="198"/>
      <c r="Q989" s="198"/>
      <c r="R989" s="198"/>
      <c r="S989" s="198"/>
      <c r="T989" s="331"/>
      <c r="U989" s="331"/>
      <c r="V989" s="332"/>
      <c r="W989" s="332"/>
      <c r="X989" s="333"/>
      <c r="Y989" s="199"/>
      <c r="Z989" s="199"/>
      <c r="AA989" s="198"/>
      <c r="AB989" s="195"/>
      <c r="AC989" s="246"/>
      <c r="AD989" s="195"/>
      <c r="AE989" s="246"/>
      <c r="AF989" s="195"/>
      <c r="AG989" s="246"/>
      <c r="AH989" s="195"/>
      <c r="AI989" s="246"/>
      <c r="AK989" s="246"/>
      <c r="AM989" s="246"/>
    </row>
    <row r="990" spans="1:39" s="17" customFormat="1" ht="14.25" customHeight="1" x14ac:dyDescent="0.25">
      <c r="A990" s="198"/>
      <c r="B990" s="200"/>
      <c r="C990" s="199"/>
      <c r="D990" s="199"/>
      <c r="E990" s="199"/>
      <c r="F990" s="200"/>
      <c r="G990" s="200"/>
      <c r="H990" s="198"/>
      <c r="I990" s="199"/>
      <c r="J990" s="212"/>
      <c r="K990" s="198"/>
      <c r="L990" s="198"/>
      <c r="M990" s="198"/>
      <c r="N990" s="198"/>
      <c r="O990" s="198"/>
      <c r="P990" s="198"/>
      <c r="Q990" s="198"/>
      <c r="R990" s="198"/>
      <c r="S990" s="198"/>
      <c r="T990" s="331"/>
      <c r="U990" s="331"/>
      <c r="V990" s="332"/>
      <c r="W990" s="332"/>
      <c r="X990" s="333"/>
      <c r="Y990" s="199"/>
      <c r="Z990" s="199"/>
      <c r="AA990" s="198"/>
      <c r="AB990" s="195"/>
      <c r="AC990" s="246"/>
      <c r="AD990" s="195"/>
      <c r="AE990" s="246"/>
      <c r="AF990" s="195"/>
      <c r="AG990" s="246"/>
      <c r="AH990" s="195"/>
      <c r="AI990" s="246"/>
      <c r="AK990" s="246"/>
      <c r="AM990" s="246"/>
    </row>
    <row r="991" spans="1:39" s="17" customFormat="1" ht="14.25" customHeight="1" x14ac:dyDescent="0.25">
      <c r="A991" s="198"/>
      <c r="B991" s="200"/>
      <c r="C991" s="199"/>
      <c r="D991" s="199"/>
      <c r="E991" s="199"/>
      <c r="F991" s="200"/>
      <c r="G991" s="200"/>
      <c r="H991" s="198"/>
      <c r="I991" s="199"/>
      <c r="J991" s="212"/>
      <c r="K991" s="198"/>
      <c r="L991" s="198"/>
      <c r="M991" s="198"/>
      <c r="N991" s="198"/>
      <c r="O991" s="198"/>
      <c r="P991" s="198"/>
      <c r="Q991" s="198"/>
      <c r="R991" s="198"/>
      <c r="S991" s="198"/>
      <c r="T991" s="331"/>
      <c r="U991" s="331"/>
      <c r="V991" s="332"/>
      <c r="W991" s="332"/>
      <c r="X991" s="333"/>
      <c r="Y991" s="199"/>
      <c r="Z991" s="199"/>
      <c r="AA991" s="198"/>
      <c r="AB991" s="195"/>
      <c r="AC991" s="246"/>
      <c r="AD991" s="195"/>
      <c r="AE991" s="246"/>
      <c r="AF991" s="195"/>
      <c r="AG991" s="246"/>
      <c r="AH991" s="195"/>
      <c r="AI991" s="246"/>
      <c r="AK991" s="246"/>
      <c r="AM991" s="246"/>
    </row>
    <row r="992" spans="1:39" s="17" customFormat="1" ht="14.25" customHeight="1" x14ac:dyDescent="0.25">
      <c r="A992" s="198"/>
      <c r="B992" s="200"/>
      <c r="C992" s="199"/>
      <c r="D992" s="199"/>
      <c r="E992" s="199"/>
      <c r="F992" s="200"/>
      <c r="G992" s="200"/>
      <c r="H992" s="198"/>
      <c r="I992" s="199"/>
      <c r="J992" s="212"/>
      <c r="K992" s="198"/>
      <c r="L992" s="198"/>
      <c r="M992" s="198"/>
      <c r="N992" s="198"/>
      <c r="O992" s="198"/>
      <c r="P992" s="198"/>
      <c r="Q992" s="198"/>
      <c r="R992" s="198"/>
      <c r="S992" s="198"/>
      <c r="T992" s="331"/>
      <c r="U992" s="331"/>
      <c r="V992" s="332"/>
      <c r="W992" s="332"/>
      <c r="X992" s="333"/>
      <c r="Y992" s="199"/>
      <c r="Z992" s="199"/>
      <c r="AA992" s="198"/>
      <c r="AB992" s="195"/>
      <c r="AC992" s="246"/>
      <c r="AD992" s="195"/>
      <c r="AE992" s="246"/>
      <c r="AF992" s="195"/>
      <c r="AG992" s="246"/>
      <c r="AH992" s="195"/>
      <c r="AI992" s="246"/>
      <c r="AK992" s="246"/>
      <c r="AM992" s="246"/>
    </row>
    <row r="993" spans="1:39" s="17" customFormat="1" ht="14.25" customHeight="1" x14ac:dyDescent="0.25">
      <c r="A993" s="198"/>
      <c r="B993" s="200"/>
      <c r="C993" s="199"/>
      <c r="D993" s="199"/>
      <c r="E993" s="199"/>
      <c r="F993" s="200"/>
      <c r="G993" s="200"/>
      <c r="H993" s="198"/>
      <c r="I993" s="199"/>
      <c r="J993" s="212"/>
      <c r="K993" s="198"/>
      <c r="L993" s="198"/>
      <c r="M993" s="198"/>
      <c r="N993" s="198"/>
      <c r="O993" s="198"/>
      <c r="P993" s="198"/>
      <c r="Q993" s="198"/>
      <c r="R993" s="198"/>
      <c r="S993" s="198"/>
      <c r="T993" s="331"/>
      <c r="U993" s="331"/>
      <c r="V993" s="332"/>
      <c r="W993" s="332"/>
      <c r="X993" s="333"/>
      <c r="Y993" s="199"/>
      <c r="Z993" s="199"/>
      <c r="AA993" s="198"/>
      <c r="AB993" s="195"/>
      <c r="AC993" s="246"/>
      <c r="AD993" s="195"/>
      <c r="AE993" s="246"/>
      <c r="AF993" s="195"/>
      <c r="AG993" s="246"/>
      <c r="AH993" s="195"/>
      <c r="AI993" s="246"/>
      <c r="AK993" s="246"/>
      <c r="AM993" s="246"/>
    </row>
    <row r="994" spans="1:39" s="17" customFormat="1" ht="14.25" customHeight="1" x14ac:dyDescent="0.25">
      <c r="A994" s="198"/>
      <c r="B994" s="200"/>
      <c r="C994" s="199"/>
      <c r="D994" s="199"/>
      <c r="E994" s="199"/>
      <c r="F994" s="200"/>
      <c r="G994" s="200"/>
      <c r="H994" s="198"/>
      <c r="I994" s="199"/>
      <c r="J994" s="212"/>
      <c r="K994" s="198"/>
      <c r="L994" s="198"/>
      <c r="M994" s="198"/>
      <c r="N994" s="198"/>
      <c r="O994" s="198"/>
      <c r="P994" s="198"/>
      <c r="Q994" s="198"/>
      <c r="R994" s="198"/>
      <c r="S994" s="198"/>
      <c r="T994" s="331"/>
      <c r="U994" s="331"/>
      <c r="V994" s="332"/>
      <c r="W994" s="332"/>
      <c r="X994" s="333"/>
      <c r="Y994" s="199"/>
      <c r="Z994" s="199"/>
      <c r="AA994" s="198"/>
      <c r="AB994" s="195"/>
      <c r="AC994" s="246"/>
      <c r="AD994" s="195"/>
      <c r="AE994" s="246"/>
      <c r="AF994" s="195"/>
      <c r="AG994" s="246"/>
      <c r="AH994" s="195"/>
      <c r="AI994" s="246"/>
      <c r="AK994" s="246"/>
      <c r="AM994" s="246"/>
    </row>
    <row r="995" spans="1:39" s="17" customFormat="1" ht="14.25" customHeight="1" x14ac:dyDescent="0.25">
      <c r="A995" s="198"/>
      <c r="B995" s="200"/>
      <c r="C995" s="199"/>
      <c r="D995" s="199"/>
      <c r="E995" s="199"/>
      <c r="F995" s="200"/>
      <c r="G995" s="200"/>
      <c r="H995" s="198"/>
      <c r="I995" s="199"/>
      <c r="J995" s="212"/>
      <c r="K995" s="198"/>
      <c r="L995" s="198"/>
      <c r="M995" s="198"/>
      <c r="N995" s="198"/>
      <c r="O995" s="198"/>
      <c r="P995" s="198"/>
      <c r="Q995" s="198"/>
      <c r="R995" s="198"/>
      <c r="S995" s="198"/>
      <c r="T995" s="331"/>
      <c r="U995" s="331"/>
      <c r="V995" s="332"/>
      <c r="W995" s="332"/>
      <c r="X995" s="333"/>
      <c r="Y995" s="199"/>
      <c r="Z995" s="199"/>
      <c r="AA995" s="198"/>
      <c r="AB995" s="195"/>
      <c r="AC995" s="246"/>
      <c r="AD995" s="195"/>
      <c r="AE995" s="246"/>
      <c r="AF995" s="195"/>
      <c r="AG995" s="246"/>
      <c r="AH995" s="195"/>
      <c r="AI995" s="246"/>
      <c r="AK995" s="246"/>
      <c r="AM995" s="246"/>
    </row>
    <row r="996" spans="1:39" s="17" customFormat="1" ht="14.25" customHeight="1" x14ac:dyDescent="0.25">
      <c r="A996" s="198"/>
      <c r="B996" s="200"/>
      <c r="C996" s="199"/>
      <c r="D996" s="199"/>
      <c r="E996" s="199"/>
      <c r="F996" s="200"/>
      <c r="G996" s="200"/>
      <c r="H996" s="198"/>
      <c r="I996" s="199"/>
      <c r="J996" s="212"/>
      <c r="K996" s="198"/>
      <c r="L996" s="198"/>
      <c r="M996" s="198"/>
      <c r="N996" s="198"/>
      <c r="O996" s="198"/>
      <c r="P996" s="198"/>
      <c r="Q996" s="198"/>
      <c r="R996" s="198"/>
      <c r="S996" s="198"/>
      <c r="T996" s="331"/>
      <c r="U996" s="331"/>
      <c r="V996" s="332"/>
      <c r="W996" s="332"/>
      <c r="X996" s="333"/>
      <c r="Y996" s="199"/>
      <c r="Z996" s="199"/>
      <c r="AA996" s="198"/>
      <c r="AB996" s="195"/>
      <c r="AC996" s="246"/>
      <c r="AD996" s="195"/>
      <c r="AE996" s="246"/>
      <c r="AF996" s="195"/>
      <c r="AG996" s="246"/>
      <c r="AH996" s="195"/>
      <c r="AI996" s="246"/>
      <c r="AK996" s="246"/>
      <c r="AM996" s="246"/>
    </row>
    <row r="997" spans="1:39" s="17" customFormat="1" ht="14.25" customHeight="1" x14ac:dyDescent="0.25">
      <c r="A997" s="198"/>
      <c r="B997" s="200"/>
      <c r="C997" s="199"/>
      <c r="D997" s="199"/>
      <c r="E997" s="199"/>
      <c r="F997" s="200"/>
      <c r="G997" s="200"/>
      <c r="H997" s="198"/>
      <c r="I997" s="199"/>
      <c r="J997" s="212"/>
      <c r="K997" s="198"/>
      <c r="L997" s="198"/>
      <c r="M997" s="198"/>
      <c r="N997" s="198"/>
      <c r="O997" s="198"/>
      <c r="P997" s="198"/>
      <c r="Q997" s="198"/>
      <c r="R997" s="198"/>
      <c r="S997" s="198"/>
      <c r="T997" s="331"/>
      <c r="U997" s="331"/>
      <c r="V997" s="332"/>
      <c r="W997" s="332"/>
      <c r="X997" s="333"/>
      <c r="Y997" s="199"/>
      <c r="Z997" s="199"/>
      <c r="AA997" s="198"/>
      <c r="AB997" s="195"/>
      <c r="AC997" s="246"/>
      <c r="AD997" s="195"/>
      <c r="AE997" s="246"/>
      <c r="AF997" s="195"/>
      <c r="AG997" s="246"/>
      <c r="AH997" s="195"/>
      <c r="AI997" s="246"/>
      <c r="AK997" s="246"/>
      <c r="AM997" s="246"/>
    </row>
    <row r="998" spans="1:39" s="17" customFormat="1" ht="14.25" customHeight="1" x14ac:dyDescent="0.25">
      <c r="A998" s="198"/>
      <c r="B998" s="200"/>
      <c r="C998" s="199"/>
      <c r="D998" s="199"/>
      <c r="E998" s="199"/>
      <c r="F998" s="200"/>
      <c r="G998" s="200"/>
      <c r="H998" s="198"/>
      <c r="I998" s="199"/>
      <c r="J998" s="212"/>
      <c r="K998" s="198"/>
      <c r="L998" s="198"/>
      <c r="M998" s="198"/>
      <c r="N998" s="198"/>
      <c r="O998" s="198"/>
      <c r="P998" s="198"/>
      <c r="Q998" s="198"/>
      <c r="R998" s="198"/>
      <c r="S998" s="198"/>
      <c r="T998" s="331"/>
      <c r="U998" s="331"/>
      <c r="V998" s="332"/>
      <c r="W998" s="332"/>
      <c r="X998" s="333"/>
      <c r="Y998" s="199"/>
      <c r="Z998" s="199"/>
      <c r="AA998" s="198"/>
      <c r="AB998" s="195"/>
      <c r="AC998" s="246"/>
      <c r="AD998" s="195"/>
      <c r="AE998" s="246"/>
      <c r="AF998" s="195"/>
      <c r="AG998" s="246"/>
      <c r="AH998" s="195"/>
      <c r="AI998" s="246"/>
      <c r="AK998" s="246"/>
      <c r="AM998" s="246"/>
    </row>
    <row r="999" spans="1:39" s="17" customFormat="1" ht="14.25" customHeight="1" x14ac:dyDescent="0.25">
      <c r="A999" s="198"/>
      <c r="B999" s="200"/>
      <c r="C999" s="199"/>
      <c r="D999" s="199"/>
      <c r="E999" s="199"/>
      <c r="F999" s="200"/>
      <c r="G999" s="200"/>
      <c r="H999" s="198"/>
      <c r="I999" s="199"/>
      <c r="J999" s="212"/>
      <c r="K999" s="198"/>
      <c r="L999" s="198"/>
      <c r="M999" s="198"/>
      <c r="N999" s="198"/>
      <c r="O999" s="198"/>
      <c r="P999" s="198"/>
      <c r="Q999" s="198"/>
      <c r="R999" s="198"/>
      <c r="S999" s="198"/>
      <c r="T999" s="331"/>
      <c r="U999" s="331"/>
      <c r="V999" s="332"/>
      <c r="W999" s="332"/>
      <c r="X999" s="333"/>
      <c r="Y999" s="199"/>
      <c r="Z999" s="199"/>
      <c r="AA999" s="198"/>
      <c r="AB999" s="195"/>
      <c r="AC999" s="246"/>
      <c r="AD999" s="195"/>
      <c r="AE999" s="246"/>
      <c r="AF999" s="195"/>
      <c r="AG999" s="246"/>
      <c r="AH999" s="195"/>
      <c r="AI999" s="246"/>
      <c r="AK999" s="246"/>
      <c r="AM999" s="246"/>
    </row>
    <row r="1000" spans="1:39" s="17" customFormat="1" ht="14.25" customHeight="1" x14ac:dyDescent="0.25">
      <c r="A1000" s="198"/>
      <c r="B1000" s="200"/>
      <c r="C1000" s="199"/>
      <c r="D1000" s="199"/>
      <c r="E1000" s="199"/>
      <c r="F1000" s="200"/>
      <c r="G1000" s="200"/>
      <c r="H1000" s="198"/>
      <c r="I1000" s="199"/>
      <c r="J1000" s="212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331"/>
      <c r="U1000" s="331"/>
      <c r="V1000" s="332"/>
      <c r="W1000" s="332"/>
      <c r="X1000" s="333"/>
      <c r="Y1000" s="199"/>
      <c r="Z1000" s="199"/>
      <c r="AA1000" s="198"/>
      <c r="AB1000" s="195"/>
      <c r="AC1000" s="246"/>
      <c r="AD1000" s="195"/>
      <c r="AE1000" s="246"/>
      <c r="AF1000" s="195"/>
      <c r="AG1000" s="246"/>
      <c r="AH1000" s="195"/>
      <c r="AI1000" s="246"/>
      <c r="AK1000" s="246"/>
      <c r="AM1000" s="246"/>
    </row>
    <row r="1001" spans="1:39" s="17" customFormat="1" ht="14.25" customHeight="1" x14ac:dyDescent="0.25">
      <c r="A1001" s="198"/>
      <c r="B1001" s="200"/>
      <c r="C1001" s="199"/>
      <c r="D1001" s="199"/>
      <c r="E1001" s="199"/>
      <c r="F1001" s="200"/>
      <c r="G1001" s="200"/>
      <c r="H1001" s="198"/>
      <c r="I1001" s="199"/>
      <c r="J1001" s="212"/>
      <c r="K1001" s="198"/>
      <c r="L1001" s="198"/>
      <c r="M1001" s="198"/>
      <c r="N1001" s="198"/>
      <c r="O1001" s="198"/>
      <c r="P1001" s="198"/>
      <c r="Q1001" s="198"/>
      <c r="R1001" s="198"/>
      <c r="S1001" s="198"/>
      <c r="T1001" s="331"/>
      <c r="U1001" s="331"/>
      <c r="V1001" s="332"/>
      <c r="W1001" s="332"/>
      <c r="X1001" s="333"/>
      <c r="Y1001" s="199"/>
      <c r="Z1001" s="199"/>
      <c r="AA1001" s="198"/>
      <c r="AB1001" s="195"/>
      <c r="AC1001" s="246"/>
      <c r="AD1001" s="195"/>
      <c r="AE1001" s="246"/>
      <c r="AF1001" s="195"/>
      <c r="AG1001" s="246"/>
      <c r="AH1001" s="195"/>
      <c r="AI1001" s="246"/>
      <c r="AK1001" s="246"/>
      <c r="AM1001" s="246"/>
    </row>
    <row r="1002" spans="1:39" s="17" customFormat="1" ht="14.25" customHeight="1" x14ac:dyDescent="0.25">
      <c r="A1002" s="198"/>
      <c r="B1002" s="200"/>
      <c r="C1002" s="199"/>
      <c r="D1002" s="199"/>
      <c r="E1002" s="199"/>
      <c r="F1002" s="200"/>
      <c r="G1002" s="200"/>
      <c r="H1002" s="198"/>
      <c r="I1002" s="199"/>
      <c r="J1002" s="212"/>
      <c r="K1002" s="198"/>
      <c r="L1002" s="198"/>
      <c r="M1002" s="198"/>
      <c r="N1002" s="198"/>
      <c r="O1002" s="198"/>
      <c r="P1002" s="198"/>
      <c r="Q1002" s="198"/>
      <c r="R1002" s="198"/>
      <c r="S1002" s="198"/>
      <c r="T1002" s="331"/>
      <c r="U1002" s="331"/>
      <c r="V1002" s="332"/>
      <c r="W1002" s="332"/>
      <c r="X1002" s="333"/>
      <c r="Y1002" s="199"/>
      <c r="Z1002" s="199"/>
      <c r="AA1002" s="198"/>
      <c r="AB1002" s="195"/>
      <c r="AC1002" s="246"/>
      <c r="AD1002" s="195"/>
      <c r="AE1002" s="246"/>
      <c r="AF1002" s="195"/>
      <c r="AG1002" s="246"/>
      <c r="AH1002" s="195"/>
      <c r="AI1002" s="246"/>
      <c r="AK1002" s="246"/>
      <c r="AM1002" s="246"/>
    </row>
    <row r="1003" spans="1:39" s="17" customFormat="1" ht="14.25" customHeight="1" x14ac:dyDescent="0.25">
      <c r="A1003" s="198"/>
      <c r="B1003" s="200"/>
      <c r="C1003" s="199"/>
      <c r="D1003" s="199"/>
      <c r="E1003" s="199"/>
      <c r="F1003" s="200"/>
      <c r="G1003" s="200"/>
      <c r="H1003" s="198"/>
      <c r="I1003" s="199"/>
      <c r="J1003" s="212"/>
      <c r="K1003" s="198"/>
      <c r="L1003" s="198"/>
      <c r="M1003" s="198"/>
      <c r="N1003" s="198"/>
      <c r="O1003" s="198"/>
      <c r="P1003" s="198"/>
      <c r="Q1003" s="198"/>
      <c r="R1003" s="198"/>
      <c r="S1003" s="198"/>
      <c r="T1003" s="331"/>
      <c r="U1003" s="331"/>
      <c r="V1003" s="332"/>
      <c r="W1003" s="332"/>
      <c r="X1003" s="333"/>
      <c r="Y1003" s="199"/>
      <c r="Z1003" s="199"/>
      <c r="AA1003" s="198"/>
      <c r="AB1003" s="195"/>
      <c r="AC1003" s="246"/>
      <c r="AD1003" s="195"/>
      <c r="AE1003" s="246"/>
      <c r="AF1003" s="195"/>
      <c r="AG1003" s="246"/>
      <c r="AH1003" s="195"/>
      <c r="AI1003" s="246"/>
      <c r="AK1003" s="246"/>
      <c r="AM1003" s="246"/>
    </row>
    <row r="1004" spans="1:39" s="17" customFormat="1" ht="14.25" customHeight="1" x14ac:dyDescent="0.25">
      <c r="A1004" s="198"/>
      <c r="B1004" s="200"/>
      <c r="C1004" s="199"/>
      <c r="D1004" s="199"/>
      <c r="E1004" s="199"/>
      <c r="F1004" s="200"/>
      <c r="G1004" s="200"/>
      <c r="H1004" s="198"/>
      <c r="I1004" s="199"/>
      <c r="J1004" s="212"/>
      <c r="K1004" s="198"/>
      <c r="L1004" s="198"/>
      <c r="M1004" s="198"/>
      <c r="N1004" s="198"/>
      <c r="O1004" s="198"/>
      <c r="P1004" s="198"/>
      <c r="Q1004" s="198"/>
      <c r="R1004" s="198"/>
      <c r="S1004" s="198"/>
      <c r="T1004" s="331"/>
      <c r="U1004" s="331"/>
      <c r="V1004" s="332"/>
      <c r="W1004" s="332"/>
      <c r="X1004" s="333"/>
      <c r="Y1004" s="199"/>
      <c r="Z1004" s="199"/>
      <c r="AA1004" s="198"/>
      <c r="AB1004" s="195"/>
      <c r="AC1004" s="246"/>
      <c r="AD1004" s="195"/>
      <c r="AE1004" s="246"/>
      <c r="AF1004" s="195"/>
      <c r="AG1004" s="246"/>
      <c r="AH1004" s="195"/>
      <c r="AI1004" s="246"/>
      <c r="AK1004" s="246"/>
      <c r="AM1004" s="246"/>
    </row>
    <row r="1005" spans="1:39" s="17" customFormat="1" ht="14.25" customHeight="1" x14ac:dyDescent="0.25">
      <c r="A1005" s="198"/>
      <c r="B1005" s="200"/>
      <c r="C1005" s="199"/>
      <c r="D1005" s="199"/>
      <c r="E1005" s="199"/>
      <c r="F1005" s="200"/>
      <c r="G1005" s="200"/>
      <c r="H1005" s="198"/>
      <c r="I1005" s="199"/>
      <c r="J1005" s="212"/>
      <c r="K1005" s="198"/>
      <c r="L1005" s="198"/>
      <c r="M1005" s="198"/>
      <c r="N1005" s="198"/>
      <c r="O1005" s="198"/>
      <c r="P1005" s="198"/>
      <c r="Q1005" s="198"/>
      <c r="R1005" s="198"/>
      <c r="S1005" s="198"/>
      <c r="T1005" s="331"/>
      <c r="U1005" s="331"/>
      <c r="V1005" s="332"/>
      <c r="W1005" s="332"/>
      <c r="X1005" s="333"/>
      <c r="Y1005" s="199"/>
      <c r="Z1005" s="199"/>
      <c r="AA1005" s="198"/>
      <c r="AB1005" s="195"/>
      <c r="AC1005" s="246"/>
      <c r="AD1005" s="195"/>
      <c r="AE1005" s="246"/>
      <c r="AF1005" s="195"/>
      <c r="AG1005" s="246"/>
      <c r="AH1005" s="195"/>
      <c r="AI1005" s="246"/>
      <c r="AK1005" s="246"/>
      <c r="AM1005" s="246"/>
    </row>
    <row r="1006" spans="1:39" s="17" customFormat="1" ht="14.25" customHeight="1" x14ac:dyDescent="0.25">
      <c r="A1006" s="198"/>
      <c r="B1006" s="200"/>
      <c r="C1006" s="199"/>
      <c r="D1006" s="199"/>
      <c r="E1006" s="199"/>
      <c r="F1006" s="200"/>
      <c r="G1006" s="200"/>
      <c r="H1006" s="198"/>
      <c r="I1006" s="199"/>
      <c r="J1006" s="212"/>
      <c r="K1006" s="198"/>
      <c r="L1006" s="198"/>
      <c r="M1006" s="198"/>
      <c r="N1006" s="198"/>
      <c r="O1006" s="198"/>
      <c r="P1006" s="198"/>
      <c r="Q1006" s="198"/>
      <c r="R1006" s="198"/>
      <c r="S1006" s="198"/>
      <c r="T1006" s="331"/>
      <c r="U1006" s="331"/>
      <c r="V1006" s="332"/>
      <c r="W1006" s="332"/>
      <c r="X1006" s="333"/>
      <c r="Y1006" s="199"/>
      <c r="Z1006" s="199"/>
      <c r="AA1006" s="198"/>
      <c r="AB1006" s="195"/>
      <c r="AC1006" s="246"/>
      <c r="AD1006" s="195"/>
      <c r="AE1006" s="246"/>
      <c r="AF1006" s="195"/>
      <c r="AG1006" s="246"/>
      <c r="AH1006" s="195"/>
      <c r="AI1006" s="246"/>
      <c r="AK1006" s="246"/>
      <c r="AM1006" s="246"/>
    </row>
    <row r="1007" spans="1:39" s="17" customFormat="1" ht="14.25" customHeight="1" x14ac:dyDescent="0.25">
      <c r="A1007" s="198"/>
      <c r="B1007" s="200"/>
      <c r="C1007" s="199"/>
      <c r="D1007" s="199"/>
      <c r="E1007" s="199"/>
      <c r="F1007" s="200"/>
      <c r="G1007" s="200"/>
      <c r="H1007" s="198"/>
      <c r="I1007" s="199"/>
      <c r="J1007" s="212"/>
      <c r="K1007" s="198"/>
      <c r="L1007" s="198"/>
      <c r="M1007" s="198"/>
      <c r="N1007" s="198"/>
      <c r="O1007" s="198"/>
      <c r="P1007" s="198"/>
      <c r="Q1007" s="198"/>
      <c r="R1007" s="198"/>
      <c r="S1007" s="198"/>
      <c r="T1007" s="331"/>
      <c r="U1007" s="331"/>
      <c r="V1007" s="332"/>
      <c r="W1007" s="332"/>
      <c r="X1007" s="333"/>
      <c r="Y1007" s="199"/>
      <c r="Z1007" s="199"/>
      <c r="AA1007" s="198"/>
      <c r="AB1007" s="195"/>
      <c r="AC1007" s="246"/>
      <c r="AD1007" s="195"/>
      <c r="AE1007" s="246"/>
      <c r="AF1007" s="195"/>
      <c r="AG1007" s="246"/>
      <c r="AH1007" s="195"/>
      <c r="AI1007" s="246"/>
      <c r="AK1007" s="246"/>
      <c r="AM1007" s="246"/>
    </row>
    <row r="1008" spans="1:39" s="17" customFormat="1" ht="14.25" customHeight="1" x14ac:dyDescent="0.25">
      <c r="A1008" s="198"/>
      <c r="B1008" s="200"/>
      <c r="C1008" s="199"/>
      <c r="D1008" s="199"/>
      <c r="E1008" s="199"/>
      <c r="F1008" s="200"/>
      <c r="G1008" s="200"/>
      <c r="H1008" s="198"/>
      <c r="I1008" s="199"/>
      <c r="J1008" s="212"/>
      <c r="K1008" s="198"/>
      <c r="L1008" s="198"/>
      <c r="M1008" s="198"/>
      <c r="N1008" s="198"/>
      <c r="O1008" s="198"/>
      <c r="P1008" s="198"/>
      <c r="Q1008" s="198"/>
      <c r="R1008" s="198"/>
      <c r="S1008" s="198"/>
      <c r="T1008" s="331"/>
      <c r="U1008" s="331"/>
      <c r="V1008" s="332"/>
      <c r="W1008" s="332"/>
      <c r="X1008" s="333"/>
      <c r="Y1008" s="199"/>
      <c r="Z1008" s="199"/>
      <c r="AA1008" s="198"/>
      <c r="AB1008" s="195"/>
      <c r="AC1008" s="246"/>
      <c r="AD1008" s="195"/>
      <c r="AE1008" s="246"/>
      <c r="AF1008" s="195"/>
      <c r="AG1008" s="246"/>
      <c r="AH1008" s="195"/>
      <c r="AI1008" s="246"/>
      <c r="AK1008" s="246"/>
      <c r="AM1008" s="246"/>
    </row>
    <row r="1009" spans="1:39" s="17" customFormat="1" ht="14.25" customHeight="1" x14ac:dyDescent="0.25">
      <c r="A1009" s="198"/>
      <c r="B1009" s="200"/>
      <c r="C1009" s="199"/>
      <c r="D1009" s="199"/>
      <c r="E1009" s="199"/>
      <c r="F1009" s="200"/>
      <c r="G1009" s="200"/>
      <c r="H1009" s="198"/>
      <c r="I1009" s="199"/>
      <c r="J1009" s="212"/>
      <c r="K1009" s="198"/>
      <c r="L1009" s="198"/>
      <c r="M1009" s="198"/>
      <c r="N1009" s="198"/>
      <c r="O1009" s="198"/>
      <c r="P1009" s="198"/>
      <c r="Q1009" s="198"/>
      <c r="R1009" s="198"/>
      <c r="S1009" s="198"/>
      <c r="T1009" s="331"/>
      <c r="U1009" s="331"/>
      <c r="V1009" s="332"/>
      <c r="W1009" s="332"/>
      <c r="X1009" s="333"/>
      <c r="Y1009" s="199"/>
      <c r="Z1009" s="199"/>
      <c r="AA1009" s="198"/>
      <c r="AB1009" s="195"/>
      <c r="AC1009" s="246"/>
      <c r="AD1009" s="195"/>
      <c r="AE1009" s="246"/>
      <c r="AF1009" s="195"/>
      <c r="AG1009" s="246"/>
      <c r="AH1009" s="195"/>
      <c r="AI1009" s="246"/>
      <c r="AK1009" s="246"/>
      <c r="AM1009" s="246"/>
    </row>
    <row r="1010" spans="1:39" s="17" customFormat="1" ht="14.25" customHeight="1" x14ac:dyDescent="0.25">
      <c r="A1010" s="198"/>
      <c r="B1010" s="200"/>
      <c r="C1010" s="199"/>
      <c r="D1010" s="199"/>
      <c r="E1010" s="199"/>
      <c r="F1010" s="200"/>
      <c r="G1010" s="200"/>
      <c r="H1010" s="198"/>
      <c r="I1010" s="199"/>
      <c r="J1010" s="212"/>
      <c r="K1010" s="198"/>
      <c r="L1010" s="198"/>
      <c r="M1010" s="198"/>
      <c r="N1010" s="198"/>
      <c r="O1010" s="198"/>
      <c r="P1010" s="198"/>
      <c r="Q1010" s="198"/>
      <c r="R1010" s="198"/>
      <c r="S1010" s="198"/>
      <c r="T1010" s="331"/>
      <c r="U1010" s="331"/>
      <c r="V1010" s="332"/>
      <c r="W1010" s="332"/>
      <c r="X1010" s="333"/>
      <c r="Y1010" s="199"/>
      <c r="Z1010" s="199"/>
      <c r="AA1010" s="198"/>
      <c r="AB1010" s="195"/>
      <c r="AC1010" s="246"/>
      <c r="AD1010" s="195"/>
      <c r="AE1010" s="246"/>
      <c r="AF1010" s="195"/>
      <c r="AG1010" s="246"/>
      <c r="AH1010" s="195"/>
      <c r="AI1010" s="246"/>
      <c r="AK1010" s="246"/>
      <c r="AM1010" s="2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61"/>
  <sheetViews>
    <sheetView zoomScale="70" zoomScaleNormal="70" workbookViewId="0">
      <pane xSplit="1" ySplit="13" topLeftCell="B14" activePane="bottomRight" state="frozen"/>
      <selection pane="topRight"/>
      <selection pane="bottomLeft"/>
      <selection pane="bottomRight" activeCell="D6" sqref="D6"/>
    </sheetView>
  </sheetViews>
  <sheetFormatPr defaultRowHeight="15" customHeight="1" x14ac:dyDescent="0.25"/>
  <cols>
    <col min="6" max="6" width="12.85546875" customWidth="1"/>
    <col min="7" max="7" width="11.42578125" customWidth="1"/>
    <col min="16" max="16" width="4.5703125" customWidth="1"/>
    <col min="32" max="32" width="5" customWidth="1"/>
    <col min="33" max="33" width="8.42578125" customWidth="1"/>
  </cols>
  <sheetData>
    <row r="1" spans="1:47" ht="15" customHeight="1" x14ac:dyDescent="0.25">
      <c r="A1" s="25" t="s">
        <v>329</v>
      </c>
      <c r="Q1" s="25"/>
    </row>
    <row r="2" spans="1:47" ht="15" customHeight="1" x14ac:dyDescent="0.25">
      <c r="A2" s="25" t="s">
        <v>330</v>
      </c>
      <c r="Q2" s="25" t="s">
        <v>331</v>
      </c>
      <c r="AG2" s="25" t="s">
        <v>332</v>
      </c>
    </row>
    <row r="3" spans="1:47" ht="15" customHeight="1" x14ac:dyDescent="0.25">
      <c r="A3" t="s">
        <v>333</v>
      </c>
      <c r="Q3" t="s">
        <v>334</v>
      </c>
      <c r="AG3" t="s">
        <v>334</v>
      </c>
    </row>
    <row r="4" spans="1:47" ht="15" customHeight="1" x14ac:dyDescent="0.25">
      <c r="B4" t="s">
        <v>335</v>
      </c>
      <c r="C4">
        <v>1</v>
      </c>
      <c r="D4" s="38" t="str">
        <f>расчет!N3</f>
        <v>смерть по любой причине</v>
      </c>
      <c r="E4" s="38"/>
      <c r="Q4" s="48"/>
      <c r="R4" s="48"/>
      <c r="S4" s="48"/>
    </row>
    <row r="5" spans="1:47" ht="15" customHeight="1" x14ac:dyDescent="0.25">
      <c r="C5">
        <v>2</v>
      </c>
      <c r="D5" s="38" t="str">
        <f>расчет!N4</f>
        <v>смерть от НС</v>
      </c>
      <c r="E5" s="38"/>
      <c r="I5" t="s">
        <v>336</v>
      </c>
      <c r="J5">
        <v>0.12</v>
      </c>
      <c r="Q5" s="48"/>
      <c r="R5" s="48"/>
      <c r="S5" s="48"/>
    </row>
    <row r="6" spans="1:47" ht="15" customHeight="1" x14ac:dyDescent="0.25">
      <c r="C6">
        <v>3</v>
      </c>
      <c r="D6" s="38" t="str">
        <f>расчет!N5</f>
        <v>инв 1 гр. НС</v>
      </c>
      <c r="E6" s="38"/>
      <c r="I6" t="s">
        <v>337</v>
      </c>
      <c r="J6">
        <v>0.35</v>
      </c>
      <c r="Q6" s="48"/>
      <c r="R6" s="48"/>
      <c r="S6" s="48"/>
    </row>
    <row r="7" spans="1:47" ht="15" customHeight="1" x14ac:dyDescent="0.25">
      <c r="C7">
        <v>4</v>
      </c>
      <c r="D7" s="38" t="str">
        <f>расчет!N6</f>
        <v>инв 2 гр. НС</v>
      </c>
      <c r="E7" s="38"/>
      <c r="I7" t="s">
        <v>338</v>
      </c>
      <c r="J7">
        <v>0.51</v>
      </c>
      <c r="Q7" s="48"/>
      <c r="R7" s="48"/>
      <c r="S7" s="48"/>
    </row>
    <row r="8" spans="1:47" ht="15" customHeight="1" x14ac:dyDescent="0.25">
      <c r="C8">
        <v>5</v>
      </c>
      <c r="D8" s="38" t="str">
        <f>расчет!N7</f>
        <v>инв 3 гр. НС</v>
      </c>
      <c r="E8" s="38"/>
      <c r="Q8" s="48"/>
      <c r="R8" s="48"/>
      <c r="S8" s="48"/>
    </row>
    <row r="9" spans="1:47" ht="15" customHeight="1" x14ac:dyDescent="0.25">
      <c r="C9">
        <v>6</v>
      </c>
      <c r="D9" s="38" t="str">
        <f>расчет!N8</f>
        <v>травматизм</v>
      </c>
      <c r="E9" s="38"/>
      <c r="Q9" s="48"/>
      <c r="R9" s="48"/>
      <c r="S9" s="48"/>
    </row>
    <row r="10" spans="1:47" ht="15" customHeight="1" x14ac:dyDescent="0.25">
      <c r="C10">
        <v>7</v>
      </c>
      <c r="D10" s="38">
        <f>расчет!N9</f>
        <v>0</v>
      </c>
      <c r="E10" s="38"/>
      <c r="Q10" s="48"/>
      <c r="R10" s="48"/>
      <c r="S10" s="48"/>
      <c r="AP10" t="s">
        <v>339</v>
      </c>
    </row>
    <row r="11" spans="1:47" ht="15" customHeight="1" x14ac:dyDescent="0.25">
      <c r="B11">
        <v>1</v>
      </c>
      <c r="D11">
        <f>B11+1</f>
        <v>2</v>
      </c>
      <c r="F11">
        <f>D11+1</f>
        <v>3</v>
      </c>
      <c r="H11">
        <f>F11+1</f>
        <v>4</v>
      </c>
      <c r="J11">
        <f>H11+1</f>
        <v>5</v>
      </c>
      <c r="L11">
        <f>J11+1</f>
        <v>6</v>
      </c>
      <c r="N11">
        <f>L11+1</f>
        <v>7</v>
      </c>
      <c r="R11">
        <v>1</v>
      </c>
      <c r="T11">
        <f>R11+1</f>
        <v>2</v>
      </c>
      <c r="V11">
        <f>T11+1</f>
        <v>3</v>
      </c>
      <c r="X11">
        <f>V11+1</f>
        <v>4</v>
      </c>
      <c r="Z11">
        <f>X11+1</f>
        <v>5</v>
      </c>
      <c r="AB11">
        <f>Z11+1</f>
        <v>6</v>
      </c>
      <c r="AD11">
        <f>AB11+1</f>
        <v>7</v>
      </c>
      <c r="AH11">
        <v>1</v>
      </c>
      <c r="AJ11">
        <f>AH11+1</f>
        <v>2</v>
      </c>
      <c r="AL11">
        <f>AJ11+1</f>
        <v>3</v>
      </c>
      <c r="AN11">
        <f>AL11+1</f>
        <v>4</v>
      </c>
      <c r="AP11">
        <f>AN11+1</f>
        <v>5</v>
      </c>
      <c r="AR11">
        <f>AP11+1</f>
        <v>6</v>
      </c>
      <c r="AT11">
        <f>AR11+1</f>
        <v>7</v>
      </c>
    </row>
    <row r="12" spans="1:47" s="72" customFormat="1" ht="15" customHeight="1" x14ac:dyDescent="0.25">
      <c r="A12" s="68" t="s">
        <v>335</v>
      </c>
      <c r="B12" s="69" t="str">
        <f>$D$4</f>
        <v>смерть по любой причине</v>
      </c>
      <c r="C12" s="70"/>
      <c r="D12" s="69" t="str">
        <f>$D$5</f>
        <v>смерть от НС</v>
      </c>
      <c r="E12" s="70"/>
      <c r="F12" s="69" t="str">
        <f>$D$6</f>
        <v>инв 1 гр. НС</v>
      </c>
      <c r="G12" s="70"/>
      <c r="H12" s="69" t="str">
        <f>$D$7</f>
        <v>инв 2 гр. НС</v>
      </c>
      <c r="I12" s="70"/>
      <c r="J12" s="69" t="str">
        <f>$D$8</f>
        <v>инв 3 гр. НС</v>
      </c>
      <c r="K12" s="70"/>
      <c r="L12" s="69" t="str">
        <f>$D$9</f>
        <v>травматизм</v>
      </c>
      <c r="M12" s="70"/>
      <c r="N12" s="69">
        <f>$D$10</f>
        <v>0</v>
      </c>
      <c r="O12" s="70"/>
      <c r="P12" s="71"/>
      <c r="Q12" s="68"/>
      <c r="R12" s="69" t="str">
        <f>$D$4</f>
        <v>смерть по любой причине</v>
      </c>
      <c r="S12" s="70"/>
      <c r="T12" s="69" t="str">
        <f>$D$5</f>
        <v>смерть от НС</v>
      </c>
      <c r="U12" s="70"/>
      <c r="V12" s="69" t="str">
        <f>$D$6</f>
        <v>инв 1 гр. НС</v>
      </c>
      <c r="W12" s="70"/>
      <c r="X12" s="69" t="str">
        <f>$D$7</f>
        <v>инв 2 гр. НС</v>
      </c>
      <c r="Y12" s="70"/>
      <c r="Z12" s="69" t="str">
        <f>$D$8</f>
        <v>инв 3 гр. НС</v>
      </c>
      <c r="AA12" s="70"/>
      <c r="AB12" s="69" t="str">
        <f>$D$9</f>
        <v>травматизм</v>
      </c>
      <c r="AC12" s="70"/>
      <c r="AD12" s="69">
        <f>$D$10</f>
        <v>0</v>
      </c>
      <c r="AE12" s="70"/>
      <c r="AG12" s="68"/>
      <c r="AH12" s="69" t="str">
        <f>$D$4</f>
        <v>смерть по любой причине</v>
      </c>
      <c r="AI12" s="70"/>
      <c r="AJ12" s="69" t="str">
        <f>$D$5</f>
        <v>смерть от НС</v>
      </c>
      <c r="AK12" s="70"/>
      <c r="AL12" s="69" t="str">
        <f>$D$6</f>
        <v>инв 1 гр. НС</v>
      </c>
      <c r="AM12" s="70"/>
      <c r="AN12" s="69" t="str">
        <f>$D$7</f>
        <v>инв 2 гр. НС</v>
      </c>
      <c r="AO12" s="70"/>
      <c r="AP12" s="69" t="str">
        <f>$D$8</f>
        <v>инв 3 гр. НС</v>
      </c>
      <c r="AQ12" s="70"/>
      <c r="AR12" s="69" t="str">
        <f>$D$9</f>
        <v>травматизм</v>
      </c>
      <c r="AS12" s="70"/>
      <c r="AT12" s="69">
        <f>$D$10</f>
        <v>0</v>
      </c>
      <c r="AU12" s="70"/>
    </row>
    <row r="13" spans="1:47" ht="15" customHeight="1" x14ac:dyDescent="0.25">
      <c r="A13" s="49" t="s">
        <v>340</v>
      </c>
      <c r="B13" s="49" t="s">
        <v>341</v>
      </c>
      <c r="C13" s="49" t="s">
        <v>342</v>
      </c>
      <c r="D13" s="49" t="s">
        <v>341</v>
      </c>
      <c r="E13" s="49" t="s">
        <v>342</v>
      </c>
      <c r="F13" s="49" t="s">
        <v>341</v>
      </c>
      <c r="G13" s="49" t="s">
        <v>342</v>
      </c>
      <c r="H13" s="49" t="s">
        <v>341</v>
      </c>
      <c r="I13" s="49" t="s">
        <v>342</v>
      </c>
      <c r="J13" s="49" t="s">
        <v>341</v>
      </c>
      <c r="K13" s="49" t="s">
        <v>342</v>
      </c>
      <c r="L13" s="49" t="s">
        <v>341</v>
      </c>
      <c r="M13" s="49" t="s">
        <v>342</v>
      </c>
      <c r="N13" s="49" t="s">
        <v>341</v>
      </c>
      <c r="O13" s="49" t="s">
        <v>342</v>
      </c>
      <c r="P13" s="48"/>
      <c r="Q13" s="49" t="s">
        <v>111</v>
      </c>
      <c r="R13" s="49" t="s">
        <v>343</v>
      </c>
      <c r="S13" s="49" t="s">
        <v>344</v>
      </c>
      <c r="T13" s="49" t="s">
        <v>343</v>
      </c>
      <c r="U13" s="49" t="s">
        <v>344</v>
      </c>
      <c r="V13" s="49" t="s">
        <v>341</v>
      </c>
      <c r="W13" s="49" t="s">
        <v>342</v>
      </c>
      <c r="X13" s="49" t="s">
        <v>341</v>
      </c>
      <c r="Y13" s="49" t="s">
        <v>342</v>
      </c>
      <c r="Z13" s="49" t="s">
        <v>341</v>
      </c>
      <c r="AA13" s="49" t="s">
        <v>342</v>
      </c>
      <c r="AB13" s="49" t="s">
        <v>341</v>
      </c>
      <c r="AC13" s="49" t="s">
        <v>342</v>
      </c>
      <c r="AD13" s="49" t="s">
        <v>341</v>
      </c>
      <c r="AE13" s="49" t="s">
        <v>342</v>
      </c>
      <c r="AG13" s="65" t="s">
        <v>111</v>
      </c>
      <c r="AH13" s="65" t="s">
        <v>343</v>
      </c>
      <c r="AI13" s="65" t="s">
        <v>344</v>
      </c>
      <c r="AJ13" s="65" t="s">
        <v>343</v>
      </c>
      <c r="AK13" s="65" t="s">
        <v>344</v>
      </c>
      <c r="AL13" s="65" t="s">
        <v>341</v>
      </c>
      <c r="AM13" s="65" t="s">
        <v>342</v>
      </c>
      <c r="AN13" s="65" t="s">
        <v>341</v>
      </c>
      <c r="AO13" s="65" t="s">
        <v>342</v>
      </c>
      <c r="AP13" s="65" t="s">
        <v>341</v>
      </c>
      <c r="AQ13" s="65" t="s">
        <v>342</v>
      </c>
      <c r="AR13" s="65" t="s">
        <v>341</v>
      </c>
      <c r="AS13" s="65" t="s">
        <v>342</v>
      </c>
      <c r="AT13" s="65" t="s">
        <v>341</v>
      </c>
      <c r="AU13" s="65" t="s">
        <v>342</v>
      </c>
    </row>
    <row r="14" spans="1:47" ht="15" customHeight="1" x14ac:dyDescent="0.25">
      <c r="A14" s="34">
        <v>0</v>
      </c>
      <c r="B14" s="37">
        <v>0</v>
      </c>
      <c r="C14" s="37">
        <v>0</v>
      </c>
      <c r="D14" s="50">
        <v>1.17</v>
      </c>
      <c r="E14" s="50">
        <v>1.17</v>
      </c>
      <c r="F14" s="329"/>
      <c r="G14" s="329"/>
      <c r="H14" s="330">
        <v>0.88</v>
      </c>
      <c r="I14" s="330">
        <v>0.88</v>
      </c>
      <c r="J14" s="330">
        <v>0.88</v>
      </c>
      <c r="K14" s="330">
        <v>0.88</v>
      </c>
      <c r="L14" s="50">
        <v>2.92</v>
      </c>
      <c r="M14" s="50">
        <v>2.92</v>
      </c>
      <c r="N14" s="37"/>
      <c r="O14" s="37"/>
      <c r="Q14" s="34">
        <v>0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G14" s="65">
        <v>0</v>
      </c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</row>
    <row r="15" spans="1:47" ht="15" customHeight="1" x14ac:dyDescent="0.25">
      <c r="A15" s="34">
        <v>1</v>
      </c>
      <c r="B15" s="61">
        <v>1.22</v>
      </c>
      <c r="C15" s="61">
        <v>1.1200000000000001</v>
      </c>
      <c r="D15" s="50">
        <v>1.17</v>
      </c>
      <c r="E15" s="50">
        <v>1.17</v>
      </c>
      <c r="F15" s="329"/>
      <c r="G15" s="329"/>
      <c r="H15" s="330">
        <v>0.88</v>
      </c>
      <c r="I15" s="330">
        <v>0.88</v>
      </c>
      <c r="J15" s="330">
        <v>0.88</v>
      </c>
      <c r="K15" s="330">
        <v>0.88</v>
      </c>
      <c r="L15" s="50">
        <v>2.92</v>
      </c>
      <c r="M15" s="50">
        <v>2.92</v>
      </c>
      <c r="N15" s="37"/>
      <c r="O15" s="37"/>
      <c r="P15" s="48"/>
      <c r="Q15" s="49">
        <v>1</v>
      </c>
      <c r="R15" s="61"/>
      <c r="S15" s="61"/>
      <c r="T15" s="61"/>
      <c r="U15" s="61"/>
      <c r="V15" s="61"/>
      <c r="W15" s="61"/>
      <c r="X15" s="62"/>
      <c r="Y15" s="47"/>
      <c r="Z15" s="35"/>
      <c r="AA15" s="35"/>
      <c r="AB15" s="35"/>
      <c r="AC15" s="35"/>
      <c r="AD15" s="35"/>
      <c r="AE15" s="35"/>
      <c r="AG15" s="65">
        <v>1</v>
      </c>
      <c r="AH15" s="64"/>
      <c r="AI15" s="64"/>
      <c r="AJ15" s="64"/>
      <c r="AK15" s="64"/>
      <c r="AL15" s="64"/>
      <c r="AM15" s="64"/>
      <c r="AN15" s="62"/>
      <c r="AO15" s="66"/>
      <c r="AP15" s="66"/>
      <c r="AQ15" s="66"/>
      <c r="AR15" s="66"/>
      <c r="AS15" s="66"/>
      <c r="AT15" s="66"/>
      <c r="AU15" s="66"/>
    </row>
    <row r="16" spans="1:47" ht="15" customHeight="1" x14ac:dyDescent="0.25">
      <c r="A16" s="34">
        <v>2</v>
      </c>
      <c r="B16" s="61">
        <v>1.22</v>
      </c>
      <c r="C16" s="61">
        <v>1.1200000000000001</v>
      </c>
      <c r="D16" s="50">
        <v>1.17</v>
      </c>
      <c r="E16" s="50">
        <v>1.17</v>
      </c>
      <c r="F16" s="329"/>
      <c r="G16" s="329"/>
      <c r="H16" s="330">
        <v>0.88</v>
      </c>
      <c r="I16" s="330">
        <v>0.88</v>
      </c>
      <c r="J16" s="330">
        <v>0.88</v>
      </c>
      <c r="K16" s="330">
        <v>0.88</v>
      </c>
      <c r="L16" s="50">
        <v>2.92</v>
      </c>
      <c r="M16" s="50">
        <v>2.92</v>
      </c>
      <c r="N16" s="37"/>
      <c r="O16" s="37"/>
      <c r="P16" s="48"/>
      <c r="Q16" s="49">
        <v>2</v>
      </c>
      <c r="R16" s="61"/>
      <c r="S16" s="61"/>
      <c r="T16" s="61"/>
      <c r="U16" s="61"/>
      <c r="V16" s="61"/>
      <c r="W16" s="61"/>
      <c r="X16" s="62"/>
      <c r="Y16" s="47"/>
      <c r="Z16" s="35"/>
      <c r="AA16" s="35"/>
      <c r="AB16" s="35"/>
      <c r="AC16" s="35"/>
      <c r="AD16" s="35"/>
      <c r="AE16" s="35"/>
      <c r="AG16" s="65">
        <v>2</v>
      </c>
      <c r="AH16" s="64"/>
      <c r="AI16" s="64"/>
      <c r="AJ16" s="64"/>
      <c r="AK16" s="64"/>
      <c r="AL16" s="64"/>
      <c r="AM16" s="64"/>
      <c r="AN16" s="62"/>
      <c r="AO16" s="66"/>
      <c r="AP16" s="66"/>
      <c r="AQ16" s="66"/>
      <c r="AR16" s="66"/>
      <c r="AS16" s="66"/>
      <c r="AT16" s="66"/>
      <c r="AU16" s="66"/>
    </row>
    <row r="17" spans="1:47" ht="15" customHeight="1" x14ac:dyDescent="0.25">
      <c r="A17" s="34">
        <v>3</v>
      </c>
      <c r="B17" s="61">
        <v>1.22</v>
      </c>
      <c r="C17" s="61">
        <v>1.1200000000000001</v>
      </c>
      <c r="D17" s="50">
        <v>1.17</v>
      </c>
      <c r="E17" s="50">
        <v>1.17</v>
      </c>
      <c r="F17" s="329"/>
      <c r="G17" s="329"/>
      <c r="H17" s="330">
        <v>0.88</v>
      </c>
      <c r="I17" s="330">
        <v>0.88</v>
      </c>
      <c r="J17" s="330">
        <v>0.88</v>
      </c>
      <c r="K17" s="330">
        <v>0.88</v>
      </c>
      <c r="L17" s="50">
        <v>2.92</v>
      </c>
      <c r="M17" s="50">
        <v>2.92</v>
      </c>
      <c r="N17" s="37"/>
      <c r="O17" s="37"/>
      <c r="P17" s="48"/>
      <c r="Q17" s="49">
        <v>3</v>
      </c>
      <c r="R17" s="61"/>
      <c r="S17" s="61"/>
      <c r="T17" s="61"/>
      <c r="U17" s="61"/>
      <c r="V17" s="61"/>
      <c r="W17" s="61"/>
      <c r="X17" s="62"/>
      <c r="Y17" s="47"/>
      <c r="Z17" s="35"/>
      <c r="AA17" s="35"/>
      <c r="AB17" s="35"/>
      <c r="AC17" s="35"/>
      <c r="AD17" s="35"/>
      <c r="AE17" s="35"/>
      <c r="AG17" s="65">
        <v>3</v>
      </c>
      <c r="AH17" s="64"/>
      <c r="AI17" s="64"/>
      <c r="AJ17" s="64"/>
      <c r="AK17" s="64"/>
      <c r="AL17" s="64"/>
      <c r="AM17" s="64"/>
      <c r="AN17" s="62"/>
      <c r="AO17" s="66"/>
      <c r="AP17" s="66"/>
      <c r="AQ17" s="66"/>
      <c r="AR17" s="66"/>
      <c r="AS17" s="66"/>
      <c r="AT17" s="66"/>
      <c r="AU17" s="66"/>
    </row>
    <row r="18" spans="1:47" ht="15" customHeight="1" x14ac:dyDescent="0.25">
      <c r="A18" s="34">
        <v>4</v>
      </c>
      <c r="B18" s="61">
        <v>1.22</v>
      </c>
      <c r="C18" s="61">
        <v>1.1200000000000001</v>
      </c>
      <c r="D18" s="50">
        <v>1.17</v>
      </c>
      <c r="E18" s="50">
        <v>1.17</v>
      </c>
      <c r="F18" s="329"/>
      <c r="G18" s="329"/>
      <c r="H18" s="330">
        <v>0.88</v>
      </c>
      <c r="I18" s="330">
        <v>0.88</v>
      </c>
      <c r="J18" s="330">
        <v>0.88</v>
      </c>
      <c r="K18" s="330">
        <v>0.88</v>
      </c>
      <c r="L18" s="50">
        <v>2.92</v>
      </c>
      <c r="M18" s="50">
        <v>2.92</v>
      </c>
      <c r="N18" s="37"/>
      <c r="O18" s="37"/>
      <c r="P18" s="48"/>
      <c r="Q18" s="49">
        <v>4</v>
      </c>
      <c r="R18" s="61"/>
      <c r="S18" s="61"/>
      <c r="T18" s="61"/>
      <c r="U18" s="61"/>
      <c r="V18" s="61"/>
      <c r="W18" s="61"/>
      <c r="X18" s="62"/>
      <c r="Y18" s="47"/>
      <c r="Z18" s="35"/>
      <c r="AA18" s="35"/>
      <c r="AB18" s="35"/>
      <c r="AC18" s="35"/>
      <c r="AD18" s="35"/>
      <c r="AE18" s="35"/>
      <c r="AG18" s="65">
        <v>4</v>
      </c>
      <c r="AH18" s="64"/>
      <c r="AI18" s="64"/>
      <c r="AJ18" s="64"/>
      <c r="AK18" s="64"/>
      <c r="AL18" s="64"/>
      <c r="AM18" s="64"/>
      <c r="AN18" s="62"/>
      <c r="AO18" s="66"/>
      <c r="AP18" s="66"/>
      <c r="AQ18" s="66"/>
      <c r="AR18" s="66"/>
      <c r="AS18" s="66"/>
      <c r="AT18" s="66"/>
      <c r="AU18" s="66"/>
    </row>
    <row r="19" spans="1:47" ht="15" customHeight="1" x14ac:dyDescent="0.25">
      <c r="A19" s="34">
        <v>5</v>
      </c>
      <c r="B19" s="61">
        <v>1.22</v>
      </c>
      <c r="C19" s="61">
        <v>1.1200000000000001</v>
      </c>
      <c r="D19" s="50">
        <v>1.17</v>
      </c>
      <c r="E19" s="50">
        <v>1.17</v>
      </c>
      <c r="F19" s="329"/>
      <c r="G19" s="329"/>
      <c r="H19" s="330">
        <v>0.88</v>
      </c>
      <c r="I19" s="330">
        <v>0.88</v>
      </c>
      <c r="J19" s="330">
        <v>0.88</v>
      </c>
      <c r="K19" s="330">
        <v>0.88</v>
      </c>
      <c r="L19" s="50">
        <v>2.92</v>
      </c>
      <c r="M19" s="50">
        <v>2.92</v>
      </c>
      <c r="N19" s="37"/>
      <c r="O19" s="37"/>
      <c r="P19" s="48"/>
      <c r="Q19" s="49">
        <v>5</v>
      </c>
      <c r="R19" s="61"/>
      <c r="S19" s="61"/>
      <c r="T19" s="61"/>
      <c r="U19" s="61"/>
      <c r="V19" s="61"/>
      <c r="W19" s="61"/>
      <c r="X19" s="62"/>
      <c r="Y19" s="47"/>
      <c r="Z19" s="35"/>
      <c r="AA19" s="35"/>
      <c r="AB19" s="35"/>
      <c r="AC19" s="35"/>
      <c r="AD19" s="35"/>
      <c r="AE19" s="35"/>
      <c r="AG19" s="65">
        <v>5</v>
      </c>
      <c r="AH19" s="64"/>
      <c r="AI19" s="64"/>
      <c r="AJ19" s="64"/>
      <c r="AK19" s="64"/>
      <c r="AL19" s="64"/>
      <c r="AM19" s="64"/>
      <c r="AN19" s="62"/>
      <c r="AO19" s="66"/>
      <c r="AP19" s="66"/>
      <c r="AQ19" s="66"/>
      <c r="AR19" s="66"/>
      <c r="AS19" s="66"/>
      <c r="AT19" s="66"/>
      <c r="AU19" s="66"/>
    </row>
    <row r="20" spans="1:47" ht="15" customHeight="1" x14ac:dyDescent="0.25">
      <c r="A20" s="34">
        <v>6</v>
      </c>
      <c r="B20" s="61">
        <v>1.22</v>
      </c>
      <c r="C20" s="61">
        <v>1.1200000000000001</v>
      </c>
      <c r="D20" s="50">
        <v>1.17</v>
      </c>
      <c r="E20" s="50">
        <v>1.17</v>
      </c>
      <c r="F20" s="329"/>
      <c r="G20" s="329"/>
      <c r="H20" s="330">
        <v>0.88</v>
      </c>
      <c r="I20" s="330">
        <v>0.88</v>
      </c>
      <c r="J20" s="330">
        <v>0.88</v>
      </c>
      <c r="K20" s="330">
        <v>0.88</v>
      </c>
      <c r="L20" s="50">
        <v>2.92</v>
      </c>
      <c r="M20" s="50">
        <v>2.92</v>
      </c>
      <c r="N20" s="37"/>
      <c r="O20" s="37"/>
      <c r="P20" s="48"/>
      <c r="Q20" s="49">
        <v>6</v>
      </c>
      <c r="R20" s="61"/>
      <c r="S20" s="61"/>
      <c r="T20" s="61"/>
      <c r="U20" s="61"/>
      <c r="V20" s="61"/>
      <c r="W20" s="61"/>
      <c r="X20" s="47"/>
      <c r="Y20" s="47"/>
      <c r="Z20" s="35"/>
      <c r="AA20" s="35"/>
      <c r="AB20" s="35"/>
      <c r="AC20" s="35"/>
      <c r="AD20" s="35"/>
      <c r="AE20" s="35"/>
      <c r="AG20" s="65">
        <v>6</v>
      </c>
      <c r="AH20" s="64"/>
      <c r="AI20" s="64"/>
      <c r="AJ20" s="64"/>
      <c r="AK20" s="64"/>
      <c r="AL20" s="64"/>
      <c r="AM20" s="64"/>
      <c r="AN20" s="66"/>
      <c r="AO20" s="66"/>
      <c r="AP20" s="66"/>
      <c r="AQ20" s="66"/>
      <c r="AR20" s="66"/>
      <c r="AS20" s="66"/>
      <c r="AT20" s="66"/>
      <c r="AU20" s="66"/>
    </row>
    <row r="21" spans="1:47" ht="15" customHeight="1" x14ac:dyDescent="0.25">
      <c r="A21" s="34">
        <v>7</v>
      </c>
      <c r="B21" s="61">
        <v>1.22</v>
      </c>
      <c r="C21" s="61">
        <v>1.1200000000000001</v>
      </c>
      <c r="D21" s="50">
        <v>1.17</v>
      </c>
      <c r="E21" s="50">
        <v>1.17</v>
      </c>
      <c r="F21" s="329"/>
      <c r="G21" s="329"/>
      <c r="H21" s="330">
        <v>0.88</v>
      </c>
      <c r="I21" s="330">
        <v>0.88</v>
      </c>
      <c r="J21" s="330">
        <v>0.88</v>
      </c>
      <c r="K21" s="330">
        <v>0.88</v>
      </c>
      <c r="L21" s="50">
        <v>2.92</v>
      </c>
      <c r="M21" s="50">
        <v>2.92</v>
      </c>
      <c r="N21" s="37"/>
      <c r="O21" s="37"/>
      <c r="P21" s="48"/>
      <c r="Q21" s="49">
        <v>7</v>
      </c>
      <c r="R21" s="61"/>
      <c r="S21" s="61"/>
      <c r="T21" s="61"/>
      <c r="U21" s="61"/>
      <c r="V21" s="61"/>
      <c r="W21" s="61"/>
      <c r="X21" s="47"/>
      <c r="Y21" s="47"/>
      <c r="Z21" s="35"/>
      <c r="AA21" s="35"/>
      <c r="AB21" s="35"/>
      <c r="AC21" s="35"/>
      <c r="AD21" s="35"/>
      <c r="AE21" s="35"/>
      <c r="AG21" s="65">
        <v>7</v>
      </c>
      <c r="AH21" s="64"/>
      <c r="AI21" s="64"/>
      <c r="AJ21" s="64"/>
      <c r="AK21" s="64"/>
      <c r="AL21" s="64"/>
      <c r="AM21" s="64"/>
      <c r="AN21" s="66"/>
      <c r="AO21" s="66"/>
      <c r="AP21" s="66"/>
      <c r="AQ21" s="66"/>
      <c r="AR21" s="66"/>
      <c r="AS21" s="66"/>
      <c r="AT21" s="66"/>
      <c r="AU21" s="66"/>
    </row>
    <row r="22" spans="1:47" ht="15" customHeight="1" x14ac:dyDescent="0.25">
      <c r="A22" s="34">
        <v>8</v>
      </c>
      <c r="B22" s="61">
        <v>1.22</v>
      </c>
      <c r="C22" s="61">
        <v>1.1200000000000001</v>
      </c>
      <c r="D22" s="50">
        <v>1.17</v>
      </c>
      <c r="E22" s="50">
        <v>1.17</v>
      </c>
      <c r="F22" s="329"/>
      <c r="G22" s="329"/>
      <c r="H22" s="330">
        <v>0.88</v>
      </c>
      <c r="I22" s="330">
        <v>0.88</v>
      </c>
      <c r="J22" s="330">
        <v>0.88</v>
      </c>
      <c r="K22" s="330">
        <v>0.88</v>
      </c>
      <c r="L22" s="50">
        <v>2.92</v>
      </c>
      <c r="M22" s="50">
        <v>2.92</v>
      </c>
      <c r="N22" s="37"/>
      <c r="O22" s="37"/>
      <c r="P22" s="48"/>
      <c r="Q22" s="49">
        <v>8</v>
      </c>
      <c r="R22" s="61"/>
      <c r="S22" s="61"/>
      <c r="T22" s="61"/>
      <c r="U22" s="61"/>
      <c r="V22" s="61"/>
      <c r="W22" s="61"/>
      <c r="X22" s="47"/>
      <c r="Y22" s="47"/>
      <c r="Z22" s="35"/>
      <c r="AA22" s="35"/>
      <c r="AB22" s="35"/>
      <c r="AC22" s="35"/>
      <c r="AD22" s="35"/>
      <c r="AE22" s="35"/>
      <c r="AG22" s="65">
        <v>8</v>
      </c>
      <c r="AH22" s="64"/>
      <c r="AI22" s="64"/>
      <c r="AJ22" s="64"/>
      <c r="AK22" s="64"/>
      <c r="AL22" s="64"/>
      <c r="AM22" s="64"/>
      <c r="AN22" s="66"/>
      <c r="AO22" s="66"/>
      <c r="AP22" s="66"/>
      <c r="AQ22" s="66"/>
      <c r="AR22" s="66"/>
      <c r="AS22" s="66"/>
      <c r="AT22" s="66"/>
      <c r="AU22" s="66"/>
    </row>
    <row r="23" spans="1:47" ht="15" customHeight="1" x14ac:dyDescent="0.25">
      <c r="A23" s="34">
        <v>9</v>
      </c>
      <c r="B23" s="61">
        <v>1.22</v>
      </c>
      <c r="C23" s="61">
        <v>1.1200000000000001</v>
      </c>
      <c r="D23" s="50">
        <v>1.17</v>
      </c>
      <c r="E23" s="50">
        <v>1.17</v>
      </c>
      <c r="F23" s="329"/>
      <c r="G23" s="329"/>
      <c r="H23" s="330">
        <v>0.88</v>
      </c>
      <c r="I23" s="330">
        <v>0.88</v>
      </c>
      <c r="J23" s="330">
        <v>0.88</v>
      </c>
      <c r="K23" s="330">
        <v>0.88</v>
      </c>
      <c r="L23" s="50">
        <v>2.92</v>
      </c>
      <c r="M23" s="50">
        <v>2.92</v>
      </c>
      <c r="N23" s="37"/>
      <c r="O23" s="37"/>
      <c r="P23" s="48"/>
      <c r="Q23" s="49">
        <v>9</v>
      </c>
      <c r="R23" s="61"/>
      <c r="S23" s="61"/>
      <c r="T23" s="61"/>
      <c r="U23" s="61"/>
      <c r="V23" s="61"/>
      <c r="W23" s="61"/>
      <c r="X23" s="47"/>
      <c r="Y23" s="47"/>
      <c r="Z23" s="35"/>
      <c r="AA23" s="35"/>
      <c r="AB23" s="35"/>
      <c r="AC23" s="35"/>
      <c r="AD23" s="35"/>
      <c r="AE23" s="35"/>
      <c r="AG23" s="65">
        <v>9</v>
      </c>
      <c r="AH23" s="64"/>
      <c r="AI23" s="64"/>
      <c r="AJ23" s="64"/>
      <c r="AK23" s="64"/>
      <c r="AL23" s="64"/>
      <c r="AM23" s="64"/>
      <c r="AN23" s="66"/>
      <c r="AO23" s="66"/>
      <c r="AP23" s="66"/>
      <c r="AQ23" s="66"/>
      <c r="AR23" s="66"/>
      <c r="AS23" s="66"/>
      <c r="AT23" s="66"/>
      <c r="AU23" s="66"/>
    </row>
    <row r="24" spans="1:47" ht="15" customHeight="1" x14ac:dyDescent="0.25">
      <c r="A24" s="34">
        <v>10</v>
      </c>
      <c r="B24" s="61">
        <v>1.22</v>
      </c>
      <c r="C24" s="61">
        <v>1.1200000000000001</v>
      </c>
      <c r="D24" s="50">
        <v>1.17</v>
      </c>
      <c r="E24" s="50">
        <v>1.17</v>
      </c>
      <c r="F24" s="329"/>
      <c r="G24" s="329"/>
      <c r="H24" s="330">
        <v>0.88</v>
      </c>
      <c r="I24" s="330">
        <v>0.88</v>
      </c>
      <c r="J24" s="330">
        <v>0.88</v>
      </c>
      <c r="K24" s="330">
        <v>0.88</v>
      </c>
      <c r="L24" s="50">
        <v>2.92</v>
      </c>
      <c r="M24" s="50">
        <v>2.92</v>
      </c>
      <c r="N24" s="37"/>
      <c r="O24" s="37"/>
      <c r="P24" s="48"/>
      <c r="Q24" s="49">
        <v>10</v>
      </c>
      <c r="R24" s="61"/>
      <c r="S24" s="61"/>
      <c r="T24" s="61"/>
      <c r="U24" s="61"/>
      <c r="V24" s="61"/>
      <c r="W24" s="61"/>
      <c r="X24" s="47"/>
      <c r="Y24" s="47"/>
      <c r="Z24" s="35"/>
      <c r="AA24" s="35"/>
      <c r="AB24" s="35"/>
      <c r="AC24" s="35"/>
      <c r="AD24" s="35"/>
      <c r="AE24" s="35"/>
      <c r="AG24" s="65">
        <v>10</v>
      </c>
      <c r="AH24" s="64"/>
      <c r="AI24" s="64"/>
      <c r="AJ24" s="64"/>
      <c r="AK24" s="64"/>
      <c r="AL24" s="64"/>
      <c r="AM24" s="64"/>
      <c r="AN24" s="66"/>
      <c r="AO24" s="66"/>
      <c r="AP24" s="66"/>
      <c r="AQ24" s="66"/>
      <c r="AR24" s="66"/>
      <c r="AS24" s="66"/>
      <c r="AT24" s="66"/>
      <c r="AU24" s="66"/>
    </row>
    <row r="25" spans="1:47" ht="15" customHeight="1" x14ac:dyDescent="0.25">
      <c r="A25" s="34">
        <v>11</v>
      </c>
      <c r="B25" s="61">
        <v>1.22</v>
      </c>
      <c r="C25" s="61">
        <v>1.1200000000000001</v>
      </c>
      <c r="D25" s="50">
        <v>1.17</v>
      </c>
      <c r="E25" s="50">
        <v>1.17</v>
      </c>
      <c r="F25" s="329"/>
      <c r="G25" s="329"/>
      <c r="H25" s="330">
        <v>0.88</v>
      </c>
      <c r="I25" s="330">
        <v>0.88</v>
      </c>
      <c r="J25" s="330">
        <v>0.88</v>
      </c>
      <c r="K25" s="330">
        <v>0.88</v>
      </c>
      <c r="L25" s="50">
        <v>2.92</v>
      </c>
      <c r="M25" s="50">
        <v>2.92</v>
      </c>
      <c r="N25" s="37"/>
      <c r="O25" s="37"/>
      <c r="P25" s="48"/>
      <c r="Q25" s="49">
        <v>11</v>
      </c>
      <c r="R25" s="61"/>
      <c r="S25" s="61"/>
      <c r="T25" s="61"/>
      <c r="U25" s="61"/>
      <c r="V25" s="61"/>
      <c r="W25" s="61"/>
      <c r="X25" s="47"/>
      <c r="Y25" s="47"/>
      <c r="Z25" s="35"/>
      <c r="AA25" s="35"/>
      <c r="AB25" s="35"/>
      <c r="AC25" s="35"/>
      <c r="AD25" s="35"/>
      <c r="AE25" s="35"/>
      <c r="AG25" s="65">
        <v>11</v>
      </c>
      <c r="AH25" s="64"/>
      <c r="AI25" s="64"/>
      <c r="AJ25" s="64"/>
      <c r="AK25" s="64"/>
      <c r="AL25" s="64"/>
      <c r="AM25" s="64"/>
      <c r="AN25" s="66"/>
      <c r="AO25" s="66"/>
      <c r="AP25" s="66"/>
      <c r="AQ25" s="66"/>
      <c r="AR25" s="66"/>
      <c r="AS25" s="66"/>
      <c r="AT25" s="66"/>
      <c r="AU25" s="66"/>
    </row>
    <row r="26" spans="1:47" ht="15" customHeight="1" x14ac:dyDescent="0.25">
      <c r="A26" s="34">
        <v>12</v>
      </c>
      <c r="B26" s="61">
        <v>1.22</v>
      </c>
      <c r="C26" s="61">
        <v>1.1200000000000001</v>
      </c>
      <c r="D26" s="50">
        <v>1.17</v>
      </c>
      <c r="E26" s="50">
        <v>1.17</v>
      </c>
      <c r="F26" s="329"/>
      <c r="G26" s="329"/>
      <c r="H26" s="330">
        <v>0.88</v>
      </c>
      <c r="I26" s="330">
        <v>0.88</v>
      </c>
      <c r="J26" s="330">
        <v>0.88</v>
      </c>
      <c r="K26" s="330">
        <v>0.88</v>
      </c>
      <c r="L26" s="50">
        <v>2.92</v>
      </c>
      <c r="M26" s="50">
        <v>2.92</v>
      </c>
      <c r="N26" s="37"/>
      <c r="O26" s="37"/>
      <c r="P26" s="48"/>
      <c r="Q26" s="49">
        <v>12</v>
      </c>
      <c r="R26" s="61"/>
      <c r="S26" s="61"/>
      <c r="T26" s="61"/>
      <c r="U26" s="61"/>
      <c r="V26" s="61"/>
      <c r="W26" s="61"/>
      <c r="X26" s="47"/>
      <c r="Y26" s="47"/>
      <c r="Z26" s="35"/>
      <c r="AA26" s="35"/>
      <c r="AB26" s="35"/>
      <c r="AC26" s="35"/>
      <c r="AD26" s="35"/>
      <c r="AE26" s="35"/>
      <c r="AG26" s="65">
        <v>12</v>
      </c>
      <c r="AH26" s="64"/>
      <c r="AI26" s="64"/>
      <c r="AJ26" s="64"/>
      <c r="AK26" s="64"/>
      <c r="AL26" s="64"/>
      <c r="AM26" s="64"/>
      <c r="AN26" s="66"/>
      <c r="AO26" s="66"/>
      <c r="AP26" s="66"/>
      <c r="AQ26" s="66"/>
      <c r="AR26" s="66"/>
      <c r="AS26" s="66"/>
      <c r="AT26" s="66"/>
      <c r="AU26" s="66"/>
    </row>
    <row r="27" spans="1:47" ht="15" customHeight="1" x14ac:dyDescent="0.25">
      <c r="A27" s="34">
        <v>13</v>
      </c>
      <c r="B27" s="61">
        <v>1.22</v>
      </c>
      <c r="C27" s="61">
        <v>1.1200000000000001</v>
      </c>
      <c r="D27" s="50">
        <v>1.17</v>
      </c>
      <c r="E27" s="50">
        <v>1.17</v>
      </c>
      <c r="F27" s="329"/>
      <c r="G27" s="329"/>
      <c r="H27" s="330">
        <v>0.88</v>
      </c>
      <c r="I27" s="330">
        <v>0.88</v>
      </c>
      <c r="J27" s="330">
        <v>0.88</v>
      </c>
      <c r="K27" s="330">
        <v>0.88</v>
      </c>
      <c r="L27" s="50">
        <v>2.92</v>
      </c>
      <c r="M27" s="50">
        <v>2.92</v>
      </c>
      <c r="N27" s="37"/>
      <c r="O27" s="37"/>
      <c r="P27" s="48"/>
      <c r="Q27" s="49">
        <v>13</v>
      </c>
      <c r="R27" s="61"/>
      <c r="S27" s="61"/>
      <c r="T27" s="61"/>
      <c r="U27" s="61"/>
      <c r="V27" s="61"/>
      <c r="W27" s="61"/>
      <c r="X27" s="47"/>
      <c r="Y27" s="47"/>
      <c r="Z27" s="35"/>
      <c r="AA27" s="35"/>
      <c r="AB27" s="35"/>
      <c r="AC27" s="35"/>
      <c r="AD27" s="35"/>
      <c r="AE27" s="35"/>
      <c r="AG27" s="65">
        <v>13</v>
      </c>
      <c r="AH27" s="64"/>
      <c r="AI27" s="64"/>
      <c r="AJ27" s="64"/>
      <c r="AK27" s="64"/>
      <c r="AL27" s="64"/>
      <c r="AM27" s="64"/>
      <c r="AN27" s="66"/>
      <c r="AO27" s="66"/>
      <c r="AP27" s="66"/>
      <c r="AQ27" s="66"/>
      <c r="AR27" s="66"/>
      <c r="AS27" s="66"/>
      <c r="AT27" s="66"/>
      <c r="AU27" s="66"/>
    </row>
    <row r="28" spans="1:47" ht="15" customHeight="1" x14ac:dyDescent="0.25">
      <c r="A28" s="34">
        <v>14</v>
      </c>
      <c r="B28" s="61">
        <v>1.22</v>
      </c>
      <c r="C28" s="61">
        <v>1.1200000000000001</v>
      </c>
      <c r="D28" s="50">
        <v>1.17</v>
      </c>
      <c r="E28" s="50">
        <v>1.17</v>
      </c>
      <c r="F28" s="329"/>
      <c r="G28" s="329"/>
      <c r="H28" s="330">
        <v>0.88</v>
      </c>
      <c r="I28" s="330">
        <v>0.88</v>
      </c>
      <c r="J28" s="330">
        <v>0.88</v>
      </c>
      <c r="K28" s="330">
        <v>0.88</v>
      </c>
      <c r="L28" s="50">
        <v>2.92</v>
      </c>
      <c r="M28" s="50">
        <v>2.92</v>
      </c>
      <c r="N28" s="37"/>
      <c r="O28" s="37"/>
      <c r="P28" s="48"/>
      <c r="Q28" s="49">
        <v>14</v>
      </c>
      <c r="R28" s="61"/>
      <c r="S28" s="61"/>
      <c r="T28" s="61"/>
      <c r="U28" s="61"/>
      <c r="V28" s="61"/>
      <c r="W28" s="61"/>
      <c r="X28" s="47"/>
      <c r="Y28" s="47"/>
      <c r="Z28" s="35"/>
      <c r="AA28" s="35"/>
      <c r="AB28" s="35"/>
      <c r="AC28" s="35"/>
      <c r="AD28" s="35"/>
      <c r="AE28" s="35"/>
      <c r="AG28" s="65">
        <v>14</v>
      </c>
      <c r="AH28" s="64"/>
      <c r="AI28" s="64"/>
      <c r="AJ28" s="64"/>
      <c r="AK28" s="64"/>
      <c r="AL28" s="64"/>
      <c r="AM28" s="64"/>
      <c r="AN28" s="66"/>
      <c r="AO28" s="66"/>
      <c r="AP28" s="66"/>
      <c r="AQ28" s="66"/>
      <c r="AR28" s="66"/>
      <c r="AS28" s="66"/>
      <c r="AT28" s="66"/>
      <c r="AU28" s="66"/>
    </row>
    <row r="29" spans="1:47" ht="15" customHeight="1" x14ac:dyDescent="0.25">
      <c r="A29" s="34">
        <v>15</v>
      </c>
      <c r="B29" s="61">
        <v>1.24</v>
      </c>
      <c r="C29" s="61">
        <v>1.1200000000000001</v>
      </c>
      <c r="D29" s="50">
        <v>1.17</v>
      </c>
      <c r="E29" s="50">
        <v>1.17</v>
      </c>
      <c r="F29" s="329"/>
      <c r="G29" s="329"/>
      <c r="H29" s="330">
        <v>0.88</v>
      </c>
      <c r="I29" s="330">
        <v>0.88</v>
      </c>
      <c r="J29" s="330">
        <v>0.88</v>
      </c>
      <c r="K29" s="330">
        <v>0.88</v>
      </c>
      <c r="L29" s="50">
        <v>2.92</v>
      </c>
      <c r="M29" s="50">
        <v>2.92</v>
      </c>
      <c r="N29" s="37"/>
      <c r="O29" s="37"/>
      <c r="P29" s="48"/>
      <c r="Q29" s="49">
        <v>15</v>
      </c>
      <c r="R29" s="61"/>
      <c r="S29" s="61"/>
      <c r="T29" s="61"/>
      <c r="U29" s="61"/>
      <c r="V29" s="61"/>
      <c r="W29" s="61"/>
      <c r="X29" s="47"/>
      <c r="Y29" s="47"/>
      <c r="Z29" s="35"/>
      <c r="AA29" s="35"/>
      <c r="AB29" s="35"/>
      <c r="AC29" s="35"/>
      <c r="AD29" s="35"/>
      <c r="AE29" s="35"/>
      <c r="AG29" s="65">
        <v>15</v>
      </c>
      <c r="AH29" s="64"/>
      <c r="AI29" s="64"/>
      <c r="AJ29" s="64"/>
      <c r="AK29" s="64"/>
      <c r="AL29" s="64"/>
      <c r="AM29" s="64"/>
      <c r="AN29" s="66"/>
      <c r="AO29" s="66"/>
      <c r="AP29" s="66"/>
      <c r="AQ29" s="66"/>
      <c r="AR29" s="66"/>
      <c r="AS29" s="66"/>
      <c r="AT29" s="66"/>
      <c r="AU29" s="66"/>
    </row>
    <row r="30" spans="1:47" ht="15" customHeight="1" x14ac:dyDescent="0.25">
      <c r="A30" s="34">
        <v>16</v>
      </c>
      <c r="B30" s="61">
        <v>1.54</v>
      </c>
      <c r="C30" s="61">
        <v>1.17</v>
      </c>
      <c r="D30" s="50">
        <v>1.17</v>
      </c>
      <c r="E30" s="50">
        <v>1.17</v>
      </c>
      <c r="F30" s="327"/>
      <c r="G30" s="327"/>
      <c r="H30" s="328">
        <v>0.88</v>
      </c>
      <c r="I30" s="328">
        <v>0.88</v>
      </c>
      <c r="J30" s="328">
        <v>0.88</v>
      </c>
      <c r="K30" s="328">
        <v>0.88</v>
      </c>
      <c r="L30" s="50">
        <v>2.92</v>
      </c>
      <c r="M30" s="50">
        <v>2.92</v>
      </c>
      <c r="N30" s="37"/>
      <c r="O30" s="37"/>
      <c r="Q30" s="34">
        <v>16</v>
      </c>
      <c r="R30" s="67">
        <v>1.03</v>
      </c>
      <c r="S30" s="67">
        <v>0.57999999999999996</v>
      </c>
      <c r="T30" s="37">
        <v>0.87</v>
      </c>
      <c r="U30" s="37">
        <v>0.87</v>
      </c>
      <c r="V30" s="37"/>
      <c r="W30" s="37"/>
      <c r="X30" s="36"/>
      <c r="Y30" s="36"/>
      <c r="Z30" s="35"/>
      <c r="AA30" s="35"/>
      <c r="AB30" s="35"/>
      <c r="AC30" s="35"/>
      <c r="AD30" s="35"/>
      <c r="AE30" s="35"/>
      <c r="AG30" s="65">
        <v>16</v>
      </c>
      <c r="AH30" s="64"/>
      <c r="AI30" s="64"/>
      <c r="AJ30" s="64"/>
      <c r="AK30" s="64"/>
      <c r="AL30" s="64"/>
      <c r="AM30" s="64"/>
      <c r="AN30" s="66"/>
      <c r="AO30" s="66"/>
      <c r="AP30" s="66"/>
      <c r="AQ30" s="66"/>
      <c r="AR30" s="66"/>
      <c r="AS30" s="66"/>
      <c r="AT30" s="66"/>
      <c r="AU30" s="66"/>
    </row>
    <row r="31" spans="1:47" ht="15" customHeight="1" x14ac:dyDescent="0.25">
      <c r="A31" s="34">
        <v>17</v>
      </c>
      <c r="B31" s="61">
        <v>1.94</v>
      </c>
      <c r="C31" s="61">
        <v>1.19</v>
      </c>
      <c r="D31" s="50">
        <v>1.17</v>
      </c>
      <c r="E31" s="50">
        <v>1.17</v>
      </c>
      <c r="F31" s="327"/>
      <c r="G31" s="327"/>
      <c r="H31" s="328">
        <v>0.88</v>
      </c>
      <c r="I31" s="328">
        <v>0.88</v>
      </c>
      <c r="J31" s="328">
        <v>0.88</v>
      </c>
      <c r="K31" s="328">
        <v>0.88</v>
      </c>
      <c r="L31" s="50">
        <v>2.92</v>
      </c>
      <c r="M31" s="50">
        <v>2.92</v>
      </c>
      <c r="N31" s="37"/>
      <c r="O31" s="37"/>
      <c r="Q31" s="34">
        <v>17</v>
      </c>
      <c r="R31" s="67">
        <v>1.3</v>
      </c>
      <c r="S31" s="67">
        <v>0.6</v>
      </c>
      <c r="T31" s="37">
        <v>0.87</v>
      </c>
      <c r="U31" s="37">
        <v>0.87</v>
      </c>
      <c r="V31" s="37"/>
      <c r="W31" s="37"/>
      <c r="X31" s="36"/>
      <c r="Y31" s="36"/>
      <c r="Z31" s="35"/>
      <c r="AA31" s="35"/>
      <c r="AB31" s="35"/>
      <c r="AC31" s="35"/>
      <c r="AD31" s="35"/>
      <c r="AE31" s="35"/>
      <c r="AG31" s="65">
        <v>17</v>
      </c>
      <c r="AH31" s="64"/>
      <c r="AI31" s="64"/>
      <c r="AJ31" s="64"/>
      <c r="AK31" s="64"/>
      <c r="AL31" s="64"/>
      <c r="AM31" s="64"/>
      <c r="AN31" s="66"/>
      <c r="AO31" s="66"/>
      <c r="AP31" s="66"/>
      <c r="AQ31" s="66"/>
      <c r="AR31" s="66"/>
      <c r="AS31" s="66"/>
      <c r="AT31" s="66"/>
      <c r="AU31" s="66"/>
    </row>
    <row r="32" spans="1:47" ht="15" customHeight="1" x14ac:dyDescent="0.25">
      <c r="A32" s="34">
        <v>18</v>
      </c>
      <c r="B32" s="61">
        <v>2.0299999999999998</v>
      </c>
      <c r="C32" s="61">
        <v>1.0900000000000001</v>
      </c>
      <c r="D32" s="64">
        <v>1</v>
      </c>
      <c r="E32" s="64">
        <v>1</v>
      </c>
      <c r="F32" s="67">
        <v>0.12</v>
      </c>
      <c r="G32" s="67">
        <v>0.12</v>
      </c>
      <c r="H32" s="67">
        <v>0.35</v>
      </c>
      <c r="I32" s="67">
        <v>0.35</v>
      </c>
      <c r="J32" s="67">
        <v>0.51</v>
      </c>
      <c r="K32" s="67">
        <v>0.51</v>
      </c>
      <c r="L32" s="37">
        <v>2.5</v>
      </c>
      <c r="M32" s="37">
        <v>2.5</v>
      </c>
      <c r="N32" s="37"/>
      <c r="O32" s="37"/>
      <c r="Q32" s="34">
        <v>18</v>
      </c>
      <c r="R32" s="67">
        <v>1.51</v>
      </c>
      <c r="S32" s="67">
        <v>0.61</v>
      </c>
      <c r="T32" s="37">
        <v>0.87</v>
      </c>
      <c r="U32" s="37">
        <v>0.87</v>
      </c>
      <c r="V32" s="37"/>
      <c r="W32" s="37"/>
      <c r="X32" s="36"/>
      <c r="Y32" s="36"/>
      <c r="Z32" s="37">
        <v>0.42</v>
      </c>
      <c r="AA32" s="37">
        <v>0.42</v>
      </c>
      <c r="AB32" s="35">
        <v>1.8</v>
      </c>
      <c r="AC32" s="35">
        <v>1.8</v>
      </c>
      <c r="AD32" s="35"/>
      <c r="AE32" s="47"/>
      <c r="AG32" s="65">
        <v>18</v>
      </c>
      <c r="AH32" s="35">
        <v>1.73</v>
      </c>
      <c r="AI32" s="47">
        <v>0.49</v>
      </c>
      <c r="AJ32" s="64">
        <v>0.95</v>
      </c>
      <c r="AK32" s="64">
        <v>0.95</v>
      </c>
      <c r="AL32" s="64"/>
      <c r="AM32" s="64"/>
      <c r="AN32" s="66">
        <v>0.06</v>
      </c>
      <c r="AO32" s="66">
        <v>0.06</v>
      </c>
      <c r="AP32" s="64">
        <v>0.41</v>
      </c>
      <c r="AQ32" s="64">
        <v>0.41</v>
      </c>
      <c r="AR32" s="73"/>
      <c r="AS32" s="66"/>
      <c r="AT32" s="66"/>
      <c r="AU32" s="66"/>
    </row>
    <row r="33" spans="1:47" ht="15" customHeight="1" x14ac:dyDescent="0.25">
      <c r="A33" s="34">
        <v>19</v>
      </c>
      <c r="B33" s="61">
        <v>2.04</v>
      </c>
      <c r="C33" s="61">
        <v>1.1200000000000001</v>
      </c>
      <c r="D33" s="64">
        <v>1</v>
      </c>
      <c r="E33" s="64">
        <v>1</v>
      </c>
      <c r="F33" s="67">
        <v>0.12</v>
      </c>
      <c r="G33" s="67">
        <v>0.12</v>
      </c>
      <c r="H33" s="67">
        <v>0.35</v>
      </c>
      <c r="I33" s="67">
        <v>0.35</v>
      </c>
      <c r="J33" s="67">
        <v>0.51</v>
      </c>
      <c r="K33" s="67">
        <v>0.51</v>
      </c>
      <c r="L33" s="37">
        <v>2.5</v>
      </c>
      <c r="M33" s="37">
        <v>2.5</v>
      </c>
      <c r="N33" s="37"/>
      <c r="O33" s="37"/>
      <c r="Q33" s="34">
        <v>19</v>
      </c>
      <c r="R33" s="67">
        <v>1.52</v>
      </c>
      <c r="S33" s="67">
        <v>0.62</v>
      </c>
      <c r="T33" s="37">
        <v>0.87</v>
      </c>
      <c r="U33" s="37">
        <v>0.87</v>
      </c>
      <c r="V33" s="37"/>
      <c r="W33" s="37"/>
      <c r="X33" s="36"/>
      <c r="Y33" s="36"/>
      <c r="Z33" s="37">
        <v>0.42</v>
      </c>
      <c r="AA33" s="37">
        <v>0.42</v>
      </c>
      <c r="AB33" s="35">
        <v>1.8</v>
      </c>
      <c r="AC33" s="35">
        <v>1.8</v>
      </c>
      <c r="AD33" s="35"/>
      <c r="AE33" s="35"/>
      <c r="AG33" s="65">
        <v>19</v>
      </c>
      <c r="AH33" s="35">
        <v>1.74</v>
      </c>
      <c r="AI33" s="35">
        <v>0.49</v>
      </c>
      <c r="AJ33" s="64">
        <v>0.95</v>
      </c>
      <c r="AK33" s="64">
        <v>0.95</v>
      </c>
      <c r="AL33" s="64"/>
      <c r="AM33" s="64"/>
      <c r="AN33" s="66">
        <v>0.06</v>
      </c>
      <c r="AO33" s="66">
        <v>0.06</v>
      </c>
      <c r="AP33" s="64">
        <v>0.41</v>
      </c>
      <c r="AQ33" s="64">
        <v>0.41</v>
      </c>
      <c r="AR33" s="73"/>
      <c r="AS33" s="66"/>
      <c r="AT33" s="66"/>
      <c r="AU33" s="66"/>
    </row>
    <row r="34" spans="1:47" ht="15" customHeight="1" x14ac:dyDescent="0.25">
      <c r="A34" s="34">
        <v>20</v>
      </c>
      <c r="B34" s="61">
        <v>2.0499999999999998</v>
      </c>
      <c r="C34" s="61">
        <v>1.1299999999999999</v>
      </c>
      <c r="D34" s="64">
        <v>1</v>
      </c>
      <c r="E34" s="64">
        <v>1</v>
      </c>
      <c r="F34" s="67">
        <v>0.12</v>
      </c>
      <c r="G34" s="67">
        <v>0.12</v>
      </c>
      <c r="H34" s="67">
        <v>0.35</v>
      </c>
      <c r="I34" s="67">
        <v>0.35</v>
      </c>
      <c r="J34" s="67">
        <v>0.51</v>
      </c>
      <c r="K34" s="67">
        <v>0.51</v>
      </c>
      <c r="L34" s="37">
        <v>2.5</v>
      </c>
      <c r="M34" s="37">
        <v>2.5</v>
      </c>
      <c r="N34" s="37"/>
      <c r="O34" s="37"/>
      <c r="Q34" s="34">
        <v>20</v>
      </c>
      <c r="R34" s="67">
        <v>1.52</v>
      </c>
      <c r="S34" s="67">
        <v>0.63</v>
      </c>
      <c r="T34" s="37">
        <v>0.87</v>
      </c>
      <c r="U34" s="37">
        <v>0.87</v>
      </c>
      <c r="V34" s="37"/>
      <c r="W34" s="37"/>
      <c r="X34" s="36"/>
      <c r="Y34" s="36"/>
      <c r="Z34" s="37">
        <v>0.42</v>
      </c>
      <c r="AA34" s="37">
        <v>0.42</v>
      </c>
      <c r="AB34" s="35">
        <v>1.8</v>
      </c>
      <c r="AC34" s="35">
        <v>1.8</v>
      </c>
      <c r="AD34" s="35"/>
      <c r="AE34" s="35"/>
      <c r="AG34" s="65">
        <v>20</v>
      </c>
      <c r="AH34" s="35">
        <v>1.75</v>
      </c>
      <c r="AI34" s="35">
        <v>0.5</v>
      </c>
      <c r="AJ34" s="64">
        <v>0.95</v>
      </c>
      <c r="AK34" s="64">
        <v>0.95</v>
      </c>
      <c r="AL34" s="64"/>
      <c r="AM34" s="64"/>
      <c r="AN34" s="66">
        <v>0.06</v>
      </c>
      <c r="AO34" s="66">
        <v>0.06</v>
      </c>
      <c r="AP34" s="64">
        <v>0.41</v>
      </c>
      <c r="AQ34" s="64">
        <v>0.41</v>
      </c>
      <c r="AR34" s="73"/>
      <c r="AS34" s="66"/>
      <c r="AT34" s="66"/>
      <c r="AU34" s="66"/>
    </row>
    <row r="35" spans="1:47" ht="15" customHeight="1" x14ac:dyDescent="0.25">
      <c r="A35" s="34">
        <v>21</v>
      </c>
      <c r="B35" s="61">
        <v>2.0699999999999998</v>
      </c>
      <c r="C35" s="61">
        <v>1.1499999999999999</v>
      </c>
      <c r="D35" s="64">
        <v>1</v>
      </c>
      <c r="E35" s="64">
        <v>1</v>
      </c>
      <c r="F35" s="67">
        <v>0.12</v>
      </c>
      <c r="G35" s="67">
        <v>0.12</v>
      </c>
      <c r="H35" s="67">
        <v>0.35</v>
      </c>
      <c r="I35" s="67">
        <v>0.35</v>
      </c>
      <c r="J35" s="67">
        <v>0.51</v>
      </c>
      <c r="K35" s="67">
        <v>0.51</v>
      </c>
      <c r="L35" s="37">
        <v>2.5</v>
      </c>
      <c r="M35" s="37">
        <v>2.5</v>
      </c>
      <c r="N35" s="37"/>
      <c r="O35" s="37"/>
      <c r="Q35" s="34">
        <v>21</v>
      </c>
      <c r="R35" s="67">
        <v>1.53</v>
      </c>
      <c r="S35" s="67">
        <v>0.64</v>
      </c>
      <c r="T35" s="37">
        <v>0.87</v>
      </c>
      <c r="U35" s="37">
        <v>0.87</v>
      </c>
      <c r="V35" s="37"/>
      <c r="W35" s="37"/>
      <c r="X35" s="36"/>
      <c r="Y35" s="36"/>
      <c r="Z35" s="37">
        <v>0.42</v>
      </c>
      <c r="AA35" s="37">
        <v>0.42</v>
      </c>
      <c r="AB35" s="35">
        <v>1.8</v>
      </c>
      <c r="AC35" s="35">
        <v>1.8</v>
      </c>
      <c r="AD35" s="35"/>
      <c r="AE35" s="35"/>
      <c r="AG35" s="65">
        <v>21</v>
      </c>
      <c r="AH35" s="35">
        <v>1.76</v>
      </c>
      <c r="AI35" s="35">
        <v>0.51</v>
      </c>
      <c r="AJ35" s="64">
        <v>0.95</v>
      </c>
      <c r="AK35" s="64">
        <v>0.95</v>
      </c>
      <c r="AL35" s="64"/>
      <c r="AM35" s="64"/>
      <c r="AN35" s="66">
        <v>0.05</v>
      </c>
      <c r="AO35" s="66">
        <v>0.05</v>
      </c>
      <c r="AP35" s="64">
        <v>0.42</v>
      </c>
      <c r="AQ35" s="64">
        <v>0.42</v>
      </c>
      <c r="AR35" s="73"/>
      <c r="AS35" s="66"/>
      <c r="AT35" s="66"/>
      <c r="AU35" s="66"/>
    </row>
    <row r="36" spans="1:47" ht="15" customHeight="1" x14ac:dyDescent="0.25">
      <c r="A36" s="34">
        <v>22</v>
      </c>
      <c r="B36" s="61">
        <v>2.08</v>
      </c>
      <c r="C36" s="61">
        <v>1.17</v>
      </c>
      <c r="D36" s="64">
        <v>1</v>
      </c>
      <c r="E36" s="64">
        <v>1</v>
      </c>
      <c r="F36" s="67">
        <v>0.12</v>
      </c>
      <c r="G36" s="67">
        <v>0.12</v>
      </c>
      <c r="H36" s="67">
        <v>0.35</v>
      </c>
      <c r="I36" s="67">
        <v>0.35</v>
      </c>
      <c r="J36" s="67">
        <v>0.51</v>
      </c>
      <c r="K36" s="67">
        <v>0.51</v>
      </c>
      <c r="L36" s="37">
        <v>2.5</v>
      </c>
      <c r="M36" s="37">
        <v>2.5</v>
      </c>
      <c r="N36" s="37"/>
      <c r="O36" s="37"/>
      <c r="Q36" s="34">
        <v>22</v>
      </c>
      <c r="R36" s="67">
        <v>1.54</v>
      </c>
      <c r="S36" s="67">
        <v>0.65</v>
      </c>
      <c r="T36" s="37">
        <v>0.87</v>
      </c>
      <c r="U36" s="37">
        <v>0.87</v>
      </c>
      <c r="V36" s="37"/>
      <c r="W36" s="37"/>
      <c r="X36" s="36"/>
      <c r="Y36" s="36"/>
      <c r="Z36" s="37">
        <v>0.42</v>
      </c>
      <c r="AA36" s="37">
        <v>0.42</v>
      </c>
      <c r="AB36" s="35">
        <v>1.8</v>
      </c>
      <c r="AC36" s="35">
        <v>1.8</v>
      </c>
      <c r="AD36" s="35"/>
      <c r="AE36" s="35"/>
      <c r="AG36" s="65">
        <v>22</v>
      </c>
      <c r="AH36" s="35">
        <v>1.77</v>
      </c>
      <c r="AI36" s="35">
        <v>0.52</v>
      </c>
      <c r="AJ36" s="64">
        <v>0.95</v>
      </c>
      <c r="AK36" s="64">
        <v>0.95</v>
      </c>
      <c r="AL36" s="64"/>
      <c r="AM36" s="64"/>
      <c r="AN36" s="66">
        <v>0.05</v>
      </c>
      <c r="AO36" s="66">
        <v>0.05</v>
      </c>
      <c r="AP36" s="64">
        <v>0.44</v>
      </c>
      <c r="AQ36" s="64">
        <v>0.44</v>
      </c>
      <c r="AR36" s="73"/>
      <c r="AS36" s="66"/>
      <c r="AT36" s="66"/>
      <c r="AU36" s="66"/>
    </row>
    <row r="37" spans="1:47" ht="15" customHeight="1" x14ac:dyDescent="0.25">
      <c r="A37" s="34">
        <v>23</v>
      </c>
      <c r="B37" s="61">
        <v>2.09</v>
      </c>
      <c r="C37" s="61">
        <v>1.2</v>
      </c>
      <c r="D37" s="64">
        <v>1</v>
      </c>
      <c r="E37" s="64">
        <v>1</v>
      </c>
      <c r="F37" s="67">
        <v>0.12</v>
      </c>
      <c r="G37" s="67">
        <v>0.12</v>
      </c>
      <c r="H37" s="67">
        <v>0.35</v>
      </c>
      <c r="I37" s="67">
        <v>0.35</v>
      </c>
      <c r="J37" s="67">
        <v>0.51</v>
      </c>
      <c r="K37" s="67">
        <v>0.51</v>
      </c>
      <c r="L37" s="37">
        <v>2.5</v>
      </c>
      <c r="M37" s="37">
        <v>2.5</v>
      </c>
      <c r="N37" s="37"/>
      <c r="O37" s="37"/>
      <c r="Q37" s="34">
        <v>23</v>
      </c>
      <c r="R37" s="67">
        <v>1.55</v>
      </c>
      <c r="S37" s="67">
        <v>0.66</v>
      </c>
      <c r="T37" s="37">
        <v>0.87</v>
      </c>
      <c r="U37" s="37">
        <v>0.87</v>
      </c>
      <c r="V37" s="37"/>
      <c r="W37" s="37"/>
      <c r="X37" s="36"/>
      <c r="Y37" s="36"/>
      <c r="Z37" s="37">
        <v>0.42</v>
      </c>
      <c r="AA37" s="37">
        <v>0.42</v>
      </c>
      <c r="AB37" s="35">
        <v>1.8</v>
      </c>
      <c r="AC37" s="35">
        <v>1.8</v>
      </c>
      <c r="AD37" s="35"/>
      <c r="AE37" s="35"/>
      <c r="AG37" s="65">
        <v>23</v>
      </c>
      <c r="AH37" s="35">
        <v>1.78</v>
      </c>
      <c r="AI37" s="35">
        <v>0.53</v>
      </c>
      <c r="AJ37" s="64">
        <v>0.95</v>
      </c>
      <c r="AK37" s="64">
        <v>0.95</v>
      </c>
      <c r="AL37" s="64"/>
      <c r="AM37" s="64"/>
      <c r="AN37" s="66">
        <v>0.05</v>
      </c>
      <c r="AO37" s="66">
        <v>0.05</v>
      </c>
      <c r="AP37" s="64">
        <v>0.44</v>
      </c>
      <c r="AQ37" s="64">
        <v>0.44</v>
      </c>
      <c r="AR37" s="73"/>
      <c r="AS37" s="66"/>
      <c r="AT37" s="66"/>
      <c r="AU37" s="66"/>
    </row>
    <row r="38" spans="1:47" ht="15" customHeight="1" x14ac:dyDescent="0.25">
      <c r="A38" s="34">
        <v>24</v>
      </c>
      <c r="B38" s="61">
        <v>2.1</v>
      </c>
      <c r="C38" s="61">
        <v>1.22</v>
      </c>
      <c r="D38" s="64">
        <v>1</v>
      </c>
      <c r="E38" s="64">
        <v>1</v>
      </c>
      <c r="F38" s="67">
        <v>0.12</v>
      </c>
      <c r="G38" s="67">
        <v>0.12</v>
      </c>
      <c r="H38" s="67">
        <v>0.35</v>
      </c>
      <c r="I38" s="67">
        <v>0.35</v>
      </c>
      <c r="J38" s="67">
        <v>0.51</v>
      </c>
      <c r="K38" s="67">
        <v>0.51</v>
      </c>
      <c r="L38" s="37">
        <v>2.5</v>
      </c>
      <c r="M38" s="37">
        <v>2.5</v>
      </c>
      <c r="N38" s="37"/>
      <c r="O38" s="37"/>
      <c r="Q38" s="34">
        <v>24</v>
      </c>
      <c r="R38" s="67">
        <v>1.56</v>
      </c>
      <c r="S38" s="67">
        <v>0.67</v>
      </c>
      <c r="T38" s="37">
        <v>0.87</v>
      </c>
      <c r="U38" s="37">
        <v>0.87</v>
      </c>
      <c r="V38" s="37"/>
      <c r="W38" s="37"/>
      <c r="X38" s="36"/>
      <c r="Y38" s="36"/>
      <c r="Z38" s="37">
        <v>0.42</v>
      </c>
      <c r="AA38" s="37">
        <v>0.42</v>
      </c>
      <c r="AB38" s="35">
        <v>1.8</v>
      </c>
      <c r="AC38" s="35">
        <v>1.8</v>
      </c>
      <c r="AD38" s="35"/>
      <c r="AE38" s="35"/>
      <c r="AG38" s="65">
        <v>24</v>
      </c>
      <c r="AH38" s="35">
        <v>1.79</v>
      </c>
      <c r="AI38" s="35">
        <v>0.54</v>
      </c>
      <c r="AJ38" s="64">
        <v>0.95</v>
      </c>
      <c r="AK38" s="64">
        <v>0.95</v>
      </c>
      <c r="AL38" s="64"/>
      <c r="AM38" s="64"/>
      <c r="AN38" s="66">
        <v>0.05</v>
      </c>
      <c r="AO38" s="66">
        <v>0.05</v>
      </c>
      <c r="AP38" s="64">
        <v>0.44</v>
      </c>
      <c r="AQ38" s="64">
        <v>0.44</v>
      </c>
      <c r="AR38" s="73"/>
      <c r="AS38" s="66"/>
      <c r="AT38" s="66"/>
      <c r="AU38" s="66"/>
    </row>
    <row r="39" spans="1:47" ht="15" customHeight="1" x14ac:dyDescent="0.25">
      <c r="A39" s="34">
        <v>25</v>
      </c>
      <c r="B39" s="61">
        <v>2.12</v>
      </c>
      <c r="C39" s="61">
        <v>1.23</v>
      </c>
      <c r="D39" s="64">
        <v>1</v>
      </c>
      <c r="E39" s="64">
        <v>1</v>
      </c>
      <c r="F39" s="67">
        <v>0.12</v>
      </c>
      <c r="G39" s="67">
        <v>0.12</v>
      </c>
      <c r="H39" s="67">
        <v>0.35</v>
      </c>
      <c r="I39" s="67">
        <v>0.35</v>
      </c>
      <c r="J39" s="67">
        <v>0.51</v>
      </c>
      <c r="K39" s="67">
        <v>0.51</v>
      </c>
      <c r="L39" s="37">
        <v>2.5</v>
      </c>
      <c r="M39" s="37">
        <v>2.5</v>
      </c>
      <c r="N39" s="37"/>
      <c r="O39" s="37"/>
      <c r="Q39" s="34">
        <v>25</v>
      </c>
      <c r="R39" s="67">
        <v>1.56</v>
      </c>
      <c r="S39" s="67">
        <v>0.69</v>
      </c>
      <c r="T39" s="37">
        <v>0.87</v>
      </c>
      <c r="U39" s="37">
        <v>0.87</v>
      </c>
      <c r="V39" s="37"/>
      <c r="W39" s="37"/>
      <c r="X39" s="36"/>
      <c r="Y39" s="36"/>
      <c r="Z39" s="37">
        <v>0.42</v>
      </c>
      <c r="AA39" s="37">
        <v>0.42</v>
      </c>
      <c r="AB39" s="35">
        <v>1.8</v>
      </c>
      <c r="AC39" s="35">
        <v>1.8</v>
      </c>
      <c r="AD39" s="35"/>
      <c r="AE39" s="35"/>
      <c r="AG39" s="65">
        <v>25</v>
      </c>
      <c r="AH39" s="35">
        <v>1.8</v>
      </c>
      <c r="AI39" s="35">
        <v>0.55000000000000004</v>
      </c>
      <c r="AJ39" s="64">
        <v>0.95</v>
      </c>
      <c r="AK39" s="64">
        <v>0.95</v>
      </c>
      <c r="AL39" s="64"/>
      <c r="AM39" s="64"/>
      <c r="AN39" s="66">
        <v>0.05</v>
      </c>
      <c r="AO39" s="66">
        <v>0.05</v>
      </c>
      <c r="AP39" s="64">
        <v>0.44</v>
      </c>
      <c r="AQ39" s="64">
        <v>0.44</v>
      </c>
      <c r="AR39" s="73"/>
      <c r="AS39" s="66"/>
      <c r="AT39" s="66"/>
      <c r="AU39" s="66"/>
    </row>
    <row r="40" spans="1:47" ht="15" customHeight="1" x14ac:dyDescent="0.25">
      <c r="A40" s="34">
        <v>26</v>
      </c>
      <c r="B40" s="61">
        <v>2.12</v>
      </c>
      <c r="C40" s="61">
        <v>1.25</v>
      </c>
      <c r="D40" s="64">
        <v>1</v>
      </c>
      <c r="E40" s="64">
        <v>1</v>
      </c>
      <c r="F40" s="67">
        <v>0.12</v>
      </c>
      <c r="G40" s="67">
        <v>0.12</v>
      </c>
      <c r="H40" s="67">
        <v>0.35</v>
      </c>
      <c r="I40" s="67">
        <v>0.35</v>
      </c>
      <c r="J40" s="67">
        <v>0.51</v>
      </c>
      <c r="K40" s="67">
        <v>0.51</v>
      </c>
      <c r="L40" s="37">
        <v>2.5</v>
      </c>
      <c r="M40" s="37">
        <v>2.5</v>
      </c>
      <c r="N40" s="37"/>
      <c r="O40" s="37"/>
      <c r="Q40" s="34">
        <v>26</v>
      </c>
      <c r="R40" s="67">
        <v>1.57</v>
      </c>
      <c r="S40" s="67">
        <v>0.7</v>
      </c>
      <c r="T40" s="37">
        <v>0.87</v>
      </c>
      <c r="U40" s="37">
        <v>0.87</v>
      </c>
      <c r="V40" s="37"/>
      <c r="W40" s="37"/>
      <c r="X40" s="36"/>
      <c r="Y40" s="36"/>
      <c r="Z40" s="37">
        <v>0.42</v>
      </c>
      <c r="AA40" s="37">
        <v>0.42</v>
      </c>
      <c r="AB40" s="35">
        <v>1.8</v>
      </c>
      <c r="AC40" s="35">
        <v>1.8</v>
      </c>
      <c r="AD40" s="35"/>
      <c r="AE40" s="35"/>
      <c r="AG40" s="65">
        <v>26</v>
      </c>
      <c r="AH40" s="35">
        <v>1.81</v>
      </c>
      <c r="AI40" s="35">
        <v>0.56000000000000005</v>
      </c>
      <c r="AJ40" s="64">
        <v>0.95</v>
      </c>
      <c r="AK40" s="64">
        <v>0.95</v>
      </c>
      <c r="AL40" s="64"/>
      <c r="AM40" s="64"/>
      <c r="AN40" s="66">
        <v>0.04</v>
      </c>
      <c r="AO40" s="66">
        <v>0.04</v>
      </c>
      <c r="AP40" s="64">
        <v>0.42</v>
      </c>
      <c r="AQ40" s="64">
        <v>0.42</v>
      </c>
      <c r="AR40" s="73"/>
      <c r="AS40" s="66"/>
      <c r="AT40" s="66"/>
      <c r="AU40" s="66"/>
    </row>
    <row r="41" spans="1:47" ht="15" customHeight="1" x14ac:dyDescent="0.25">
      <c r="A41" s="34">
        <v>27</v>
      </c>
      <c r="B41" s="61">
        <v>2.13</v>
      </c>
      <c r="C41" s="61">
        <v>1.28</v>
      </c>
      <c r="D41" s="64">
        <v>1</v>
      </c>
      <c r="E41" s="64">
        <v>1</v>
      </c>
      <c r="F41" s="67">
        <v>0.12</v>
      </c>
      <c r="G41" s="67">
        <v>0.12</v>
      </c>
      <c r="H41" s="67">
        <v>0.35</v>
      </c>
      <c r="I41" s="67">
        <v>0.35</v>
      </c>
      <c r="J41" s="67">
        <v>0.51</v>
      </c>
      <c r="K41" s="67">
        <v>0.51</v>
      </c>
      <c r="L41" s="37">
        <v>2.5</v>
      </c>
      <c r="M41" s="37">
        <v>2.5</v>
      </c>
      <c r="N41" s="37"/>
      <c r="O41" s="37"/>
      <c r="Q41" s="34">
        <v>27</v>
      </c>
      <c r="R41" s="67">
        <v>1.58</v>
      </c>
      <c r="S41" s="67">
        <v>0.71</v>
      </c>
      <c r="T41" s="37">
        <v>0.87</v>
      </c>
      <c r="U41" s="37">
        <v>0.87</v>
      </c>
      <c r="V41" s="37"/>
      <c r="W41" s="37"/>
      <c r="X41" s="36"/>
      <c r="Y41" s="36"/>
      <c r="Z41" s="37">
        <v>0.42</v>
      </c>
      <c r="AA41" s="37">
        <v>0.42</v>
      </c>
      <c r="AB41" s="35">
        <v>1.8</v>
      </c>
      <c r="AC41" s="35">
        <v>1.8</v>
      </c>
      <c r="AD41" s="35"/>
      <c r="AE41" s="35"/>
      <c r="AG41" s="65">
        <v>27</v>
      </c>
      <c r="AH41" s="35">
        <v>1.82</v>
      </c>
      <c r="AI41" s="35">
        <v>0.56999999999999995</v>
      </c>
      <c r="AJ41" s="64">
        <v>0.95</v>
      </c>
      <c r="AK41" s="64">
        <v>0.95</v>
      </c>
      <c r="AL41" s="64"/>
      <c r="AM41" s="64"/>
      <c r="AN41" s="66">
        <v>0.04</v>
      </c>
      <c r="AO41" s="66">
        <v>0.04</v>
      </c>
      <c r="AP41" s="64">
        <v>0.41</v>
      </c>
      <c r="AQ41" s="64">
        <v>0.41</v>
      </c>
      <c r="AR41" s="73"/>
      <c r="AS41" s="66"/>
      <c r="AT41" s="66"/>
      <c r="AU41" s="66"/>
    </row>
    <row r="42" spans="1:47" ht="15" customHeight="1" x14ac:dyDescent="0.25">
      <c r="A42" s="34">
        <v>28</v>
      </c>
      <c r="B42" s="61">
        <v>2.14</v>
      </c>
      <c r="C42" s="61">
        <v>1.3</v>
      </c>
      <c r="D42" s="64">
        <v>1</v>
      </c>
      <c r="E42" s="64">
        <v>1</v>
      </c>
      <c r="F42" s="67">
        <v>0.12</v>
      </c>
      <c r="G42" s="67">
        <v>0.12</v>
      </c>
      <c r="H42" s="67">
        <v>0.35</v>
      </c>
      <c r="I42" s="67">
        <v>0.35</v>
      </c>
      <c r="J42" s="67">
        <v>0.51</v>
      </c>
      <c r="K42" s="67">
        <v>0.51</v>
      </c>
      <c r="L42" s="37">
        <v>2.5</v>
      </c>
      <c r="M42" s="37">
        <v>2.5</v>
      </c>
      <c r="N42" s="37"/>
      <c r="O42" s="37"/>
      <c r="Q42" s="34">
        <v>28</v>
      </c>
      <c r="R42" s="67">
        <v>1.59</v>
      </c>
      <c r="S42" s="67">
        <v>0.72</v>
      </c>
      <c r="T42" s="37">
        <v>0.87</v>
      </c>
      <c r="U42" s="37">
        <v>0.87</v>
      </c>
      <c r="V42" s="37"/>
      <c r="W42" s="37"/>
      <c r="X42" s="36"/>
      <c r="Y42" s="36"/>
      <c r="Z42" s="37">
        <v>0.42</v>
      </c>
      <c r="AA42" s="37">
        <v>0.42</v>
      </c>
      <c r="AB42" s="35">
        <v>1.8</v>
      </c>
      <c r="AC42" s="35">
        <v>1.8</v>
      </c>
      <c r="AD42" s="35"/>
      <c r="AE42" s="35"/>
      <c r="AG42" s="65">
        <v>28</v>
      </c>
      <c r="AH42" s="35">
        <v>1.82</v>
      </c>
      <c r="AI42" s="35">
        <v>0.57999999999999996</v>
      </c>
      <c r="AJ42" s="64">
        <v>0.95</v>
      </c>
      <c r="AK42" s="64">
        <v>0.95</v>
      </c>
      <c r="AL42" s="64"/>
      <c r="AM42" s="64"/>
      <c r="AN42" s="66">
        <v>0.04</v>
      </c>
      <c r="AO42" s="66">
        <v>0.04</v>
      </c>
      <c r="AP42" s="64">
        <v>0.39</v>
      </c>
      <c r="AQ42" s="64">
        <v>0.39</v>
      </c>
      <c r="AR42" s="73"/>
      <c r="AS42" s="66"/>
      <c r="AT42" s="66"/>
      <c r="AU42" s="66"/>
    </row>
    <row r="43" spans="1:47" ht="15" customHeight="1" x14ac:dyDescent="0.25">
      <c r="A43" s="34">
        <v>29</v>
      </c>
      <c r="B43" s="61">
        <v>2.15</v>
      </c>
      <c r="C43" s="61">
        <v>1.33</v>
      </c>
      <c r="D43" s="64">
        <v>1</v>
      </c>
      <c r="E43" s="64">
        <v>1</v>
      </c>
      <c r="F43" s="67">
        <v>0.12</v>
      </c>
      <c r="G43" s="67">
        <v>0.12</v>
      </c>
      <c r="H43" s="67">
        <v>0.35</v>
      </c>
      <c r="I43" s="67">
        <v>0.35</v>
      </c>
      <c r="J43" s="67">
        <v>0.51</v>
      </c>
      <c r="K43" s="67">
        <v>0.51</v>
      </c>
      <c r="L43" s="37">
        <v>2.5</v>
      </c>
      <c r="M43" s="37">
        <v>2.5</v>
      </c>
      <c r="N43" s="37"/>
      <c r="O43" s="37"/>
      <c r="Q43" s="34">
        <v>29</v>
      </c>
      <c r="R43" s="67">
        <v>1.6</v>
      </c>
      <c r="S43" s="67">
        <v>0.74</v>
      </c>
      <c r="T43" s="37">
        <v>0.87</v>
      </c>
      <c r="U43" s="37">
        <v>0.87</v>
      </c>
      <c r="V43" s="37"/>
      <c r="W43" s="37"/>
      <c r="X43" s="36"/>
      <c r="Y43" s="36"/>
      <c r="Z43" s="37">
        <v>0.42</v>
      </c>
      <c r="AA43" s="37">
        <v>0.42</v>
      </c>
      <c r="AB43" s="35">
        <v>1.8</v>
      </c>
      <c r="AC43" s="35">
        <v>1.8</v>
      </c>
      <c r="AD43" s="35"/>
      <c r="AE43" s="35"/>
      <c r="AG43" s="65">
        <v>29</v>
      </c>
      <c r="AH43" s="35">
        <v>1.83</v>
      </c>
      <c r="AI43" s="35">
        <v>0.59</v>
      </c>
      <c r="AJ43" s="64">
        <v>0.95</v>
      </c>
      <c r="AK43" s="64">
        <v>0.95</v>
      </c>
      <c r="AL43" s="64"/>
      <c r="AM43" s="64"/>
      <c r="AN43" s="66">
        <v>0.04</v>
      </c>
      <c r="AO43" s="66">
        <v>0.04</v>
      </c>
      <c r="AP43" s="64">
        <v>0.38</v>
      </c>
      <c r="AQ43" s="64">
        <v>0.38</v>
      </c>
      <c r="AR43" s="73"/>
      <c r="AS43" s="66"/>
      <c r="AT43" s="66"/>
      <c r="AU43" s="66"/>
    </row>
    <row r="44" spans="1:47" ht="15" customHeight="1" x14ac:dyDescent="0.25">
      <c r="A44" s="34">
        <v>30</v>
      </c>
      <c r="B44" s="61">
        <v>2.17</v>
      </c>
      <c r="C44" s="61">
        <v>1.38</v>
      </c>
      <c r="D44" s="64">
        <v>1</v>
      </c>
      <c r="E44" s="64">
        <v>1</v>
      </c>
      <c r="F44" s="67">
        <v>0.12</v>
      </c>
      <c r="G44" s="67">
        <v>0.12</v>
      </c>
      <c r="H44" s="67">
        <v>0.35</v>
      </c>
      <c r="I44" s="67">
        <v>0.35</v>
      </c>
      <c r="J44" s="67">
        <v>0.51</v>
      </c>
      <c r="K44" s="67">
        <v>0.51</v>
      </c>
      <c r="L44" s="37">
        <v>2.5</v>
      </c>
      <c r="M44" s="37">
        <v>2.5</v>
      </c>
      <c r="N44" s="37"/>
      <c r="O44" s="37"/>
      <c r="Q44" s="34">
        <v>30</v>
      </c>
      <c r="R44" s="67">
        <v>1.6</v>
      </c>
      <c r="S44" s="67">
        <v>0.76</v>
      </c>
      <c r="T44" s="37">
        <v>0.87</v>
      </c>
      <c r="U44" s="37">
        <v>0.87</v>
      </c>
      <c r="V44" s="37"/>
      <c r="W44" s="37"/>
      <c r="X44" s="36"/>
      <c r="Y44" s="36"/>
      <c r="Z44" s="37">
        <v>0.32</v>
      </c>
      <c r="AA44" s="37">
        <v>0.32</v>
      </c>
      <c r="AB44" s="35">
        <v>1.8</v>
      </c>
      <c r="AC44" s="35">
        <v>1.8</v>
      </c>
      <c r="AD44" s="35"/>
      <c r="AE44" s="35"/>
      <c r="AG44" s="65">
        <v>30</v>
      </c>
      <c r="AH44" s="35">
        <v>1.84</v>
      </c>
      <c r="AI44" s="35">
        <v>0.61</v>
      </c>
      <c r="AJ44" s="64">
        <v>0.95</v>
      </c>
      <c r="AK44" s="64">
        <v>0.95</v>
      </c>
      <c r="AL44" s="64"/>
      <c r="AM44" s="64"/>
      <c r="AN44" s="66">
        <v>0.05</v>
      </c>
      <c r="AO44" s="66">
        <v>0.05</v>
      </c>
      <c r="AP44" s="64">
        <v>0.37</v>
      </c>
      <c r="AQ44" s="64">
        <v>0.37</v>
      </c>
      <c r="AR44" s="73"/>
      <c r="AS44" s="66"/>
      <c r="AT44" s="66"/>
      <c r="AU44" s="66"/>
    </row>
    <row r="45" spans="1:47" ht="15" customHeight="1" x14ac:dyDescent="0.25">
      <c r="A45" s="34">
        <v>31</v>
      </c>
      <c r="B45" s="61">
        <v>2.1800000000000002</v>
      </c>
      <c r="C45" s="61">
        <v>1.41</v>
      </c>
      <c r="D45" s="64">
        <v>1</v>
      </c>
      <c r="E45" s="64">
        <v>1</v>
      </c>
      <c r="F45" s="67">
        <v>0.12</v>
      </c>
      <c r="G45" s="67">
        <v>0.12</v>
      </c>
      <c r="H45" s="67">
        <v>0.35</v>
      </c>
      <c r="I45" s="67">
        <v>0.35</v>
      </c>
      <c r="J45" s="67">
        <v>0.51</v>
      </c>
      <c r="K45" s="67">
        <v>0.51</v>
      </c>
      <c r="L45" s="37">
        <v>2.5</v>
      </c>
      <c r="M45" s="37">
        <v>2.5</v>
      </c>
      <c r="N45" s="37"/>
      <c r="O45" s="37"/>
      <c r="Q45" s="34">
        <v>31</v>
      </c>
      <c r="R45" s="67">
        <v>1.61</v>
      </c>
      <c r="S45" s="67">
        <v>0.79</v>
      </c>
      <c r="T45" s="37">
        <v>0.87</v>
      </c>
      <c r="U45" s="37">
        <v>0.87</v>
      </c>
      <c r="V45" s="37"/>
      <c r="W45" s="37"/>
      <c r="X45" s="36"/>
      <c r="Y45" s="36"/>
      <c r="Z45" s="37">
        <v>0.32</v>
      </c>
      <c r="AA45" s="37">
        <v>0.32</v>
      </c>
      <c r="AB45" s="35">
        <v>1.8</v>
      </c>
      <c r="AC45" s="35">
        <v>1.8</v>
      </c>
      <c r="AD45" s="35"/>
      <c r="AE45" s="35"/>
      <c r="AG45" s="65">
        <v>31</v>
      </c>
      <c r="AH45" s="35">
        <v>1.85</v>
      </c>
      <c r="AI45" s="35">
        <v>0.63</v>
      </c>
      <c r="AJ45" s="64">
        <v>0.95</v>
      </c>
      <c r="AK45" s="64">
        <v>0.95</v>
      </c>
      <c r="AL45" s="64"/>
      <c r="AM45" s="64"/>
      <c r="AN45" s="66">
        <v>0.04</v>
      </c>
      <c r="AO45" s="66">
        <v>0.04</v>
      </c>
      <c r="AP45" s="64">
        <v>0.36</v>
      </c>
      <c r="AQ45" s="64">
        <v>0.36</v>
      </c>
      <c r="AR45" s="73"/>
      <c r="AS45" s="66"/>
      <c r="AT45" s="66"/>
      <c r="AU45" s="66"/>
    </row>
    <row r="46" spans="1:47" ht="15" customHeight="1" x14ac:dyDescent="0.25">
      <c r="A46" s="34">
        <v>32</v>
      </c>
      <c r="B46" s="61">
        <v>2.19</v>
      </c>
      <c r="C46" s="61">
        <v>1.48</v>
      </c>
      <c r="D46" s="64">
        <v>1</v>
      </c>
      <c r="E46" s="64">
        <v>1</v>
      </c>
      <c r="F46" s="67">
        <v>0.12</v>
      </c>
      <c r="G46" s="67">
        <v>0.12</v>
      </c>
      <c r="H46" s="67">
        <v>0.35</v>
      </c>
      <c r="I46" s="67">
        <v>0.35</v>
      </c>
      <c r="J46" s="67">
        <v>0.51</v>
      </c>
      <c r="K46" s="67">
        <v>0.51</v>
      </c>
      <c r="L46" s="37">
        <v>2.5</v>
      </c>
      <c r="M46" s="37">
        <v>2.5</v>
      </c>
      <c r="N46" s="37"/>
      <c r="O46" s="37"/>
      <c r="Q46" s="34">
        <v>32</v>
      </c>
      <c r="R46" s="67">
        <v>1.62</v>
      </c>
      <c r="S46" s="67">
        <v>0.82</v>
      </c>
      <c r="T46" s="37">
        <v>0.87</v>
      </c>
      <c r="U46" s="37">
        <v>0.87</v>
      </c>
      <c r="V46" s="37"/>
      <c r="W46" s="37"/>
      <c r="X46" s="36"/>
      <c r="Y46" s="36"/>
      <c r="Z46" s="37">
        <v>0.32</v>
      </c>
      <c r="AA46" s="37">
        <v>0.32</v>
      </c>
      <c r="AB46" s="35">
        <v>1.8</v>
      </c>
      <c r="AC46" s="35">
        <v>1.8</v>
      </c>
      <c r="AD46" s="35"/>
      <c r="AE46" s="35"/>
      <c r="AG46" s="65">
        <v>32</v>
      </c>
      <c r="AH46" s="35">
        <v>1.86</v>
      </c>
      <c r="AI46" s="35">
        <v>0.66</v>
      </c>
      <c r="AJ46" s="64">
        <v>0.95</v>
      </c>
      <c r="AK46" s="64">
        <v>0.95</v>
      </c>
      <c r="AL46" s="64"/>
      <c r="AM46" s="64"/>
      <c r="AN46" s="66">
        <v>0.04</v>
      </c>
      <c r="AO46" s="66">
        <v>0.04</v>
      </c>
      <c r="AP46" s="64">
        <v>0.35</v>
      </c>
      <c r="AQ46" s="64">
        <v>0.35</v>
      </c>
      <c r="AR46" s="73"/>
      <c r="AS46" s="66"/>
      <c r="AT46" s="66"/>
      <c r="AU46" s="66"/>
    </row>
    <row r="47" spans="1:47" ht="15" customHeight="1" x14ac:dyDescent="0.25">
      <c r="A47" s="34">
        <v>33</v>
      </c>
      <c r="B47" s="61">
        <v>2.2000000000000002</v>
      </c>
      <c r="C47" s="61">
        <v>1.56</v>
      </c>
      <c r="D47" s="64">
        <v>1</v>
      </c>
      <c r="E47" s="64">
        <v>1</v>
      </c>
      <c r="F47" s="67">
        <v>0.12</v>
      </c>
      <c r="G47" s="67">
        <v>0.12</v>
      </c>
      <c r="H47" s="67">
        <v>0.35</v>
      </c>
      <c r="I47" s="67">
        <v>0.35</v>
      </c>
      <c r="J47" s="67">
        <v>0.51</v>
      </c>
      <c r="K47" s="67">
        <v>0.51</v>
      </c>
      <c r="L47" s="37">
        <v>2.5</v>
      </c>
      <c r="M47" s="37">
        <v>2.5</v>
      </c>
      <c r="N47" s="37"/>
      <c r="O47" s="37"/>
      <c r="Q47" s="34">
        <v>33</v>
      </c>
      <c r="R47" s="67">
        <v>1.63</v>
      </c>
      <c r="S47" s="67">
        <v>0.87</v>
      </c>
      <c r="T47" s="37">
        <v>0.87</v>
      </c>
      <c r="U47" s="37">
        <v>0.87</v>
      </c>
      <c r="V47" s="37"/>
      <c r="W47" s="37"/>
      <c r="X47" s="36"/>
      <c r="Y47" s="36"/>
      <c r="Z47" s="37">
        <v>0.32</v>
      </c>
      <c r="AA47" s="37">
        <v>0.32</v>
      </c>
      <c r="AB47" s="35">
        <v>1.8</v>
      </c>
      <c r="AC47" s="35">
        <v>1.8</v>
      </c>
      <c r="AD47" s="35"/>
      <c r="AE47" s="35"/>
      <c r="AG47" s="65">
        <v>33</v>
      </c>
      <c r="AH47" s="35">
        <v>1.87</v>
      </c>
      <c r="AI47" s="35">
        <v>0.69</v>
      </c>
      <c r="AJ47" s="64">
        <v>0.95</v>
      </c>
      <c r="AK47" s="64">
        <v>0.95</v>
      </c>
      <c r="AL47" s="64"/>
      <c r="AM47" s="64"/>
      <c r="AN47" s="66">
        <v>0.04</v>
      </c>
      <c r="AO47" s="66">
        <v>0.04</v>
      </c>
      <c r="AP47" s="64">
        <v>0.33</v>
      </c>
      <c r="AQ47" s="64">
        <v>0.33</v>
      </c>
      <c r="AR47" s="73"/>
      <c r="AS47" s="66"/>
      <c r="AT47" s="66"/>
      <c r="AU47" s="66"/>
    </row>
    <row r="48" spans="1:47" ht="15" customHeight="1" x14ac:dyDescent="0.25">
      <c r="A48" s="34">
        <v>34</v>
      </c>
      <c r="B48" s="61">
        <v>2.21</v>
      </c>
      <c r="C48" s="61">
        <v>1.64</v>
      </c>
      <c r="D48" s="64">
        <v>1</v>
      </c>
      <c r="E48" s="64">
        <v>1</v>
      </c>
      <c r="F48" s="67">
        <v>0.12</v>
      </c>
      <c r="G48" s="67">
        <v>0.12</v>
      </c>
      <c r="H48" s="67">
        <v>0.35</v>
      </c>
      <c r="I48" s="67">
        <v>0.35</v>
      </c>
      <c r="J48" s="67">
        <v>0.51</v>
      </c>
      <c r="K48" s="67">
        <v>0.51</v>
      </c>
      <c r="L48" s="37">
        <v>2.5</v>
      </c>
      <c r="M48" s="37">
        <v>2.5</v>
      </c>
      <c r="N48" s="37"/>
      <c r="O48" s="37"/>
      <c r="Q48" s="34">
        <v>34</v>
      </c>
      <c r="R48" s="67">
        <v>1.64</v>
      </c>
      <c r="S48" s="67">
        <v>0.91</v>
      </c>
      <c r="T48" s="37">
        <v>0.87</v>
      </c>
      <c r="U48" s="37">
        <v>0.87</v>
      </c>
      <c r="V48" s="37"/>
      <c r="W48" s="37"/>
      <c r="X48" s="36"/>
      <c r="Y48" s="36"/>
      <c r="Z48" s="37">
        <v>0.32</v>
      </c>
      <c r="AA48" s="37">
        <v>0.32</v>
      </c>
      <c r="AB48" s="35">
        <v>1.8</v>
      </c>
      <c r="AC48" s="35">
        <v>1.8</v>
      </c>
      <c r="AD48" s="35"/>
      <c r="AE48" s="35"/>
      <c r="AG48" s="65">
        <v>34</v>
      </c>
      <c r="AH48" s="35">
        <v>1.88</v>
      </c>
      <c r="AI48" s="35">
        <v>0.73</v>
      </c>
      <c r="AJ48" s="64">
        <v>0.95</v>
      </c>
      <c r="AK48" s="64">
        <v>0.95</v>
      </c>
      <c r="AL48" s="64"/>
      <c r="AM48" s="64"/>
      <c r="AN48" s="66">
        <v>0.03</v>
      </c>
      <c r="AO48" s="66">
        <v>0.03</v>
      </c>
      <c r="AP48" s="64">
        <v>0.31</v>
      </c>
      <c r="AQ48" s="64">
        <v>0.31</v>
      </c>
      <c r="AR48" s="73"/>
      <c r="AS48" s="66"/>
      <c r="AT48" s="66"/>
      <c r="AU48" s="66"/>
    </row>
    <row r="49" spans="1:47" ht="15" customHeight="1" x14ac:dyDescent="0.25">
      <c r="A49" s="34">
        <v>35</v>
      </c>
      <c r="B49" s="61">
        <v>2.34</v>
      </c>
      <c r="C49" s="61">
        <v>1.72</v>
      </c>
      <c r="D49" s="64">
        <v>1</v>
      </c>
      <c r="E49" s="64">
        <v>1</v>
      </c>
      <c r="F49" s="67">
        <v>0.12</v>
      </c>
      <c r="G49" s="67">
        <v>0.12</v>
      </c>
      <c r="H49" s="67">
        <v>0.35</v>
      </c>
      <c r="I49" s="67">
        <v>0.35</v>
      </c>
      <c r="J49" s="67">
        <v>0.51</v>
      </c>
      <c r="K49" s="67">
        <v>0.51</v>
      </c>
      <c r="L49" s="37">
        <v>2.5</v>
      </c>
      <c r="M49" s="37">
        <v>2.5</v>
      </c>
      <c r="N49" s="37"/>
      <c r="O49" s="37"/>
      <c r="Q49" s="34">
        <v>35</v>
      </c>
      <c r="R49" s="67">
        <v>1.73</v>
      </c>
      <c r="S49" s="67">
        <v>0.96</v>
      </c>
      <c r="T49" s="37">
        <v>0.87</v>
      </c>
      <c r="U49" s="37">
        <v>0.87</v>
      </c>
      <c r="V49" s="37"/>
      <c r="W49" s="37"/>
      <c r="X49" s="36"/>
      <c r="Y49" s="36"/>
      <c r="Z49" s="37">
        <v>0.32</v>
      </c>
      <c r="AA49" s="37">
        <v>0.32</v>
      </c>
      <c r="AB49" s="35">
        <v>1.8</v>
      </c>
      <c r="AC49" s="35">
        <v>1.8</v>
      </c>
      <c r="AD49" s="35"/>
      <c r="AE49" s="35"/>
      <c r="AG49" s="65">
        <v>35</v>
      </c>
      <c r="AH49" s="35">
        <v>1.99</v>
      </c>
      <c r="AI49" s="35">
        <v>0.76</v>
      </c>
      <c r="AJ49" s="64">
        <v>0.95</v>
      </c>
      <c r="AK49" s="64">
        <v>0.95</v>
      </c>
      <c r="AL49" s="64"/>
      <c r="AM49" s="64"/>
      <c r="AN49" s="66">
        <v>0.03</v>
      </c>
      <c r="AO49" s="66">
        <v>0.03</v>
      </c>
      <c r="AP49" s="64">
        <v>0.31</v>
      </c>
      <c r="AQ49" s="64">
        <v>0.31</v>
      </c>
      <c r="AR49" s="73"/>
      <c r="AS49" s="66"/>
      <c r="AT49" s="66"/>
      <c r="AU49" s="66"/>
    </row>
    <row r="50" spans="1:47" ht="15" customHeight="1" x14ac:dyDescent="0.25">
      <c r="A50" s="34">
        <v>36</v>
      </c>
      <c r="B50" s="61">
        <v>2.52</v>
      </c>
      <c r="C50" s="61">
        <v>1.84</v>
      </c>
      <c r="D50" s="64">
        <v>1</v>
      </c>
      <c r="E50" s="64">
        <v>1</v>
      </c>
      <c r="F50" s="67">
        <v>0.12</v>
      </c>
      <c r="G50" s="67">
        <v>0.12</v>
      </c>
      <c r="H50" s="67">
        <v>0.35</v>
      </c>
      <c r="I50" s="67">
        <v>0.35</v>
      </c>
      <c r="J50" s="67">
        <v>0.51</v>
      </c>
      <c r="K50" s="67">
        <v>0.51</v>
      </c>
      <c r="L50" s="37">
        <v>2.5</v>
      </c>
      <c r="M50" s="37">
        <v>2.5</v>
      </c>
      <c r="N50" s="37"/>
      <c r="O50" s="37"/>
      <c r="Q50" s="34">
        <v>36</v>
      </c>
      <c r="R50" s="67">
        <v>1.86</v>
      </c>
      <c r="S50" s="67">
        <v>1.02</v>
      </c>
      <c r="T50" s="37">
        <v>0.87</v>
      </c>
      <c r="U50" s="37">
        <v>0.87</v>
      </c>
      <c r="V50" s="37"/>
      <c r="W50" s="37"/>
      <c r="X50" s="36"/>
      <c r="Y50" s="36"/>
      <c r="Z50" s="37">
        <v>0.32</v>
      </c>
      <c r="AA50" s="37">
        <v>0.32</v>
      </c>
      <c r="AB50" s="35">
        <v>1.8</v>
      </c>
      <c r="AC50" s="35">
        <v>1.8</v>
      </c>
      <c r="AD50" s="35"/>
      <c r="AE50" s="35"/>
      <c r="AG50" s="65">
        <v>36</v>
      </c>
      <c r="AH50" s="35">
        <v>2.14</v>
      </c>
      <c r="AI50" s="35">
        <v>0.81</v>
      </c>
      <c r="AJ50" s="64">
        <v>0.95</v>
      </c>
      <c r="AK50" s="64">
        <v>0.95</v>
      </c>
      <c r="AL50" s="64"/>
      <c r="AM50" s="64"/>
      <c r="AN50" s="66">
        <v>0.03</v>
      </c>
      <c r="AO50" s="66">
        <v>0.03</v>
      </c>
      <c r="AP50" s="64">
        <v>0.3</v>
      </c>
      <c r="AQ50" s="64">
        <v>0.3</v>
      </c>
      <c r="AR50" s="73"/>
      <c r="AS50" s="66"/>
      <c r="AT50" s="66"/>
      <c r="AU50" s="66"/>
    </row>
    <row r="51" spans="1:47" ht="15" customHeight="1" x14ac:dyDescent="0.25">
      <c r="A51" s="34">
        <v>37</v>
      </c>
      <c r="B51" s="61">
        <v>2.71</v>
      </c>
      <c r="C51" s="61">
        <v>1.94</v>
      </c>
      <c r="D51" s="64">
        <v>1</v>
      </c>
      <c r="E51" s="64">
        <v>1</v>
      </c>
      <c r="F51" s="67">
        <v>0.12</v>
      </c>
      <c r="G51" s="67">
        <v>0.12</v>
      </c>
      <c r="H51" s="67">
        <v>0.35</v>
      </c>
      <c r="I51" s="67">
        <v>0.35</v>
      </c>
      <c r="J51" s="67">
        <v>0.51</v>
      </c>
      <c r="K51" s="67">
        <v>0.51</v>
      </c>
      <c r="L51" s="37">
        <v>2.5</v>
      </c>
      <c r="M51" s="37">
        <v>2.5</v>
      </c>
      <c r="N51" s="37"/>
      <c r="O51" s="37"/>
      <c r="Q51" s="34">
        <v>37</v>
      </c>
      <c r="R51" s="67">
        <v>2.0099999999999998</v>
      </c>
      <c r="S51" s="67">
        <v>1.08</v>
      </c>
      <c r="T51" s="37">
        <v>0.87</v>
      </c>
      <c r="U51" s="37">
        <v>0.87</v>
      </c>
      <c r="V51" s="37"/>
      <c r="W51" s="37"/>
      <c r="X51" s="36"/>
      <c r="Y51" s="36"/>
      <c r="Z51" s="37">
        <v>0.32</v>
      </c>
      <c r="AA51" s="37">
        <v>0.32</v>
      </c>
      <c r="AB51" s="35">
        <v>1.8</v>
      </c>
      <c r="AC51" s="35">
        <v>1.8</v>
      </c>
      <c r="AD51" s="35"/>
      <c r="AE51" s="35"/>
      <c r="AG51" s="65">
        <v>37</v>
      </c>
      <c r="AH51" s="35">
        <v>2.31</v>
      </c>
      <c r="AI51" s="35">
        <v>0.86</v>
      </c>
      <c r="AJ51" s="64">
        <v>0.95</v>
      </c>
      <c r="AK51" s="64">
        <v>0.95</v>
      </c>
      <c r="AL51" s="64"/>
      <c r="AM51" s="64"/>
      <c r="AN51" s="66">
        <v>0.03</v>
      </c>
      <c r="AO51" s="66">
        <v>0.03</v>
      </c>
      <c r="AP51" s="64">
        <v>0.3</v>
      </c>
      <c r="AQ51" s="64">
        <v>0.3</v>
      </c>
      <c r="AR51" s="73"/>
      <c r="AS51" s="66"/>
      <c r="AT51" s="66"/>
      <c r="AU51" s="66"/>
    </row>
    <row r="52" spans="1:47" ht="15" customHeight="1" x14ac:dyDescent="0.25">
      <c r="A52" s="34">
        <v>38</v>
      </c>
      <c r="B52" s="61">
        <v>2.95</v>
      </c>
      <c r="C52" s="61">
        <v>2.0499999999999998</v>
      </c>
      <c r="D52" s="64">
        <v>1</v>
      </c>
      <c r="E52" s="64">
        <v>1</v>
      </c>
      <c r="F52" s="67">
        <v>0.12</v>
      </c>
      <c r="G52" s="67">
        <v>0.12</v>
      </c>
      <c r="H52" s="67">
        <v>0.35</v>
      </c>
      <c r="I52" s="67">
        <v>0.35</v>
      </c>
      <c r="J52" s="67">
        <v>0.51</v>
      </c>
      <c r="K52" s="67">
        <v>0.51</v>
      </c>
      <c r="L52" s="37">
        <v>2.5</v>
      </c>
      <c r="M52" s="37">
        <v>2.5</v>
      </c>
      <c r="N52" s="37"/>
      <c r="O52" s="37"/>
      <c r="Q52" s="34">
        <v>38</v>
      </c>
      <c r="R52" s="67">
        <v>2.19</v>
      </c>
      <c r="S52" s="67">
        <v>1.1399999999999999</v>
      </c>
      <c r="T52" s="37">
        <v>0.87</v>
      </c>
      <c r="U52" s="37">
        <v>0.87</v>
      </c>
      <c r="V52" s="37"/>
      <c r="W52" s="37"/>
      <c r="X52" s="36"/>
      <c r="Y52" s="36"/>
      <c r="Z52" s="37">
        <v>0.32</v>
      </c>
      <c r="AA52" s="37">
        <v>0.32</v>
      </c>
      <c r="AB52" s="35">
        <v>1.8</v>
      </c>
      <c r="AC52" s="35">
        <v>1.8</v>
      </c>
      <c r="AD52" s="35"/>
      <c r="AE52" s="35"/>
      <c r="AG52" s="65">
        <v>38</v>
      </c>
      <c r="AH52" s="35">
        <v>2.5099999999999998</v>
      </c>
      <c r="AI52" s="35">
        <v>0.91</v>
      </c>
      <c r="AJ52" s="64">
        <v>0.95</v>
      </c>
      <c r="AK52" s="64">
        <v>0.95</v>
      </c>
      <c r="AL52" s="64"/>
      <c r="AM52" s="64"/>
      <c r="AN52" s="66">
        <v>0.03</v>
      </c>
      <c r="AO52" s="66">
        <v>0.03</v>
      </c>
      <c r="AP52" s="64">
        <v>0.28999999999999998</v>
      </c>
      <c r="AQ52" s="64">
        <v>0.28999999999999998</v>
      </c>
      <c r="AR52" s="73"/>
      <c r="AS52" s="66"/>
      <c r="AT52" s="66"/>
      <c r="AU52" s="66"/>
    </row>
    <row r="53" spans="1:47" ht="15" customHeight="1" x14ac:dyDescent="0.25">
      <c r="A53" s="34">
        <v>39</v>
      </c>
      <c r="B53" s="61">
        <v>3.2</v>
      </c>
      <c r="C53" s="61">
        <v>2.17</v>
      </c>
      <c r="D53" s="64">
        <v>1</v>
      </c>
      <c r="E53" s="64">
        <v>1</v>
      </c>
      <c r="F53" s="67">
        <v>0.12</v>
      </c>
      <c r="G53" s="67">
        <v>0.12</v>
      </c>
      <c r="H53" s="67">
        <v>0.35</v>
      </c>
      <c r="I53" s="67">
        <v>0.35</v>
      </c>
      <c r="J53" s="67">
        <v>0.51</v>
      </c>
      <c r="K53" s="67">
        <v>0.51</v>
      </c>
      <c r="L53" s="37">
        <v>2.5</v>
      </c>
      <c r="M53" s="37">
        <v>2.5</v>
      </c>
      <c r="N53" s="37"/>
      <c r="O53" s="37"/>
      <c r="Q53" s="34">
        <v>39</v>
      </c>
      <c r="R53" s="67">
        <v>2.37</v>
      </c>
      <c r="S53" s="67">
        <v>1.2</v>
      </c>
      <c r="T53" s="37">
        <v>0.87</v>
      </c>
      <c r="U53" s="37">
        <v>0.87</v>
      </c>
      <c r="V53" s="37"/>
      <c r="W53" s="37"/>
      <c r="X53" s="36"/>
      <c r="Y53" s="36"/>
      <c r="Z53" s="37">
        <v>0.32</v>
      </c>
      <c r="AA53" s="37">
        <v>0.32</v>
      </c>
      <c r="AB53" s="35">
        <v>1.8</v>
      </c>
      <c r="AC53" s="35">
        <v>1.8</v>
      </c>
      <c r="AD53" s="35"/>
      <c r="AE53" s="35"/>
      <c r="AG53" s="65">
        <v>39</v>
      </c>
      <c r="AH53" s="35">
        <v>2.73</v>
      </c>
      <c r="AI53" s="35">
        <v>0.96</v>
      </c>
      <c r="AJ53" s="64">
        <v>0.95</v>
      </c>
      <c r="AK53" s="64">
        <v>0.95</v>
      </c>
      <c r="AL53" s="64"/>
      <c r="AM53" s="64"/>
      <c r="AN53" s="66">
        <v>0.03</v>
      </c>
      <c r="AO53" s="66">
        <v>0.03</v>
      </c>
      <c r="AP53" s="64">
        <v>0.28999999999999998</v>
      </c>
      <c r="AQ53" s="64">
        <v>0.28999999999999998</v>
      </c>
      <c r="AR53" s="73"/>
      <c r="AS53" s="66"/>
      <c r="AT53" s="66"/>
      <c r="AU53" s="66"/>
    </row>
    <row r="54" spans="1:47" ht="15" customHeight="1" x14ac:dyDescent="0.25">
      <c r="A54" s="34">
        <v>40</v>
      </c>
      <c r="B54" s="61">
        <v>3.47</v>
      </c>
      <c r="C54" s="61">
        <v>2.29</v>
      </c>
      <c r="D54" s="64">
        <v>1</v>
      </c>
      <c r="E54" s="64">
        <v>1</v>
      </c>
      <c r="F54" s="67">
        <v>0.12</v>
      </c>
      <c r="G54" s="67">
        <v>0.12</v>
      </c>
      <c r="H54" s="67">
        <v>0.35</v>
      </c>
      <c r="I54" s="67">
        <v>0.35</v>
      </c>
      <c r="J54" s="67">
        <v>0.51</v>
      </c>
      <c r="K54" s="67">
        <v>0.51</v>
      </c>
      <c r="L54" s="37">
        <v>2.5</v>
      </c>
      <c r="M54" s="37">
        <v>2.5</v>
      </c>
      <c r="N54" s="37"/>
      <c r="O54" s="37"/>
      <c r="Q54" s="34">
        <v>40</v>
      </c>
      <c r="R54" s="67">
        <v>2.58</v>
      </c>
      <c r="S54" s="67">
        <v>1.27</v>
      </c>
      <c r="T54" s="37">
        <v>0.87</v>
      </c>
      <c r="U54" s="37">
        <v>0.87</v>
      </c>
      <c r="V54" s="37"/>
      <c r="W54" s="37"/>
      <c r="X54" s="36"/>
      <c r="Y54" s="36"/>
      <c r="Z54" s="37">
        <v>0.28000000000000003</v>
      </c>
      <c r="AA54" s="37">
        <v>0.28000000000000003</v>
      </c>
      <c r="AB54" s="35">
        <v>1.8</v>
      </c>
      <c r="AC54" s="35">
        <v>1.8</v>
      </c>
      <c r="AD54" s="35"/>
      <c r="AE54" s="35"/>
      <c r="AG54" s="65">
        <v>40</v>
      </c>
      <c r="AH54" s="35">
        <v>2.96</v>
      </c>
      <c r="AI54" s="35">
        <v>1.02</v>
      </c>
      <c r="AJ54" s="64">
        <v>0.95</v>
      </c>
      <c r="AK54" s="64">
        <v>0.95</v>
      </c>
      <c r="AL54" s="64"/>
      <c r="AM54" s="64"/>
      <c r="AN54" s="66">
        <v>0.09</v>
      </c>
      <c r="AO54" s="66">
        <v>0.09</v>
      </c>
      <c r="AP54" s="64">
        <v>0.28999999999999998</v>
      </c>
      <c r="AQ54" s="64">
        <v>0.28999999999999998</v>
      </c>
      <c r="AR54" s="73"/>
      <c r="AS54" s="66"/>
      <c r="AT54" s="66"/>
      <c r="AU54" s="66"/>
    </row>
    <row r="55" spans="1:47" ht="15" customHeight="1" x14ac:dyDescent="0.25">
      <c r="A55" s="34">
        <v>41</v>
      </c>
      <c r="B55" s="61">
        <v>3.75</v>
      </c>
      <c r="C55" s="61">
        <v>2.4300000000000002</v>
      </c>
      <c r="D55" s="64">
        <v>1</v>
      </c>
      <c r="E55" s="64">
        <v>1</v>
      </c>
      <c r="F55" s="67">
        <v>0.12</v>
      </c>
      <c r="G55" s="67">
        <v>0.12</v>
      </c>
      <c r="H55" s="67">
        <v>0.35</v>
      </c>
      <c r="I55" s="67">
        <v>0.35</v>
      </c>
      <c r="J55" s="67">
        <v>0.51</v>
      </c>
      <c r="K55" s="67">
        <v>0.51</v>
      </c>
      <c r="L55" s="37">
        <v>2.5</v>
      </c>
      <c r="M55" s="37">
        <v>2.5</v>
      </c>
      <c r="N55" s="37"/>
      <c r="O55" s="37"/>
      <c r="Q55" s="34">
        <v>41</v>
      </c>
      <c r="R55" s="67">
        <v>2.78</v>
      </c>
      <c r="S55" s="67">
        <v>1.35</v>
      </c>
      <c r="T55" s="37">
        <v>0.87</v>
      </c>
      <c r="U55" s="37">
        <v>0.87</v>
      </c>
      <c r="V55" s="37"/>
      <c r="W55" s="37"/>
      <c r="X55" s="36"/>
      <c r="Y55" s="36"/>
      <c r="Z55" s="37">
        <v>0.28000000000000003</v>
      </c>
      <c r="AA55" s="37">
        <v>0.28000000000000003</v>
      </c>
      <c r="AB55" s="35">
        <v>1.8</v>
      </c>
      <c r="AC55" s="35">
        <v>1.8</v>
      </c>
      <c r="AD55" s="35"/>
      <c r="AE55" s="35"/>
      <c r="AG55" s="65">
        <v>41</v>
      </c>
      <c r="AH55" s="35">
        <v>3.19</v>
      </c>
      <c r="AI55" s="35">
        <v>1.08</v>
      </c>
      <c r="AJ55" s="64">
        <v>0.95</v>
      </c>
      <c r="AK55" s="64">
        <v>0.95</v>
      </c>
      <c r="AL55" s="64"/>
      <c r="AM55" s="64"/>
      <c r="AN55" s="66">
        <v>0.08</v>
      </c>
      <c r="AO55" s="66">
        <v>0.08</v>
      </c>
      <c r="AP55" s="64">
        <v>0.28999999999999998</v>
      </c>
      <c r="AQ55" s="64">
        <v>0.28999999999999998</v>
      </c>
      <c r="AR55" s="73"/>
      <c r="AS55" s="66"/>
      <c r="AT55" s="66"/>
      <c r="AU55" s="66"/>
    </row>
    <row r="56" spans="1:47" ht="15" customHeight="1" x14ac:dyDescent="0.25">
      <c r="A56" s="34">
        <v>42</v>
      </c>
      <c r="B56" s="61">
        <v>4.0599999999999996</v>
      </c>
      <c r="C56" s="61">
        <v>2.59</v>
      </c>
      <c r="D56" s="64">
        <v>1</v>
      </c>
      <c r="E56" s="64">
        <v>1</v>
      </c>
      <c r="F56" s="67">
        <v>0.12</v>
      </c>
      <c r="G56" s="67">
        <v>0.12</v>
      </c>
      <c r="H56" s="67">
        <v>0.35</v>
      </c>
      <c r="I56" s="67">
        <v>0.35</v>
      </c>
      <c r="J56" s="67">
        <v>0.51</v>
      </c>
      <c r="K56" s="67">
        <v>0.51</v>
      </c>
      <c r="L56" s="37">
        <v>2.5</v>
      </c>
      <c r="M56" s="37">
        <v>2.5</v>
      </c>
      <c r="N56" s="37"/>
      <c r="O56" s="37"/>
      <c r="Q56" s="34">
        <v>42</v>
      </c>
      <c r="R56" s="67">
        <v>3.01</v>
      </c>
      <c r="S56" s="67">
        <v>1.44</v>
      </c>
      <c r="T56" s="37">
        <v>0.87</v>
      </c>
      <c r="U56" s="37">
        <v>0.87</v>
      </c>
      <c r="V56" s="37"/>
      <c r="W56" s="37"/>
      <c r="X56" s="36"/>
      <c r="Y56" s="36"/>
      <c r="Z56" s="37">
        <v>0.28000000000000003</v>
      </c>
      <c r="AA56" s="37">
        <v>0.28000000000000003</v>
      </c>
      <c r="AB56" s="35">
        <v>1.8</v>
      </c>
      <c r="AC56" s="35">
        <v>1.8</v>
      </c>
      <c r="AD56" s="35"/>
      <c r="AE56" s="35"/>
      <c r="AG56" s="65">
        <v>42</v>
      </c>
      <c r="AH56" s="35">
        <v>3.45</v>
      </c>
      <c r="AI56" s="35">
        <v>1.1499999999999999</v>
      </c>
      <c r="AJ56" s="64">
        <v>0.95</v>
      </c>
      <c r="AK56" s="64">
        <v>0.95</v>
      </c>
      <c r="AL56" s="64"/>
      <c r="AM56" s="64"/>
      <c r="AN56" s="66">
        <v>0.08</v>
      </c>
      <c r="AO56" s="66">
        <v>0.08</v>
      </c>
      <c r="AP56" s="64">
        <v>0.28999999999999998</v>
      </c>
      <c r="AQ56" s="64">
        <v>0.28999999999999998</v>
      </c>
      <c r="AR56" s="73"/>
      <c r="AS56" s="66"/>
      <c r="AT56" s="66"/>
      <c r="AU56" s="66"/>
    </row>
    <row r="57" spans="1:47" ht="15" customHeight="1" x14ac:dyDescent="0.25">
      <c r="A57" s="34">
        <v>43</v>
      </c>
      <c r="B57" s="61">
        <v>4.4000000000000004</v>
      </c>
      <c r="C57" s="61">
        <v>2.78</v>
      </c>
      <c r="D57" s="64">
        <v>1</v>
      </c>
      <c r="E57" s="64">
        <v>1</v>
      </c>
      <c r="F57" s="67">
        <v>0.12</v>
      </c>
      <c r="G57" s="67">
        <v>0.12</v>
      </c>
      <c r="H57" s="67">
        <v>0.35</v>
      </c>
      <c r="I57" s="67">
        <v>0.35</v>
      </c>
      <c r="J57" s="67">
        <v>0.51</v>
      </c>
      <c r="K57" s="67">
        <v>0.51</v>
      </c>
      <c r="L57" s="37">
        <v>2.5</v>
      </c>
      <c r="M57" s="37">
        <v>2.5</v>
      </c>
      <c r="N57" s="37"/>
      <c r="O57" s="37"/>
      <c r="Q57" s="34">
        <v>43</v>
      </c>
      <c r="R57" s="67">
        <v>3.26</v>
      </c>
      <c r="S57" s="67">
        <v>1.55</v>
      </c>
      <c r="T57" s="37">
        <v>0.87</v>
      </c>
      <c r="U57" s="37">
        <v>0.87</v>
      </c>
      <c r="V57" s="37"/>
      <c r="W57" s="37"/>
      <c r="X57" s="36"/>
      <c r="Y57" s="36"/>
      <c r="Z57" s="37">
        <v>0.28000000000000003</v>
      </c>
      <c r="AA57" s="37">
        <v>0.28000000000000003</v>
      </c>
      <c r="AB57" s="35">
        <v>1.8</v>
      </c>
      <c r="AC57" s="35">
        <v>1.8</v>
      </c>
      <c r="AD57" s="35"/>
      <c r="AE57" s="35"/>
      <c r="AG57" s="65">
        <v>43</v>
      </c>
      <c r="AH57" s="35">
        <v>3.74</v>
      </c>
      <c r="AI57" s="35">
        <v>1.24</v>
      </c>
      <c r="AJ57" s="64">
        <v>0.95</v>
      </c>
      <c r="AK57" s="64">
        <v>0.95</v>
      </c>
      <c r="AL57" s="64"/>
      <c r="AM57" s="64"/>
      <c r="AN57" s="66">
        <v>7.0000000000000007E-2</v>
      </c>
      <c r="AO57" s="66">
        <v>7.0000000000000007E-2</v>
      </c>
      <c r="AP57" s="64">
        <v>0.28000000000000003</v>
      </c>
      <c r="AQ57" s="64">
        <v>0.28000000000000003</v>
      </c>
      <c r="AR57" s="73"/>
      <c r="AS57" s="66"/>
      <c r="AT57" s="66"/>
      <c r="AU57" s="66"/>
    </row>
    <row r="58" spans="1:47" ht="15" customHeight="1" x14ac:dyDescent="0.25">
      <c r="A58" s="34">
        <v>44</v>
      </c>
      <c r="B58" s="61">
        <v>4.7699999999999996</v>
      </c>
      <c r="C58" s="61">
        <v>2.99</v>
      </c>
      <c r="D58" s="64">
        <v>1</v>
      </c>
      <c r="E58" s="64">
        <v>1</v>
      </c>
      <c r="F58" s="67">
        <v>0.12</v>
      </c>
      <c r="G58" s="67">
        <v>0.12</v>
      </c>
      <c r="H58" s="67">
        <v>0.35</v>
      </c>
      <c r="I58" s="67">
        <v>0.35</v>
      </c>
      <c r="J58" s="67">
        <v>0.51</v>
      </c>
      <c r="K58" s="67">
        <v>0.51</v>
      </c>
      <c r="L58" s="37">
        <v>2.5</v>
      </c>
      <c r="M58" s="37">
        <v>2.5</v>
      </c>
      <c r="N58" s="37"/>
      <c r="O58" s="37"/>
      <c r="Q58" s="34">
        <v>44</v>
      </c>
      <c r="R58" s="67">
        <v>3.53</v>
      </c>
      <c r="S58" s="67">
        <v>1.66</v>
      </c>
      <c r="T58" s="37">
        <v>0.87</v>
      </c>
      <c r="U58" s="37">
        <v>0.87</v>
      </c>
      <c r="V58" s="37"/>
      <c r="W58" s="37"/>
      <c r="X58" s="36"/>
      <c r="Y58" s="36"/>
      <c r="Z58" s="37">
        <v>0.28000000000000003</v>
      </c>
      <c r="AA58" s="37">
        <v>0.28000000000000003</v>
      </c>
      <c r="AB58" s="35">
        <v>1.8</v>
      </c>
      <c r="AC58" s="35">
        <v>1.8</v>
      </c>
      <c r="AD58" s="35"/>
      <c r="AE58" s="35"/>
      <c r="AG58" s="65">
        <v>44</v>
      </c>
      <c r="AH58" s="35">
        <v>4.0599999999999996</v>
      </c>
      <c r="AI58" s="35">
        <v>1.33</v>
      </c>
      <c r="AJ58" s="64">
        <v>0.95</v>
      </c>
      <c r="AK58" s="64">
        <v>0.95</v>
      </c>
      <c r="AL58" s="64"/>
      <c r="AM58" s="64"/>
      <c r="AN58" s="66">
        <v>7.0000000000000007E-2</v>
      </c>
      <c r="AO58" s="66">
        <v>7.0000000000000007E-2</v>
      </c>
      <c r="AP58" s="64">
        <v>0.28000000000000003</v>
      </c>
      <c r="AQ58" s="64">
        <v>0.28000000000000003</v>
      </c>
      <c r="AR58" s="73"/>
      <c r="AS58" s="66"/>
      <c r="AT58" s="66"/>
      <c r="AU58" s="66"/>
    </row>
    <row r="59" spans="1:47" ht="15" customHeight="1" x14ac:dyDescent="0.25">
      <c r="A59" s="34">
        <v>45</v>
      </c>
      <c r="B59" s="61">
        <v>5.19</v>
      </c>
      <c r="C59" s="61">
        <v>3.22</v>
      </c>
      <c r="D59" s="64">
        <v>1</v>
      </c>
      <c r="E59" s="64">
        <v>1</v>
      </c>
      <c r="F59" s="67">
        <v>0.12</v>
      </c>
      <c r="G59" s="67">
        <v>0.12</v>
      </c>
      <c r="H59" s="67">
        <v>0.35</v>
      </c>
      <c r="I59" s="67">
        <v>0.35</v>
      </c>
      <c r="J59" s="67">
        <v>0.51</v>
      </c>
      <c r="K59" s="67">
        <v>0.51</v>
      </c>
      <c r="L59" s="37">
        <v>2.5</v>
      </c>
      <c r="M59" s="37">
        <v>2.5</v>
      </c>
      <c r="N59" s="37"/>
      <c r="O59" s="37"/>
      <c r="Q59" s="34">
        <v>45</v>
      </c>
      <c r="R59" s="67">
        <v>3.85</v>
      </c>
      <c r="S59" s="67">
        <v>1.79</v>
      </c>
      <c r="T59" s="37">
        <v>0.87</v>
      </c>
      <c r="U59" s="37">
        <v>0.87</v>
      </c>
      <c r="V59" s="37"/>
      <c r="W59" s="37"/>
      <c r="X59" s="36"/>
      <c r="Y59" s="36"/>
      <c r="Z59" s="37">
        <v>0.28000000000000003</v>
      </c>
      <c r="AA59" s="37">
        <v>0.28000000000000003</v>
      </c>
      <c r="AB59" s="35">
        <v>1.8</v>
      </c>
      <c r="AC59" s="35">
        <v>1.8</v>
      </c>
      <c r="AD59" s="35"/>
      <c r="AE59" s="35"/>
      <c r="AG59" s="65">
        <v>45</v>
      </c>
      <c r="AH59" s="35">
        <v>4.42</v>
      </c>
      <c r="AI59" s="35">
        <v>1.43</v>
      </c>
      <c r="AJ59" s="64">
        <v>0.95</v>
      </c>
      <c r="AK59" s="64">
        <v>0.95</v>
      </c>
      <c r="AL59" s="64"/>
      <c r="AM59" s="64"/>
      <c r="AN59" s="66">
        <v>0.06</v>
      </c>
      <c r="AO59" s="66">
        <v>0.06</v>
      </c>
      <c r="AP59" s="64">
        <v>0.27</v>
      </c>
      <c r="AQ59" s="64">
        <v>0.27</v>
      </c>
      <c r="AR59" s="73"/>
      <c r="AS59" s="66"/>
      <c r="AT59" s="66"/>
      <c r="AU59" s="66"/>
    </row>
    <row r="60" spans="1:47" ht="15" customHeight="1" x14ac:dyDescent="0.25">
      <c r="A60" s="34">
        <v>46</v>
      </c>
      <c r="B60" s="61">
        <v>5.7</v>
      </c>
      <c r="C60" s="61">
        <v>3.48</v>
      </c>
      <c r="D60" s="64">
        <v>1</v>
      </c>
      <c r="E60" s="64">
        <v>1</v>
      </c>
      <c r="F60" s="67">
        <v>0.12</v>
      </c>
      <c r="G60" s="67">
        <v>0.12</v>
      </c>
      <c r="H60" s="67">
        <v>0.35</v>
      </c>
      <c r="I60" s="67">
        <v>0.35</v>
      </c>
      <c r="J60" s="67">
        <v>0.51</v>
      </c>
      <c r="K60" s="67">
        <v>0.51</v>
      </c>
      <c r="L60" s="37">
        <v>2.5</v>
      </c>
      <c r="M60" s="37">
        <v>2.5</v>
      </c>
      <c r="N60" s="37"/>
      <c r="O60" s="37"/>
      <c r="Q60" s="34">
        <v>46</v>
      </c>
      <c r="R60" s="67">
        <v>4.22</v>
      </c>
      <c r="S60" s="67">
        <v>1.93</v>
      </c>
      <c r="T60" s="37">
        <v>0.87</v>
      </c>
      <c r="U60" s="37">
        <v>0.87</v>
      </c>
      <c r="V60" s="37"/>
      <c r="W60" s="37"/>
      <c r="X60" s="36"/>
      <c r="Y60" s="36"/>
      <c r="Z60" s="37">
        <v>0.28000000000000003</v>
      </c>
      <c r="AA60" s="37">
        <v>0.28000000000000003</v>
      </c>
      <c r="AB60" s="35">
        <v>1.8</v>
      </c>
      <c r="AC60" s="35">
        <v>1.8</v>
      </c>
      <c r="AD60" s="35"/>
      <c r="AE60" s="35"/>
      <c r="AG60" s="65">
        <v>46</v>
      </c>
      <c r="AH60" s="35">
        <v>4.8499999999999996</v>
      </c>
      <c r="AI60" s="35">
        <v>1.55</v>
      </c>
      <c r="AJ60" s="64">
        <v>0.95</v>
      </c>
      <c r="AK60" s="64">
        <v>0.95</v>
      </c>
      <c r="AL60" s="64"/>
      <c r="AM60" s="64"/>
      <c r="AN60" s="66">
        <v>0.06</v>
      </c>
      <c r="AO60" s="66">
        <v>0.06</v>
      </c>
      <c r="AP60" s="64">
        <v>0.27</v>
      </c>
      <c r="AQ60" s="64">
        <v>0.27</v>
      </c>
      <c r="AR60" s="73"/>
      <c r="AS60" s="66"/>
      <c r="AT60" s="66"/>
      <c r="AU60" s="66"/>
    </row>
    <row r="61" spans="1:47" ht="15" customHeight="1" x14ac:dyDescent="0.25">
      <c r="A61" s="34">
        <v>47</v>
      </c>
      <c r="B61" s="61">
        <v>6.34</v>
      </c>
      <c r="C61" s="61">
        <v>3.76</v>
      </c>
      <c r="D61" s="64">
        <v>1</v>
      </c>
      <c r="E61" s="64">
        <v>1</v>
      </c>
      <c r="F61" s="67">
        <v>0.12</v>
      </c>
      <c r="G61" s="67">
        <v>0.12</v>
      </c>
      <c r="H61" s="67">
        <v>0.35</v>
      </c>
      <c r="I61" s="67">
        <v>0.35</v>
      </c>
      <c r="J61" s="67">
        <v>0.51</v>
      </c>
      <c r="K61" s="67">
        <v>0.51</v>
      </c>
      <c r="L61" s="37">
        <v>2.5</v>
      </c>
      <c r="M61" s="37">
        <v>2.5</v>
      </c>
      <c r="N61" s="37"/>
      <c r="O61" s="37"/>
      <c r="Q61" s="34">
        <v>47</v>
      </c>
      <c r="R61" s="67">
        <v>4.6900000000000004</v>
      </c>
      <c r="S61" s="67">
        <v>2.09</v>
      </c>
      <c r="T61" s="37">
        <v>0.87</v>
      </c>
      <c r="U61" s="37">
        <v>0.87</v>
      </c>
      <c r="V61" s="37"/>
      <c r="W61" s="37"/>
      <c r="X61" s="36"/>
      <c r="Y61" s="36"/>
      <c r="Z61" s="37">
        <v>0.28000000000000003</v>
      </c>
      <c r="AA61" s="37">
        <v>0.28000000000000003</v>
      </c>
      <c r="AB61" s="35">
        <v>1.8</v>
      </c>
      <c r="AC61" s="35">
        <v>1.8</v>
      </c>
      <c r="AD61" s="35"/>
      <c r="AE61" s="35"/>
      <c r="AG61" s="65">
        <v>47</v>
      </c>
      <c r="AH61" s="35">
        <v>5.39</v>
      </c>
      <c r="AI61" s="35">
        <v>1.67</v>
      </c>
      <c r="AJ61" s="64">
        <v>0.95</v>
      </c>
      <c r="AK61" s="64">
        <v>0.95</v>
      </c>
      <c r="AL61" s="64"/>
      <c r="AM61" s="64"/>
      <c r="AN61" s="66">
        <v>0.05</v>
      </c>
      <c r="AO61" s="66">
        <v>0.05</v>
      </c>
      <c r="AP61" s="64">
        <v>0.27</v>
      </c>
      <c r="AQ61" s="64">
        <v>0.27</v>
      </c>
      <c r="AR61" s="73"/>
      <c r="AS61" s="66"/>
      <c r="AT61" s="66"/>
      <c r="AU61" s="66"/>
    </row>
    <row r="62" spans="1:47" ht="15" customHeight="1" x14ac:dyDescent="0.25">
      <c r="A62" s="34">
        <v>48</v>
      </c>
      <c r="B62" s="61">
        <v>7.03</v>
      </c>
      <c r="C62" s="61">
        <v>4.08</v>
      </c>
      <c r="D62" s="64">
        <v>1</v>
      </c>
      <c r="E62" s="64">
        <v>1</v>
      </c>
      <c r="F62" s="67">
        <v>0.12</v>
      </c>
      <c r="G62" s="67">
        <v>0.12</v>
      </c>
      <c r="H62" s="67">
        <v>0.35</v>
      </c>
      <c r="I62" s="67">
        <v>0.35</v>
      </c>
      <c r="J62" s="67">
        <v>0.51</v>
      </c>
      <c r="K62" s="67">
        <v>0.51</v>
      </c>
      <c r="L62" s="37">
        <v>2.5</v>
      </c>
      <c r="M62" s="37">
        <v>2.5</v>
      </c>
      <c r="N62" s="37"/>
      <c r="O62" s="37"/>
      <c r="Q62" s="34">
        <v>48</v>
      </c>
      <c r="R62" s="67">
        <v>5.21</v>
      </c>
      <c r="S62" s="67">
        <v>2.27</v>
      </c>
      <c r="T62" s="37">
        <v>0.87</v>
      </c>
      <c r="U62" s="37">
        <v>0.87</v>
      </c>
      <c r="V62" s="37"/>
      <c r="W62" s="37"/>
      <c r="X62" s="36"/>
      <c r="Y62" s="36"/>
      <c r="Z62" s="37">
        <v>0.28000000000000003</v>
      </c>
      <c r="AA62" s="37">
        <v>0.28000000000000003</v>
      </c>
      <c r="AB62" s="35">
        <v>1.8</v>
      </c>
      <c r="AC62" s="35">
        <v>1.8</v>
      </c>
      <c r="AD62" s="35"/>
      <c r="AE62" s="35"/>
      <c r="AG62" s="65">
        <v>48</v>
      </c>
      <c r="AH62" s="35">
        <v>5.99</v>
      </c>
      <c r="AI62" s="35">
        <v>1.81</v>
      </c>
      <c r="AJ62" s="64">
        <v>0.95</v>
      </c>
      <c r="AK62" s="64">
        <v>0.95</v>
      </c>
      <c r="AL62" s="64"/>
      <c r="AM62" s="64"/>
      <c r="AN62" s="66">
        <v>0.05</v>
      </c>
      <c r="AO62" s="66">
        <v>0.05</v>
      </c>
      <c r="AP62" s="64">
        <v>0.28000000000000003</v>
      </c>
      <c r="AQ62" s="64">
        <v>0.28000000000000003</v>
      </c>
      <c r="AR62" s="73"/>
      <c r="AS62" s="66"/>
      <c r="AT62" s="66"/>
      <c r="AU62" s="66"/>
    </row>
    <row r="63" spans="1:47" ht="15" customHeight="1" x14ac:dyDescent="0.25">
      <c r="A63" s="34">
        <v>49</v>
      </c>
      <c r="B63" s="61">
        <v>7.79</v>
      </c>
      <c r="C63" s="61">
        <v>4.4400000000000004</v>
      </c>
      <c r="D63" s="64">
        <v>1</v>
      </c>
      <c r="E63" s="64">
        <v>1</v>
      </c>
      <c r="F63" s="67">
        <v>0.12</v>
      </c>
      <c r="G63" s="67">
        <v>0.12</v>
      </c>
      <c r="H63" s="67">
        <v>0.35</v>
      </c>
      <c r="I63" s="67">
        <v>0.35</v>
      </c>
      <c r="J63" s="67">
        <v>0.51</v>
      </c>
      <c r="K63" s="67">
        <v>0.51</v>
      </c>
      <c r="L63" s="37">
        <v>2.5</v>
      </c>
      <c r="M63" s="37">
        <v>2.5</v>
      </c>
      <c r="N63" s="37"/>
      <c r="O63" s="37"/>
      <c r="Q63" s="34">
        <v>49</v>
      </c>
      <c r="R63" s="67">
        <v>5.77</v>
      </c>
      <c r="S63" s="67">
        <v>2.46</v>
      </c>
      <c r="T63" s="37">
        <v>0.87</v>
      </c>
      <c r="U63" s="37">
        <v>0.87</v>
      </c>
      <c r="V63" s="37"/>
      <c r="W63" s="37"/>
      <c r="X63" s="36"/>
      <c r="Y63" s="36"/>
      <c r="Z63" s="37">
        <v>0.28000000000000003</v>
      </c>
      <c r="AA63" s="37">
        <v>0.28000000000000003</v>
      </c>
      <c r="AB63" s="35">
        <v>1.8</v>
      </c>
      <c r="AC63" s="35">
        <v>1.8</v>
      </c>
      <c r="AD63" s="35"/>
      <c r="AE63" s="35"/>
      <c r="AG63" s="65">
        <v>49</v>
      </c>
      <c r="AH63" s="35">
        <v>6.63</v>
      </c>
      <c r="AI63" s="35">
        <v>1.97</v>
      </c>
      <c r="AJ63" s="64">
        <v>0.95</v>
      </c>
      <c r="AK63" s="64">
        <v>0.95</v>
      </c>
      <c r="AL63" s="64"/>
      <c r="AM63" s="64"/>
      <c r="AN63" s="66">
        <v>0.05</v>
      </c>
      <c r="AO63" s="66">
        <v>0.05</v>
      </c>
      <c r="AP63" s="64">
        <v>0.28999999999999998</v>
      </c>
      <c r="AQ63" s="64">
        <v>0.28999999999999998</v>
      </c>
      <c r="AR63" s="73"/>
      <c r="AS63" s="66"/>
      <c r="AT63" s="66"/>
      <c r="AU63" s="66"/>
    </row>
    <row r="64" spans="1:47" ht="15" customHeight="1" x14ac:dyDescent="0.25">
      <c r="A64" s="34">
        <v>50</v>
      </c>
      <c r="B64" s="61">
        <v>8.58</v>
      </c>
      <c r="C64" s="61">
        <v>4.8</v>
      </c>
      <c r="D64" s="64">
        <v>1</v>
      </c>
      <c r="E64" s="64">
        <v>1</v>
      </c>
      <c r="F64" s="67">
        <v>0.12</v>
      </c>
      <c r="G64" s="67">
        <v>0.12</v>
      </c>
      <c r="H64" s="67">
        <v>0.35</v>
      </c>
      <c r="I64" s="67">
        <v>0.35</v>
      </c>
      <c r="J64" s="67">
        <v>0.51</v>
      </c>
      <c r="K64" s="67">
        <v>0.51</v>
      </c>
      <c r="L64" s="37">
        <v>2.5</v>
      </c>
      <c r="M64" s="37">
        <v>2.5</v>
      </c>
      <c r="N64" s="37"/>
      <c r="O64" s="37"/>
      <c r="Q64" s="34">
        <v>50</v>
      </c>
      <c r="R64" s="67">
        <v>6.35</v>
      </c>
      <c r="S64" s="67">
        <v>2.67</v>
      </c>
      <c r="T64" s="37">
        <v>0.87</v>
      </c>
      <c r="U64" s="37">
        <v>0.87</v>
      </c>
      <c r="V64" s="37"/>
      <c r="W64" s="37"/>
      <c r="X64" s="35"/>
      <c r="Y64" s="36"/>
      <c r="Z64" s="37">
        <v>0.36</v>
      </c>
      <c r="AA64" s="37">
        <v>0.36</v>
      </c>
      <c r="AB64" s="35">
        <v>1.8</v>
      </c>
      <c r="AC64" s="35">
        <v>1.8</v>
      </c>
      <c r="AD64" s="35"/>
      <c r="AE64" s="35"/>
      <c r="AG64" s="65">
        <v>50</v>
      </c>
      <c r="AH64" s="35">
        <v>7.3</v>
      </c>
      <c r="AI64" s="35">
        <v>2.13</v>
      </c>
      <c r="AJ64" s="64">
        <v>0.95</v>
      </c>
      <c r="AK64" s="64">
        <v>0.95</v>
      </c>
      <c r="AL64" s="64"/>
      <c r="AM64" s="64"/>
      <c r="AN64" s="66">
        <v>0.15</v>
      </c>
      <c r="AO64" s="66">
        <v>0.15</v>
      </c>
      <c r="AP64" s="64">
        <v>0.31</v>
      </c>
      <c r="AQ64" s="64">
        <v>0.31</v>
      </c>
      <c r="AR64" s="73"/>
      <c r="AS64" s="66"/>
      <c r="AT64" s="66"/>
      <c r="AU64" s="66"/>
    </row>
    <row r="65" spans="1:47" ht="15" customHeight="1" x14ac:dyDescent="0.25">
      <c r="A65" s="34">
        <v>51</v>
      </c>
      <c r="B65" s="61">
        <v>9.3800000000000008</v>
      </c>
      <c r="C65" s="61">
        <v>5.2</v>
      </c>
      <c r="D65" s="64">
        <v>1</v>
      </c>
      <c r="E65" s="64">
        <v>1</v>
      </c>
      <c r="F65" s="67">
        <v>0.12</v>
      </c>
      <c r="G65" s="67">
        <v>0.12</v>
      </c>
      <c r="H65" s="67">
        <v>0.35</v>
      </c>
      <c r="I65" s="67">
        <v>0.35</v>
      </c>
      <c r="J65" s="67">
        <v>0.51</v>
      </c>
      <c r="K65" s="67">
        <v>0.51</v>
      </c>
      <c r="L65" s="37">
        <v>2.5</v>
      </c>
      <c r="M65" s="37">
        <v>2.5</v>
      </c>
      <c r="N65" s="37"/>
      <c r="O65" s="37"/>
      <c r="Q65" s="34">
        <v>51</v>
      </c>
      <c r="R65" s="67">
        <v>6.94</v>
      </c>
      <c r="S65" s="67">
        <v>2.89</v>
      </c>
      <c r="T65" s="37">
        <v>0.87</v>
      </c>
      <c r="U65" s="37">
        <v>0.87</v>
      </c>
      <c r="V65" s="37"/>
      <c r="W65" s="37"/>
      <c r="X65" s="35"/>
      <c r="Y65" s="36"/>
      <c r="Z65" s="37">
        <v>0.36</v>
      </c>
      <c r="AA65" s="37">
        <v>0.36</v>
      </c>
      <c r="AB65" s="35">
        <v>1.8</v>
      </c>
      <c r="AC65" s="35">
        <v>1.8</v>
      </c>
      <c r="AD65" s="35"/>
      <c r="AE65" s="35"/>
      <c r="AG65" s="65">
        <v>51</v>
      </c>
      <c r="AH65" s="35">
        <v>7.98</v>
      </c>
      <c r="AI65" s="35">
        <v>2.31</v>
      </c>
      <c r="AJ65" s="64">
        <v>0.95</v>
      </c>
      <c r="AK65" s="64">
        <v>0.95</v>
      </c>
      <c r="AL65" s="64"/>
      <c r="AM65" s="64"/>
      <c r="AN65" s="66">
        <v>0.14000000000000001</v>
      </c>
      <c r="AO65" s="66">
        <v>0.14000000000000001</v>
      </c>
      <c r="AP65" s="64">
        <v>0.33</v>
      </c>
      <c r="AQ65" s="64">
        <v>0.33</v>
      </c>
      <c r="AR65" s="73"/>
      <c r="AS65" s="66"/>
      <c r="AT65" s="66"/>
      <c r="AU65" s="66"/>
    </row>
    <row r="66" spans="1:47" ht="15" customHeight="1" x14ac:dyDescent="0.25">
      <c r="A66" s="34">
        <v>52</v>
      </c>
      <c r="B66" s="61">
        <v>10.210000000000001</v>
      </c>
      <c r="C66" s="61">
        <v>5.61</v>
      </c>
      <c r="D66" s="64">
        <v>1</v>
      </c>
      <c r="E66" s="64">
        <v>1</v>
      </c>
      <c r="F66" s="67">
        <v>0.12</v>
      </c>
      <c r="G66" s="67">
        <v>0.12</v>
      </c>
      <c r="H66" s="67">
        <v>0.35</v>
      </c>
      <c r="I66" s="67">
        <v>0.35</v>
      </c>
      <c r="J66" s="67">
        <v>0.51</v>
      </c>
      <c r="K66" s="67">
        <v>0.51</v>
      </c>
      <c r="L66" s="37">
        <v>2.5</v>
      </c>
      <c r="M66" s="37">
        <v>2.5</v>
      </c>
      <c r="N66" s="37"/>
      <c r="O66" s="37"/>
      <c r="Q66" s="34">
        <v>52</v>
      </c>
      <c r="R66" s="67">
        <v>7.56</v>
      </c>
      <c r="S66" s="67">
        <v>3.12</v>
      </c>
      <c r="T66" s="37">
        <v>0.87</v>
      </c>
      <c r="U66" s="37">
        <v>0.87</v>
      </c>
      <c r="V66" s="37"/>
      <c r="W66" s="37"/>
      <c r="X66" s="35"/>
      <c r="Y66" s="36"/>
      <c r="Z66" s="37">
        <v>0.36</v>
      </c>
      <c r="AA66" s="37">
        <v>0.36</v>
      </c>
      <c r="AB66" s="35">
        <v>1.8</v>
      </c>
      <c r="AC66" s="35">
        <v>1.8</v>
      </c>
      <c r="AD66" s="35"/>
      <c r="AE66" s="35"/>
      <c r="AG66" s="65">
        <v>52</v>
      </c>
      <c r="AH66" s="35">
        <v>8.69</v>
      </c>
      <c r="AI66" s="35">
        <v>2.4900000000000002</v>
      </c>
      <c r="AJ66" s="64">
        <v>0.95</v>
      </c>
      <c r="AK66" s="64">
        <v>0.95</v>
      </c>
      <c r="AL66" s="64"/>
      <c r="AM66" s="64"/>
      <c r="AN66" s="66">
        <v>0.14000000000000001</v>
      </c>
      <c r="AO66" s="66">
        <v>0.14000000000000001</v>
      </c>
      <c r="AP66" s="64">
        <v>0.36</v>
      </c>
      <c r="AQ66" s="64">
        <v>0.36</v>
      </c>
      <c r="AR66" s="73"/>
      <c r="AS66" s="66"/>
      <c r="AT66" s="66"/>
      <c r="AU66" s="66"/>
    </row>
    <row r="67" spans="1:47" ht="15" customHeight="1" x14ac:dyDescent="0.25">
      <c r="A67" s="34">
        <v>53</v>
      </c>
      <c r="B67" s="61">
        <v>11.08</v>
      </c>
      <c r="C67" s="61">
        <v>6.03</v>
      </c>
      <c r="D67" s="64">
        <v>1</v>
      </c>
      <c r="E67" s="64">
        <v>1</v>
      </c>
      <c r="F67" s="67">
        <v>0.12</v>
      </c>
      <c r="G67" s="67">
        <v>0.12</v>
      </c>
      <c r="H67" s="67">
        <v>0.35</v>
      </c>
      <c r="I67" s="67">
        <v>0.35</v>
      </c>
      <c r="J67" s="67">
        <v>0.51</v>
      </c>
      <c r="K67" s="67">
        <v>0.51</v>
      </c>
      <c r="L67" s="37">
        <v>2.5</v>
      </c>
      <c r="M67" s="37">
        <v>2.5</v>
      </c>
      <c r="N67" s="37"/>
      <c r="O67" s="37"/>
      <c r="Q67" s="34">
        <v>53</v>
      </c>
      <c r="R67" s="67">
        <v>8.2100000000000009</v>
      </c>
      <c r="S67" s="67">
        <v>3.35</v>
      </c>
      <c r="T67" s="37">
        <v>0.87</v>
      </c>
      <c r="U67" s="37">
        <v>0.87</v>
      </c>
      <c r="V67" s="37"/>
      <c r="W67" s="37"/>
      <c r="X67" s="35"/>
      <c r="Y67" s="36"/>
      <c r="Z67" s="37">
        <v>0.36</v>
      </c>
      <c r="AA67" s="37">
        <v>0.36</v>
      </c>
      <c r="AB67" s="35">
        <v>1.8</v>
      </c>
      <c r="AC67" s="35">
        <v>1.8</v>
      </c>
      <c r="AD67" s="35"/>
      <c r="AE67" s="35"/>
      <c r="AG67" s="65">
        <v>53</v>
      </c>
      <c r="AH67" s="35">
        <v>9.43</v>
      </c>
      <c r="AI67" s="35">
        <v>2.68</v>
      </c>
      <c r="AJ67" s="64">
        <v>0.95</v>
      </c>
      <c r="AK67" s="64">
        <v>0.95</v>
      </c>
      <c r="AL67" s="64"/>
      <c r="AM67" s="64"/>
      <c r="AN67" s="66">
        <v>0.13</v>
      </c>
      <c r="AO67" s="66">
        <v>0.13</v>
      </c>
      <c r="AP67" s="64">
        <v>0.39</v>
      </c>
      <c r="AQ67" s="64">
        <v>0.39</v>
      </c>
      <c r="AR67" s="73"/>
      <c r="AS67" s="66"/>
      <c r="AT67" s="66"/>
      <c r="AU67" s="66"/>
    </row>
    <row r="68" spans="1:47" ht="15" customHeight="1" x14ac:dyDescent="0.25">
      <c r="A68" s="34">
        <v>54</v>
      </c>
      <c r="B68" s="61">
        <v>12.05</v>
      </c>
      <c r="C68" s="61">
        <v>6.49</v>
      </c>
      <c r="D68" s="64">
        <v>1</v>
      </c>
      <c r="E68" s="64">
        <v>1</v>
      </c>
      <c r="F68" s="67">
        <v>0.12</v>
      </c>
      <c r="G68" s="67">
        <v>0.12</v>
      </c>
      <c r="H68" s="67">
        <v>0.35</v>
      </c>
      <c r="I68" s="67">
        <v>0.35</v>
      </c>
      <c r="J68" s="67">
        <v>0.51</v>
      </c>
      <c r="K68" s="67">
        <v>0.51</v>
      </c>
      <c r="L68" s="37">
        <v>2.5</v>
      </c>
      <c r="M68" s="37">
        <v>2.5</v>
      </c>
      <c r="N68" s="37"/>
      <c r="O68" s="37"/>
      <c r="Q68" s="34">
        <v>54</v>
      </c>
      <c r="R68" s="67">
        <v>8.93</v>
      </c>
      <c r="S68" s="67">
        <v>3.6</v>
      </c>
      <c r="T68" s="37">
        <v>0.87</v>
      </c>
      <c r="U68" s="37">
        <v>0.87</v>
      </c>
      <c r="V68" s="37"/>
      <c r="W68" s="37"/>
      <c r="X68" s="35"/>
      <c r="Y68" s="36"/>
      <c r="Z68" s="37">
        <v>0.36</v>
      </c>
      <c r="AA68" s="37">
        <v>0.36</v>
      </c>
      <c r="AB68" s="35">
        <v>1.8</v>
      </c>
      <c r="AC68" s="35">
        <v>1.8</v>
      </c>
      <c r="AD68" s="35"/>
      <c r="AE68" s="35"/>
      <c r="AG68" s="65">
        <v>54</v>
      </c>
      <c r="AH68" s="35">
        <v>10.26</v>
      </c>
      <c r="AI68" s="35">
        <v>2.88</v>
      </c>
      <c r="AJ68" s="64">
        <v>0.95</v>
      </c>
      <c r="AK68" s="64">
        <v>0.95</v>
      </c>
      <c r="AL68" s="64"/>
      <c r="AM68" s="64"/>
      <c r="AN68" s="66">
        <v>0.12</v>
      </c>
      <c r="AO68" s="66">
        <v>0.12</v>
      </c>
      <c r="AP68" s="64">
        <v>0.42</v>
      </c>
      <c r="AQ68" s="64">
        <v>0.42</v>
      </c>
      <c r="AR68" s="73"/>
      <c r="AS68" s="66"/>
      <c r="AT68" s="66"/>
      <c r="AU68" s="66"/>
    </row>
    <row r="69" spans="1:47" ht="15" customHeight="1" x14ac:dyDescent="0.25">
      <c r="A69" s="34">
        <v>55</v>
      </c>
      <c r="B69" s="61">
        <v>13.16</v>
      </c>
      <c r="C69" s="61">
        <v>6.98</v>
      </c>
      <c r="D69" s="64">
        <v>1</v>
      </c>
      <c r="E69" s="64">
        <v>1</v>
      </c>
      <c r="F69" s="67">
        <v>0.12</v>
      </c>
      <c r="G69" s="67">
        <v>0.12</v>
      </c>
      <c r="H69" s="67">
        <v>0.35</v>
      </c>
      <c r="I69" s="67">
        <v>0.35</v>
      </c>
      <c r="J69" s="67">
        <v>0.51</v>
      </c>
      <c r="K69" s="67">
        <v>0.51</v>
      </c>
      <c r="L69" s="37">
        <v>2.5</v>
      </c>
      <c r="M69" s="37">
        <v>2.5</v>
      </c>
      <c r="N69" s="37"/>
      <c r="O69" s="37"/>
      <c r="Q69" s="34">
        <v>55</v>
      </c>
      <c r="R69" s="67">
        <v>9.75</v>
      </c>
      <c r="S69" s="67">
        <v>3.87</v>
      </c>
      <c r="T69" s="37">
        <v>0.87</v>
      </c>
      <c r="U69" s="37">
        <v>0.87</v>
      </c>
      <c r="V69" s="37"/>
      <c r="W69" s="37"/>
      <c r="X69" s="35"/>
      <c r="Y69" s="36"/>
      <c r="Z69" s="37">
        <v>0.54</v>
      </c>
      <c r="AA69" s="37">
        <v>0.54</v>
      </c>
      <c r="AB69" s="35">
        <v>1.8</v>
      </c>
      <c r="AC69" s="35">
        <v>1.8</v>
      </c>
      <c r="AD69" s="35"/>
      <c r="AE69" s="35"/>
      <c r="AG69" s="65">
        <v>55</v>
      </c>
      <c r="AH69" s="35">
        <v>11.2</v>
      </c>
      <c r="AI69" s="35">
        <v>3.1</v>
      </c>
      <c r="AJ69" s="64">
        <v>0.95</v>
      </c>
      <c r="AK69" s="64">
        <v>0.95</v>
      </c>
      <c r="AL69" s="64"/>
      <c r="AM69" s="64"/>
      <c r="AN69" s="66">
        <v>0.11</v>
      </c>
      <c r="AO69" s="66">
        <v>0.11</v>
      </c>
      <c r="AP69" s="64">
        <v>0.45</v>
      </c>
      <c r="AQ69" s="64">
        <v>0.45</v>
      </c>
      <c r="AR69" s="73"/>
      <c r="AS69" s="66"/>
      <c r="AT69" s="66"/>
      <c r="AU69" s="66"/>
    </row>
    <row r="70" spans="1:47" ht="15" customHeight="1" x14ac:dyDescent="0.25">
      <c r="A70" s="34">
        <v>56</v>
      </c>
      <c r="B70" s="61">
        <v>14.44</v>
      </c>
      <c r="C70" s="61">
        <v>7.53</v>
      </c>
      <c r="D70" s="64">
        <v>1</v>
      </c>
      <c r="E70" s="64">
        <v>1</v>
      </c>
      <c r="F70" s="67">
        <v>0.12</v>
      </c>
      <c r="G70" s="67">
        <v>0.12</v>
      </c>
      <c r="H70" s="67">
        <v>0.35</v>
      </c>
      <c r="I70" s="67">
        <v>0.35</v>
      </c>
      <c r="J70" s="67">
        <v>0.51</v>
      </c>
      <c r="K70" s="67">
        <v>0.51</v>
      </c>
      <c r="L70" s="37">
        <v>2.5</v>
      </c>
      <c r="M70" s="37">
        <v>2.5</v>
      </c>
      <c r="N70" s="37"/>
      <c r="O70" s="37"/>
      <c r="Q70" s="34">
        <v>56</v>
      </c>
      <c r="R70" s="67">
        <v>10.7</v>
      </c>
      <c r="S70" s="67">
        <v>4.18</v>
      </c>
      <c r="T70" s="37">
        <v>0.87</v>
      </c>
      <c r="U70" s="37">
        <v>0.87</v>
      </c>
      <c r="V70" s="37"/>
      <c r="W70" s="37"/>
      <c r="X70" s="35"/>
      <c r="Y70" s="36"/>
      <c r="Z70" s="37">
        <v>0.54</v>
      </c>
      <c r="AA70" s="37">
        <v>0.54</v>
      </c>
      <c r="AB70" s="35">
        <v>1.8</v>
      </c>
      <c r="AC70" s="35">
        <v>1.8</v>
      </c>
      <c r="AD70" s="35"/>
      <c r="AE70" s="35"/>
      <c r="AG70" s="65">
        <v>56</v>
      </c>
      <c r="AH70" s="35">
        <v>12.29</v>
      </c>
      <c r="AI70" s="35">
        <v>3.35</v>
      </c>
      <c r="AJ70" s="64">
        <v>0.95</v>
      </c>
      <c r="AK70" s="64">
        <v>0.95</v>
      </c>
      <c r="AL70" s="64"/>
      <c r="AM70" s="64"/>
      <c r="AN70" s="66">
        <v>0.1</v>
      </c>
      <c r="AO70" s="66">
        <v>0.1</v>
      </c>
      <c r="AP70" s="64">
        <v>0.49</v>
      </c>
      <c r="AQ70" s="64">
        <v>0.49</v>
      </c>
      <c r="AR70" s="73"/>
      <c r="AS70" s="66"/>
      <c r="AT70" s="66"/>
      <c r="AU70" s="66"/>
    </row>
    <row r="71" spans="1:47" ht="15" customHeight="1" x14ac:dyDescent="0.25">
      <c r="A71" s="34">
        <v>57</v>
      </c>
      <c r="B71" s="61">
        <v>15.9</v>
      </c>
      <c r="C71" s="61">
        <v>8.26</v>
      </c>
      <c r="D71" s="64">
        <v>1</v>
      </c>
      <c r="E71" s="64">
        <v>1</v>
      </c>
      <c r="F71" s="67">
        <v>0.12</v>
      </c>
      <c r="G71" s="67">
        <v>0.12</v>
      </c>
      <c r="H71" s="67">
        <v>0.35</v>
      </c>
      <c r="I71" s="67">
        <v>0.35</v>
      </c>
      <c r="J71" s="67">
        <v>0.51</v>
      </c>
      <c r="K71" s="67">
        <v>0.51</v>
      </c>
      <c r="L71" s="37">
        <v>2.5</v>
      </c>
      <c r="M71" s="37">
        <v>2.5</v>
      </c>
      <c r="N71" s="37"/>
      <c r="O71" s="37"/>
      <c r="Q71" s="34">
        <v>57</v>
      </c>
      <c r="R71" s="67">
        <v>11.78</v>
      </c>
      <c r="S71" s="67">
        <v>4.59</v>
      </c>
      <c r="T71" s="37">
        <v>0.87</v>
      </c>
      <c r="U71" s="37">
        <v>0.87</v>
      </c>
      <c r="V71" s="37"/>
      <c r="W71" s="37"/>
      <c r="X71" s="35"/>
      <c r="Y71" s="36"/>
      <c r="Z71" s="37">
        <v>0.54</v>
      </c>
      <c r="AA71" s="37">
        <v>0.54</v>
      </c>
      <c r="AB71" s="35">
        <v>1.8</v>
      </c>
      <c r="AC71" s="35">
        <v>1.8</v>
      </c>
      <c r="AD71" s="35"/>
      <c r="AE71" s="35"/>
      <c r="AG71" s="65">
        <v>57</v>
      </c>
      <c r="AH71" s="35">
        <v>13.54</v>
      </c>
      <c r="AI71" s="35">
        <v>3.67</v>
      </c>
      <c r="AJ71" s="64">
        <v>0.95</v>
      </c>
      <c r="AK71" s="64">
        <v>0.95</v>
      </c>
      <c r="AL71" s="64"/>
      <c r="AM71" s="64"/>
      <c r="AN71" s="66">
        <v>0.09</v>
      </c>
      <c r="AO71" s="66">
        <v>0.09</v>
      </c>
      <c r="AP71" s="64">
        <v>0.5</v>
      </c>
      <c r="AQ71" s="64">
        <v>0.5</v>
      </c>
      <c r="AR71" s="73"/>
      <c r="AS71" s="66"/>
      <c r="AT71" s="66"/>
      <c r="AU71" s="66"/>
    </row>
    <row r="72" spans="1:47" ht="15" customHeight="1" x14ac:dyDescent="0.25">
      <c r="A72" s="34">
        <v>58</v>
      </c>
      <c r="B72" s="61">
        <v>17.52</v>
      </c>
      <c r="C72" s="61">
        <v>9.1</v>
      </c>
      <c r="D72" s="64">
        <v>1</v>
      </c>
      <c r="E72" s="64">
        <v>1</v>
      </c>
      <c r="F72" s="67">
        <v>0.12</v>
      </c>
      <c r="G72" s="67">
        <v>0.12</v>
      </c>
      <c r="H72" s="67">
        <v>0.35</v>
      </c>
      <c r="I72" s="67">
        <v>0.35</v>
      </c>
      <c r="J72" s="67">
        <v>0.51</v>
      </c>
      <c r="K72" s="67">
        <v>0.51</v>
      </c>
      <c r="L72" s="37">
        <v>2.5</v>
      </c>
      <c r="M72" s="37">
        <v>2.5</v>
      </c>
      <c r="N72" s="37"/>
      <c r="O72" s="37"/>
      <c r="Q72" s="34">
        <v>58</v>
      </c>
      <c r="R72" s="67">
        <v>12.98</v>
      </c>
      <c r="S72" s="67">
        <v>5.0599999999999996</v>
      </c>
      <c r="T72" s="37">
        <v>0.87</v>
      </c>
      <c r="U72" s="37">
        <v>0.87</v>
      </c>
      <c r="V72" s="37"/>
      <c r="W72" s="37"/>
      <c r="X72" s="35"/>
      <c r="Y72" s="36"/>
      <c r="Z72" s="37">
        <v>0.54</v>
      </c>
      <c r="AA72" s="37">
        <v>0.54</v>
      </c>
      <c r="AB72" s="35">
        <v>1.8</v>
      </c>
      <c r="AC72" s="35">
        <v>1.8</v>
      </c>
      <c r="AD72" s="35"/>
      <c r="AE72" s="35"/>
      <c r="AG72" s="65">
        <v>58</v>
      </c>
      <c r="AH72" s="35">
        <v>14.92</v>
      </c>
      <c r="AI72" s="35">
        <v>4.04</v>
      </c>
      <c r="AJ72" s="64">
        <v>0.95</v>
      </c>
      <c r="AK72" s="64">
        <v>0.95</v>
      </c>
      <c r="AL72" s="64"/>
      <c r="AM72" s="64"/>
      <c r="AN72" s="66">
        <v>0.09</v>
      </c>
      <c r="AO72" s="66">
        <v>0.09</v>
      </c>
      <c r="AP72" s="64">
        <v>0.53</v>
      </c>
      <c r="AQ72" s="64">
        <v>0.53</v>
      </c>
      <c r="AR72" s="73"/>
      <c r="AS72" s="66"/>
      <c r="AT72" s="66"/>
      <c r="AU72" s="66"/>
    </row>
    <row r="73" spans="1:47" ht="15" customHeight="1" x14ac:dyDescent="0.25">
      <c r="A73" s="34">
        <v>59</v>
      </c>
      <c r="B73" s="61">
        <v>19.29</v>
      </c>
      <c r="C73" s="61">
        <v>10.02</v>
      </c>
      <c r="D73" s="64">
        <v>1</v>
      </c>
      <c r="E73" s="64">
        <v>1</v>
      </c>
      <c r="F73" s="67">
        <v>0.12</v>
      </c>
      <c r="G73" s="67">
        <v>0.12</v>
      </c>
      <c r="H73" s="67">
        <v>0.35</v>
      </c>
      <c r="I73" s="67">
        <v>0.35</v>
      </c>
      <c r="J73" s="67">
        <v>0.51</v>
      </c>
      <c r="K73" s="67">
        <v>0.51</v>
      </c>
      <c r="L73" s="37">
        <v>2.5</v>
      </c>
      <c r="M73" s="37">
        <v>2.5</v>
      </c>
      <c r="N73" s="37"/>
      <c r="O73" s="37"/>
      <c r="Q73" s="34">
        <v>59</v>
      </c>
      <c r="R73" s="67">
        <v>14.28</v>
      </c>
      <c r="S73" s="67">
        <v>5.57</v>
      </c>
      <c r="T73" s="37">
        <v>0.87</v>
      </c>
      <c r="U73" s="37">
        <v>0.87</v>
      </c>
      <c r="V73" s="37"/>
      <c r="W73" s="37"/>
      <c r="X73" s="35"/>
      <c r="Y73" s="36"/>
      <c r="Z73" s="37">
        <v>0.54</v>
      </c>
      <c r="AA73" s="37">
        <v>0.54</v>
      </c>
      <c r="AB73" s="35">
        <v>1.8</v>
      </c>
      <c r="AC73" s="35">
        <v>1.8</v>
      </c>
      <c r="AD73" s="35"/>
      <c r="AE73" s="35"/>
      <c r="AG73" s="65">
        <v>59</v>
      </c>
      <c r="AH73" s="35">
        <v>16.420000000000002</v>
      </c>
      <c r="AI73" s="35">
        <v>4.45</v>
      </c>
      <c r="AJ73" s="64">
        <v>0.95</v>
      </c>
      <c r="AK73" s="64">
        <v>0.95</v>
      </c>
      <c r="AL73" s="64"/>
      <c r="AM73" s="64"/>
      <c r="AN73" s="66">
        <v>0.08</v>
      </c>
      <c r="AO73" s="66">
        <v>0.08</v>
      </c>
      <c r="AP73" s="64">
        <v>0.56999999999999995</v>
      </c>
      <c r="AQ73" s="64">
        <v>0.56999999999999995</v>
      </c>
      <c r="AR73" s="73"/>
      <c r="AS73" s="66"/>
      <c r="AT73" s="66"/>
      <c r="AU73" s="66"/>
    </row>
    <row r="74" spans="1:47" ht="15" customHeight="1" x14ac:dyDescent="0.25">
      <c r="A74" s="34">
        <v>60</v>
      </c>
      <c r="B74" s="61">
        <v>21.13</v>
      </c>
      <c r="C74" s="61">
        <v>11</v>
      </c>
      <c r="D74" s="64">
        <v>1</v>
      </c>
      <c r="E74" s="64">
        <v>1</v>
      </c>
      <c r="F74" s="67">
        <v>0.12</v>
      </c>
      <c r="G74" s="67">
        <v>0.12</v>
      </c>
      <c r="H74" s="67">
        <v>0.35</v>
      </c>
      <c r="I74" s="67">
        <v>0.35</v>
      </c>
      <c r="J74" s="67">
        <v>0.51</v>
      </c>
      <c r="K74" s="67">
        <v>0.51</v>
      </c>
      <c r="L74" s="37">
        <v>2.5</v>
      </c>
      <c r="M74" s="37">
        <v>2.5</v>
      </c>
      <c r="N74" s="37"/>
      <c r="O74" s="37"/>
      <c r="Q74" s="34">
        <v>60</v>
      </c>
      <c r="R74" s="67">
        <v>15.65</v>
      </c>
      <c r="S74" s="67">
        <v>6.11</v>
      </c>
      <c r="T74" s="37">
        <v>0.87</v>
      </c>
      <c r="U74" s="37">
        <v>0.87</v>
      </c>
      <c r="V74" s="37"/>
      <c r="W74" s="37"/>
      <c r="X74" s="35"/>
      <c r="Y74" s="36"/>
      <c r="Z74" s="37">
        <v>0.54</v>
      </c>
      <c r="AA74" s="37">
        <v>0.54</v>
      </c>
      <c r="AB74" s="35">
        <v>1.8</v>
      </c>
      <c r="AC74" s="35">
        <v>1.8</v>
      </c>
      <c r="AD74" s="35"/>
      <c r="AE74" s="35"/>
      <c r="AG74" s="65">
        <v>60</v>
      </c>
      <c r="AH74" s="35">
        <v>17.989999999999998</v>
      </c>
      <c r="AI74" s="35">
        <v>4.8899999999999997</v>
      </c>
      <c r="AJ74" s="64">
        <v>0.95</v>
      </c>
      <c r="AK74" s="64">
        <v>0.95</v>
      </c>
      <c r="AL74" s="64"/>
      <c r="AM74" s="64"/>
      <c r="AN74" s="66">
        <v>0.22</v>
      </c>
      <c r="AO74" s="66">
        <v>0.22</v>
      </c>
      <c r="AP74" s="64">
        <v>0.6</v>
      </c>
      <c r="AQ74" s="64">
        <v>0.6</v>
      </c>
      <c r="AR74" s="73"/>
      <c r="AS74" s="66"/>
      <c r="AT74" s="66"/>
      <c r="AU74" s="66"/>
    </row>
    <row r="75" spans="1:47" ht="15" customHeight="1" x14ac:dyDescent="0.25">
      <c r="A75" s="34">
        <v>61</v>
      </c>
      <c r="B75" s="61">
        <v>23.08</v>
      </c>
      <c r="C75" s="61">
        <v>12.07</v>
      </c>
      <c r="D75" s="64">
        <v>1</v>
      </c>
      <c r="E75" s="64">
        <v>1</v>
      </c>
      <c r="F75" s="67">
        <v>0.12</v>
      </c>
      <c r="G75" s="67">
        <v>0.12</v>
      </c>
      <c r="H75" s="67">
        <v>0.35</v>
      </c>
      <c r="I75" s="67">
        <v>0.35</v>
      </c>
      <c r="J75" s="67">
        <v>0.51</v>
      </c>
      <c r="K75" s="67">
        <v>0.51</v>
      </c>
      <c r="L75" s="37">
        <v>2.5</v>
      </c>
      <c r="M75" s="37">
        <v>2.5</v>
      </c>
      <c r="N75" s="37"/>
      <c r="O75" s="37"/>
      <c r="Q75" s="34">
        <v>61</v>
      </c>
      <c r="R75" s="67">
        <v>17.100000000000001</v>
      </c>
      <c r="S75" s="67">
        <v>6.7</v>
      </c>
      <c r="T75" s="37">
        <v>0.87</v>
      </c>
      <c r="U75" s="37">
        <v>0.87</v>
      </c>
      <c r="V75" s="37"/>
      <c r="W75" s="37"/>
      <c r="X75" s="35"/>
      <c r="Y75" s="36"/>
      <c r="Z75" s="37">
        <v>0.54</v>
      </c>
      <c r="AA75" s="37">
        <v>0.54</v>
      </c>
      <c r="AB75" s="35">
        <v>1.8</v>
      </c>
      <c r="AC75" s="35">
        <v>1.8</v>
      </c>
      <c r="AD75" s="35"/>
      <c r="AE75" s="35"/>
      <c r="AG75" s="65">
        <v>61</v>
      </c>
      <c r="AH75" s="35">
        <v>19.649999999999999</v>
      </c>
      <c r="AI75" s="35">
        <v>5.36</v>
      </c>
      <c r="AJ75" s="64">
        <v>0.95</v>
      </c>
      <c r="AK75" s="64">
        <v>0.95</v>
      </c>
      <c r="AL75" s="64"/>
      <c r="AM75" s="64"/>
      <c r="AN75" s="66">
        <v>0.21</v>
      </c>
      <c r="AO75" s="66">
        <v>0.21</v>
      </c>
      <c r="AP75" s="64">
        <v>0.63</v>
      </c>
      <c r="AQ75" s="64">
        <v>0.63</v>
      </c>
      <c r="AR75" s="73"/>
      <c r="AS75" s="66"/>
      <c r="AT75" s="66"/>
      <c r="AU75" s="66"/>
    </row>
    <row r="76" spans="1:47" ht="15" customHeight="1" x14ac:dyDescent="0.25">
      <c r="A76" s="34">
        <v>62</v>
      </c>
      <c r="B76" s="61">
        <v>25.17</v>
      </c>
      <c r="C76" s="61">
        <v>13.19</v>
      </c>
      <c r="D76" s="64">
        <v>1</v>
      </c>
      <c r="E76" s="64">
        <v>1</v>
      </c>
      <c r="F76" s="67">
        <v>0.12</v>
      </c>
      <c r="G76" s="67">
        <v>0.12</v>
      </c>
      <c r="H76" s="67">
        <v>0.35</v>
      </c>
      <c r="I76" s="67">
        <v>0.35</v>
      </c>
      <c r="J76" s="67">
        <v>0.51</v>
      </c>
      <c r="K76" s="67">
        <v>0.51</v>
      </c>
      <c r="L76" s="37">
        <v>2.5</v>
      </c>
      <c r="M76" s="37">
        <v>2.5</v>
      </c>
      <c r="N76" s="37"/>
      <c r="O76" s="37"/>
      <c r="Q76" s="34">
        <v>62</v>
      </c>
      <c r="R76" s="67">
        <v>18.64</v>
      </c>
      <c r="S76" s="67">
        <v>7.33</v>
      </c>
      <c r="T76" s="37">
        <v>0.87</v>
      </c>
      <c r="U76" s="37">
        <v>0.87</v>
      </c>
      <c r="V76" s="37"/>
      <c r="W76" s="37"/>
      <c r="X76" s="35"/>
      <c r="Y76" s="36"/>
      <c r="Z76" s="37">
        <v>0.54</v>
      </c>
      <c r="AA76" s="37">
        <v>0.54</v>
      </c>
      <c r="AB76" s="35">
        <v>1.8</v>
      </c>
      <c r="AC76" s="35">
        <v>1.8</v>
      </c>
      <c r="AD76" s="35"/>
      <c r="AE76" s="35"/>
      <c r="AG76" s="65">
        <v>62</v>
      </c>
      <c r="AH76" s="35">
        <v>21.42</v>
      </c>
      <c r="AI76" s="35">
        <v>5.86</v>
      </c>
      <c r="AJ76" s="64">
        <v>0.95</v>
      </c>
      <c r="AK76" s="64">
        <v>0.95</v>
      </c>
      <c r="AL76" s="64"/>
      <c r="AM76" s="64"/>
      <c r="AN76" s="66">
        <v>0.2</v>
      </c>
      <c r="AO76" s="66">
        <v>0.2</v>
      </c>
      <c r="AP76" s="64">
        <v>0.66</v>
      </c>
      <c r="AQ76" s="64">
        <v>0.66</v>
      </c>
      <c r="AR76" s="73"/>
      <c r="AS76" s="66"/>
      <c r="AT76" s="66"/>
      <c r="AU76" s="66"/>
    </row>
    <row r="77" spans="1:47" ht="15" customHeight="1" x14ac:dyDescent="0.25">
      <c r="A77" s="34">
        <v>63</v>
      </c>
      <c r="B77" s="61">
        <v>27.48</v>
      </c>
      <c r="C77" s="61">
        <v>14.45</v>
      </c>
      <c r="D77" s="64">
        <v>1</v>
      </c>
      <c r="E77" s="64">
        <v>1</v>
      </c>
      <c r="F77" s="67">
        <v>0.12</v>
      </c>
      <c r="G77" s="67">
        <v>0.12</v>
      </c>
      <c r="H77" s="67">
        <v>0.35</v>
      </c>
      <c r="I77" s="67">
        <v>0.35</v>
      </c>
      <c r="J77" s="67">
        <v>0.51</v>
      </c>
      <c r="K77" s="67">
        <v>0.51</v>
      </c>
      <c r="L77" s="37">
        <v>2.5</v>
      </c>
      <c r="M77" s="37">
        <v>2.5</v>
      </c>
      <c r="N77" s="37"/>
      <c r="O77" s="37"/>
      <c r="Q77" s="34">
        <v>63</v>
      </c>
      <c r="R77" s="67">
        <v>20.350000000000001</v>
      </c>
      <c r="S77" s="67">
        <v>8.0299999999999994</v>
      </c>
      <c r="T77" s="37">
        <v>0.87</v>
      </c>
      <c r="U77" s="37">
        <v>0.87</v>
      </c>
      <c r="V77" s="37"/>
      <c r="W77" s="37"/>
      <c r="X77" s="35"/>
      <c r="Y77" s="36"/>
      <c r="Z77" s="37">
        <v>0.54</v>
      </c>
      <c r="AA77" s="37">
        <v>0.54</v>
      </c>
      <c r="AB77" s="35">
        <v>1.8</v>
      </c>
      <c r="AC77" s="35">
        <v>1.8</v>
      </c>
      <c r="AD77" s="35"/>
      <c r="AE77" s="35"/>
      <c r="AG77" s="65">
        <v>63</v>
      </c>
      <c r="AH77" s="35">
        <v>23.39</v>
      </c>
      <c r="AI77" s="35">
        <v>6.42</v>
      </c>
      <c r="AJ77" s="64">
        <v>0.95</v>
      </c>
      <c r="AK77" s="64">
        <v>0.95</v>
      </c>
      <c r="AL77" s="64"/>
      <c r="AM77" s="64"/>
      <c r="AN77" s="66">
        <v>0.2</v>
      </c>
      <c r="AO77" s="66">
        <v>0.2</v>
      </c>
      <c r="AP77" s="64">
        <v>0.68</v>
      </c>
      <c r="AQ77" s="64">
        <v>0.68</v>
      </c>
      <c r="AR77" s="73"/>
      <c r="AS77" s="66"/>
      <c r="AT77" s="66"/>
      <c r="AU77" s="66"/>
    </row>
    <row r="78" spans="1:47" ht="15" customHeight="1" x14ac:dyDescent="0.25">
      <c r="A78" s="34">
        <v>64</v>
      </c>
      <c r="B78" s="61">
        <v>30.07</v>
      </c>
      <c r="C78" s="61">
        <v>15.87</v>
      </c>
      <c r="D78" s="64">
        <v>1</v>
      </c>
      <c r="E78" s="64">
        <v>1</v>
      </c>
      <c r="F78" s="67">
        <v>0.12</v>
      </c>
      <c r="G78" s="67">
        <v>0.12</v>
      </c>
      <c r="H78" s="67">
        <v>0.35</v>
      </c>
      <c r="I78" s="67">
        <v>0.35</v>
      </c>
      <c r="J78" s="67">
        <v>0.51</v>
      </c>
      <c r="K78" s="67">
        <v>0.51</v>
      </c>
      <c r="L78" s="37">
        <v>2.5</v>
      </c>
      <c r="M78" s="37">
        <v>2.5</v>
      </c>
      <c r="N78" s="37"/>
      <c r="O78" s="37"/>
      <c r="Q78" s="34">
        <v>64</v>
      </c>
      <c r="R78" s="67">
        <v>22.27</v>
      </c>
      <c r="S78" s="67">
        <v>8.82</v>
      </c>
      <c r="T78" s="37">
        <v>0.87</v>
      </c>
      <c r="U78" s="37">
        <v>0.87</v>
      </c>
      <c r="V78" s="37"/>
      <c r="W78" s="37"/>
      <c r="X78" s="35"/>
      <c r="Y78" s="36"/>
      <c r="Z78" s="35"/>
      <c r="AA78" s="35"/>
      <c r="AB78" s="35"/>
      <c r="AC78" s="35"/>
      <c r="AD78" s="35"/>
      <c r="AE78" s="35"/>
      <c r="AG78" s="65">
        <v>64</v>
      </c>
      <c r="AH78" s="35">
        <v>25.6</v>
      </c>
      <c r="AI78" s="35">
        <v>7.05</v>
      </c>
      <c r="AJ78" s="64">
        <v>0.95</v>
      </c>
      <c r="AK78" s="64">
        <v>0.95</v>
      </c>
      <c r="AL78" s="64"/>
      <c r="AM78" s="64"/>
      <c r="AN78" s="66"/>
      <c r="AO78" s="66"/>
      <c r="AP78" s="66"/>
      <c r="AQ78" s="66"/>
      <c r="AR78" s="66"/>
      <c r="AS78" s="66"/>
      <c r="AT78" s="66"/>
      <c r="AU78" s="66"/>
    </row>
    <row r="79" spans="1:47" ht="15" customHeight="1" x14ac:dyDescent="0.25">
      <c r="A79" s="34">
        <v>65</v>
      </c>
      <c r="B79" s="61">
        <v>33.020000000000003</v>
      </c>
      <c r="C79" s="61">
        <v>17.5</v>
      </c>
      <c r="D79" s="64">
        <v>1</v>
      </c>
      <c r="E79" s="64">
        <v>1</v>
      </c>
      <c r="F79" s="67">
        <v>0.12</v>
      </c>
      <c r="G79" s="67">
        <v>0.12</v>
      </c>
      <c r="H79" s="67">
        <v>0.35</v>
      </c>
      <c r="I79" s="67">
        <v>0.35</v>
      </c>
      <c r="J79" s="67">
        <v>0.51</v>
      </c>
      <c r="K79" s="67">
        <v>0.51</v>
      </c>
      <c r="L79" s="37">
        <v>2.5</v>
      </c>
      <c r="M79" s="37">
        <v>2.5</v>
      </c>
      <c r="N79" s="37"/>
      <c r="O79" s="37"/>
      <c r="Q79" s="34">
        <v>65</v>
      </c>
      <c r="R79" s="67">
        <v>24.46</v>
      </c>
      <c r="S79" s="67">
        <v>9.7200000000000006</v>
      </c>
      <c r="T79" s="37">
        <v>0.87</v>
      </c>
      <c r="U79" s="37">
        <v>0.87</v>
      </c>
      <c r="V79" s="37"/>
      <c r="W79" s="37"/>
      <c r="X79" s="35"/>
      <c r="Y79" s="36"/>
      <c r="Z79" s="47"/>
      <c r="AA79" s="47"/>
      <c r="AB79" s="47"/>
      <c r="AC79" s="47"/>
      <c r="AD79" s="47"/>
      <c r="AE79" s="35"/>
      <c r="AG79" s="65">
        <v>65</v>
      </c>
      <c r="AH79" s="47">
        <v>28.11</v>
      </c>
      <c r="AI79" s="35">
        <v>7.78</v>
      </c>
      <c r="AJ79" s="64">
        <v>0.95</v>
      </c>
      <c r="AK79" s="64">
        <v>0.95</v>
      </c>
      <c r="AL79" s="64"/>
      <c r="AM79" s="64"/>
      <c r="AN79" s="66"/>
      <c r="AO79" s="66"/>
      <c r="AP79" s="66"/>
      <c r="AQ79" s="66"/>
      <c r="AR79" s="66"/>
      <c r="AS79" s="66"/>
      <c r="AT79" s="66"/>
      <c r="AU79" s="66"/>
    </row>
    <row r="80" spans="1:47" ht="15" customHeight="1" x14ac:dyDescent="0.25">
      <c r="A80" s="34">
        <v>66</v>
      </c>
      <c r="B80" s="61">
        <v>36.369999999999997</v>
      </c>
      <c r="C80" s="61">
        <v>19.39</v>
      </c>
      <c r="D80" s="63"/>
      <c r="E80" s="63"/>
      <c r="F80" s="63"/>
      <c r="G80" s="63"/>
      <c r="H80" s="63"/>
      <c r="I80" s="63"/>
      <c r="J80" s="63"/>
      <c r="K80" s="63"/>
      <c r="L80" s="61"/>
      <c r="M80" s="61"/>
      <c r="N80" s="61"/>
      <c r="O80" s="61"/>
      <c r="P80" s="48"/>
      <c r="Q80" s="49">
        <v>66</v>
      </c>
      <c r="R80" s="61"/>
      <c r="S80" s="61"/>
      <c r="T80" s="61"/>
      <c r="U80" s="61"/>
      <c r="V80" s="61"/>
      <c r="W80" s="61"/>
      <c r="X80" s="47"/>
      <c r="Y80" s="47"/>
      <c r="Z80" s="47"/>
      <c r="AA80" s="47"/>
      <c r="AB80" s="47"/>
      <c r="AC80" s="47"/>
      <c r="AD80" s="47"/>
      <c r="AE80" s="35"/>
      <c r="AG80" s="65">
        <v>66</v>
      </c>
      <c r="AH80" s="35"/>
      <c r="AI80" s="35"/>
      <c r="AJ80" s="64"/>
      <c r="AK80" s="64"/>
      <c r="AL80" s="64"/>
      <c r="AM80" s="64"/>
      <c r="AN80" s="66"/>
      <c r="AO80" s="66"/>
      <c r="AP80" s="66"/>
      <c r="AQ80" s="66"/>
      <c r="AR80" s="66"/>
      <c r="AS80" s="66"/>
      <c r="AT80" s="66"/>
      <c r="AU80" s="66"/>
    </row>
    <row r="81" spans="1:47" ht="15" customHeight="1" x14ac:dyDescent="0.25">
      <c r="A81" s="34">
        <v>67</v>
      </c>
      <c r="B81" s="61">
        <v>40.130000000000003</v>
      </c>
      <c r="C81" s="61">
        <v>21.56</v>
      </c>
      <c r="D81" s="63"/>
      <c r="E81" s="63"/>
      <c r="F81" s="63"/>
      <c r="G81" s="63"/>
      <c r="H81" s="63"/>
      <c r="I81" s="63"/>
      <c r="J81" s="63"/>
      <c r="K81" s="63"/>
      <c r="L81" s="61"/>
      <c r="M81" s="61"/>
      <c r="N81" s="61"/>
      <c r="O81" s="61"/>
      <c r="P81" s="48"/>
      <c r="Q81" s="49">
        <v>67</v>
      </c>
      <c r="R81" s="61"/>
      <c r="S81" s="61"/>
      <c r="T81" s="61"/>
      <c r="U81" s="61"/>
      <c r="V81" s="61"/>
      <c r="W81" s="61"/>
      <c r="X81" s="47"/>
      <c r="Y81" s="47"/>
      <c r="Z81" s="47"/>
      <c r="AA81" s="47"/>
      <c r="AB81" s="47"/>
      <c r="AC81" s="47"/>
      <c r="AD81" s="47"/>
      <c r="AE81" s="35"/>
      <c r="AG81" s="65">
        <v>67</v>
      </c>
      <c r="AH81" s="35"/>
      <c r="AI81" s="35"/>
      <c r="AJ81" s="64"/>
      <c r="AK81" s="64"/>
      <c r="AL81" s="64"/>
      <c r="AM81" s="64"/>
      <c r="AN81" s="66"/>
      <c r="AO81" s="66"/>
      <c r="AP81" s="66"/>
      <c r="AQ81" s="66"/>
      <c r="AR81" s="66"/>
      <c r="AS81" s="66"/>
      <c r="AT81" s="66"/>
      <c r="AU81" s="66"/>
    </row>
    <row r="82" spans="1:47" ht="15" customHeight="1" x14ac:dyDescent="0.25">
      <c r="A82" s="34">
        <v>68</v>
      </c>
      <c r="B82" s="61">
        <v>44.38</v>
      </c>
      <c r="C82" s="61">
        <v>24.11</v>
      </c>
      <c r="D82" s="63"/>
      <c r="E82" s="63"/>
      <c r="F82" s="63"/>
      <c r="G82" s="63"/>
      <c r="H82" s="63"/>
      <c r="I82" s="63"/>
      <c r="J82" s="63"/>
      <c r="K82" s="63"/>
      <c r="L82" s="61"/>
      <c r="M82" s="61"/>
      <c r="N82" s="61"/>
      <c r="O82" s="61"/>
      <c r="P82" s="48"/>
      <c r="Q82" s="49">
        <v>68</v>
      </c>
      <c r="R82" s="61"/>
      <c r="S82" s="61"/>
      <c r="T82" s="61"/>
      <c r="U82" s="61"/>
      <c r="V82" s="61"/>
      <c r="W82" s="61"/>
      <c r="X82" s="47"/>
      <c r="Y82" s="47"/>
      <c r="Z82" s="47"/>
      <c r="AA82" s="47"/>
      <c r="AB82" s="47"/>
      <c r="AC82" s="47"/>
      <c r="AD82" s="47"/>
      <c r="AE82" s="35"/>
      <c r="AG82" s="65">
        <v>68</v>
      </c>
      <c r="AH82" s="35"/>
      <c r="AI82" s="35"/>
      <c r="AJ82" s="64"/>
      <c r="AK82" s="64"/>
      <c r="AL82" s="64"/>
      <c r="AM82" s="64"/>
      <c r="AN82" s="66"/>
      <c r="AO82" s="66"/>
      <c r="AP82" s="66"/>
      <c r="AQ82" s="66"/>
      <c r="AR82" s="66"/>
      <c r="AS82" s="66"/>
      <c r="AT82" s="66"/>
      <c r="AU82" s="66"/>
    </row>
    <row r="83" spans="1:47" ht="15" customHeight="1" x14ac:dyDescent="0.25">
      <c r="A83" s="34">
        <v>69</v>
      </c>
      <c r="B83" s="61">
        <v>49.12</v>
      </c>
      <c r="C83" s="61">
        <v>27.11</v>
      </c>
      <c r="D83" s="63"/>
      <c r="E83" s="63"/>
      <c r="F83" s="63"/>
      <c r="G83" s="63"/>
      <c r="H83" s="63"/>
      <c r="I83" s="63"/>
      <c r="J83" s="63"/>
      <c r="K83" s="63"/>
      <c r="L83" s="61"/>
      <c r="M83" s="61"/>
      <c r="N83" s="61"/>
      <c r="O83" s="61"/>
      <c r="P83" s="48"/>
      <c r="Q83" s="49">
        <v>69</v>
      </c>
      <c r="R83" s="61"/>
      <c r="S83" s="61"/>
      <c r="T83" s="61"/>
      <c r="U83" s="61"/>
      <c r="V83" s="61"/>
      <c r="W83" s="61"/>
      <c r="X83" s="47"/>
      <c r="Y83" s="47"/>
      <c r="Z83" s="47"/>
      <c r="AA83" s="47"/>
      <c r="AB83" s="47"/>
      <c r="AC83" s="47"/>
      <c r="AD83" s="47"/>
      <c r="AE83" s="35"/>
      <c r="AG83" s="65">
        <v>69</v>
      </c>
      <c r="AH83" s="35"/>
      <c r="AI83" s="35"/>
      <c r="AJ83" s="64"/>
      <c r="AK83" s="64"/>
      <c r="AL83" s="64"/>
      <c r="AM83" s="64"/>
      <c r="AN83" s="66"/>
      <c r="AO83" s="66"/>
      <c r="AP83" s="66"/>
      <c r="AQ83" s="66"/>
      <c r="AR83" s="66"/>
      <c r="AS83" s="66"/>
      <c r="AT83" s="66"/>
      <c r="AU83" s="66"/>
    </row>
    <row r="84" spans="1:47" ht="15" customHeight="1" x14ac:dyDescent="0.25">
      <c r="A84" s="34">
        <v>70</v>
      </c>
      <c r="B84" s="61">
        <v>54.41</v>
      </c>
      <c r="C84" s="61">
        <v>30.65</v>
      </c>
      <c r="D84" s="63"/>
      <c r="E84" s="63"/>
      <c r="F84" s="63"/>
      <c r="G84" s="63"/>
      <c r="H84" s="63"/>
      <c r="I84" s="63"/>
      <c r="J84" s="63"/>
      <c r="K84" s="63"/>
      <c r="L84" s="61"/>
      <c r="M84" s="61"/>
      <c r="N84" s="61"/>
      <c r="O84" s="61"/>
      <c r="P84" s="48"/>
      <c r="Q84" s="49">
        <v>70</v>
      </c>
      <c r="R84" s="61"/>
      <c r="S84" s="61"/>
      <c r="T84" s="61"/>
      <c r="U84" s="61"/>
      <c r="V84" s="61"/>
      <c r="W84" s="61"/>
      <c r="X84" s="47"/>
      <c r="Y84" s="47"/>
      <c r="Z84" s="47"/>
      <c r="AA84" s="47"/>
      <c r="AB84" s="47"/>
      <c r="AC84" s="47"/>
      <c r="AD84" s="47"/>
      <c r="AE84" s="35"/>
      <c r="AG84" s="65">
        <v>70</v>
      </c>
      <c r="AH84" s="35"/>
      <c r="AI84" s="35"/>
      <c r="AJ84" s="64"/>
      <c r="AK84" s="64"/>
      <c r="AL84" s="64"/>
      <c r="AM84" s="64"/>
      <c r="AN84" s="66"/>
      <c r="AO84" s="66"/>
      <c r="AP84" s="66"/>
      <c r="AQ84" s="66"/>
      <c r="AR84" s="66"/>
      <c r="AS84" s="66"/>
      <c r="AT84" s="66"/>
      <c r="AU84" s="66"/>
    </row>
    <row r="85" spans="1:47" ht="15" customHeight="1" x14ac:dyDescent="0.25">
      <c r="A85" s="34">
        <v>71</v>
      </c>
      <c r="B85" s="61">
        <v>66.95</v>
      </c>
      <c r="C85" s="61">
        <v>38.31</v>
      </c>
      <c r="D85" s="50"/>
      <c r="E85" s="50"/>
      <c r="F85" s="50"/>
      <c r="G85" s="50"/>
      <c r="H85" s="50"/>
      <c r="I85" s="50"/>
      <c r="J85" s="50"/>
      <c r="K85" s="50"/>
      <c r="L85" s="37"/>
      <c r="M85" s="37"/>
      <c r="N85" s="37"/>
      <c r="O85" s="37"/>
      <c r="P85" s="48"/>
      <c r="Q85" s="49">
        <v>71</v>
      </c>
      <c r="R85" s="61"/>
      <c r="S85" s="61"/>
      <c r="T85" s="61"/>
      <c r="U85" s="61"/>
      <c r="V85" s="61"/>
      <c r="W85" s="61"/>
      <c r="X85" s="47"/>
      <c r="Y85" s="47"/>
      <c r="Z85" s="35"/>
      <c r="AA85" s="35"/>
      <c r="AB85" s="35"/>
      <c r="AC85" s="35"/>
      <c r="AD85" s="35"/>
      <c r="AE85" s="35"/>
      <c r="AG85" s="65">
        <v>71</v>
      </c>
      <c r="AH85" s="35"/>
      <c r="AI85" s="35"/>
      <c r="AJ85" s="64"/>
      <c r="AK85" s="64"/>
      <c r="AL85" s="64"/>
      <c r="AM85" s="64"/>
      <c r="AN85" s="66"/>
      <c r="AO85" s="66"/>
      <c r="AP85" s="66"/>
      <c r="AQ85" s="66"/>
      <c r="AR85" s="66"/>
      <c r="AS85" s="66"/>
      <c r="AT85" s="66"/>
      <c r="AU85" s="66"/>
    </row>
    <row r="86" spans="1:47" ht="15" customHeight="1" x14ac:dyDescent="0.25">
      <c r="A86" s="34">
        <v>72</v>
      </c>
      <c r="B86" s="61">
        <v>74.040000000000006</v>
      </c>
      <c r="C86" s="61">
        <v>43.15</v>
      </c>
      <c r="D86" s="50"/>
      <c r="E86" s="50"/>
      <c r="F86" s="50"/>
      <c r="G86" s="50"/>
      <c r="H86" s="50"/>
      <c r="I86" s="50"/>
      <c r="J86" s="50"/>
      <c r="K86" s="50"/>
      <c r="L86" s="37"/>
      <c r="M86" s="37"/>
      <c r="N86" s="37"/>
      <c r="O86" s="37"/>
      <c r="Q86" s="34">
        <v>72</v>
      </c>
      <c r="R86" s="37"/>
      <c r="S86" s="37"/>
      <c r="T86" s="37"/>
      <c r="U86" s="37"/>
      <c r="V86" s="37"/>
      <c r="W86" s="37"/>
      <c r="X86" s="35"/>
      <c r="Y86" s="35"/>
      <c r="Z86" s="35"/>
      <c r="AA86" s="35"/>
      <c r="AB86" s="35"/>
      <c r="AC86" s="35"/>
      <c r="AD86" s="35"/>
      <c r="AE86" s="35"/>
      <c r="AG86" s="65">
        <v>72</v>
      </c>
      <c r="AH86" s="35"/>
      <c r="AI86" s="35"/>
      <c r="AJ86" s="64"/>
      <c r="AK86" s="64"/>
      <c r="AL86" s="64"/>
      <c r="AM86" s="64"/>
      <c r="AN86" s="66"/>
      <c r="AO86" s="66"/>
      <c r="AP86" s="66"/>
      <c r="AQ86" s="66"/>
      <c r="AR86" s="66"/>
      <c r="AS86" s="66"/>
      <c r="AT86" s="66"/>
      <c r="AU86" s="66"/>
    </row>
    <row r="87" spans="1:47" ht="15" customHeight="1" x14ac:dyDescent="0.25">
      <c r="A87" s="34">
        <v>73</v>
      </c>
      <c r="B87" s="61">
        <v>81.599999999999994</v>
      </c>
      <c r="C87" s="61">
        <v>48.56</v>
      </c>
      <c r="D87" s="50"/>
      <c r="E87" s="50"/>
      <c r="F87" s="50"/>
      <c r="G87" s="50"/>
      <c r="H87" s="50"/>
      <c r="I87" s="50"/>
      <c r="J87" s="50"/>
      <c r="K87" s="50"/>
      <c r="L87" s="37"/>
      <c r="M87" s="37"/>
      <c r="N87" s="37"/>
      <c r="O87" s="37"/>
      <c r="Q87" s="34">
        <v>73</v>
      </c>
      <c r="R87" s="37"/>
      <c r="S87" s="37"/>
      <c r="T87" s="37"/>
      <c r="U87" s="37"/>
      <c r="V87" s="37"/>
      <c r="W87" s="37"/>
      <c r="X87" s="35"/>
      <c r="Y87" s="35"/>
      <c r="Z87" s="35"/>
      <c r="AA87" s="35"/>
      <c r="AB87" s="35"/>
      <c r="AC87" s="35"/>
      <c r="AD87" s="35"/>
      <c r="AE87" s="35"/>
      <c r="AG87" s="65">
        <v>73</v>
      </c>
      <c r="AH87" s="35"/>
      <c r="AI87" s="35"/>
      <c r="AJ87" s="64"/>
      <c r="AK87" s="64"/>
      <c r="AL87" s="64"/>
      <c r="AM87" s="64"/>
      <c r="AN87" s="66"/>
      <c r="AO87" s="66"/>
      <c r="AP87" s="66"/>
      <c r="AQ87" s="66"/>
      <c r="AR87" s="66"/>
      <c r="AS87" s="66"/>
      <c r="AT87" s="66"/>
      <c r="AU87" s="66"/>
    </row>
    <row r="88" spans="1:47" ht="15" customHeight="1" x14ac:dyDescent="0.25">
      <c r="A88" s="34">
        <v>74</v>
      </c>
      <c r="B88" s="61">
        <v>89.61</v>
      </c>
      <c r="C88" s="61">
        <v>54.56</v>
      </c>
      <c r="D88" s="50"/>
      <c r="E88" s="50"/>
      <c r="F88" s="50"/>
      <c r="G88" s="50"/>
      <c r="H88" s="50"/>
      <c r="I88" s="50"/>
      <c r="J88" s="50"/>
      <c r="K88" s="50"/>
      <c r="L88" s="37"/>
      <c r="M88" s="37"/>
      <c r="N88" s="37"/>
      <c r="O88" s="37"/>
      <c r="Q88" s="34">
        <v>74</v>
      </c>
      <c r="R88" s="37"/>
      <c r="S88" s="37"/>
      <c r="T88" s="37"/>
      <c r="U88" s="37"/>
      <c r="V88" s="37"/>
      <c r="W88" s="37"/>
      <c r="X88" s="35"/>
      <c r="Y88" s="35"/>
      <c r="Z88" s="35"/>
      <c r="AA88" s="35"/>
      <c r="AB88" s="35"/>
      <c r="AC88" s="35"/>
      <c r="AD88" s="35"/>
      <c r="AE88" s="35"/>
      <c r="AG88" s="65">
        <v>74</v>
      </c>
      <c r="AH88" s="35"/>
      <c r="AI88" s="35"/>
      <c r="AJ88" s="64"/>
      <c r="AK88" s="64"/>
      <c r="AL88" s="64"/>
      <c r="AM88" s="64"/>
      <c r="AN88" s="66"/>
      <c r="AO88" s="66"/>
      <c r="AP88" s="66"/>
      <c r="AQ88" s="66"/>
      <c r="AR88" s="66"/>
      <c r="AS88" s="66"/>
      <c r="AT88" s="66"/>
      <c r="AU88" s="66"/>
    </row>
    <row r="89" spans="1:47" ht="15" customHeight="1" x14ac:dyDescent="0.25">
      <c r="A89" s="34">
        <v>75</v>
      </c>
      <c r="B89" s="61">
        <v>98.12</v>
      </c>
      <c r="C89" s="61">
        <v>61.16</v>
      </c>
      <c r="D89" s="50"/>
      <c r="E89" s="50"/>
      <c r="F89" s="50"/>
      <c r="G89" s="50"/>
      <c r="H89" s="50"/>
      <c r="I89" s="50"/>
      <c r="J89" s="50"/>
      <c r="K89" s="50"/>
      <c r="L89" s="37"/>
      <c r="M89" s="37"/>
      <c r="N89" s="37"/>
      <c r="O89" s="37"/>
      <c r="Q89" s="34">
        <v>75</v>
      </c>
      <c r="R89" s="37"/>
      <c r="S89" s="37"/>
      <c r="T89" s="37"/>
      <c r="U89" s="37"/>
      <c r="V89" s="37"/>
      <c r="W89" s="37"/>
      <c r="X89" s="35"/>
      <c r="Y89" s="35"/>
      <c r="Z89" s="35"/>
      <c r="AA89" s="35"/>
      <c r="AB89" s="35"/>
      <c r="AC89" s="35"/>
      <c r="AD89" s="35"/>
      <c r="AE89" s="35"/>
      <c r="AG89" s="65">
        <v>75</v>
      </c>
      <c r="AH89" s="35"/>
      <c r="AI89" s="35"/>
      <c r="AJ89" s="64"/>
      <c r="AK89" s="64"/>
      <c r="AL89" s="64"/>
      <c r="AM89" s="64"/>
      <c r="AN89" s="66"/>
      <c r="AO89" s="66"/>
      <c r="AP89" s="66"/>
      <c r="AQ89" s="66"/>
      <c r="AR89" s="66"/>
      <c r="AS89" s="66"/>
      <c r="AT89" s="66"/>
      <c r="AU89" s="66"/>
    </row>
    <row r="90" spans="1:47" ht="15" customHeight="1" x14ac:dyDescent="0.25">
      <c r="A90" s="34">
        <v>76</v>
      </c>
      <c r="B90" s="61">
        <v>107.21</v>
      </c>
      <c r="C90" s="61">
        <v>68.39</v>
      </c>
      <c r="D90" s="50"/>
      <c r="E90" s="50"/>
      <c r="F90" s="50"/>
      <c r="G90" s="50"/>
      <c r="H90" s="50"/>
      <c r="I90" s="50"/>
      <c r="J90" s="50"/>
      <c r="K90" s="50"/>
      <c r="L90" s="37"/>
      <c r="M90" s="37"/>
      <c r="N90" s="37"/>
      <c r="O90" s="37"/>
      <c r="Q90" s="34">
        <v>76</v>
      </c>
      <c r="R90" s="37"/>
      <c r="S90" s="37"/>
      <c r="T90" s="37"/>
      <c r="U90" s="37"/>
      <c r="V90" s="37"/>
      <c r="W90" s="37"/>
      <c r="X90" s="35"/>
      <c r="Y90" s="35"/>
      <c r="Z90" s="35"/>
      <c r="AA90" s="35"/>
      <c r="AB90" s="35"/>
      <c r="AC90" s="35"/>
      <c r="AD90" s="35"/>
      <c r="AE90" s="35"/>
      <c r="AG90" s="65">
        <v>76</v>
      </c>
      <c r="AH90" s="35"/>
      <c r="AI90" s="35"/>
      <c r="AJ90" s="64"/>
      <c r="AK90" s="64"/>
      <c r="AL90" s="64"/>
      <c r="AM90" s="64"/>
      <c r="AN90" s="66"/>
      <c r="AO90" s="66"/>
      <c r="AP90" s="66"/>
      <c r="AQ90" s="66"/>
      <c r="AR90" s="66"/>
      <c r="AS90" s="66"/>
      <c r="AT90" s="66"/>
      <c r="AU90" s="66"/>
    </row>
    <row r="91" spans="1:47" ht="15" customHeight="1" x14ac:dyDescent="0.25">
      <c r="A91" s="34">
        <v>77</v>
      </c>
      <c r="B91" s="61">
        <v>117.04</v>
      </c>
      <c r="C91" s="61">
        <v>76.34</v>
      </c>
      <c r="D91" s="50"/>
      <c r="E91" s="50"/>
      <c r="F91" s="50"/>
      <c r="G91" s="50"/>
      <c r="H91" s="50"/>
      <c r="I91" s="50"/>
      <c r="J91" s="50"/>
      <c r="K91" s="50"/>
      <c r="L91" s="37"/>
      <c r="M91" s="37"/>
      <c r="N91" s="37"/>
      <c r="O91" s="37"/>
      <c r="Q91" s="34">
        <v>77</v>
      </c>
      <c r="R91" s="37"/>
      <c r="S91" s="37"/>
      <c r="T91" s="37"/>
      <c r="U91" s="37"/>
      <c r="V91" s="37"/>
      <c r="W91" s="37"/>
      <c r="X91" s="35"/>
      <c r="Y91" s="35"/>
      <c r="Z91" s="35"/>
      <c r="AA91" s="35"/>
      <c r="AB91" s="35"/>
      <c r="AC91" s="35"/>
      <c r="AD91" s="35"/>
      <c r="AE91" s="35"/>
      <c r="AG91" s="65">
        <v>77</v>
      </c>
      <c r="AH91" s="35"/>
      <c r="AI91" s="35"/>
      <c r="AJ91" s="64"/>
      <c r="AK91" s="64"/>
      <c r="AL91" s="64"/>
      <c r="AM91" s="64"/>
      <c r="AN91" s="66"/>
      <c r="AO91" s="66"/>
      <c r="AP91" s="66"/>
      <c r="AQ91" s="66"/>
      <c r="AR91" s="66"/>
      <c r="AS91" s="66"/>
      <c r="AT91" s="66"/>
      <c r="AU91" s="66"/>
    </row>
    <row r="92" spans="1:47" ht="15" customHeight="1" x14ac:dyDescent="0.25">
      <c r="A92" s="34">
        <v>78</v>
      </c>
      <c r="B92" s="61">
        <v>127.72</v>
      </c>
      <c r="C92" s="61">
        <v>85.07</v>
      </c>
      <c r="D92" s="50"/>
      <c r="E92" s="50"/>
      <c r="F92" s="50"/>
      <c r="G92" s="50"/>
      <c r="H92" s="50"/>
      <c r="I92" s="50"/>
      <c r="J92" s="50"/>
      <c r="K92" s="50"/>
      <c r="L92" s="37"/>
      <c r="M92" s="37"/>
      <c r="N92" s="37"/>
      <c r="O92" s="37"/>
      <c r="Q92" s="34">
        <v>78</v>
      </c>
      <c r="R92" s="37"/>
      <c r="S92" s="37"/>
      <c r="T92" s="37"/>
      <c r="U92" s="37"/>
      <c r="V92" s="37"/>
      <c r="W92" s="37"/>
      <c r="X92" s="35"/>
      <c r="Y92" s="35"/>
      <c r="Z92" s="35"/>
      <c r="AA92" s="35"/>
      <c r="AB92" s="35"/>
      <c r="AC92" s="35"/>
      <c r="AD92" s="35"/>
      <c r="AE92" s="35"/>
      <c r="AG92" s="65">
        <v>78</v>
      </c>
      <c r="AH92" s="35"/>
      <c r="AI92" s="35"/>
      <c r="AJ92" s="64"/>
      <c r="AK92" s="64"/>
      <c r="AL92" s="64"/>
      <c r="AM92" s="64"/>
      <c r="AN92" s="66"/>
      <c r="AO92" s="66"/>
      <c r="AP92" s="66"/>
      <c r="AQ92" s="66"/>
      <c r="AR92" s="66"/>
      <c r="AS92" s="66"/>
      <c r="AT92" s="66"/>
      <c r="AU92" s="66"/>
    </row>
    <row r="93" spans="1:47" ht="15" customHeight="1" x14ac:dyDescent="0.25">
      <c r="A93" s="34">
        <v>79</v>
      </c>
      <c r="B93" s="61">
        <v>139.18</v>
      </c>
      <c r="C93" s="61">
        <v>94.66</v>
      </c>
      <c r="D93" s="50"/>
      <c r="E93" s="50"/>
      <c r="F93" s="50"/>
      <c r="G93" s="50"/>
      <c r="H93" s="50"/>
      <c r="I93" s="50"/>
      <c r="J93" s="50"/>
      <c r="K93" s="50"/>
      <c r="L93" s="37"/>
      <c r="M93" s="37"/>
      <c r="N93" s="37"/>
      <c r="O93" s="37"/>
      <c r="Q93" s="34">
        <v>79</v>
      </c>
      <c r="R93" s="37"/>
      <c r="S93" s="37"/>
      <c r="T93" s="37"/>
      <c r="U93" s="37"/>
      <c r="V93" s="37"/>
      <c r="W93" s="37"/>
      <c r="X93" s="35"/>
      <c r="Y93" s="35"/>
      <c r="Z93" s="35"/>
      <c r="AA93" s="35"/>
      <c r="AB93" s="35"/>
      <c r="AC93" s="35"/>
      <c r="AD93" s="35"/>
      <c r="AE93" s="35"/>
      <c r="AG93" s="65">
        <v>79</v>
      </c>
      <c r="AH93" s="35"/>
      <c r="AI93" s="35"/>
      <c r="AJ93" s="64"/>
      <c r="AK93" s="64"/>
      <c r="AL93" s="64"/>
      <c r="AM93" s="64"/>
      <c r="AN93" s="66"/>
      <c r="AO93" s="66"/>
      <c r="AP93" s="66"/>
      <c r="AQ93" s="66"/>
      <c r="AR93" s="66"/>
      <c r="AS93" s="66"/>
      <c r="AT93" s="66"/>
      <c r="AU93" s="66"/>
    </row>
    <row r="94" spans="1:47" ht="15" customHeight="1" x14ac:dyDescent="0.25">
      <c r="A94" s="34">
        <v>80</v>
      </c>
      <c r="B94" s="61">
        <v>151.41</v>
      </c>
      <c r="C94" s="61">
        <v>105.14</v>
      </c>
      <c r="D94" s="50"/>
      <c r="E94" s="50"/>
      <c r="F94" s="50"/>
      <c r="G94" s="50"/>
      <c r="H94" s="50"/>
      <c r="I94" s="50"/>
      <c r="J94" s="50"/>
      <c r="K94" s="50"/>
      <c r="L94" s="37"/>
      <c r="M94" s="37"/>
      <c r="N94" s="37"/>
      <c r="O94" s="37"/>
      <c r="Q94" s="34">
        <v>80</v>
      </c>
      <c r="R94" s="37"/>
      <c r="S94" s="37"/>
      <c r="T94" s="37"/>
      <c r="U94" s="37"/>
      <c r="V94" s="37"/>
      <c r="W94" s="37"/>
      <c r="X94" s="35"/>
      <c r="Y94" s="35"/>
      <c r="Z94" s="35"/>
      <c r="AA94" s="35"/>
      <c r="AB94" s="35"/>
      <c r="AC94" s="35"/>
      <c r="AD94" s="35"/>
      <c r="AE94" s="35"/>
      <c r="AG94" s="65">
        <v>80</v>
      </c>
      <c r="AH94" s="35"/>
      <c r="AI94" s="35"/>
      <c r="AJ94" s="64"/>
      <c r="AK94" s="64"/>
      <c r="AL94" s="64"/>
      <c r="AM94" s="64"/>
      <c r="AN94" s="66"/>
      <c r="AO94" s="66"/>
      <c r="AP94" s="66"/>
      <c r="AQ94" s="66"/>
      <c r="AR94" s="66"/>
      <c r="AS94" s="66"/>
      <c r="AT94" s="66"/>
      <c r="AU94" s="66"/>
    </row>
    <row r="95" spans="1:47" ht="15" customHeight="1" x14ac:dyDescent="0.25">
      <c r="A95" s="34">
        <v>81</v>
      </c>
      <c r="B95" s="61">
        <v>164.33</v>
      </c>
      <c r="C95" s="61">
        <v>116.49</v>
      </c>
      <c r="D95" s="50"/>
      <c r="E95" s="50"/>
      <c r="F95" s="50"/>
      <c r="G95" s="50"/>
      <c r="H95" s="50"/>
      <c r="I95" s="50"/>
      <c r="J95" s="50"/>
      <c r="K95" s="50"/>
      <c r="L95" s="37"/>
      <c r="M95" s="37"/>
      <c r="N95" s="37"/>
      <c r="O95" s="37"/>
      <c r="Q95" s="34">
        <v>81</v>
      </c>
      <c r="R95" s="37"/>
      <c r="S95" s="37"/>
      <c r="T95" s="37"/>
      <c r="U95" s="37"/>
      <c r="V95" s="37"/>
      <c r="W95" s="37"/>
      <c r="X95" s="35"/>
      <c r="Y95" s="35"/>
      <c r="Z95" s="35"/>
      <c r="AA95" s="35"/>
      <c r="AB95" s="35"/>
      <c r="AC95" s="35"/>
      <c r="AD95" s="35"/>
      <c r="AE95" s="35"/>
      <c r="AG95" s="65">
        <v>81</v>
      </c>
      <c r="AH95" s="35"/>
      <c r="AI95" s="35"/>
      <c r="AJ95" s="64"/>
      <c r="AK95" s="64"/>
      <c r="AL95" s="64"/>
      <c r="AM95" s="64"/>
      <c r="AN95" s="66"/>
      <c r="AO95" s="66"/>
      <c r="AP95" s="66"/>
      <c r="AQ95" s="66"/>
      <c r="AR95" s="66"/>
      <c r="AS95" s="66"/>
      <c r="AT95" s="66"/>
      <c r="AU95" s="66"/>
    </row>
    <row r="96" spans="1:47" ht="15" customHeight="1" x14ac:dyDescent="0.25">
      <c r="A96" s="34">
        <v>82</v>
      </c>
      <c r="B96" s="61">
        <v>177.8</v>
      </c>
      <c r="C96" s="61">
        <v>128.71</v>
      </c>
      <c r="D96" s="50"/>
      <c r="E96" s="50"/>
      <c r="F96" s="50"/>
      <c r="G96" s="50"/>
      <c r="H96" s="50"/>
      <c r="I96" s="50"/>
      <c r="J96" s="50"/>
      <c r="K96" s="50"/>
      <c r="L96" s="37"/>
      <c r="M96" s="37"/>
      <c r="N96" s="37"/>
      <c r="O96" s="37"/>
      <c r="Q96" s="34">
        <v>82</v>
      </c>
      <c r="R96" s="37"/>
      <c r="S96" s="37"/>
      <c r="T96" s="37"/>
      <c r="U96" s="37"/>
      <c r="V96" s="37"/>
      <c r="W96" s="37"/>
      <c r="X96" s="35"/>
      <c r="Y96" s="35"/>
      <c r="Z96" s="35"/>
      <c r="AA96" s="35"/>
      <c r="AB96" s="35"/>
      <c r="AC96" s="35"/>
      <c r="AD96" s="35"/>
      <c r="AE96" s="35"/>
      <c r="AG96" s="65">
        <v>82</v>
      </c>
      <c r="AH96" s="35"/>
      <c r="AI96" s="35"/>
      <c r="AJ96" s="64"/>
      <c r="AK96" s="64"/>
      <c r="AL96" s="64"/>
      <c r="AM96" s="64"/>
      <c r="AN96" s="66"/>
      <c r="AO96" s="66"/>
      <c r="AP96" s="66"/>
      <c r="AQ96" s="66"/>
      <c r="AR96" s="66"/>
      <c r="AS96" s="66"/>
      <c r="AT96" s="66"/>
      <c r="AU96" s="66"/>
    </row>
    <row r="97" spans="1:47" ht="15" customHeight="1" x14ac:dyDescent="0.25">
      <c r="A97" s="34">
        <v>83</v>
      </c>
      <c r="B97" s="61">
        <v>191.82</v>
      </c>
      <c r="C97" s="61">
        <v>141.78</v>
      </c>
      <c r="D97" s="50"/>
      <c r="E97" s="50"/>
      <c r="F97" s="50"/>
      <c r="G97" s="50"/>
      <c r="H97" s="50"/>
      <c r="I97" s="50"/>
      <c r="J97" s="50"/>
      <c r="K97" s="50"/>
      <c r="L97" s="37"/>
      <c r="M97" s="37"/>
      <c r="N97" s="37"/>
      <c r="O97" s="37"/>
      <c r="Q97" s="34">
        <v>83</v>
      </c>
      <c r="R97" s="37"/>
      <c r="S97" s="37"/>
      <c r="T97" s="37"/>
      <c r="U97" s="37"/>
      <c r="V97" s="37"/>
      <c r="W97" s="37"/>
      <c r="X97" s="35"/>
      <c r="Y97" s="35"/>
      <c r="Z97" s="35"/>
      <c r="AA97" s="35"/>
      <c r="AB97" s="35"/>
      <c r="AC97" s="35"/>
      <c r="AD97" s="35"/>
      <c r="AE97" s="35"/>
      <c r="AG97" s="65">
        <v>83</v>
      </c>
      <c r="AH97" s="35"/>
      <c r="AI97" s="35"/>
      <c r="AJ97" s="64"/>
      <c r="AK97" s="64"/>
      <c r="AL97" s="64"/>
      <c r="AM97" s="64"/>
      <c r="AN97" s="66"/>
      <c r="AO97" s="66"/>
      <c r="AP97" s="66"/>
      <c r="AQ97" s="66"/>
      <c r="AR97" s="66"/>
      <c r="AS97" s="66"/>
      <c r="AT97" s="66"/>
      <c r="AU97" s="66"/>
    </row>
    <row r="98" spans="1:47" ht="15" customHeight="1" x14ac:dyDescent="0.25">
      <c r="A98" s="34">
        <v>84</v>
      </c>
      <c r="B98" s="61">
        <v>206.32</v>
      </c>
      <c r="C98" s="61">
        <v>155.72</v>
      </c>
      <c r="D98" s="50"/>
      <c r="E98" s="50"/>
      <c r="F98" s="50"/>
      <c r="G98" s="50"/>
      <c r="H98" s="50"/>
      <c r="I98" s="50"/>
      <c r="J98" s="50"/>
      <c r="K98" s="50"/>
      <c r="L98" s="37"/>
      <c r="M98" s="37"/>
      <c r="N98" s="37"/>
      <c r="O98" s="37"/>
      <c r="Q98" s="34">
        <v>84</v>
      </c>
      <c r="R98" s="37"/>
      <c r="S98" s="37"/>
      <c r="T98" s="37"/>
      <c r="U98" s="37"/>
      <c r="V98" s="37"/>
      <c r="W98" s="37"/>
      <c r="X98" s="35"/>
      <c r="Y98" s="35"/>
      <c r="Z98" s="35"/>
      <c r="AA98" s="35"/>
      <c r="AB98" s="35"/>
      <c r="AC98" s="35"/>
      <c r="AD98" s="35"/>
      <c r="AE98" s="35"/>
      <c r="AG98" s="65">
        <v>84</v>
      </c>
      <c r="AH98" s="35"/>
      <c r="AI98" s="35"/>
      <c r="AJ98" s="64"/>
      <c r="AK98" s="64"/>
      <c r="AL98" s="64"/>
      <c r="AM98" s="64"/>
      <c r="AN98" s="66"/>
      <c r="AO98" s="66"/>
      <c r="AP98" s="66"/>
      <c r="AQ98" s="66"/>
      <c r="AR98" s="66"/>
      <c r="AS98" s="66"/>
      <c r="AT98" s="66"/>
      <c r="AU98" s="66"/>
    </row>
    <row r="99" spans="1:47" ht="15" customHeight="1" x14ac:dyDescent="0.25">
      <c r="A99" s="34">
        <v>85</v>
      </c>
      <c r="B99" s="61">
        <v>220.93</v>
      </c>
      <c r="C99" s="61">
        <v>170.54</v>
      </c>
      <c r="D99" s="50"/>
      <c r="E99" s="50"/>
      <c r="F99" s="50"/>
      <c r="G99" s="50"/>
      <c r="H99" s="50"/>
      <c r="I99" s="50"/>
      <c r="J99" s="50"/>
      <c r="K99" s="50"/>
      <c r="L99" s="37"/>
      <c r="M99" s="37"/>
      <c r="N99" s="37"/>
      <c r="O99" s="37"/>
      <c r="Q99" s="34">
        <v>85</v>
      </c>
      <c r="R99" s="37"/>
      <c r="S99" s="37"/>
      <c r="T99" s="37"/>
      <c r="U99" s="37"/>
      <c r="V99" s="37"/>
      <c r="W99" s="37"/>
      <c r="X99" s="35"/>
      <c r="Y99" s="35"/>
      <c r="Z99" s="35"/>
      <c r="AA99" s="35"/>
      <c r="AB99" s="35"/>
      <c r="AC99" s="35"/>
      <c r="AD99" s="35"/>
      <c r="AE99" s="35"/>
      <c r="AG99" s="65">
        <v>85</v>
      </c>
      <c r="AH99" s="35"/>
      <c r="AI99" s="35"/>
      <c r="AJ99" s="64"/>
      <c r="AK99" s="64"/>
      <c r="AL99" s="64"/>
      <c r="AM99" s="64"/>
      <c r="AN99" s="66"/>
      <c r="AO99" s="66"/>
      <c r="AP99" s="66"/>
      <c r="AQ99" s="66"/>
      <c r="AR99" s="66"/>
      <c r="AS99" s="66"/>
      <c r="AT99" s="66"/>
      <c r="AU99" s="66"/>
    </row>
    <row r="100" spans="1:47" ht="15" customHeight="1" x14ac:dyDescent="0.25">
      <c r="A100" s="34">
        <v>86</v>
      </c>
      <c r="B100" s="61">
        <v>234.86</v>
      </c>
      <c r="C100" s="61">
        <v>186.03</v>
      </c>
      <c r="D100" s="50"/>
      <c r="E100" s="50"/>
      <c r="F100" s="50"/>
      <c r="G100" s="50"/>
      <c r="H100" s="50"/>
      <c r="I100" s="50"/>
      <c r="J100" s="50"/>
      <c r="K100" s="50"/>
      <c r="L100" s="37"/>
      <c r="M100" s="37"/>
      <c r="N100" s="37"/>
      <c r="O100" s="37"/>
      <c r="Q100" s="34">
        <v>86</v>
      </c>
      <c r="R100" s="37"/>
      <c r="S100" s="37"/>
      <c r="T100" s="37"/>
      <c r="U100" s="37"/>
      <c r="V100" s="37"/>
      <c r="W100" s="37"/>
      <c r="X100" s="35"/>
      <c r="Y100" s="35"/>
      <c r="Z100" s="35"/>
      <c r="AA100" s="35"/>
      <c r="AB100" s="35"/>
      <c r="AC100" s="35"/>
      <c r="AD100" s="35"/>
      <c r="AE100" s="35"/>
      <c r="AG100" s="65">
        <v>86</v>
      </c>
      <c r="AH100" s="35"/>
      <c r="AI100" s="35"/>
      <c r="AJ100" s="64"/>
      <c r="AK100" s="64"/>
      <c r="AL100" s="64"/>
      <c r="AM100" s="64"/>
      <c r="AN100" s="66"/>
      <c r="AO100" s="66"/>
      <c r="AP100" s="66"/>
      <c r="AQ100" s="66"/>
      <c r="AR100" s="66"/>
      <c r="AS100" s="66"/>
      <c r="AT100" s="66"/>
      <c r="AU100" s="66"/>
    </row>
    <row r="101" spans="1:47" ht="15" customHeight="1" x14ac:dyDescent="0.25">
      <c r="A101" s="34">
        <v>87</v>
      </c>
      <c r="B101" s="61">
        <v>249.38</v>
      </c>
      <c r="C101" s="61">
        <v>202.67</v>
      </c>
      <c r="D101" s="50"/>
      <c r="E101" s="50"/>
      <c r="F101" s="50"/>
      <c r="G101" s="50"/>
      <c r="H101" s="50"/>
      <c r="I101" s="50"/>
      <c r="J101" s="50"/>
      <c r="K101" s="50"/>
      <c r="L101" s="37"/>
      <c r="M101" s="37"/>
      <c r="N101" s="37"/>
      <c r="O101" s="37"/>
      <c r="Q101" s="34">
        <v>87</v>
      </c>
      <c r="R101" s="37"/>
      <c r="S101" s="37"/>
      <c r="T101" s="37"/>
      <c r="U101" s="37"/>
      <c r="V101" s="37"/>
      <c r="W101" s="37"/>
      <c r="X101" s="35"/>
      <c r="Y101" s="35"/>
      <c r="Z101" s="35"/>
      <c r="AA101" s="35"/>
      <c r="AB101" s="35"/>
      <c r="AC101" s="35"/>
      <c r="AD101" s="35"/>
      <c r="AE101" s="35"/>
      <c r="AG101" s="65">
        <v>87</v>
      </c>
      <c r="AH101" s="35"/>
      <c r="AI101" s="35"/>
      <c r="AJ101" s="64"/>
      <c r="AK101" s="64"/>
      <c r="AL101" s="64"/>
      <c r="AM101" s="64"/>
      <c r="AN101" s="66"/>
      <c r="AO101" s="66"/>
      <c r="AP101" s="66"/>
      <c r="AQ101" s="66"/>
      <c r="AR101" s="66"/>
      <c r="AS101" s="66"/>
      <c r="AT101" s="66"/>
      <c r="AU101" s="66"/>
    </row>
    <row r="102" spans="1:47" ht="15" customHeight="1" x14ac:dyDescent="0.25">
      <c r="A102" s="34">
        <v>88</v>
      </c>
      <c r="B102" s="61">
        <v>264.06</v>
      </c>
      <c r="C102" s="61">
        <v>219.26</v>
      </c>
      <c r="D102" s="50"/>
      <c r="E102" s="50"/>
      <c r="F102" s="50"/>
      <c r="G102" s="50"/>
      <c r="H102" s="50"/>
      <c r="I102" s="50"/>
      <c r="J102" s="50"/>
      <c r="K102" s="50"/>
      <c r="L102" s="37"/>
      <c r="M102" s="37"/>
      <c r="N102" s="37"/>
      <c r="O102" s="37"/>
      <c r="Q102" s="34">
        <v>88</v>
      </c>
      <c r="R102" s="37"/>
      <c r="S102" s="37"/>
      <c r="T102" s="37"/>
      <c r="U102" s="37"/>
      <c r="V102" s="37"/>
      <c r="W102" s="37"/>
      <c r="X102" s="35"/>
      <c r="Y102" s="35"/>
      <c r="Z102" s="35"/>
      <c r="AA102" s="35"/>
      <c r="AB102" s="35"/>
      <c r="AC102" s="35"/>
      <c r="AD102" s="35"/>
      <c r="AE102" s="35"/>
      <c r="AG102" s="65">
        <v>88</v>
      </c>
      <c r="AH102" s="35"/>
      <c r="AI102" s="35"/>
      <c r="AJ102" s="64"/>
      <c r="AK102" s="64"/>
      <c r="AL102" s="64"/>
      <c r="AM102" s="64"/>
      <c r="AN102" s="66"/>
      <c r="AO102" s="66"/>
      <c r="AP102" s="66"/>
      <c r="AQ102" s="66"/>
      <c r="AR102" s="66"/>
      <c r="AS102" s="66"/>
      <c r="AT102" s="66"/>
      <c r="AU102" s="66"/>
    </row>
    <row r="103" spans="1:47" ht="15" customHeight="1" x14ac:dyDescent="0.25">
      <c r="A103" s="34">
        <v>89</v>
      </c>
      <c r="B103" s="61">
        <v>278.82</v>
      </c>
      <c r="C103" s="61">
        <v>235.58</v>
      </c>
      <c r="D103" s="50"/>
      <c r="E103" s="50"/>
      <c r="F103" s="50"/>
      <c r="G103" s="50"/>
      <c r="H103" s="50"/>
      <c r="I103" s="50"/>
      <c r="J103" s="50"/>
      <c r="K103" s="50"/>
      <c r="L103" s="37"/>
      <c r="M103" s="37"/>
      <c r="N103" s="37"/>
      <c r="O103" s="37"/>
      <c r="Q103" s="34">
        <v>89</v>
      </c>
      <c r="R103" s="37"/>
      <c r="S103" s="37"/>
      <c r="T103" s="37"/>
      <c r="U103" s="37"/>
      <c r="V103" s="37"/>
      <c r="W103" s="37"/>
      <c r="X103" s="35"/>
      <c r="Y103" s="35"/>
      <c r="Z103" s="35"/>
      <c r="AA103" s="35"/>
      <c r="AB103" s="35"/>
      <c r="AC103" s="35"/>
      <c r="AD103" s="35"/>
      <c r="AE103" s="35"/>
      <c r="AG103" s="65">
        <v>89</v>
      </c>
      <c r="AH103" s="35"/>
      <c r="AI103" s="35"/>
      <c r="AJ103" s="64"/>
      <c r="AK103" s="64"/>
      <c r="AL103" s="64"/>
      <c r="AM103" s="64"/>
      <c r="AN103" s="66"/>
      <c r="AO103" s="66"/>
      <c r="AP103" s="66"/>
      <c r="AQ103" s="66"/>
      <c r="AR103" s="66"/>
      <c r="AS103" s="66"/>
      <c r="AT103" s="66"/>
      <c r="AU103" s="66"/>
    </row>
    <row r="104" spans="1:47" ht="15" customHeight="1" x14ac:dyDescent="0.25">
      <c r="A104" s="34">
        <v>90</v>
      </c>
      <c r="B104" s="61">
        <v>293.60000000000002</v>
      </c>
      <c r="C104" s="61">
        <v>251.41</v>
      </c>
      <c r="D104" s="50"/>
      <c r="E104" s="50"/>
      <c r="F104" s="50"/>
      <c r="G104" s="50"/>
      <c r="H104" s="50"/>
      <c r="I104" s="50"/>
      <c r="J104" s="50"/>
      <c r="K104" s="50"/>
      <c r="L104" s="37"/>
      <c r="M104" s="37"/>
      <c r="N104" s="37"/>
      <c r="O104" s="37"/>
      <c r="Q104" s="34">
        <v>90</v>
      </c>
      <c r="R104" s="37"/>
      <c r="S104" s="37"/>
      <c r="T104" s="37"/>
      <c r="U104" s="37"/>
      <c r="V104" s="37"/>
      <c r="W104" s="37"/>
      <c r="X104" s="35"/>
      <c r="Y104" s="35"/>
      <c r="Z104" s="35"/>
      <c r="AA104" s="35"/>
      <c r="AB104" s="35"/>
      <c r="AC104" s="35"/>
      <c r="AD104" s="35"/>
      <c r="AE104" s="35"/>
      <c r="AG104" s="65">
        <v>90</v>
      </c>
      <c r="AH104" s="35"/>
      <c r="AI104" s="35"/>
      <c r="AJ104" s="64"/>
      <c r="AK104" s="64"/>
      <c r="AL104" s="64"/>
      <c r="AM104" s="64"/>
      <c r="AN104" s="66"/>
      <c r="AO104" s="66"/>
      <c r="AP104" s="66"/>
      <c r="AQ104" s="66"/>
      <c r="AR104" s="66"/>
      <c r="AS104" s="66"/>
      <c r="AT104" s="66"/>
      <c r="AU104" s="66"/>
    </row>
    <row r="105" spans="1:47" ht="15" customHeight="1" x14ac:dyDescent="0.25">
      <c r="A105" s="34">
        <v>91</v>
      </c>
      <c r="B105" s="61">
        <v>308.31</v>
      </c>
      <c r="C105" s="61">
        <v>269.20999999999998</v>
      </c>
      <c r="D105" s="50"/>
      <c r="E105" s="50"/>
      <c r="F105" s="50"/>
      <c r="G105" s="50"/>
      <c r="H105" s="50"/>
      <c r="I105" s="50"/>
      <c r="J105" s="50"/>
      <c r="K105" s="50"/>
      <c r="L105" s="37"/>
      <c r="M105" s="37"/>
      <c r="N105" s="37"/>
      <c r="O105" s="37"/>
      <c r="Q105" s="34">
        <v>91</v>
      </c>
      <c r="R105" s="37"/>
      <c r="S105" s="37"/>
      <c r="T105" s="37"/>
      <c r="U105" s="37"/>
      <c r="V105" s="37"/>
      <c r="W105" s="37"/>
      <c r="X105" s="35"/>
      <c r="Y105" s="35"/>
      <c r="Z105" s="35"/>
      <c r="AA105" s="35"/>
      <c r="AB105" s="35"/>
      <c r="AC105" s="35"/>
      <c r="AD105" s="35"/>
      <c r="AE105" s="35"/>
      <c r="AG105" s="65">
        <v>91</v>
      </c>
      <c r="AH105" s="35"/>
      <c r="AI105" s="35"/>
      <c r="AJ105" s="64"/>
      <c r="AK105" s="64"/>
      <c r="AL105" s="64"/>
      <c r="AM105" s="64"/>
      <c r="AN105" s="66"/>
      <c r="AO105" s="66"/>
      <c r="AP105" s="66"/>
      <c r="AQ105" s="66"/>
      <c r="AR105" s="66"/>
      <c r="AS105" s="66"/>
      <c r="AT105" s="66"/>
      <c r="AU105" s="66"/>
    </row>
    <row r="106" spans="1:47" ht="15" customHeight="1" x14ac:dyDescent="0.25">
      <c r="A106" s="34">
        <v>92</v>
      </c>
      <c r="B106" s="61">
        <v>322.89999999999998</v>
      </c>
      <c r="C106" s="61">
        <v>286.42</v>
      </c>
      <c r="D106" s="50"/>
      <c r="E106" s="50"/>
      <c r="F106" s="50"/>
      <c r="G106" s="50"/>
      <c r="H106" s="50"/>
      <c r="I106" s="50"/>
      <c r="J106" s="50"/>
      <c r="K106" s="50"/>
      <c r="L106" s="37"/>
      <c r="M106" s="37"/>
      <c r="N106" s="37"/>
      <c r="O106" s="37"/>
      <c r="Q106" s="34">
        <v>92</v>
      </c>
      <c r="R106" s="37"/>
      <c r="S106" s="37"/>
      <c r="T106" s="37"/>
      <c r="U106" s="37"/>
      <c r="V106" s="37"/>
      <c r="W106" s="37"/>
      <c r="X106" s="35"/>
      <c r="Y106" s="35"/>
      <c r="Z106" s="35"/>
      <c r="AA106" s="35"/>
      <c r="AB106" s="35"/>
      <c r="AC106" s="35"/>
      <c r="AD106" s="35"/>
      <c r="AE106" s="35"/>
      <c r="AG106" s="65">
        <v>92</v>
      </c>
      <c r="AH106" s="35"/>
      <c r="AI106" s="35"/>
      <c r="AJ106" s="64"/>
      <c r="AK106" s="64"/>
      <c r="AL106" s="64"/>
      <c r="AM106" s="64"/>
      <c r="AN106" s="66"/>
      <c r="AO106" s="66"/>
      <c r="AP106" s="66"/>
      <c r="AQ106" s="66"/>
      <c r="AR106" s="66"/>
      <c r="AS106" s="66"/>
      <c r="AT106" s="66"/>
      <c r="AU106" s="66"/>
    </row>
    <row r="107" spans="1:47" ht="15" customHeight="1" x14ac:dyDescent="0.25">
      <c r="A107" s="34">
        <v>93</v>
      </c>
      <c r="B107" s="61">
        <v>337.28</v>
      </c>
      <c r="C107" s="61">
        <v>302.83</v>
      </c>
      <c r="D107" s="50"/>
      <c r="E107" s="50"/>
      <c r="F107" s="50"/>
      <c r="G107" s="50"/>
      <c r="H107" s="50"/>
      <c r="I107" s="50"/>
      <c r="J107" s="50"/>
      <c r="K107" s="50"/>
      <c r="L107" s="37"/>
      <c r="M107" s="37"/>
      <c r="N107" s="37"/>
      <c r="O107" s="37"/>
      <c r="Q107" s="34">
        <v>93</v>
      </c>
      <c r="R107" s="37"/>
      <c r="S107" s="37"/>
      <c r="T107" s="37"/>
      <c r="U107" s="37"/>
      <c r="V107" s="37"/>
      <c r="W107" s="37"/>
      <c r="X107" s="35"/>
      <c r="Y107" s="35"/>
      <c r="Z107" s="35"/>
      <c r="AA107" s="35"/>
      <c r="AB107" s="35"/>
      <c r="AC107" s="35"/>
      <c r="AD107" s="35"/>
      <c r="AE107" s="35"/>
      <c r="AG107" s="65">
        <v>93</v>
      </c>
      <c r="AH107" s="35"/>
      <c r="AI107" s="35"/>
      <c r="AJ107" s="64"/>
      <c r="AK107" s="64"/>
      <c r="AL107" s="64"/>
      <c r="AM107" s="64"/>
      <c r="AN107" s="66"/>
      <c r="AO107" s="66"/>
      <c r="AP107" s="66"/>
      <c r="AQ107" s="66"/>
      <c r="AR107" s="66"/>
      <c r="AS107" s="66"/>
      <c r="AT107" s="66"/>
      <c r="AU107" s="66"/>
    </row>
    <row r="108" spans="1:47" ht="15" customHeight="1" x14ac:dyDescent="0.25">
      <c r="A108" s="34">
        <v>94</v>
      </c>
      <c r="B108" s="61">
        <v>351.37</v>
      </c>
      <c r="C108" s="61">
        <v>318.23</v>
      </c>
      <c r="D108" s="50"/>
      <c r="E108" s="50"/>
      <c r="F108" s="50"/>
      <c r="G108" s="50"/>
      <c r="H108" s="50"/>
      <c r="I108" s="50"/>
      <c r="J108" s="50"/>
      <c r="K108" s="50"/>
      <c r="L108" s="37"/>
      <c r="M108" s="37"/>
      <c r="N108" s="37"/>
      <c r="O108" s="37"/>
      <c r="Q108" s="34">
        <v>94</v>
      </c>
      <c r="R108" s="37"/>
      <c r="S108" s="37"/>
      <c r="T108" s="37"/>
      <c r="U108" s="37"/>
      <c r="V108" s="37"/>
      <c r="W108" s="37"/>
      <c r="X108" s="35"/>
      <c r="Y108" s="35"/>
      <c r="Z108" s="35"/>
      <c r="AA108" s="35"/>
      <c r="AB108" s="35"/>
      <c r="AC108" s="35"/>
      <c r="AD108" s="35"/>
      <c r="AE108" s="35"/>
      <c r="AG108" s="65">
        <v>94</v>
      </c>
      <c r="AH108" s="35"/>
      <c r="AI108" s="35"/>
      <c r="AJ108" s="64"/>
      <c r="AK108" s="64"/>
      <c r="AL108" s="64"/>
      <c r="AM108" s="64"/>
      <c r="AN108" s="66"/>
      <c r="AO108" s="66"/>
      <c r="AP108" s="66"/>
      <c r="AQ108" s="66"/>
      <c r="AR108" s="66"/>
      <c r="AS108" s="66"/>
      <c r="AT108" s="66"/>
      <c r="AU108" s="66"/>
    </row>
    <row r="109" spans="1:47" ht="15" customHeight="1" x14ac:dyDescent="0.25">
      <c r="A109" s="34">
        <v>95</v>
      </c>
      <c r="B109" s="61">
        <v>365.12</v>
      </c>
      <c r="C109" s="61">
        <v>332.4</v>
      </c>
      <c r="D109" s="50"/>
      <c r="E109" s="50"/>
      <c r="F109" s="50"/>
      <c r="G109" s="50"/>
      <c r="H109" s="50"/>
      <c r="I109" s="50"/>
      <c r="J109" s="50"/>
      <c r="K109" s="50"/>
      <c r="L109" s="37"/>
      <c r="M109" s="37"/>
      <c r="N109" s="37"/>
      <c r="O109" s="37"/>
      <c r="Q109" s="34">
        <v>95</v>
      </c>
      <c r="R109" s="37"/>
      <c r="S109" s="37"/>
      <c r="T109" s="37"/>
      <c r="U109" s="37"/>
      <c r="V109" s="37"/>
      <c r="W109" s="37"/>
      <c r="X109" s="35"/>
      <c r="Y109" s="35"/>
      <c r="Z109" s="35"/>
      <c r="AA109" s="35"/>
      <c r="AB109" s="35"/>
      <c r="AC109" s="35"/>
      <c r="AD109" s="35"/>
      <c r="AE109" s="35"/>
      <c r="AG109" s="65">
        <v>95</v>
      </c>
      <c r="AH109" s="35"/>
      <c r="AI109" s="35"/>
      <c r="AJ109" s="64"/>
      <c r="AK109" s="64"/>
      <c r="AL109" s="64"/>
      <c r="AM109" s="64"/>
      <c r="AN109" s="66"/>
      <c r="AO109" s="66"/>
      <c r="AP109" s="66"/>
      <c r="AQ109" s="66"/>
      <c r="AR109" s="66"/>
      <c r="AS109" s="66"/>
      <c r="AT109" s="66"/>
      <c r="AU109" s="66"/>
    </row>
    <row r="110" spans="1:47" ht="15" customHeight="1" x14ac:dyDescent="0.25">
      <c r="A110" s="34">
        <v>96</v>
      </c>
      <c r="B110" s="61">
        <v>378.45</v>
      </c>
      <c r="C110" s="61">
        <v>345.16</v>
      </c>
      <c r="D110" s="50"/>
      <c r="E110" s="50"/>
      <c r="F110" s="50"/>
      <c r="G110" s="50"/>
      <c r="H110" s="50"/>
      <c r="I110" s="50"/>
      <c r="J110" s="50"/>
      <c r="K110" s="50"/>
      <c r="L110" s="37"/>
      <c r="M110" s="37"/>
      <c r="N110" s="37"/>
      <c r="O110" s="37"/>
      <c r="Q110" s="34">
        <v>96</v>
      </c>
      <c r="R110" s="37"/>
      <c r="S110" s="37"/>
      <c r="T110" s="37"/>
      <c r="U110" s="37"/>
      <c r="V110" s="37"/>
      <c r="W110" s="37"/>
      <c r="X110" s="35"/>
      <c r="Y110" s="35"/>
      <c r="Z110" s="35"/>
      <c r="AA110" s="35"/>
      <c r="AB110" s="35"/>
      <c r="AC110" s="35"/>
      <c r="AD110" s="35"/>
      <c r="AE110" s="35"/>
      <c r="AG110" s="65">
        <v>96</v>
      </c>
      <c r="AH110" s="35"/>
      <c r="AI110" s="35"/>
      <c r="AJ110" s="64"/>
      <c r="AK110" s="64"/>
      <c r="AL110" s="64"/>
      <c r="AM110" s="64"/>
      <c r="AN110" s="66"/>
      <c r="AO110" s="66"/>
      <c r="AP110" s="66"/>
      <c r="AQ110" s="66"/>
      <c r="AR110" s="66"/>
      <c r="AS110" s="66"/>
      <c r="AT110" s="66"/>
      <c r="AU110" s="66"/>
    </row>
    <row r="111" spans="1:47" ht="15" customHeight="1" x14ac:dyDescent="0.25">
      <c r="A111" s="34">
        <v>97</v>
      </c>
      <c r="B111" s="61">
        <v>391.31</v>
      </c>
      <c r="C111" s="61">
        <v>356.37</v>
      </c>
      <c r="D111" s="50"/>
      <c r="E111" s="50"/>
      <c r="F111" s="50"/>
      <c r="G111" s="50"/>
      <c r="H111" s="50"/>
      <c r="I111" s="50"/>
      <c r="J111" s="50"/>
      <c r="K111" s="50"/>
      <c r="L111" s="37"/>
      <c r="M111" s="37"/>
      <c r="N111" s="37"/>
      <c r="O111" s="37"/>
      <c r="Q111" s="34">
        <v>97</v>
      </c>
      <c r="R111" s="37"/>
      <c r="S111" s="37"/>
      <c r="T111" s="37"/>
      <c r="U111" s="37"/>
      <c r="V111" s="37"/>
      <c r="W111" s="37"/>
      <c r="X111" s="35"/>
      <c r="Y111" s="35"/>
      <c r="Z111" s="35"/>
      <c r="AA111" s="35"/>
      <c r="AB111" s="35"/>
      <c r="AC111" s="35"/>
      <c r="AD111" s="35"/>
      <c r="AE111" s="35"/>
      <c r="AG111" s="65">
        <v>97</v>
      </c>
      <c r="AH111" s="35"/>
      <c r="AI111" s="35"/>
      <c r="AJ111" s="64"/>
      <c r="AK111" s="64"/>
      <c r="AL111" s="64"/>
      <c r="AM111" s="64"/>
      <c r="AN111" s="66"/>
      <c r="AO111" s="66"/>
      <c r="AP111" s="66"/>
      <c r="AQ111" s="66"/>
      <c r="AR111" s="66"/>
      <c r="AS111" s="66"/>
      <c r="AT111" s="66"/>
      <c r="AU111" s="66"/>
    </row>
    <row r="112" spans="1:47" ht="15" customHeight="1" x14ac:dyDescent="0.25">
      <c r="A112" s="34">
        <v>98</v>
      </c>
      <c r="B112" s="61">
        <v>403.61</v>
      </c>
      <c r="C112" s="61">
        <v>365.89</v>
      </c>
      <c r="D112" s="50"/>
      <c r="E112" s="50"/>
      <c r="F112" s="50"/>
      <c r="G112" s="50"/>
      <c r="H112" s="50"/>
      <c r="I112" s="50"/>
      <c r="J112" s="50"/>
      <c r="K112" s="50"/>
      <c r="L112" s="37"/>
      <c r="M112" s="37"/>
      <c r="N112" s="37"/>
      <c r="O112" s="37"/>
      <c r="Q112" s="34">
        <v>98</v>
      </c>
      <c r="R112" s="37"/>
      <c r="S112" s="37"/>
      <c r="T112" s="37"/>
      <c r="U112" s="37"/>
      <c r="V112" s="37"/>
      <c r="W112" s="37"/>
      <c r="X112" s="35"/>
      <c r="Y112" s="35"/>
      <c r="Z112" s="35"/>
      <c r="AA112" s="35"/>
      <c r="AB112" s="35"/>
      <c r="AC112" s="35"/>
      <c r="AD112" s="35"/>
      <c r="AE112" s="35"/>
      <c r="AG112" s="65">
        <v>98</v>
      </c>
      <c r="AH112" s="35"/>
      <c r="AI112" s="35"/>
      <c r="AJ112" s="64"/>
      <c r="AK112" s="64"/>
      <c r="AL112" s="64"/>
      <c r="AM112" s="64"/>
      <c r="AN112" s="66"/>
      <c r="AO112" s="66"/>
      <c r="AP112" s="66"/>
      <c r="AQ112" s="66"/>
      <c r="AR112" s="66"/>
      <c r="AS112" s="66"/>
      <c r="AT112" s="66"/>
      <c r="AU112" s="66"/>
    </row>
    <row r="113" spans="1:47" ht="15" customHeight="1" x14ac:dyDescent="0.25">
      <c r="A113" s="34">
        <v>99</v>
      </c>
      <c r="B113" s="61">
        <v>415.29</v>
      </c>
      <c r="C113" s="61">
        <v>373.59</v>
      </c>
      <c r="D113" s="50"/>
      <c r="E113" s="50"/>
      <c r="F113" s="50"/>
      <c r="G113" s="50"/>
      <c r="H113" s="50"/>
      <c r="I113" s="50"/>
      <c r="J113" s="50"/>
      <c r="K113" s="50"/>
      <c r="L113" s="37"/>
      <c r="M113" s="37"/>
      <c r="N113" s="37"/>
      <c r="O113" s="37"/>
      <c r="Q113" s="34">
        <v>99</v>
      </c>
      <c r="R113" s="37"/>
      <c r="S113" s="37"/>
      <c r="T113" s="37"/>
      <c r="U113" s="37"/>
      <c r="V113" s="37"/>
      <c r="W113" s="37"/>
      <c r="X113" s="35"/>
      <c r="Y113" s="35"/>
      <c r="Z113" s="35"/>
      <c r="AA113" s="35"/>
      <c r="AB113" s="35"/>
      <c r="AC113" s="35"/>
      <c r="AD113" s="35"/>
      <c r="AE113" s="35"/>
      <c r="AG113" s="65">
        <v>99</v>
      </c>
      <c r="AH113" s="35"/>
      <c r="AI113" s="35"/>
      <c r="AJ113" s="64"/>
      <c r="AK113" s="64"/>
      <c r="AL113" s="64"/>
      <c r="AM113" s="64"/>
      <c r="AN113" s="66"/>
      <c r="AO113" s="66"/>
      <c r="AP113" s="66"/>
      <c r="AQ113" s="66"/>
      <c r="AR113" s="66"/>
      <c r="AS113" s="66"/>
      <c r="AT113" s="66"/>
      <c r="AU113" s="66"/>
    </row>
    <row r="114" spans="1:47" ht="15" customHeight="1" x14ac:dyDescent="0.25">
      <c r="A114" s="34">
        <v>100</v>
      </c>
      <c r="B114" s="61">
        <v>1000</v>
      </c>
      <c r="C114" s="61">
        <v>1000</v>
      </c>
      <c r="D114" s="50"/>
      <c r="E114" s="50"/>
      <c r="F114" s="50"/>
      <c r="G114" s="50"/>
      <c r="H114" s="50"/>
      <c r="I114" s="50"/>
      <c r="J114" s="50"/>
      <c r="K114" s="50"/>
      <c r="L114" s="37"/>
      <c r="M114" s="37"/>
      <c r="N114" s="37"/>
      <c r="O114" s="37"/>
      <c r="Q114" s="34">
        <v>100</v>
      </c>
      <c r="R114" s="37"/>
      <c r="S114" s="37"/>
      <c r="T114" s="37"/>
      <c r="U114" s="37"/>
      <c r="V114" s="37"/>
      <c r="W114" s="37"/>
      <c r="X114" s="35"/>
      <c r="Y114" s="35"/>
      <c r="Z114" s="35"/>
      <c r="AA114" s="35"/>
      <c r="AB114" s="35"/>
      <c r="AC114" s="35"/>
      <c r="AD114" s="35"/>
      <c r="AE114" s="35"/>
      <c r="AG114" s="65">
        <v>100</v>
      </c>
      <c r="AH114" s="35"/>
      <c r="AI114" s="35"/>
      <c r="AJ114" s="64"/>
      <c r="AK114" s="64"/>
      <c r="AL114" s="64"/>
      <c r="AM114" s="64"/>
      <c r="AN114" s="66"/>
      <c r="AO114" s="66"/>
      <c r="AP114" s="66"/>
      <c r="AQ114" s="66"/>
      <c r="AR114" s="66"/>
      <c r="AS114" s="66"/>
      <c r="AT114" s="66"/>
      <c r="AU114" s="66"/>
    </row>
    <row r="118" spans="1:47" ht="35.25" customHeight="1" x14ac:dyDescent="0.25">
      <c r="A118" s="383" t="s">
        <v>345</v>
      </c>
      <c r="B118" s="383"/>
      <c r="C118" s="383"/>
      <c r="D118" s="383"/>
      <c r="E118" s="383"/>
      <c r="F118" s="383"/>
      <c r="G118" s="383"/>
      <c r="H118" s="383"/>
      <c r="I118" s="383"/>
    </row>
    <row r="120" spans="1:47" ht="15" customHeight="1" x14ac:dyDescent="0.25">
      <c r="A120" s="25"/>
    </row>
    <row r="121" spans="1:47" ht="15" customHeight="1" x14ac:dyDescent="0.25">
      <c r="A121" s="27" t="s">
        <v>346</v>
      </c>
    </row>
    <row r="122" spans="1:47" ht="15" customHeight="1" x14ac:dyDescent="0.25">
      <c r="A122" s="27" t="s">
        <v>347</v>
      </c>
    </row>
    <row r="123" spans="1:47" ht="15" customHeight="1" x14ac:dyDescent="0.25">
      <c r="A123" s="27" t="s">
        <v>348</v>
      </c>
    </row>
    <row r="124" spans="1:47" ht="15" customHeight="1" x14ac:dyDescent="0.25">
      <c r="A124" s="27" t="s">
        <v>349</v>
      </c>
    </row>
    <row r="125" spans="1:47" ht="15" customHeight="1" x14ac:dyDescent="0.25">
      <c r="A125" s="27" t="s">
        <v>350</v>
      </c>
    </row>
    <row r="127" spans="1:47" ht="15" customHeight="1" x14ac:dyDescent="0.25">
      <c r="A127" s="381" t="s">
        <v>351</v>
      </c>
      <c r="B127" s="381"/>
      <c r="C127" s="381"/>
      <c r="D127" s="381"/>
      <c r="E127" s="381"/>
      <c r="F127" s="381"/>
      <c r="G127" s="381"/>
      <c r="H127" s="381"/>
    </row>
    <row r="128" spans="1:47" ht="15" customHeight="1" x14ac:dyDescent="0.25">
      <c r="A128" s="381"/>
      <c r="B128" s="381"/>
      <c r="C128" s="381"/>
      <c r="D128" s="381"/>
      <c r="E128" s="381"/>
      <c r="F128" s="381"/>
      <c r="G128" s="381"/>
      <c r="H128" s="381"/>
    </row>
    <row r="129" spans="1:8" ht="15" customHeight="1" x14ac:dyDescent="0.25">
      <c r="A129" s="31" t="s">
        <v>348</v>
      </c>
      <c r="B129" s="30"/>
      <c r="C129" s="30"/>
      <c r="D129" s="30"/>
      <c r="E129" s="30"/>
      <c r="F129" s="30"/>
      <c r="G129" s="30"/>
      <c r="H129" s="30"/>
    </row>
    <row r="130" spans="1:8" ht="15" customHeight="1" x14ac:dyDescent="0.25">
      <c r="A130" s="31" t="s">
        <v>349</v>
      </c>
      <c r="B130" s="25"/>
      <c r="C130" s="25"/>
      <c r="D130" s="25"/>
      <c r="E130" s="25"/>
      <c r="F130" s="25"/>
      <c r="G130" s="25"/>
      <c r="H130" s="25"/>
    </row>
    <row r="131" spans="1:8" ht="15" customHeight="1" x14ac:dyDescent="0.25">
      <c r="B131" s="26"/>
      <c r="C131" s="26"/>
      <c r="D131" s="27"/>
      <c r="E131" s="27"/>
      <c r="F131" s="26"/>
      <c r="G131" s="26"/>
      <c r="H131" s="27"/>
    </row>
    <row r="132" spans="1:8" ht="15" customHeight="1" x14ac:dyDescent="0.25">
      <c r="A132" s="31"/>
      <c r="B132" s="26"/>
      <c r="C132" s="26"/>
      <c r="D132" s="27"/>
      <c r="E132" s="27"/>
      <c r="F132" s="26"/>
      <c r="G132" s="26"/>
      <c r="H132" s="27"/>
    </row>
    <row r="133" spans="1:8" ht="15" customHeight="1" x14ac:dyDescent="0.25">
      <c r="A133" s="381" t="s">
        <v>352</v>
      </c>
      <c r="B133" s="381"/>
      <c r="C133" s="381"/>
      <c r="D133" s="381"/>
      <c r="E133" s="381"/>
      <c r="F133" s="381"/>
      <c r="G133" s="381"/>
      <c r="H133" s="381"/>
    </row>
    <row r="134" spans="1:8" ht="15" customHeight="1" x14ac:dyDescent="0.25">
      <c r="A134" s="381"/>
      <c r="B134" s="381"/>
      <c r="C134" s="381"/>
      <c r="D134" s="381"/>
      <c r="E134" s="381"/>
      <c r="F134" s="381"/>
      <c r="G134" s="381"/>
      <c r="H134" s="381"/>
    </row>
    <row r="135" spans="1:8" ht="15" customHeight="1" x14ac:dyDescent="0.25">
      <c r="A135" s="31" t="s">
        <v>348</v>
      </c>
      <c r="B135" s="30"/>
      <c r="C135" s="30"/>
      <c r="D135" s="30"/>
      <c r="E135" s="30"/>
      <c r="F135" s="30"/>
      <c r="G135" s="30"/>
      <c r="H135" s="30"/>
    </row>
    <row r="136" spans="1:8" ht="15" customHeight="1" x14ac:dyDescent="0.25">
      <c r="A136" s="31" t="s">
        <v>349</v>
      </c>
      <c r="B136" s="30"/>
      <c r="C136" s="30"/>
      <c r="D136" s="30"/>
      <c r="E136" s="30"/>
      <c r="F136" s="30"/>
      <c r="G136" s="30"/>
      <c r="H136" s="30"/>
    </row>
    <row r="137" spans="1:8" ht="15" customHeight="1" x14ac:dyDescent="0.25">
      <c r="A137" s="31" t="s">
        <v>350</v>
      </c>
      <c r="B137" s="30"/>
      <c r="C137" s="30"/>
      <c r="D137" s="30"/>
      <c r="E137" s="30"/>
      <c r="F137" s="30"/>
      <c r="G137" s="30"/>
      <c r="H137" s="30"/>
    </row>
    <row r="138" spans="1:8" ht="15" customHeight="1" x14ac:dyDescent="0.25">
      <c r="B138" s="30"/>
      <c r="C138" s="30"/>
      <c r="D138" s="30"/>
      <c r="E138" s="30"/>
      <c r="F138" s="30"/>
      <c r="G138" s="30"/>
      <c r="H138" s="30"/>
    </row>
    <row r="140" spans="1:8" ht="15" customHeight="1" x14ac:dyDescent="0.25">
      <c r="A140" s="382" t="s">
        <v>353</v>
      </c>
      <c r="B140" s="382"/>
      <c r="C140" s="382"/>
      <c r="D140" s="382"/>
      <c r="E140" s="382"/>
      <c r="F140" s="382"/>
      <c r="G140" s="382"/>
      <c r="H140" s="382"/>
    </row>
    <row r="141" spans="1:8" ht="15" customHeight="1" x14ac:dyDescent="0.25">
      <c r="A141" s="27" t="s">
        <v>354</v>
      </c>
      <c r="B141" s="27"/>
      <c r="C141" s="27"/>
      <c r="D141" s="27"/>
      <c r="E141" s="27"/>
      <c r="F141" s="27"/>
      <c r="G141" s="27"/>
      <c r="H141" s="27"/>
    </row>
    <row r="142" spans="1:8" ht="15" customHeight="1" x14ac:dyDescent="0.25">
      <c r="A142" s="27"/>
      <c r="B142" s="27"/>
      <c r="C142" s="27"/>
      <c r="D142" s="27"/>
      <c r="E142" s="27"/>
      <c r="F142" s="27"/>
      <c r="G142" s="27"/>
      <c r="H142" s="27"/>
    </row>
    <row r="143" spans="1:8" ht="15" customHeight="1" x14ac:dyDescent="0.25">
      <c r="A143" s="27" t="s">
        <v>355</v>
      </c>
      <c r="B143" s="27"/>
      <c r="C143" s="27"/>
      <c r="D143" s="27"/>
      <c r="E143" s="27"/>
      <c r="F143" s="27"/>
      <c r="G143" s="27"/>
      <c r="H143" s="27"/>
    </row>
    <row r="144" spans="1:8" ht="15" customHeight="1" x14ac:dyDescent="0.25">
      <c r="A144" s="27" t="s">
        <v>356</v>
      </c>
      <c r="B144" s="27"/>
      <c r="C144" s="27"/>
      <c r="D144" s="27"/>
      <c r="E144" s="27"/>
      <c r="F144" s="27"/>
      <c r="G144" s="27"/>
      <c r="H144" s="27"/>
    </row>
    <row r="145" spans="1:8" ht="15" customHeight="1" x14ac:dyDescent="0.25">
      <c r="A145" s="27"/>
      <c r="B145" s="27"/>
      <c r="C145" s="27"/>
      <c r="D145" s="27"/>
      <c r="E145" s="27"/>
      <c r="F145" s="27"/>
      <c r="G145" s="27"/>
      <c r="H145" s="27"/>
    </row>
    <row r="146" spans="1:8" ht="15" customHeight="1" x14ac:dyDescent="0.25">
      <c r="A146" s="31" t="s">
        <v>348</v>
      </c>
      <c r="B146" s="32"/>
      <c r="C146" s="32"/>
      <c r="D146" s="28"/>
      <c r="E146" s="28"/>
      <c r="F146" s="32"/>
      <c r="G146" s="32"/>
      <c r="H146" s="28"/>
    </row>
    <row r="147" spans="1:8" ht="15" customHeight="1" x14ac:dyDescent="0.25">
      <c r="A147" s="28" t="s">
        <v>357</v>
      </c>
      <c r="B147" s="32"/>
      <c r="C147" s="32"/>
      <c r="D147" s="28"/>
      <c r="E147" s="28"/>
      <c r="F147" s="32"/>
      <c r="G147" s="32"/>
      <c r="H147" s="28"/>
    </row>
    <row r="148" spans="1:8" ht="15" customHeight="1" x14ac:dyDescent="0.25">
      <c r="A148" s="28" t="s">
        <v>358</v>
      </c>
      <c r="B148" s="32"/>
      <c r="C148" s="32"/>
      <c r="D148" s="28"/>
      <c r="E148" s="28"/>
      <c r="F148" s="32"/>
      <c r="G148" s="32"/>
      <c r="H148" s="28"/>
    </row>
    <row r="149" spans="1:8" ht="15" customHeight="1" x14ac:dyDescent="0.25">
      <c r="A149" s="28"/>
      <c r="B149" s="32"/>
      <c r="C149" s="32"/>
      <c r="D149" s="28"/>
      <c r="E149" s="28"/>
      <c r="F149" s="32"/>
      <c r="G149" s="32"/>
      <c r="H149" s="28"/>
    </row>
    <row r="150" spans="1:8" ht="15" customHeight="1" x14ac:dyDescent="0.25">
      <c r="A150" s="27" t="s">
        <v>359</v>
      </c>
      <c r="B150" s="27"/>
      <c r="C150" s="27"/>
      <c r="D150" s="27"/>
      <c r="E150" s="27"/>
      <c r="F150" s="27"/>
      <c r="G150" s="27"/>
      <c r="H150" s="27"/>
    </row>
    <row r="151" spans="1:8" ht="15" customHeight="1" x14ac:dyDescent="0.25">
      <c r="A151" s="28" t="s">
        <v>360</v>
      </c>
      <c r="B151" s="29" t="s">
        <v>361</v>
      </c>
      <c r="C151" s="27"/>
      <c r="D151" s="27"/>
      <c r="E151" s="27"/>
      <c r="F151" s="27"/>
      <c r="G151" s="27"/>
      <c r="H151" s="27"/>
    </row>
    <row r="152" spans="1:8" ht="15" customHeight="1" x14ac:dyDescent="0.25">
      <c r="A152" s="26" t="s">
        <v>362</v>
      </c>
      <c r="B152" s="33">
        <v>0.42</v>
      </c>
      <c r="C152" s="27"/>
      <c r="D152" s="27"/>
      <c r="E152" s="27"/>
      <c r="F152" s="27"/>
      <c r="G152" s="27"/>
      <c r="H152" s="27"/>
    </row>
    <row r="153" spans="1:8" ht="15" customHeight="1" x14ac:dyDescent="0.25">
      <c r="A153" s="26" t="s">
        <v>363</v>
      </c>
      <c r="B153" s="33">
        <v>0.32</v>
      </c>
      <c r="C153" s="27"/>
      <c r="D153" s="27"/>
      <c r="E153" s="27"/>
      <c r="F153" s="27"/>
      <c r="G153" s="27"/>
      <c r="H153" s="27"/>
    </row>
    <row r="154" spans="1:8" ht="15" customHeight="1" x14ac:dyDescent="0.25">
      <c r="A154" s="26" t="s">
        <v>364</v>
      </c>
      <c r="B154" s="33">
        <v>0.28000000000000003</v>
      </c>
      <c r="C154" s="27"/>
      <c r="D154" s="27"/>
      <c r="E154" s="27"/>
      <c r="F154" s="27"/>
      <c r="G154" s="27"/>
      <c r="H154" s="27"/>
    </row>
    <row r="155" spans="1:8" ht="15" customHeight="1" x14ac:dyDescent="0.25">
      <c r="A155" s="26" t="s">
        <v>365</v>
      </c>
      <c r="B155" s="33">
        <v>0.36</v>
      </c>
      <c r="C155" s="27"/>
      <c r="D155" s="27"/>
      <c r="E155" s="27"/>
      <c r="F155" s="27"/>
      <c r="G155" s="27"/>
      <c r="H155" s="27"/>
    </row>
    <row r="156" spans="1:8" ht="15" customHeight="1" x14ac:dyDescent="0.25">
      <c r="A156" s="26" t="s">
        <v>366</v>
      </c>
      <c r="B156" s="33">
        <v>0.54</v>
      </c>
      <c r="C156" s="27"/>
      <c r="D156" s="27"/>
      <c r="E156" s="27"/>
      <c r="F156" s="27"/>
      <c r="G156" s="27"/>
      <c r="H156" s="27"/>
    </row>
    <row r="161" spans="11:15" ht="15" customHeight="1" x14ac:dyDescent="0.25">
      <c r="K161" s="27"/>
      <c r="L161" s="27"/>
      <c r="M161" s="27"/>
      <c r="N161" s="27"/>
      <c r="O161" s="27"/>
    </row>
  </sheetData>
  <mergeCells count="4">
    <mergeCell ref="A127:H128"/>
    <mergeCell ref="A133:H134"/>
    <mergeCell ref="A140:H140"/>
    <mergeCell ref="A118:I118"/>
  </mergeCells>
  <pageMargins left="0.70866141732282995" right="0.70866141732282995" top="0.74803149606299002" bottom="0.74803149606299002" header="0.31496062992126" footer="0.31496062992126"/>
  <pageSetup paperSize="9" scale="30" fitToHeight="2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231"/>
  <sheetViews>
    <sheetView zoomScale="55" zoomScaleNormal="55" workbookViewId="0">
      <selection activeCell="BH8" sqref="BH8"/>
    </sheetView>
  </sheetViews>
  <sheetFormatPr defaultColWidth="9.140625" defaultRowHeight="15" customHeight="1" x14ac:dyDescent="0.25"/>
  <cols>
    <col min="1" max="1" width="9.28515625" style="74" customWidth="1"/>
    <col min="2" max="3" width="13.85546875" style="74" customWidth="1"/>
    <col min="4" max="5" width="11.5703125" style="74" customWidth="1"/>
    <col min="6" max="6" width="12.85546875" style="74" customWidth="1"/>
    <col min="7" max="7" width="11.42578125" style="74" customWidth="1"/>
    <col min="8" max="15" width="11.5703125" style="74" customWidth="1"/>
    <col min="16" max="16" width="4.5703125" style="74" customWidth="1"/>
    <col min="17" max="17" width="9.28515625" style="74" customWidth="1"/>
    <col min="18" max="31" width="11.5703125" style="74" customWidth="1"/>
    <col min="32" max="32" width="5" style="74" customWidth="1"/>
    <col min="33" max="33" width="8.5703125" style="74" customWidth="1"/>
    <col min="34" max="47" width="11.5703125" style="74" customWidth="1"/>
    <col min="48" max="50" width="9.140625" style="74"/>
    <col min="51" max="51" width="9.28515625" style="74" customWidth="1"/>
    <col min="52" max="53" width="11.5703125" style="74" customWidth="1"/>
    <col min="54" max="66" width="12.7109375" style="74" customWidth="1"/>
    <col min="67" max="67" width="9.140625" style="74"/>
    <col min="68" max="68" width="9.28515625" style="74" customWidth="1"/>
    <col min="69" max="70" width="11.5703125" style="74" customWidth="1"/>
    <col min="71" max="83" width="12.7109375" style="74" customWidth="1"/>
    <col min="84" max="86" width="9.140625" style="74"/>
    <col min="87" max="87" width="9.28515625" style="74" customWidth="1"/>
    <col min="88" max="88" width="10.28515625" style="74" customWidth="1"/>
    <col min="89" max="89" width="11.85546875" style="74" customWidth="1"/>
    <col min="90" max="90" width="9.7109375" style="74" customWidth="1"/>
    <col min="91" max="91" width="12.85546875" style="74" customWidth="1"/>
    <col min="92" max="92" width="10.28515625" style="74" customWidth="1"/>
    <col min="93" max="93" width="10" style="74" customWidth="1"/>
    <col min="94" max="94" width="9.7109375" style="74" customWidth="1"/>
    <col min="95" max="95" width="17" style="74" customWidth="1"/>
    <col min="96" max="98" width="9.140625" style="74"/>
    <col min="99" max="99" width="9.28515625" style="74" customWidth="1"/>
    <col min="100" max="100" width="11" style="74" customWidth="1"/>
    <col min="101" max="101" width="11.28515625" style="74" customWidth="1"/>
    <col min="102" max="102" width="14.28515625" style="74" customWidth="1"/>
    <col min="103" max="103" width="10" style="74" customWidth="1"/>
    <col min="104" max="104" width="10.140625" style="74" customWidth="1"/>
    <col min="105" max="105" width="10.5703125" style="74" customWidth="1"/>
    <col min="106" max="106" width="11.42578125" style="74" customWidth="1"/>
    <col min="107" max="107" width="11.5703125" style="74" customWidth="1"/>
    <col min="108" max="113" width="9.140625" style="74"/>
    <col min="114" max="114" width="9.28515625" style="74" customWidth="1"/>
    <col min="115" max="129" width="11.5703125" style="74" customWidth="1"/>
    <col min="130" max="130" width="9.140625" style="74"/>
    <col min="131" max="131" width="9.28515625" style="74" customWidth="1"/>
    <col min="132" max="146" width="11.5703125" style="74" customWidth="1"/>
    <col min="147" max="149" width="9.140625" style="74"/>
    <col min="150" max="150" width="9.28515625" style="74" customWidth="1"/>
    <col min="151" max="151" width="10.7109375" style="74" customWidth="1"/>
    <col min="152" max="153" width="12.7109375" style="74" customWidth="1"/>
    <col min="154" max="165" width="11.5703125" style="74" customWidth="1"/>
    <col min="166" max="166" width="9.140625" style="74"/>
    <col min="167" max="167" width="10.28515625" style="74" customWidth="1"/>
    <col min="168" max="170" width="12.7109375" style="74" customWidth="1"/>
    <col min="171" max="182" width="11.5703125" style="74" customWidth="1"/>
  </cols>
  <sheetData>
    <row r="1" spans="1:183" ht="15" customHeight="1" x14ac:dyDescent="0.25">
      <c r="A1" s="25"/>
      <c r="Q1" s="25"/>
      <c r="CI1" s="80"/>
      <c r="CJ1" s="87"/>
      <c r="CK1" s="87"/>
      <c r="CL1" s="87"/>
      <c r="CM1" s="87"/>
    </row>
    <row r="2" spans="1:183" ht="15.75" customHeight="1" x14ac:dyDescent="0.25">
      <c r="A2" s="25" t="s">
        <v>367</v>
      </c>
      <c r="Q2" s="25" t="s">
        <v>368</v>
      </c>
      <c r="AG2" s="25" t="s">
        <v>369</v>
      </c>
      <c r="CI2" s="87"/>
      <c r="CJ2" s="87"/>
      <c r="CK2" s="87"/>
      <c r="CL2" s="87"/>
      <c r="CM2" s="87"/>
    </row>
    <row r="3" spans="1:183" ht="15" customHeight="1" x14ac:dyDescent="0.25">
      <c r="AX3" s="88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90"/>
      <c r="CH3" s="88"/>
      <c r="CI3" s="89"/>
      <c r="CJ3" s="91"/>
      <c r="CK3" s="91"/>
      <c r="CL3" s="91"/>
      <c r="CM3" s="91"/>
      <c r="CN3" s="89"/>
      <c r="CO3" s="89"/>
      <c r="CP3" s="89"/>
      <c r="CQ3" s="89"/>
      <c r="CR3" s="90"/>
      <c r="CT3" s="88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90"/>
      <c r="DI3" s="88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90"/>
      <c r="ES3" s="88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90"/>
    </row>
    <row r="4" spans="1:183" ht="15" customHeight="1" x14ac:dyDescent="0.25">
      <c r="B4" s="74" t="s">
        <v>335</v>
      </c>
      <c r="C4" s="74">
        <v>1</v>
      </c>
      <c r="D4" s="92" t="str">
        <f>ReInsure!D4</f>
        <v>смерть по любой причине</v>
      </c>
      <c r="E4" s="92"/>
      <c r="Q4" s="93"/>
      <c r="R4" s="93"/>
      <c r="S4" s="93"/>
      <c r="AX4" s="94"/>
      <c r="AY4" s="95" t="s">
        <v>370</v>
      </c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6"/>
      <c r="CH4" s="94"/>
      <c r="CI4" s="97" t="s">
        <v>371</v>
      </c>
      <c r="CJ4" s="97"/>
      <c r="CK4" s="97"/>
      <c r="CL4" s="97"/>
      <c r="CM4" s="97"/>
      <c r="CN4" s="95"/>
      <c r="CO4" s="95"/>
      <c r="CP4" s="95"/>
      <c r="CQ4" s="95"/>
      <c r="CR4" s="96"/>
      <c r="CT4" s="94"/>
      <c r="CU4" s="95" t="s">
        <v>372</v>
      </c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6"/>
      <c r="DI4" s="94"/>
      <c r="DJ4" s="95" t="s">
        <v>373</v>
      </c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6"/>
      <c r="ES4" s="94"/>
      <c r="ET4" s="95" t="s">
        <v>374</v>
      </c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6"/>
    </row>
    <row r="5" spans="1:183" ht="15" customHeight="1" x14ac:dyDescent="0.25">
      <c r="C5" s="74">
        <v>2</v>
      </c>
      <c r="D5" s="92" t="str">
        <f>ReInsure!D5</f>
        <v>смерть от НС</v>
      </c>
      <c r="E5" s="92"/>
      <c r="Q5" s="93"/>
      <c r="R5" s="93"/>
      <c r="S5" s="93"/>
      <c r="AX5" s="94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6"/>
      <c r="CH5" s="94"/>
      <c r="CI5" s="97"/>
      <c r="CJ5" s="97"/>
      <c r="CK5" s="97"/>
      <c r="CL5" s="97"/>
      <c r="CM5" s="97"/>
      <c r="CN5" s="95"/>
      <c r="CO5" s="95"/>
      <c r="CP5" s="95"/>
      <c r="CQ5" s="95"/>
      <c r="CR5" s="96"/>
      <c r="CT5" s="94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6"/>
      <c r="DI5" s="94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6"/>
      <c r="ES5" s="94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6"/>
    </row>
    <row r="6" spans="1:183" ht="15" customHeight="1" x14ac:dyDescent="0.25">
      <c r="C6" s="74">
        <v>3</v>
      </c>
      <c r="D6" s="92" t="str">
        <f>ReInsure!D6</f>
        <v>инв 1 гр. НС</v>
      </c>
      <c r="E6" s="92"/>
      <c r="Q6" s="93"/>
      <c r="R6" s="93"/>
      <c r="S6" s="93"/>
      <c r="AX6" s="94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6"/>
      <c r="CH6" s="94"/>
      <c r="CI6" s="97"/>
      <c r="CJ6" s="97"/>
      <c r="CK6" s="97"/>
      <c r="CL6" s="82"/>
      <c r="CM6" s="95"/>
      <c r="CN6" s="95"/>
      <c r="CO6" s="95"/>
      <c r="CP6" s="95"/>
      <c r="CQ6" s="95"/>
      <c r="CR6" s="96"/>
      <c r="CT6" s="94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6"/>
      <c r="DI6" s="94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6"/>
      <c r="ES6" s="94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6"/>
    </row>
    <row r="7" spans="1:183" ht="15" customHeight="1" x14ac:dyDescent="0.25">
      <c r="C7" s="74">
        <v>4</v>
      </c>
      <c r="D7" s="92" t="str">
        <f>ReInsure!D7</f>
        <v>инв 2 гр. НС</v>
      </c>
      <c r="E7" s="92"/>
      <c r="Q7" s="93"/>
      <c r="R7" s="93"/>
      <c r="S7" s="93"/>
      <c r="AX7" s="94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6"/>
      <c r="CH7" s="94"/>
      <c r="CI7" s="97"/>
      <c r="CJ7" s="97"/>
      <c r="CK7" s="95"/>
      <c r="CL7" s="97"/>
      <c r="CM7" s="97"/>
      <c r="CN7" s="95"/>
      <c r="CO7" s="95"/>
      <c r="CP7" s="95"/>
      <c r="CQ7" s="95"/>
      <c r="CR7" s="96"/>
      <c r="CT7" s="94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6"/>
      <c r="DI7" s="94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6"/>
      <c r="ES7" s="94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6"/>
    </row>
    <row r="8" spans="1:183" ht="15" customHeight="1" x14ac:dyDescent="0.25">
      <c r="C8" s="74">
        <v>5</v>
      </c>
      <c r="D8" s="92" t="str">
        <f>ReInsure!D8</f>
        <v>инв 3 гр. НС</v>
      </c>
      <c r="E8" s="92"/>
      <c r="Q8" s="93"/>
      <c r="R8" s="93"/>
      <c r="S8" s="93"/>
      <c r="AX8" s="94"/>
      <c r="AY8" s="95" t="s">
        <v>375</v>
      </c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8" t="s">
        <v>376</v>
      </c>
      <c r="BO8" s="95"/>
      <c r="BP8" s="95" t="s">
        <v>375</v>
      </c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8" t="s">
        <v>377</v>
      </c>
      <c r="CF8" s="96"/>
      <c r="CH8" s="94"/>
      <c r="CI8" s="97"/>
      <c r="CJ8" s="97"/>
      <c r="CK8" s="97"/>
      <c r="CL8" s="384"/>
      <c r="CM8" s="384"/>
      <c r="CN8" s="95"/>
      <c r="CO8" s="95"/>
      <c r="CP8" s="95"/>
      <c r="CQ8" s="95"/>
      <c r="CR8" s="96"/>
      <c r="CT8" s="94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6"/>
      <c r="DI8" s="94"/>
      <c r="DJ8" s="95" t="s">
        <v>378</v>
      </c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8" t="s">
        <v>379</v>
      </c>
      <c r="DZ8" s="95"/>
      <c r="EA8" s="95" t="s">
        <v>378</v>
      </c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8" t="s">
        <v>380</v>
      </c>
      <c r="EQ8" s="96"/>
      <c r="ES8" s="94"/>
      <c r="ET8" s="95" t="s">
        <v>381</v>
      </c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8" t="s">
        <v>382</v>
      </c>
      <c r="FJ8" s="95"/>
      <c r="FK8" s="95" t="s">
        <v>381</v>
      </c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8" t="s">
        <v>383</v>
      </c>
      <c r="GA8" s="96"/>
    </row>
    <row r="9" spans="1:183" ht="15" customHeight="1" x14ac:dyDescent="0.25">
      <c r="C9" s="74">
        <v>6</v>
      </c>
      <c r="D9" s="92" t="str">
        <f>ReInsure!D9</f>
        <v>травматизм</v>
      </c>
      <c r="E9" s="92"/>
      <c r="Q9" s="93"/>
      <c r="R9" s="93"/>
      <c r="S9" s="93"/>
      <c r="AX9" s="94"/>
      <c r="AY9" s="95" t="s">
        <v>384</v>
      </c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8" t="s">
        <v>385</v>
      </c>
      <c r="BO9" s="95"/>
      <c r="BP9" s="95" t="s">
        <v>384</v>
      </c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8" t="s">
        <v>386</v>
      </c>
      <c r="CF9" s="96"/>
      <c r="CH9" s="94"/>
      <c r="CI9" s="95"/>
      <c r="CJ9" s="95"/>
      <c r="CK9" s="95"/>
      <c r="CL9" s="83"/>
      <c r="CM9" s="83"/>
      <c r="CN9" s="95"/>
      <c r="CO9" s="95"/>
      <c r="CP9" s="95"/>
      <c r="CQ9" s="95"/>
      <c r="CR9" s="96"/>
      <c r="CT9" s="94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6"/>
      <c r="DI9" s="94"/>
      <c r="DJ9" s="95" t="s">
        <v>387</v>
      </c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8" t="s">
        <v>388</v>
      </c>
      <c r="DZ9" s="95"/>
      <c r="EA9" s="95" t="s">
        <v>387</v>
      </c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8" t="s">
        <v>389</v>
      </c>
      <c r="EQ9" s="96"/>
      <c r="ES9" s="94"/>
      <c r="ET9" s="95" t="s">
        <v>390</v>
      </c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8" t="s">
        <v>391</v>
      </c>
      <c r="FJ9" s="95"/>
      <c r="FK9" s="95" t="s">
        <v>390</v>
      </c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8" t="s">
        <v>392</v>
      </c>
      <c r="GA9" s="96"/>
    </row>
    <row r="10" spans="1:183" ht="15" customHeight="1" x14ac:dyDescent="0.25">
      <c r="C10" s="74">
        <v>7</v>
      </c>
      <c r="D10" s="92"/>
      <c r="E10" s="92"/>
      <c r="Q10" s="93"/>
      <c r="R10" s="93"/>
      <c r="S10" s="93"/>
      <c r="AP10" s="74" t="s">
        <v>339</v>
      </c>
      <c r="AX10" s="94"/>
      <c r="AY10" s="95" t="s">
        <v>393</v>
      </c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8" t="s">
        <v>394</v>
      </c>
      <c r="BO10" s="95"/>
      <c r="BP10" s="95" t="s">
        <v>393</v>
      </c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8" t="s">
        <v>395</v>
      </c>
      <c r="CF10" s="96"/>
      <c r="CH10" s="94"/>
      <c r="CI10" s="97" t="s">
        <v>396</v>
      </c>
      <c r="CJ10" s="95"/>
      <c r="CK10" s="95"/>
      <c r="CL10" s="82"/>
      <c r="CM10" s="82"/>
      <c r="CN10" s="95"/>
      <c r="CO10" s="95"/>
      <c r="CP10" s="95"/>
      <c r="CQ10" s="95"/>
      <c r="CR10" s="96"/>
      <c r="CT10" s="94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6"/>
      <c r="DI10" s="94"/>
      <c r="DJ10" s="95" t="s">
        <v>397</v>
      </c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8" t="s">
        <v>398</v>
      </c>
      <c r="DZ10" s="95"/>
      <c r="EA10" s="95" t="s">
        <v>397</v>
      </c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8" t="s">
        <v>399</v>
      </c>
      <c r="EQ10" s="96"/>
      <c r="ES10" s="94"/>
      <c r="ET10" s="95" t="s">
        <v>400</v>
      </c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8" t="s">
        <v>401</v>
      </c>
      <c r="FJ10" s="95"/>
      <c r="FK10" s="95" t="s">
        <v>400</v>
      </c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8" t="s">
        <v>402</v>
      </c>
      <c r="GA10" s="96"/>
    </row>
    <row r="11" spans="1:183" ht="15" customHeight="1" x14ac:dyDescent="0.25">
      <c r="B11" s="74">
        <v>1</v>
      </c>
      <c r="D11" s="74">
        <f>B11+1</f>
        <v>2</v>
      </c>
      <c r="F11" s="74">
        <f>D11+1</f>
        <v>3</v>
      </c>
      <c r="H11" s="74">
        <f>F11+1</f>
        <v>4</v>
      </c>
      <c r="J11" s="74">
        <f>H11+1</f>
        <v>5</v>
      </c>
      <c r="L11" s="74">
        <f>J11+1</f>
        <v>6</v>
      </c>
      <c r="N11" s="74">
        <f>L11+1</f>
        <v>7</v>
      </c>
      <c r="R11" s="74">
        <v>1</v>
      </c>
      <c r="T11" s="74">
        <f>R11+1</f>
        <v>2</v>
      </c>
      <c r="V11" s="74">
        <f>T11+1</f>
        <v>3</v>
      </c>
      <c r="X11" s="74">
        <f>V11+1</f>
        <v>4</v>
      </c>
      <c r="Z11" s="74">
        <f>X11+1</f>
        <v>5</v>
      </c>
      <c r="AB11" s="74">
        <f>Z11+1</f>
        <v>6</v>
      </c>
      <c r="AD11" s="74">
        <f>AB11+1</f>
        <v>7</v>
      </c>
      <c r="AH11" s="74">
        <v>1</v>
      </c>
      <c r="AJ11" s="74">
        <f>AH11+1</f>
        <v>2</v>
      </c>
      <c r="AL11" s="74">
        <f>AJ11+1</f>
        <v>3</v>
      </c>
      <c r="AN11" s="74">
        <f>AL11+1</f>
        <v>4</v>
      </c>
      <c r="AP11" s="74">
        <f>AN11+1</f>
        <v>5</v>
      </c>
      <c r="AR11" s="74">
        <f>AP11+1</f>
        <v>6</v>
      </c>
      <c r="AT11" s="74">
        <f>AR11+1</f>
        <v>7</v>
      </c>
      <c r="AX11" s="94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8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8"/>
      <c r="CF11" s="96"/>
      <c r="CH11" s="94"/>
      <c r="CI11" s="95"/>
      <c r="CJ11" s="95"/>
      <c r="CK11" s="95"/>
      <c r="CL11" s="82"/>
      <c r="CM11" s="82"/>
      <c r="CN11" s="95"/>
      <c r="CO11" s="95"/>
      <c r="CP11" s="95"/>
      <c r="CQ11" s="95"/>
      <c r="CR11" s="96"/>
      <c r="CT11" s="94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8" t="s">
        <v>403</v>
      </c>
      <c r="DG11" s="96"/>
      <c r="DI11" s="94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8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8"/>
      <c r="EQ11" s="96"/>
      <c r="ES11" s="94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8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8"/>
      <c r="GA11" s="96"/>
    </row>
    <row r="12" spans="1:183" s="103" customFormat="1" ht="15" customHeight="1" x14ac:dyDescent="0.25">
      <c r="A12" s="99" t="s">
        <v>335</v>
      </c>
      <c r="B12" s="100" t="str">
        <f>$D$4</f>
        <v>смерть по любой причине</v>
      </c>
      <c r="C12" s="101"/>
      <c r="D12" s="100" t="str">
        <f>$D$5</f>
        <v>смерть от НС</v>
      </c>
      <c r="E12" s="101"/>
      <c r="F12" s="100" t="str">
        <f>$D$6</f>
        <v>инв 1 гр. НС</v>
      </c>
      <c r="G12" s="101"/>
      <c r="H12" s="100" t="str">
        <f>$D$7</f>
        <v>инв 2 гр. НС</v>
      </c>
      <c r="I12" s="101"/>
      <c r="J12" s="100" t="str">
        <f>$D$8</f>
        <v>инв 3 гр. НС</v>
      </c>
      <c r="K12" s="101"/>
      <c r="L12" s="100" t="str">
        <f>$D$9</f>
        <v>травматизм</v>
      </c>
      <c r="M12" s="101"/>
      <c r="N12" s="100">
        <f>$D$10</f>
        <v>0</v>
      </c>
      <c r="O12" s="101"/>
      <c r="P12" s="102"/>
      <c r="Q12" s="99"/>
      <c r="R12" s="100" t="str">
        <f>$D$4</f>
        <v>смерть по любой причине</v>
      </c>
      <c r="S12" s="101"/>
      <c r="T12" s="100" t="str">
        <f>$D$5</f>
        <v>смерть от НС</v>
      </c>
      <c r="U12" s="101"/>
      <c r="V12" s="100" t="str">
        <f>$D$6</f>
        <v>инв 1 гр. НС</v>
      </c>
      <c r="W12" s="101"/>
      <c r="X12" s="100" t="str">
        <f>$D$7</f>
        <v>инв 2 гр. НС</v>
      </c>
      <c r="Y12" s="101"/>
      <c r="Z12" s="100" t="str">
        <f>$D$8</f>
        <v>инв 3 гр. НС</v>
      </c>
      <c r="AA12" s="101"/>
      <c r="AB12" s="100" t="str">
        <f>$D$9</f>
        <v>травматизм</v>
      </c>
      <c r="AC12" s="101"/>
      <c r="AD12" s="100">
        <f>$D$10</f>
        <v>0</v>
      </c>
      <c r="AE12" s="101"/>
      <c r="AG12" s="99"/>
      <c r="AH12" s="100" t="str">
        <f>$D$4</f>
        <v>смерть по любой причине</v>
      </c>
      <c r="AI12" s="101"/>
      <c r="AJ12" s="100" t="str">
        <f>$D$5</f>
        <v>смерть от НС</v>
      </c>
      <c r="AK12" s="101"/>
      <c r="AL12" s="100" t="str">
        <f>$D$6</f>
        <v>инв 1 гр. НС</v>
      </c>
      <c r="AM12" s="101"/>
      <c r="AN12" s="100" t="str">
        <f>$D$7</f>
        <v>инв 2 гр. НС</v>
      </c>
      <c r="AO12" s="101"/>
      <c r="AP12" s="100" t="str">
        <f>$D$8</f>
        <v>инв 3 гр. НС</v>
      </c>
      <c r="AQ12" s="101"/>
      <c r="AR12" s="100" t="str">
        <f>$D$9</f>
        <v>травматизм</v>
      </c>
      <c r="AS12" s="101"/>
      <c r="AT12" s="100">
        <f>$D$10</f>
        <v>0</v>
      </c>
      <c r="AU12" s="101"/>
      <c r="AX12" s="104"/>
      <c r="AY12" s="65" t="s">
        <v>341</v>
      </c>
      <c r="AZ12" s="10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105"/>
      <c r="BP12" s="65" t="s">
        <v>342</v>
      </c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6"/>
      <c r="CH12" s="104"/>
      <c r="CI12" s="105"/>
      <c r="CJ12" s="105"/>
      <c r="CK12" s="105"/>
      <c r="CL12" s="82"/>
      <c r="CM12" s="82"/>
      <c r="CN12" s="105"/>
      <c r="CO12" s="105"/>
      <c r="CP12" s="105"/>
      <c r="CQ12" s="98" t="s">
        <v>404</v>
      </c>
      <c r="CR12" s="106"/>
      <c r="CT12" s="104"/>
      <c r="CU12" s="105"/>
      <c r="CV12" s="105"/>
      <c r="CW12" s="105"/>
      <c r="CX12" s="105"/>
      <c r="CY12" s="105"/>
      <c r="CZ12" s="105"/>
      <c r="DA12" s="105"/>
      <c r="DB12" s="105"/>
      <c r="DC12" s="107" t="s">
        <v>405</v>
      </c>
      <c r="DD12" s="107" t="s">
        <v>406</v>
      </c>
      <c r="DE12" s="107" t="s">
        <v>407</v>
      </c>
      <c r="DF12" s="107" t="s">
        <v>408</v>
      </c>
      <c r="DG12" s="106"/>
      <c r="DI12" s="104"/>
      <c r="DJ12" s="65" t="s">
        <v>341</v>
      </c>
      <c r="DK12" s="10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105"/>
      <c r="EA12" s="65" t="s">
        <v>342</v>
      </c>
      <c r="EB12" s="105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5"/>
      <c r="EP12" s="105"/>
      <c r="EQ12" s="106"/>
      <c r="ES12" s="104"/>
      <c r="ET12" s="65" t="s">
        <v>341</v>
      </c>
      <c r="EU12" s="105">
        <f t="shared" ref="EU12:FG12" si="0">18-EU13</f>
        <v>12</v>
      </c>
      <c r="EV12" s="105">
        <f t="shared" si="0"/>
        <v>11</v>
      </c>
      <c r="EW12" s="105">
        <f t="shared" si="0"/>
        <v>10</v>
      </c>
      <c r="EX12" s="105">
        <f t="shared" si="0"/>
        <v>9</v>
      </c>
      <c r="EY12" s="105">
        <f t="shared" si="0"/>
        <v>8</v>
      </c>
      <c r="EZ12" s="105">
        <f t="shared" si="0"/>
        <v>7</v>
      </c>
      <c r="FA12" s="105">
        <f t="shared" si="0"/>
        <v>6</v>
      </c>
      <c r="FB12" s="105">
        <f t="shared" si="0"/>
        <v>5</v>
      </c>
      <c r="FC12" s="105">
        <f t="shared" si="0"/>
        <v>4</v>
      </c>
      <c r="FD12" s="105">
        <f t="shared" si="0"/>
        <v>3</v>
      </c>
      <c r="FE12" s="105">
        <f t="shared" si="0"/>
        <v>2</v>
      </c>
      <c r="FF12" s="105">
        <f t="shared" si="0"/>
        <v>1</v>
      </c>
      <c r="FG12" s="105">
        <f t="shared" si="0"/>
        <v>0</v>
      </c>
      <c r="FH12" s="95"/>
      <c r="FI12" s="95"/>
      <c r="FJ12" s="105"/>
      <c r="FK12" s="65" t="s">
        <v>342</v>
      </c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6"/>
    </row>
    <row r="13" spans="1:183" ht="15" customHeight="1" x14ac:dyDescent="0.25">
      <c r="A13" s="65" t="s">
        <v>340</v>
      </c>
      <c r="B13" s="65" t="s">
        <v>341</v>
      </c>
      <c r="C13" s="65" t="s">
        <v>342</v>
      </c>
      <c r="D13" s="65" t="s">
        <v>341</v>
      </c>
      <c r="E13" s="65" t="s">
        <v>342</v>
      </c>
      <c r="F13" s="65" t="s">
        <v>341</v>
      </c>
      <c r="G13" s="65" t="s">
        <v>342</v>
      </c>
      <c r="H13" s="65" t="s">
        <v>341</v>
      </c>
      <c r="I13" s="65" t="s">
        <v>342</v>
      </c>
      <c r="J13" s="65" t="s">
        <v>341</v>
      </c>
      <c r="K13" s="65" t="s">
        <v>342</v>
      </c>
      <c r="L13" s="65" t="s">
        <v>341</v>
      </c>
      <c r="M13" s="65" t="s">
        <v>342</v>
      </c>
      <c r="N13" s="65" t="s">
        <v>341</v>
      </c>
      <c r="O13" s="65" t="s">
        <v>342</v>
      </c>
      <c r="P13" s="93"/>
      <c r="Q13" s="65" t="s">
        <v>111</v>
      </c>
      <c r="R13" s="65" t="s">
        <v>343</v>
      </c>
      <c r="S13" s="65" t="s">
        <v>344</v>
      </c>
      <c r="T13" s="65" t="s">
        <v>343</v>
      </c>
      <c r="U13" s="65" t="s">
        <v>344</v>
      </c>
      <c r="V13" s="65" t="s">
        <v>341</v>
      </c>
      <c r="W13" s="65" t="s">
        <v>342</v>
      </c>
      <c r="X13" s="65" t="s">
        <v>341</v>
      </c>
      <c r="Y13" s="65" t="s">
        <v>342</v>
      </c>
      <c r="Z13" s="65" t="s">
        <v>341</v>
      </c>
      <c r="AA13" s="65" t="s">
        <v>342</v>
      </c>
      <c r="AB13" s="65" t="s">
        <v>341</v>
      </c>
      <c r="AC13" s="65" t="s">
        <v>342</v>
      </c>
      <c r="AD13" s="65" t="s">
        <v>341</v>
      </c>
      <c r="AE13" s="65" t="s">
        <v>342</v>
      </c>
      <c r="AG13" s="65" t="s">
        <v>111</v>
      </c>
      <c r="AH13" s="65" t="s">
        <v>343</v>
      </c>
      <c r="AI13" s="65" t="s">
        <v>344</v>
      </c>
      <c r="AJ13" s="65" t="s">
        <v>343</v>
      </c>
      <c r="AK13" s="65" t="s">
        <v>344</v>
      </c>
      <c r="AL13" s="65" t="s">
        <v>341</v>
      </c>
      <c r="AM13" s="65" t="s">
        <v>342</v>
      </c>
      <c r="AN13" s="65" t="s">
        <v>341</v>
      </c>
      <c r="AO13" s="65" t="s">
        <v>342</v>
      </c>
      <c r="AP13" s="65" t="s">
        <v>341</v>
      </c>
      <c r="AQ13" s="65" t="s">
        <v>342</v>
      </c>
      <c r="AR13" s="65" t="s">
        <v>341</v>
      </c>
      <c r="AS13" s="65" t="s">
        <v>342</v>
      </c>
      <c r="AT13" s="65" t="s">
        <v>341</v>
      </c>
      <c r="AU13" s="65" t="s">
        <v>342</v>
      </c>
      <c r="AX13" s="94"/>
      <c r="AY13" s="65" t="s">
        <v>340</v>
      </c>
      <c r="AZ13" s="108">
        <v>1</v>
      </c>
      <c r="BA13" s="108">
        <v>2</v>
      </c>
      <c r="BB13" s="108">
        <v>3</v>
      </c>
      <c r="BC13" s="108">
        <v>4</v>
      </c>
      <c r="BD13" s="108">
        <v>5</v>
      </c>
      <c r="BE13" s="108">
        <v>6</v>
      </c>
      <c r="BF13" s="108">
        <v>7</v>
      </c>
      <c r="BG13" s="108">
        <v>8</v>
      </c>
      <c r="BH13" s="108">
        <v>9</v>
      </c>
      <c r="BI13" s="108">
        <v>10</v>
      </c>
      <c r="BJ13" s="108">
        <v>11</v>
      </c>
      <c r="BK13" s="108">
        <v>12</v>
      </c>
      <c r="BL13" s="108">
        <v>13</v>
      </c>
      <c r="BM13" s="108">
        <v>14</v>
      </c>
      <c r="BN13" s="108">
        <v>15</v>
      </c>
      <c r="BO13" s="95"/>
      <c r="BP13" s="65" t="s">
        <v>340</v>
      </c>
      <c r="BQ13" s="108">
        <v>1</v>
      </c>
      <c r="BR13" s="108">
        <v>2</v>
      </c>
      <c r="BS13" s="108">
        <v>3</v>
      </c>
      <c r="BT13" s="108">
        <v>4</v>
      </c>
      <c r="BU13" s="108">
        <v>5</v>
      </c>
      <c r="BV13" s="108">
        <v>6</v>
      </c>
      <c r="BW13" s="108">
        <v>7</v>
      </c>
      <c r="BX13" s="108">
        <v>8</v>
      </c>
      <c r="BY13" s="108">
        <v>9</v>
      </c>
      <c r="BZ13" s="108">
        <v>10</v>
      </c>
      <c r="CA13" s="108">
        <v>11</v>
      </c>
      <c r="CB13" s="108">
        <v>12</v>
      </c>
      <c r="CC13" s="108">
        <v>13</v>
      </c>
      <c r="CD13" s="108">
        <v>14</v>
      </c>
      <c r="CE13" s="108">
        <v>15</v>
      </c>
      <c r="CF13" s="96"/>
      <c r="CH13" s="94"/>
      <c r="CI13" s="95"/>
      <c r="CJ13" s="95" t="s">
        <v>409</v>
      </c>
      <c r="CK13" s="95"/>
      <c r="CL13" s="95" t="s">
        <v>231</v>
      </c>
      <c r="CM13" s="82"/>
      <c r="CN13" s="95" t="s">
        <v>410</v>
      </c>
      <c r="CO13" s="95"/>
      <c r="CP13" s="95" t="s">
        <v>255</v>
      </c>
      <c r="CQ13" s="95"/>
      <c r="CR13" s="96"/>
      <c r="CT13" s="94"/>
      <c r="CU13" s="95" t="s">
        <v>411</v>
      </c>
      <c r="CV13" s="95"/>
      <c r="CW13" s="95"/>
      <c r="CX13" s="95"/>
      <c r="CY13" s="95"/>
      <c r="CZ13" s="95"/>
      <c r="DA13" s="95"/>
      <c r="DB13" s="95"/>
      <c r="DC13" s="124">
        <f>$D$32+$F$32+$H$32</f>
        <v>2.1790999999999998E-3</v>
      </c>
      <c r="DD13" s="109">
        <v>2.1790999999999998E-3</v>
      </c>
      <c r="DE13" s="109"/>
      <c r="DF13" s="109"/>
      <c r="DG13" s="96"/>
      <c r="DI13" s="94"/>
      <c r="DJ13" s="65" t="s">
        <v>340</v>
      </c>
      <c r="DK13" s="108">
        <v>10</v>
      </c>
      <c r="DL13" s="108">
        <v>11</v>
      </c>
      <c r="DM13" s="108">
        <v>12</v>
      </c>
      <c r="DN13" s="108">
        <v>13</v>
      </c>
      <c r="DO13" s="108">
        <v>14</v>
      </c>
      <c r="DP13" s="108">
        <v>15</v>
      </c>
      <c r="DQ13" s="108">
        <v>16</v>
      </c>
      <c r="DR13" s="108">
        <v>17</v>
      </c>
      <c r="DS13" s="108">
        <v>18</v>
      </c>
      <c r="DT13" s="108">
        <v>19</v>
      </c>
      <c r="DU13" s="108">
        <v>20</v>
      </c>
      <c r="DV13" s="108">
        <v>21</v>
      </c>
      <c r="DW13" s="108">
        <v>22</v>
      </c>
      <c r="DX13" s="108">
        <v>23</v>
      </c>
      <c r="DY13" s="108">
        <v>24</v>
      </c>
      <c r="DZ13" s="95"/>
      <c r="EA13" s="65" t="s">
        <v>340</v>
      </c>
      <c r="EB13" s="108">
        <v>10</v>
      </c>
      <c r="EC13" s="108">
        <v>11</v>
      </c>
      <c r="ED13" s="108">
        <v>12</v>
      </c>
      <c r="EE13" s="108">
        <v>13</v>
      </c>
      <c r="EF13" s="108">
        <v>14</v>
      </c>
      <c r="EG13" s="108">
        <v>15</v>
      </c>
      <c r="EH13" s="108">
        <v>16</v>
      </c>
      <c r="EI13" s="108">
        <v>17</v>
      </c>
      <c r="EJ13" s="108">
        <v>18</v>
      </c>
      <c r="EK13" s="108">
        <v>19</v>
      </c>
      <c r="EL13" s="108">
        <v>20</v>
      </c>
      <c r="EM13" s="108">
        <v>21</v>
      </c>
      <c r="EN13" s="108">
        <v>22</v>
      </c>
      <c r="EO13" s="108">
        <v>23</v>
      </c>
      <c r="EP13" s="108">
        <v>24</v>
      </c>
      <c r="EQ13" s="96"/>
      <c r="ES13" s="94"/>
      <c r="ET13" s="65" t="s">
        <v>340</v>
      </c>
      <c r="EU13" s="108">
        <v>6</v>
      </c>
      <c r="EV13" s="108">
        <v>7</v>
      </c>
      <c r="EW13" s="108">
        <v>8</v>
      </c>
      <c r="EX13" s="108">
        <v>9</v>
      </c>
      <c r="EY13" s="108">
        <v>10</v>
      </c>
      <c r="EZ13" s="108">
        <v>11</v>
      </c>
      <c r="FA13" s="108">
        <v>12</v>
      </c>
      <c r="FB13" s="108">
        <v>13</v>
      </c>
      <c r="FC13" s="108">
        <v>14</v>
      </c>
      <c r="FD13" s="108">
        <v>15</v>
      </c>
      <c r="FE13" s="108">
        <v>16</v>
      </c>
      <c r="FF13" s="108">
        <v>17</v>
      </c>
      <c r="FG13" s="108">
        <v>18</v>
      </c>
      <c r="FH13" s="108">
        <v>19</v>
      </c>
      <c r="FI13" s="108">
        <v>20</v>
      </c>
      <c r="FJ13" s="95"/>
      <c r="FK13" s="65" t="s">
        <v>340</v>
      </c>
      <c r="FL13" s="108">
        <v>6</v>
      </c>
      <c r="FM13" s="108">
        <v>7</v>
      </c>
      <c r="FN13" s="108">
        <v>8</v>
      </c>
      <c r="FO13" s="108">
        <v>9</v>
      </c>
      <c r="FP13" s="108">
        <v>10</v>
      </c>
      <c r="FQ13" s="108">
        <v>11</v>
      </c>
      <c r="FR13" s="108">
        <v>12</v>
      </c>
      <c r="FS13" s="108">
        <v>13</v>
      </c>
      <c r="FT13" s="108">
        <v>14</v>
      </c>
      <c r="FU13" s="108">
        <v>15</v>
      </c>
      <c r="FV13" s="108">
        <v>16</v>
      </c>
      <c r="FW13" s="108">
        <v>17</v>
      </c>
      <c r="FX13" s="108">
        <v>18</v>
      </c>
      <c r="FY13" s="108">
        <v>19</v>
      </c>
      <c r="FZ13" s="108">
        <v>20</v>
      </c>
      <c r="GA13" s="96"/>
    </row>
    <row r="14" spans="1:183" ht="15" customHeight="1" x14ac:dyDescent="0.25">
      <c r="A14" s="110">
        <v>0</v>
      </c>
      <c r="B14" s="75">
        <v>0</v>
      </c>
      <c r="C14" s="75">
        <v>0</v>
      </c>
      <c r="D14" s="111">
        <v>1.7344000000000001E-3</v>
      </c>
      <c r="E14" s="111">
        <v>1.7344000000000001E-3</v>
      </c>
      <c r="F14" s="111">
        <v>0</v>
      </c>
      <c r="G14" s="111">
        <v>0</v>
      </c>
      <c r="H14" s="111">
        <v>1.3045000000000001E-3</v>
      </c>
      <c r="I14" s="111">
        <v>1.3045000000000001E-3</v>
      </c>
      <c r="J14" s="111">
        <v>1.3045000000000001E-3</v>
      </c>
      <c r="K14" s="111">
        <v>1.3045000000000001E-3</v>
      </c>
      <c r="L14" s="111">
        <v>4.3284999999999999E-3</v>
      </c>
      <c r="M14" s="111">
        <v>4.3284999999999999E-3</v>
      </c>
      <c r="N14" s="111">
        <v>0</v>
      </c>
      <c r="O14" s="111">
        <v>0</v>
      </c>
      <c r="Q14" s="110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0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G14" s="110">
        <v>0</v>
      </c>
      <c r="AH14" s="77">
        <v>0</v>
      </c>
      <c r="AI14" s="77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111">
        <v>0</v>
      </c>
      <c r="AX14" s="94"/>
      <c r="AY14" s="65">
        <v>0</v>
      </c>
      <c r="AZ14" s="77">
        <v>0</v>
      </c>
      <c r="BA14" s="77">
        <v>9.0419999999999997E-4</v>
      </c>
      <c r="BB14" s="77">
        <v>1.2053999999999999E-3</v>
      </c>
      <c r="BC14" s="77">
        <v>1.3558999999999999E-3</v>
      </c>
      <c r="BD14" s="77">
        <v>1.4461000000000001E-3</v>
      </c>
      <c r="BE14" s="77">
        <v>1.5062999999999999E-3</v>
      </c>
      <c r="BF14" s="77">
        <v>1.5493E-3</v>
      </c>
      <c r="BG14" s="77">
        <v>1.5815E-3</v>
      </c>
      <c r="BH14" s="77">
        <v>1.6065999999999999E-3</v>
      </c>
      <c r="BI14" s="77">
        <v>1.6267E-3</v>
      </c>
      <c r="BJ14" s="77">
        <v>1.6431E-3</v>
      </c>
      <c r="BK14" s="77">
        <v>1.6567999999999999E-3</v>
      </c>
      <c r="BL14" s="77">
        <v>1.6682999999999999E-3</v>
      </c>
      <c r="BM14" s="77">
        <v>1.6781999999999999E-3</v>
      </c>
      <c r="BN14" s="77">
        <v>1.6868E-3</v>
      </c>
      <c r="BO14" s="95"/>
      <c r="BP14" s="65">
        <v>0</v>
      </c>
      <c r="BQ14" s="77">
        <v>0</v>
      </c>
      <c r="BR14" s="77">
        <v>8.3009999999999996E-4</v>
      </c>
      <c r="BS14" s="77">
        <v>1.1065999999999999E-3</v>
      </c>
      <c r="BT14" s="77">
        <v>1.2447999999999999E-3</v>
      </c>
      <c r="BU14" s="77">
        <v>1.3277E-3</v>
      </c>
      <c r="BV14" s="77">
        <v>1.3829000000000001E-3</v>
      </c>
      <c r="BW14" s="77">
        <v>1.4224000000000001E-3</v>
      </c>
      <c r="BX14" s="77">
        <v>1.4519999999999999E-3</v>
      </c>
      <c r="BY14" s="77">
        <v>1.475E-3</v>
      </c>
      <c r="BZ14" s="77">
        <v>1.4934E-3</v>
      </c>
      <c r="CA14" s="77">
        <v>1.5085000000000001E-3</v>
      </c>
      <c r="CB14" s="77">
        <v>1.521E-3</v>
      </c>
      <c r="CC14" s="77">
        <v>1.5317E-3</v>
      </c>
      <c r="CD14" s="77">
        <v>1.5407999999999999E-3</v>
      </c>
      <c r="CE14" s="77">
        <v>1.5486E-3</v>
      </c>
      <c r="CF14" s="96"/>
      <c r="CH14" s="94"/>
      <c r="CI14" s="81" t="s">
        <v>340</v>
      </c>
      <c r="CJ14" s="81" t="s">
        <v>343</v>
      </c>
      <c r="CK14" s="81" t="s">
        <v>344</v>
      </c>
      <c r="CL14" s="81" t="s">
        <v>343</v>
      </c>
      <c r="CM14" s="81" t="s">
        <v>344</v>
      </c>
      <c r="CN14" s="81" t="s">
        <v>343</v>
      </c>
      <c r="CO14" s="81" t="s">
        <v>344</v>
      </c>
      <c r="CP14" s="81" t="s">
        <v>343</v>
      </c>
      <c r="CQ14" s="81" t="s">
        <v>344</v>
      </c>
      <c r="CR14" s="96"/>
      <c r="CT14" s="94"/>
      <c r="CU14" s="95" t="s">
        <v>412</v>
      </c>
      <c r="CV14" s="95"/>
      <c r="CW14" s="95"/>
      <c r="CX14" s="95"/>
      <c r="CY14" s="95"/>
      <c r="CZ14" s="95"/>
      <c r="DA14" s="95"/>
      <c r="DB14" s="95"/>
      <c r="DC14" s="124">
        <f>$L$32</f>
        <v>3.7058999999999998E-3</v>
      </c>
      <c r="DD14" s="109">
        <v>3.7058999999999998E-3</v>
      </c>
      <c r="DE14" s="109"/>
      <c r="DF14" s="109"/>
      <c r="DG14" s="96"/>
      <c r="DI14" s="94"/>
      <c r="DJ14" s="65">
        <v>0</v>
      </c>
      <c r="DK14" s="77">
        <v>0.1069797</v>
      </c>
      <c r="DL14" s="77">
        <v>9.7166500000000003E-2</v>
      </c>
      <c r="DM14" s="77">
        <v>8.9009599999999994E-2</v>
      </c>
      <c r="DN14" s="77">
        <v>8.2122399999999998E-2</v>
      </c>
      <c r="DO14" s="77">
        <v>7.62298E-2</v>
      </c>
      <c r="DP14" s="77">
        <v>7.1130799999999994E-2</v>
      </c>
      <c r="DQ14" s="77">
        <v>6.6675300000000007E-2</v>
      </c>
      <c r="DR14" s="77">
        <v>6.2748799999999993E-2</v>
      </c>
      <c r="DS14" s="77">
        <v>5.9263000000000003E-2</v>
      </c>
      <c r="DT14" s="77">
        <v>5.6148700000000003E-2</v>
      </c>
      <c r="DU14" s="77">
        <v>5.3349800000000003E-2</v>
      </c>
      <c r="DV14" s="77">
        <v>5.0820499999999998E-2</v>
      </c>
      <c r="DW14" s="77">
        <v>4.8523900000000002E-2</v>
      </c>
      <c r="DX14" s="77">
        <v>4.6429100000000001E-2</v>
      </c>
      <c r="DY14" s="77">
        <v>4.4510800000000003E-2</v>
      </c>
      <c r="DZ14" s="95"/>
      <c r="EA14" s="65">
        <v>0</v>
      </c>
      <c r="EB14" s="77">
        <v>0.1069485</v>
      </c>
      <c r="EC14" s="77">
        <v>9.7134300000000007E-2</v>
      </c>
      <c r="ED14" s="77">
        <v>8.8976600000000003E-2</v>
      </c>
      <c r="EE14" s="77">
        <v>8.2088700000000001E-2</v>
      </c>
      <c r="EF14" s="77">
        <v>7.6195499999999999E-2</v>
      </c>
      <c r="EG14" s="77">
        <v>7.1096000000000006E-2</v>
      </c>
      <c r="EH14" s="77">
        <v>6.6640099999999994E-2</v>
      </c>
      <c r="EI14" s="77">
        <v>6.2713000000000005E-2</v>
      </c>
      <c r="EJ14" s="77">
        <v>5.92262E-2</v>
      </c>
      <c r="EK14" s="77">
        <v>5.6109399999999997E-2</v>
      </c>
      <c r="EL14" s="77">
        <v>5.3306699999999999E-2</v>
      </c>
      <c r="EM14" s="77">
        <v>5.0772699999999997E-2</v>
      </c>
      <c r="EN14" s="77">
        <v>4.8470800000000001E-2</v>
      </c>
      <c r="EO14" s="77">
        <v>4.6370300000000003E-2</v>
      </c>
      <c r="EP14" s="77">
        <v>4.4446100000000002E-2</v>
      </c>
      <c r="EQ14" s="96"/>
      <c r="ES14" s="94"/>
      <c r="ET14" s="65">
        <v>0</v>
      </c>
      <c r="EU14" s="126">
        <v>0.1797868</v>
      </c>
      <c r="EV14" s="126">
        <v>0.15361250000000001</v>
      </c>
      <c r="EW14" s="126">
        <v>0.13410749999999999</v>
      </c>
      <c r="EX14" s="126">
        <v>0.1190108</v>
      </c>
      <c r="EY14" s="126">
        <v>0.1069797</v>
      </c>
      <c r="EZ14" s="126">
        <v>9.7166500000000003E-2</v>
      </c>
      <c r="FA14" s="126">
        <v>8.9009599999999994E-2</v>
      </c>
      <c r="FB14" s="126">
        <v>8.2122399999999998E-2</v>
      </c>
      <c r="FC14" s="126">
        <v>7.62298E-2</v>
      </c>
      <c r="FD14" s="126">
        <v>7.1130799999999994E-2</v>
      </c>
      <c r="FE14" s="126">
        <v>6.6675300000000007E-2</v>
      </c>
      <c r="FF14" s="126">
        <v>6.2748799999999993E-2</v>
      </c>
      <c r="FG14" s="126">
        <v>5.9263000000000003E-2</v>
      </c>
      <c r="FH14" s="77">
        <v>5.6148700000000003E-2</v>
      </c>
      <c r="FI14" s="77">
        <v>5.3349800000000003E-2</v>
      </c>
      <c r="FJ14" s="95"/>
      <c r="FK14" s="65">
        <v>0</v>
      </c>
      <c r="FL14" s="126">
        <v>0.17976230000000001</v>
      </c>
      <c r="FM14" s="126">
        <v>0.15358569999999999</v>
      </c>
      <c r="FN14" s="126">
        <v>0.1340789</v>
      </c>
      <c r="FO14" s="126">
        <v>0.1189808</v>
      </c>
      <c r="FP14" s="126">
        <v>0.1069485</v>
      </c>
      <c r="FQ14" s="126">
        <v>9.7134300000000007E-2</v>
      </c>
      <c r="FR14" s="126">
        <v>8.8976600000000003E-2</v>
      </c>
      <c r="FS14" s="126">
        <v>8.2088700000000001E-2</v>
      </c>
      <c r="FT14" s="126">
        <v>7.6195499999999999E-2</v>
      </c>
      <c r="FU14" s="126">
        <v>7.1096000000000006E-2</v>
      </c>
      <c r="FV14" s="126">
        <v>6.6640099999999994E-2</v>
      </c>
      <c r="FW14" s="126">
        <v>6.2713000000000005E-2</v>
      </c>
      <c r="FX14" s="126">
        <v>5.92262E-2</v>
      </c>
      <c r="FY14" s="77">
        <v>5.6109399999999997E-2</v>
      </c>
      <c r="FZ14" s="77">
        <v>5.3306699999999999E-2</v>
      </c>
      <c r="GA14" s="96"/>
    </row>
    <row r="15" spans="1:183" ht="15.75" customHeight="1" x14ac:dyDescent="0.25">
      <c r="A15" s="110">
        <v>1</v>
      </c>
      <c r="B15" s="75">
        <v>1.8085E-3</v>
      </c>
      <c r="C15" s="75">
        <v>1.6601999999999999E-3</v>
      </c>
      <c r="D15" s="111">
        <v>1.7344000000000001E-3</v>
      </c>
      <c r="E15" s="111">
        <v>1.7344000000000001E-3</v>
      </c>
      <c r="F15" s="111">
        <v>0</v>
      </c>
      <c r="G15" s="111">
        <v>0</v>
      </c>
      <c r="H15" s="111">
        <v>1.3045000000000001E-3</v>
      </c>
      <c r="I15" s="111">
        <v>1.3045000000000001E-3</v>
      </c>
      <c r="J15" s="111">
        <v>1.3045000000000001E-3</v>
      </c>
      <c r="K15" s="111">
        <v>1.3045000000000001E-3</v>
      </c>
      <c r="L15" s="111">
        <v>4.3284999999999999E-3</v>
      </c>
      <c r="M15" s="111">
        <v>4.3284999999999999E-3</v>
      </c>
      <c r="N15" s="111">
        <v>0</v>
      </c>
      <c r="O15" s="111">
        <v>0</v>
      </c>
      <c r="P15" s="93"/>
      <c r="Q15" s="65">
        <v>1</v>
      </c>
      <c r="R15" s="77">
        <v>0</v>
      </c>
      <c r="S15" s="77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G15" s="65">
        <v>1</v>
      </c>
      <c r="AH15" s="77">
        <v>0</v>
      </c>
      <c r="AI15" s="77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  <c r="AR15" s="111">
        <v>0</v>
      </c>
      <c r="AS15" s="111">
        <v>0</v>
      </c>
      <c r="AT15" s="111">
        <v>0</v>
      </c>
      <c r="AU15" s="111">
        <v>0</v>
      </c>
      <c r="AX15" s="94"/>
      <c r="AY15" s="65">
        <v>1</v>
      </c>
      <c r="AZ15" s="77">
        <v>1.8085E-3</v>
      </c>
      <c r="BA15" s="77">
        <v>1.8085E-3</v>
      </c>
      <c r="BB15" s="77">
        <v>1.8085E-3</v>
      </c>
      <c r="BC15" s="77">
        <v>1.8085E-3</v>
      </c>
      <c r="BD15" s="77">
        <v>1.8085E-3</v>
      </c>
      <c r="BE15" s="77">
        <v>1.8085E-3</v>
      </c>
      <c r="BF15" s="77">
        <v>1.8085E-3</v>
      </c>
      <c r="BG15" s="77">
        <v>1.8085E-3</v>
      </c>
      <c r="BH15" s="77">
        <v>1.8085E-3</v>
      </c>
      <c r="BI15" s="77">
        <v>1.8085E-3</v>
      </c>
      <c r="BJ15" s="77">
        <v>1.8085E-3</v>
      </c>
      <c r="BK15" s="77">
        <v>1.8085E-3</v>
      </c>
      <c r="BL15" s="77">
        <v>1.8085E-3</v>
      </c>
      <c r="BM15" s="77">
        <v>1.8085E-3</v>
      </c>
      <c r="BN15" s="77">
        <v>1.8104E-3</v>
      </c>
      <c r="BO15" s="95"/>
      <c r="BP15" s="65">
        <v>1</v>
      </c>
      <c r="BQ15" s="77">
        <v>1.6601999999999999E-3</v>
      </c>
      <c r="BR15" s="77">
        <v>1.6601999999999999E-3</v>
      </c>
      <c r="BS15" s="77">
        <v>1.6601999999999999E-3</v>
      </c>
      <c r="BT15" s="77">
        <v>1.6601999999999999E-3</v>
      </c>
      <c r="BU15" s="77">
        <v>1.6601999999999999E-3</v>
      </c>
      <c r="BV15" s="77">
        <v>1.6601999999999999E-3</v>
      </c>
      <c r="BW15" s="77">
        <v>1.6601999999999999E-3</v>
      </c>
      <c r="BX15" s="77">
        <v>1.6601999999999999E-3</v>
      </c>
      <c r="BY15" s="77">
        <v>1.6601999999999999E-3</v>
      </c>
      <c r="BZ15" s="77">
        <v>1.6601999999999999E-3</v>
      </c>
      <c r="CA15" s="77">
        <v>1.6601999999999999E-3</v>
      </c>
      <c r="CB15" s="77">
        <v>1.6601999999999999E-3</v>
      </c>
      <c r="CC15" s="77">
        <v>1.6601999999999999E-3</v>
      </c>
      <c r="CD15" s="77">
        <v>1.6601999999999999E-3</v>
      </c>
      <c r="CE15" s="77">
        <v>1.6601999999999999E-3</v>
      </c>
      <c r="CF15" s="96"/>
      <c r="CH15" s="94"/>
      <c r="CI15" s="81">
        <v>18</v>
      </c>
      <c r="CJ15" s="125">
        <f t="shared" ref="CJ15:CJ62" si="1">AH32</f>
        <v>2.5644999999999999E-3</v>
      </c>
      <c r="CK15" s="125">
        <f t="shared" ref="CK15:CK62" si="2">AI32</f>
        <v>7.2639999999999998E-4</v>
      </c>
      <c r="CL15" s="112">
        <v>2.5644999999999999E-3</v>
      </c>
      <c r="CM15" s="112">
        <v>7.2639999999999998E-4</v>
      </c>
      <c r="CN15" s="112"/>
      <c r="CO15" s="112"/>
      <c r="CP15" s="112"/>
      <c r="CQ15" s="112"/>
      <c r="CR15" s="96"/>
      <c r="CT15" s="113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5"/>
      <c r="DI15" s="94"/>
      <c r="DJ15" s="65">
        <v>1</v>
      </c>
      <c r="DK15" s="77">
        <v>0.1070752</v>
      </c>
      <c r="DL15" s="77">
        <v>9.7253900000000004E-2</v>
      </c>
      <c r="DM15" s="77">
        <v>8.9090299999999997E-2</v>
      </c>
      <c r="DN15" s="77">
        <v>8.2197300000000001E-2</v>
      </c>
      <c r="DO15" s="77">
        <v>7.6299699999999998E-2</v>
      </c>
      <c r="DP15" s="77">
        <v>7.1196300000000004E-2</v>
      </c>
      <c r="DQ15" s="77">
        <v>6.6737000000000005E-2</v>
      </c>
      <c r="DR15" s="77">
        <v>6.2808000000000003E-2</v>
      </c>
      <c r="DS15" s="77">
        <v>5.9320900000000003E-2</v>
      </c>
      <c r="DT15" s="77">
        <v>5.6205499999999999E-2</v>
      </c>
      <c r="DU15" s="77">
        <v>5.3405399999999999E-2</v>
      </c>
      <c r="DV15" s="77">
        <v>5.0874999999999997E-2</v>
      </c>
      <c r="DW15" s="77">
        <v>4.8577099999999998E-2</v>
      </c>
      <c r="DX15" s="77">
        <v>4.64812E-2</v>
      </c>
      <c r="DY15" s="77">
        <v>4.4561799999999999E-2</v>
      </c>
      <c r="DZ15" s="95"/>
      <c r="EA15" s="65">
        <v>1</v>
      </c>
      <c r="EB15" s="77">
        <v>0.1070361</v>
      </c>
      <c r="EC15" s="77">
        <v>9.7214599999999998E-2</v>
      </c>
      <c r="ED15" s="77">
        <v>8.9050699999999997E-2</v>
      </c>
      <c r="EE15" s="77">
        <v>8.2157400000000005E-2</v>
      </c>
      <c r="EF15" s="77">
        <v>7.6259599999999997E-2</v>
      </c>
      <c r="EG15" s="77">
        <v>7.11561E-2</v>
      </c>
      <c r="EH15" s="77">
        <v>6.6696599999999995E-2</v>
      </c>
      <c r="EI15" s="77">
        <v>6.2766600000000006E-2</v>
      </c>
      <c r="EJ15" s="77">
        <v>5.9277099999999999E-2</v>
      </c>
      <c r="EK15" s="77">
        <v>5.6157699999999998E-2</v>
      </c>
      <c r="EL15" s="77">
        <v>5.33526E-2</v>
      </c>
      <c r="EM15" s="77">
        <v>5.0816600000000003E-2</v>
      </c>
      <c r="EN15" s="77">
        <v>4.8512699999999999E-2</v>
      </c>
      <c r="EO15" s="77">
        <v>4.6410600000000003E-2</v>
      </c>
      <c r="EP15" s="77">
        <v>4.4484900000000001E-2</v>
      </c>
      <c r="EQ15" s="96"/>
      <c r="ES15" s="94"/>
      <c r="ET15" s="65">
        <v>1</v>
      </c>
      <c r="EU15" s="126">
        <v>0.17993690000000001</v>
      </c>
      <c r="EV15" s="126">
        <v>0.15374389999999999</v>
      </c>
      <c r="EW15" s="126">
        <v>0.13422429999999999</v>
      </c>
      <c r="EX15" s="126">
        <v>0.1191159</v>
      </c>
      <c r="EY15" s="126">
        <v>0.1070752</v>
      </c>
      <c r="EZ15" s="126">
        <v>9.7253900000000004E-2</v>
      </c>
      <c r="FA15" s="126">
        <v>8.9090299999999997E-2</v>
      </c>
      <c r="FB15" s="126">
        <v>8.2197300000000001E-2</v>
      </c>
      <c r="FC15" s="126">
        <v>7.6299699999999998E-2</v>
      </c>
      <c r="FD15" s="126">
        <v>7.1196300000000004E-2</v>
      </c>
      <c r="FE15" s="126">
        <v>6.6737000000000005E-2</v>
      </c>
      <c r="FF15" s="126">
        <v>6.2808000000000003E-2</v>
      </c>
      <c r="FG15" s="126">
        <v>5.9320900000000003E-2</v>
      </c>
      <c r="FH15" s="77">
        <v>5.6205499999999999E-2</v>
      </c>
      <c r="FI15" s="77">
        <v>5.3405399999999999E-2</v>
      </c>
      <c r="FJ15" s="95"/>
      <c r="FK15" s="65">
        <v>1</v>
      </c>
      <c r="FL15" s="126">
        <v>0.1799</v>
      </c>
      <c r="FM15" s="126">
        <v>0.15370629999999999</v>
      </c>
      <c r="FN15" s="126">
        <v>0.134186</v>
      </c>
      <c r="FO15" s="126">
        <v>0.11907719999999999</v>
      </c>
      <c r="FP15" s="126">
        <v>0.1070361</v>
      </c>
      <c r="FQ15" s="126">
        <v>9.7214599999999998E-2</v>
      </c>
      <c r="FR15" s="126">
        <v>8.9050699999999997E-2</v>
      </c>
      <c r="FS15" s="126">
        <v>8.2157400000000005E-2</v>
      </c>
      <c r="FT15" s="126">
        <v>7.6259599999999997E-2</v>
      </c>
      <c r="FU15" s="126">
        <v>7.11561E-2</v>
      </c>
      <c r="FV15" s="126">
        <v>6.6696599999999995E-2</v>
      </c>
      <c r="FW15" s="126">
        <v>6.2766600000000006E-2</v>
      </c>
      <c r="FX15" s="126">
        <v>5.9277099999999999E-2</v>
      </c>
      <c r="FY15" s="77">
        <v>5.6157699999999998E-2</v>
      </c>
      <c r="FZ15" s="77">
        <v>5.33526E-2</v>
      </c>
      <c r="GA15" s="96"/>
    </row>
    <row r="16" spans="1:183" ht="15" customHeight="1" x14ac:dyDescent="0.25">
      <c r="A16" s="110">
        <v>2</v>
      </c>
      <c r="B16" s="75">
        <v>1.8085E-3</v>
      </c>
      <c r="C16" s="75">
        <v>1.6601999999999999E-3</v>
      </c>
      <c r="D16" s="111">
        <v>1.7344000000000001E-3</v>
      </c>
      <c r="E16" s="111">
        <v>1.7344000000000001E-3</v>
      </c>
      <c r="F16" s="111">
        <v>0</v>
      </c>
      <c r="G16" s="111">
        <v>0</v>
      </c>
      <c r="H16" s="111">
        <v>1.3045000000000001E-3</v>
      </c>
      <c r="I16" s="111">
        <v>1.3045000000000001E-3</v>
      </c>
      <c r="J16" s="111">
        <v>1.3045000000000001E-3</v>
      </c>
      <c r="K16" s="111">
        <v>1.3045000000000001E-3</v>
      </c>
      <c r="L16" s="111">
        <v>4.3284999999999999E-3</v>
      </c>
      <c r="M16" s="111">
        <v>4.3284999999999999E-3</v>
      </c>
      <c r="N16" s="111">
        <v>0</v>
      </c>
      <c r="O16" s="111">
        <v>0</v>
      </c>
      <c r="P16" s="93"/>
      <c r="Q16" s="65">
        <v>2</v>
      </c>
      <c r="R16" s="77">
        <v>0</v>
      </c>
      <c r="S16" s="77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G16" s="65">
        <v>2</v>
      </c>
      <c r="AH16" s="77">
        <v>0</v>
      </c>
      <c r="AI16" s="77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X16" s="94"/>
      <c r="AY16" s="65">
        <v>2</v>
      </c>
      <c r="AZ16" s="77">
        <v>1.8085E-3</v>
      </c>
      <c r="BA16" s="77">
        <v>1.8085E-3</v>
      </c>
      <c r="BB16" s="77">
        <v>1.8085E-3</v>
      </c>
      <c r="BC16" s="77">
        <v>1.8085E-3</v>
      </c>
      <c r="BD16" s="77">
        <v>1.8085E-3</v>
      </c>
      <c r="BE16" s="77">
        <v>1.8085E-3</v>
      </c>
      <c r="BF16" s="77">
        <v>1.8085E-3</v>
      </c>
      <c r="BG16" s="77">
        <v>1.8085E-3</v>
      </c>
      <c r="BH16" s="77">
        <v>1.8085E-3</v>
      </c>
      <c r="BI16" s="77">
        <v>1.8085E-3</v>
      </c>
      <c r="BJ16" s="77">
        <v>1.8085E-3</v>
      </c>
      <c r="BK16" s="77">
        <v>1.8085E-3</v>
      </c>
      <c r="BL16" s="77">
        <v>1.8085E-3</v>
      </c>
      <c r="BM16" s="77">
        <v>1.8106000000000001E-3</v>
      </c>
      <c r="BN16" s="77">
        <v>1.8416999999999999E-3</v>
      </c>
      <c r="BO16" s="95"/>
      <c r="BP16" s="65">
        <v>2</v>
      </c>
      <c r="BQ16" s="77">
        <v>1.6601999999999999E-3</v>
      </c>
      <c r="BR16" s="77">
        <v>1.6601999999999999E-3</v>
      </c>
      <c r="BS16" s="77">
        <v>1.6601999999999999E-3</v>
      </c>
      <c r="BT16" s="77">
        <v>1.6601999999999999E-3</v>
      </c>
      <c r="BU16" s="77">
        <v>1.6601999999999999E-3</v>
      </c>
      <c r="BV16" s="77">
        <v>1.6601999999999999E-3</v>
      </c>
      <c r="BW16" s="77">
        <v>1.6601999999999999E-3</v>
      </c>
      <c r="BX16" s="77">
        <v>1.6601999999999999E-3</v>
      </c>
      <c r="BY16" s="77">
        <v>1.6601999999999999E-3</v>
      </c>
      <c r="BZ16" s="77">
        <v>1.6601999999999999E-3</v>
      </c>
      <c r="CA16" s="77">
        <v>1.6601999999999999E-3</v>
      </c>
      <c r="CB16" s="77">
        <v>1.6601999999999999E-3</v>
      </c>
      <c r="CC16" s="77">
        <v>1.6601999999999999E-3</v>
      </c>
      <c r="CD16" s="77">
        <v>1.6601999999999999E-3</v>
      </c>
      <c r="CE16" s="77">
        <v>1.6651000000000001E-3</v>
      </c>
      <c r="CF16" s="96"/>
      <c r="CH16" s="94"/>
      <c r="CI16" s="81">
        <v>19</v>
      </c>
      <c r="CJ16" s="125">
        <f t="shared" si="1"/>
        <v>2.5793000000000001E-3</v>
      </c>
      <c r="CK16" s="125">
        <f t="shared" si="2"/>
        <v>7.2639999999999998E-4</v>
      </c>
      <c r="CL16" s="112">
        <v>2.5793000000000001E-3</v>
      </c>
      <c r="CM16" s="112">
        <v>7.2639999999999998E-4</v>
      </c>
      <c r="CN16" s="112"/>
      <c r="CO16" s="112"/>
      <c r="CP16" s="112"/>
      <c r="CQ16" s="112"/>
      <c r="CR16" s="96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I16" s="94"/>
      <c r="DJ16" s="65">
        <v>2</v>
      </c>
      <c r="DK16" s="77">
        <v>0.1070752</v>
      </c>
      <c r="DL16" s="77">
        <v>9.7253900000000004E-2</v>
      </c>
      <c r="DM16" s="77">
        <v>8.9090299999999997E-2</v>
      </c>
      <c r="DN16" s="77">
        <v>8.2197300000000001E-2</v>
      </c>
      <c r="DO16" s="77">
        <v>7.6299699999999998E-2</v>
      </c>
      <c r="DP16" s="77">
        <v>7.1196400000000007E-2</v>
      </c>
      <c r="DQ16" s="77">
        <v>6.6738199999999998E-2</v>
      </c>
      <c r="DR16" s="77">
        <v>6.2811099999999995E-2</v>
      </c>
      <c r="DS16" s="77">
        <v>5.9325900000000001E-2</v>
      </c>
      <c r="DT16" s="77">
        <v>5.6211900000000002E-2</v>
      </c>
      <c r="DU16" s="77">
        <v>5.3412899999999999E-2</v>
      </c>
      <c r="DV16" s="77">
        <v>5.0883400000000002E-2</v>
      </c>
      <c r="DW16" s="77">
        <v>4.8586299999999999E-2</v>
      </c>
      <c r="DX16" s="77">
        <v>4.64911E-2</v>
      </c>
      <c r="DY16" s="77">
        <v>4.4572100000000003E-2</v>
      </c>
      <c r="DZ16" s="95"/>
      <c r="EA16" s="65">
        <v>2</v>
      </c>
      <c r="EB16" s="77">
        <v>0.1070361</v>
      </c>
      <c r="EC16" s="77">
        <v>9.7214599999999998E-2</v>
      </c>
      <c r="ED16" s="77">
        <v>8.9050699999999997E-2</v>
      </c>
      <c r="EE16" s="77">
        <v>8.2157400000000005E-2</v>
      </c>
      <c r="EF16" s="77">
        <v>7.6259599999999997E-2</v>
      </c>
      <c r="EG16" s="77">
        <v>7.11561E-2</v>
      </c>
      <c r="EH16" s="77">
        <v>6.6696800000000001E-2</v>
      </c>
      <c r="EI16" s="77">
        <v>6.27669E-2</v>
      </c>
      <c r="EJ16" s="77">
        <v>5.9277299999999998E-2</v>
      </c>
      <c r="EK16" s="77">
        <v>5.6157899999999997E-2</v>
      </c>
      <c r="EL16" s="77">
        <v>5.3352799999999999E-2</v>
      </c>
      <c r="EM16" s="77">
        <v>5.0816800000000002E-2</v>
      </c>
      <c r="EN16" s="77">
        <v>4.8513100000000003E-2</v>
      </c>
      <c r="EO16" s="77">
        <v>4.6411000000000001E-2</v>
      </c>
      <c r="EP16" s="77">
        <v>4.4485400000000001E-2</v>
      </c>
      <c r="EQ16" s="96"/>
      <c r="ES16" s="94"/>
      <c r="ET16" s="65">
        <v>2</v>
      </c>
      <c r="EU16" s="126">
        <v>0.17993690000000001</v>
      </c>
      <c r="EV16" s="126">
        <v>0.15374389999999999</v>
      </c>
      <c r="EW16" s="126">
        <v>0.13422429999999999</v>
      </c>
      <c r="EX16" s="126">
        <v>0.1191159</v>
      </c>
      <c r="EY16" s="126">
        <v>0.1070752</v>
      </c>
      <c r="EZ16" s="126">
        <v>9.7253900000000004E-2</v>
      </c>
      <c r="FA16" s="126">
        <v>8.9090299999999997E-2</v>
      </c>
      <c r="FB16" s="126">
        <v>8.2197300000000001E-2</v>
      </c>
      <c r="FC16" s="126">
        <v>7.6299699999999998E-2</v>
      </c>
      <c r="FD16" s="126">
        <v>7.1196400000000007E-2</v>
      </c>
      <c r="FE16" s="126">
        <v>6.6738199999999998E-2</v>
      </c>
      <c r="FF16" s="126">
        <v>6.2811099999999995E-2</v>
      </c>
      <c r="FG16" s="126">
        <v>5.9325900000000001E-2</v>
      </c>
      <c r="FH16" s="77">
        <v>5.6211900000000002E-2</v>
      </c>
      <c r="FI16" s="77">
        <v>5.3412899999999999E-2</v>
      </c>
      <c r="FJ16" s="95"/>
      <c r="FK16" s="65">
        <v>2</v>
      </c>
      <c r="FL16" s="126">
        <v>0.1799</v>
      </c>
      <c r="FM16" s="126">
        <v>0.15370629999999999</v>
      </c>
      <c r="FN16" s="126">
        <v>0.134186</v>
      </c>
      <c r="FO16" s="126">
        <v>0.11907719999999999</v>
      </c>
      <c r="FP16" s="126">
        <v>0.1070361</v>
      </c>
      <c r="FQ16" s="126">
        <v>9.7214599999999998E-2</v>
      </c>
      <c r="FR16" s="126">
        <v>8.9050699999999997E-2</v>
      </c>
      <c r="FS16" s="126">
        <v>8.2157400000000005E-2</v>
      </c>
      <c r="FT16" s="126">
        <v>7.6259599999999997E-2</v>
      </c>
      <c r="FU16" s="126">
        <v>7.11561E-2</v>
      </c>
      <c r="FV16" s="126">
        <v>6.6696800000000001E-2</v>
      </c>
      <c r="FW16" s="126">
        <v>6.27669E-2</v>
      </c>
      <c r="FX16" s="126">
        <v>5.9277299999999998E-2</v>
      </c>
      <c r="FY16" s="77">
        <v>5.6157899999999997E-2</v>
      </c>
      <c r="FZ16" s="77">
        <v>5.3352799999999999E-2</v>
      </c>
      <c r="GA16" s="96"/>
    </row>
    <row r="17" spans="1:183" ht="15.75" customHeight="1" x14ac:dyDescent="0.25">
      <c r="A17" s="110">
        <v>3</v>
      </c>
      <c r="B17" s="75">
        <v>1.8085E-3</v>
      </c>
      <c r="C17" s="75">
        <v>1.6601999999999999E-3</v>
      </c>
      <c r="D17" s="111">
        <v>1.7344000000000001E-3</v>
      </c>
      <c r="E17" s="111">
        <v>1.7344000000000001E-3</v>
      </c>
      <c r="F17" s="111">
        <v>0</v>
      </c>
      <c r="G17" s="111">
        <v>0</v>
      </c>
      <c r="H17" s="111">
        <v>1.3045000000000001E-3</v>
      </c>
      <c r="I17" s="111">
        <v>1.3045000000000001E-3</v>
      </c>
      <c r="J17" s="111">
        <v>1.3045000000000001E-3</v>
      </c>
      <c r="K17" s="111">
        <v>1.3045000000000001E-3</v>
      </c>
      <c r="L17" s="111">
        <v>4.3284999999999999E-3</v>
      </c>
      <c r="M17" s="111">
        <v>4.3284999999999999E-3</v>
      </c>
      <c r="N17" s="111">
        <v>0</v>
      </c>
      <c r="O17" s="111">
        <v>0</v>
      </c>
      <c r="P17" s="93"/>
      <c r="Q17" s="65">
        <v>3</v>
      </c>
      <c r="R17" s="77">
        <v>0</v>
      </c>
      <c r="S17" s="77">
        <v>0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G17" s="65">
        <v>3</v>
      </c>
      <c r="AH17" s="77">
        <v>0</v>
      </c>
      <c r="AI17" s="77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111">
        <v>0</v>
      </c>
      <c r="AX17" s="94"/>
      <c r="AY17" s="65">
        <v>3</v>
      </c>
      <c r="AZ17" s="77">
        <v>1.8085E-3</v>
      </c>
      <c r="BA17" s="77">
        <v>1.8085E-3</v>
      </c>
      <c r="BB17" s="77">
        <v>1.8085E-3</v>
      </c>
      <c r="BC17" s="77">
        <v>1.8085E-3</v>
      </c>
      <c r="BD17" s="77">
        <v>1.8085E-3</v>
      </c>
      <c r="BE17" s="77">
        <v>1.8085E-3</v>
      </c>
      <c r="BF17" s="77">
        <v>1.8085E-3</v>
      </c>
      <c r="BG17" s="77">
        <v>1.8085E-3</v>
      </c>
      <c r="BH17" s="77">
        <v>1.8085E-3</v>
      </c>
      <c r="BI17" s="77">
        <v>1.8085E-3</v>
      </c>
      <c r="BJ17" s="77">
        <v>1.8085E-3</v>
      </c>
      <c r="BK17" s="77">
        <v>1.8085E-3</v>
      </c>
      <c r="BL17" s="77">
        <v>1.8106999999999999E-3</v>
      </c>
      <c r="BM17" s="77">
        <v>1.8441E-3</v>
      </c>
      <c r="BN17" s="77">
        <v>1.9122E-3</v>
      </c>
      <c r="BO17" s="95"/>
      <c r="BP17" s="65">
        <v>3</v>
      </c>
      <c r="BQ17" s="77">
        <v>1.6601999999999999E-3</v>
      </c>
      <c r="BR17" s="77">
        <v>1.6601999999999999E-3</v>
      </c>
      <c r="BS17" s="77">
        <v>1.6601999999999999E-3</v>
      </c>
      <c r="BT17" s="77">
        <v>1.6601999999999999E-3</v>
      </c>
      <c r="BU17" s="77">
        <v>1.6601999999999999E-3</v>
      </c>
      <c r="BV17" s="77">
        <v>1.6601999999999999E-3</v>
      </c>
      <c r="BW17" s="77">
        <v>1.6601999999999999E-3</v>
      </c>
      <c r="BX17" s="77">
        <v>1.6601999999999999E-3</v>
      </c>
      <c r="BY17" s="77">
        <v>1.6601999999999999E-3</v>
      </c>
      <c r="BZ17" s="77">
        <v>1.6601999999999999E-3</v>
      </c>
      <c r="CA17" s="77">
        <v>1.6601999999999999E-3</v>
      </c>
      <c r="CB17" s="77">
        <v>1.6601999999999999E-3</v>
      </c>
      <c r="CC17" s="77">
        <v>1.6601999999999999E-3</v>
      </c>
      <c r="CD17" s="77">
        <v>1.6655000000000001E-3</v>
      </c>
      <c r="CE17" s="77">
        <v>1.6720000000000001E-3</v>
      </c>
      <c r="CF17" s="96"/>
      <c r="CH17" s="94"/>
      <c r="CI17" s="81">
        <v>20</v>
      </c>
      <c r="CJ17" s="125">
        <f t="shared" si="1"/>
        <v>2.5940999999999998E-3</v>
      </c>
      <c r="CK17" s="125">
        <f t="shared" si="2"/>
        <v>7.4120000000000002E-4</v>
      </c>
      <c r="CL17" s="112">
        <v>2.5940999999999998E-3</v>
      </c>
      <c r="CM17" s="112">
        <v>7.4120000000000002E-4</v>
      </c>
      <c r="CN17" s="112"/>
      <c r="CO17" s="112"/>
      <c r="CP17" s="112"/>
      <c r="CQ17" s="112"/>
      <c r="CR17" s="96"/>
      <c r="DI17" s="94"/>
      <c r="DJ17" s="65">
        <v>3</v>
      </c>
      <c r="DK17" s="77">
        <v>0.1070752</v>
      </c>
      <c r="DL17" s="77">
        <v>9.7253900000000004E-2</v>
      </c>
      <c r="DM17" s="77">
        <v>8.9090299999999997E-2</v>
      </c>
      <c r="DN17" s="77">
        <v>8.2197300000000001E-2</v>
      </c>
      <c r="DO17" s="77">
        <v>7.6299699999999998E-2</v>
      </c>
      <c r="DP17" s="77">
        <v>7.1197700000000003E-2</v>
      </c>
      <c r="DQ17" s="77">
        <v>6.6741700000000001E-2</v>
      </c>
      <c r="DR17" s="77">
        <v>6.28166E-2</v>
      </c>
      <c r="DS17" s="77">
        <v>5.9332999999999997E-2</v>
      </c>
      <c r="DT17" s="77">
        <v>5.6220199999999998E-2</v>
      </c>
      <c r="DU17" s="77">
        <v>5.3422200000000003E-2</v>
      </c>
      <c r="DV17" s="77">
        <v>5.0893599999999997E-2</v>
      </c>
      <c r="DW17" s="77">
        <v>4.8597099999999997E-2</v>
      </c>
      <c r="DX17" s="77">
        <v>4.6502300000000003E-2</v>
      </c>
      <c r="DY17" s="77">
        <v>4.45838E-2</v>
      </c>
      <c r="DZ17" s="95"/>
      <c r="EA17" s="65">
        <v>3</v>
      </c>
      <c r="EB17" s="77">
        <v>0.1070361</v>
      </c>
      <c r="EC17" s="77">
        <v>9.7214599999999998E-2</v>
      </c>
      <c r="ED17" s="77">
        <v>8.9050699999999997E-2</v>
      </c>
      <c r="EE17" s="77">
        <v>8.2157400000000005E-2</v>
      </c>
      <c r="EF17" s="77">
        <v>7.6259599999999997E-2</v>
      </c>
      <c r="EG17" s="77">
        <v>7.1156300000000006E-2</v>
      </c>
      <c r="EH17" s="77">
        <v>6.6697199999999998E-2</v>
      </c>
      <c r="EI17" s="77">
        <v>6.2767199999999995E-2</v>
      </c>
      <c r="EJ17" s="77">
        <v>5.9277499999999997E-2</v>
      </c>
      <c r="EK17" s="77">
        <v>5.6158100000000002E-2</v>
      </c>
      <c r="EL17" s="77">
        <v>5.3353100000000001E-2</v>
      </c>
      <c r="EM17" s="77">
        <v>5.08172E-2</v>
      </c>
      <c r="EN17" s="77">
        <v>4.8513500000000001E-2</v>
      </c>
      <c r="EO17" s="77">
        <v>4.6411599999999997E-2</v>
      </c>
      <c r="EP17" s="77">
        <v>4.4486100000000001E-2</v>
      </c>
      <c r="EQ17" s="96"/>
      <c r="ES17" s="94"/>
      <c r="ET17" s="65">
        <v>3</v>
      </c>
      <c r="EU17" s="126">
        <v>0.17993690000000001</v>
      </c>
      <c r="EV17" s="126">
        <v>0.15374389999999999</v>
      </c>
      <c r="EW17" s="126">
        <v>0.13422429999999999</v>
      </c>
      <c r="EX17" s="126">
        <v>0.1191159</v>
      </c>
      <c r="EY17" s="126">
        <v>0.1070752</v>
      </c>
      <c r="EZ17" s="126">
        <v>9.7253900000000004E-2</v>
      </c>
      <c r="FA17" s="126">
        <v>8.9090299999999997E-2</v>
      </c>
      <c r="FB17" s="126">
        <v>8.2197300000000001E-2</v>
      </c>
      <c r="FC17" s="126">
        <v>7.6299699999999998E-2</v>
      </c>
      <c r="FD17" s="126">
        <v>7.1197700000000003E-2</v>
      </c>
      <c r="FE17" s="126">
        <v>6.6741700000000001E-2</v>
      </c>
      <c r="FF17" s="126">
        <v>6.28166E-2</v>
      </c>
      <c r="FG17" s="126">
        <v>5.9332999999999997E-2</v>
      </c>
      <c r="FH17" s="77">
        <v>5.6220199999999998E-2</v>
      </c>
      <c r="FI17" s="77">
        <v>5.3422200000000003E-2</v>
      </c>
      <c r="FJ17" s="95"/>
      <c r="FK17" s="65">
        <v>3</v>
      </c>
      <c r="FL17" s="126">
        <v>0.1799</v>
      </c>
      <c r="FM17" s="126">
        <v>0.15370629999999999</v>
      </c>
      <c r="FN17" s="126">
        <v>0.134186</v>
      </c>
      <c r="FO17" s="126">
        <v>0.11907719999999999</v>
      </c>
      <c r="FP17" s="126">
        <v>0.1070361</v>
      </c>
      <c r="FQ17" s="126">
        <v>9.7214599999999998E-2</v>
      </c>
      <c r="FR17" s="126">
        <v>8.9050699999999997E-2</v>
      </c>
      <c r="FS17" s="126">
        <v>8.2157400000000005E-2</v>
      </c>
      <c r="FT17" s="126">
        <v>7.6259599999999997E-2</v>
      </c>
      <c r="FU17" s="126">
        <v>7.1156300000000006E-2</v>
      </c>
      <c r="FV17" s="126">
        <v>6.6697199999999998E-2</v>
      </c>
      <c r="FW17" s="126">
        <v>6.2767199999999995E-2</v>
      </c>
      <c r="FX17" s="126">
        <v>5.9277499999999997E-2</v>
      </c>
      <c r="FY17" s="77">
        <v>5.6158100000000002E-2</v>
      </c>
      <c r="FZ17" s="77">
        <v>5.3353100000000001E-2</v>
      </c>
      <c r="GA17" s="96"/>
    </row>
    <row r="18" spans="1:183" ht="15" customHeight="1" x14ac:dyDescent="0.25">
      <c r="A18" s="110">
        <v>4</v>
      </c>
      <c r="B18" s="75">
        <v>1.8085E-3</v>
      </c>
      <c r="C18" s="75">
        <v>1.6601999999999999E-3</v>
      </c>
      <c r="D18" s="111">
        <v>1.7344000000000001E-3</v>
      </c>
      <c r="E18" s="111">
        <v>1.7344000000000001E-3</v>
      </c>
      <c r="F18" s="111">
        <v>0</v>
      </c>
      <c r="G18" s="111">
        <v>0</v>
      </c>
      <c r="H18" s="111">
        <v>1.3045000000000001E-3</v>
      </c>
      <c r="I18" s="111">
        <v>1.3045000000000001E-3</v>
      </c>
      <c r="J18" s="111">
        <v>1.3045000000000001E-3</v>
      </c>
      <c r="K18" s="111">
        <v>1.3045000000000001E-3</v>
      </c>
      <c r="L18" s="111">
        <v>4.3284999999999999E-3</v>
      </c>
      <c r="M18" s="111">
        <v>4.3284999999999999E-3</v>
      </c>
      <c r="N18" s="111">
        <v>0</v>
      </c>
      <c r="O18" s="111">
        <v>0</v>
      </c>
      <c r="P18" s="93"/>
      <c r="Q18" s="65">
        <v>4</v>
      </c>
      <c r="R18" s="77">
        <v>0</v>
      </c>
      <c r="S18" s="77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G18" s="65">
        <v>4</v>
      </c>
      <c r="AH18" s="77">
        <v>0</v>
      </c>
      <c r="AI18" s="77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X18" s="94"/>
      <c r="AY18" s="65">
        <v>4</v>
      </c>
      <c r="AZ18" s="77">
        <v>1.8085E-3</v>
      </c>
      <c r="BA18" s="77">
        <v>1.8085E-3</v>
      </c>
      <c r="BB18" s="77">
        <v>1.8085E-3</v>
      </c>
      <c r="BC18" s="77">
        <v>1.8085E-3</v>
      </c>
      <c r="BD18" s="77">
        <v>1.8085E-3</v>
      </c>
      <c r="BE18" s="77">
        <v>1.8085E-3</v>
      </c>
      <c r="BF18" s="77">
        <v>1.8085E-3</v>
      </c>
      <c r="BG18" s="77">
        <v>1.8085E-3</v>
      </c>
      <c r="BH18" s="77">
        <v>1.8085E-3</v>
      </c>
      <c r="BI18" s="77">
        <v>1.8085E-3</v>
      </c>
      <c r="BJ18" s="77">
        <v>1.8085E-3</v>
      </c>
      <c r="BK18" s="77">
        <v>1.8109000000000001E-3</v>
      </c>
      <c r="BL18" s="77">
        <v>1.8469000000000001E-3</v>
      </c>
      <c r="BM18" s="77">
        <v>1.9197000000000001E-3</v>
      </c>
      <c r="BN18" s="77">
        <v>1.9915000000000002E-3</v>
      </c>
      <c r="BO18" s="95"/>
      <c r="BP18" s="65">
        <v>4</v>
      </c>
      <c r="BQ18" s="77">
        <v>1.6601999999999999E-3</v>
      </c>
      <c r="BR18" s="77">
        <v>1.6601999999999999E-3</v>
      </c>
      <c r="BS18" s="77">
        <v>1.6601999999999999E-3</v>
      </c>
      <c r="BT18" s="77">
        <v>1.6601999999999999E-3</v>
      </c>
      <c r="BU18" s="77">
        <v>1.6601999999999999E-3</v>
      </c>
      <c r="BV18" s="77">
        <v>1.6601999999999999E-3</v>
      </c>
      <c r="BW18" s="77">
        <v>1.6601999999999999E-3</v>
      </c>
      <c r="BX18" s="77">
        <v>1.6601999999999999E-3</v>
      </c>
      <c r="BY18" s="77">
        <v>1.6601999999999999E-3</v>
      </c>
      <c r="BZ18" s="77">
        <v>1.6601999999999999E-3</v>
      </c>
      <c r="CA18" s="77">
        <v>1.6601999999999999E-3</v>
      </c>
      <c r="CB18" s="77">
        <v>1.6601999999999999E-3</v>
      </c>
      <c r="CC18" s="77">
        <v>1.6659000000000001E-3</v>
      </c>
      <c r="CD18" s="77">
        <v>1.6727999999999999E-3</v>
      </c>
      <c r="CE18" s="77">
        <v>1.6691E-3</v>
      </c>
      <c r="CF18" s="96"/>
      <c r="CH18" s="94"/>
      <c r="CI18" s="81">
        <v>21</v>
      </c>
      <c r="CJ18" s="125">
        <f t="shared" si="1"/>
        <v>2.6088999999999999E-3</v>
      </c>
      <c r="CK18" s="125">
        <f t="shared" si="2"/>
        <v>7.5600000000000005E-4</v>
      </c>
      <c r="CL18" s="112">
        <v>2.6088999999999999E-3</v>
      </c>
      <c r="CM18" s="112">
        <v>7.5600000000000005E-4</v>
      </c>
      <c r="CN18" s="112"/>
      <c r="CO18" s="112"/>
      <c r="CP18" s="112"/>
      <c r="CQ18" s="112"/>
      <c r="CR18" s="96"/>
      <c r="CT18" s="88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90"/>
      <c r="DI18" s="94"/>
      <c r="DJ18" s="65">
        <v>4</v>
      </c>
      <c r="DK18" s="77">
        <v>0.1070752</v>
      </c>
      <c r="DL18" s="77">
        <v>9.7253900000000004E-2</v>
      </c>
      <c r="DM18" s="77">
        <v>8.9090299999999997E-2</v>
      </c>
      <c r="DN18" s="77">
        <v>8.2197400000000004E-2</v>
      </c>
      <c r="DO18" s="77">
        <v>7.63012E-2</v>
      </c>
      <c r="DP18" s="77">
        <v>7.1201700000000007E-2</v>
      </c>
      <c r="DQ18" s="77">
        <v>6.6748000000000002E-2</v>
      </c>
      <c r="DR18" s="77">
        <v>6.2824599999999994E-2</v>
      </c>
      <c r="DS18" s="77">
        <v>5.9342300000000001E-2</v>
      </c>
      <c r="DT18" s="77">
        <v>5.6230599999999999E-2</v>
      </c>
      <c r="DU18" s="77">
        <v>5.3433399999999999E-2</v>
      </c>
      <c r="DV18" s="77">
        <v>5.0905400000000003E-2</v>
      </c>
      <c r="DW18" s="77">
        <v>4.8609399999999997E-2</v>
      </c>
      <c r="DX18" s="77">
        <v>4.6515099999999997E-2</v>
      </c>
      <c r="DY18" s="77">
        <v>4.4596799999999999E-2</v>
      </c>
      <c r="DZ18" s="95"/>
      <c r="EA18" s="65">
        <v>4</v>
      </c>
      <c r="EB18" s="77">
        <v>0.1070361</v>
      </c>
      <c r="EC18" s="77">
        <v>9.7214599999999998E-2</v>
      </c>
      <c r="ED18" s="77">
        <v>8.9050699999999997E-2</v>
      </c>
      <c r="EE18" s="77">
        <v>8.2157400000000005E-2</v>
      </c>
      <c r="EF18" s="77">
        <v>7.6259800000000003E-2</v>
      </c>
      <c r="EG18" s="77">
        <v>7.1156800000000006E-2</v>
      </c>
      <c r="EH18" s="77">
        <v>6.6697500000000007E-2</v>
      </c>
      <c r="EI18" s="77">
        <v>6.2767500000000004E-2</v>
      </c>
      <c r="EJ18" s="77">
        <v>5.9277799999999999E-2</v>
      </c>
      <c r="EK18" s="77">
        <v>5.6158399999999997E-2</v>
      </c>
      <c r="EL18" s="77">
        <v>5.3353499999999998E-2</v>
      </c>
      <c r="EM18" s="77">
        <v>5.08177E-2</v>
      </c>
      <c r="EN18" s="77">
        <v>4.85142E-2</v>
      </c>
      <c r="EO18" s="77">
        <v>4.6412399999999999E-2</v>
      </c>
      <c r="EP18" s="77">
        <v>4.4486999999999999E-2</v>
      </c>
      <c r="EQ18" s="96"/>
      <c r="ES18" s="94"/>
      <c r="ET18" s="65">
        <v>4</v>
      </c>
      <c r="EU18" s="126">
        <v>0.17993690000000001</v>
      </c>
      <c r="EV18" s="126">
        <v>0.15374389999999999</v>
      </c>
      <c r="EW18" s="126">
        <v>0.13422429999999999</v>
      </c>
      <c r="EX18" s="126">
        <v>0.1191159</v>
      </c>
      <c r="EY18" s="126">
        <v>0.1070752</v>
      </c>
      <c r="EZ18" s="126">
        <v>9.7253900000000004E-2</v>
      </c>
      <c r="FA18" s="126">
        <v>8.9090299999999997E-2</v>
      </c>
      <c r="FB18" s="126">
        <v>8.2197400000000004E-2</v>
      </c>
      <c r="FC18" s="126">
        <v>7.63012E-2</v>
      </c>
      <c r="FD18" s="126">
        <v>7.1201700000000007E-2</v>
      </c>
      <c r="FE18" s="126">
        <v>6.6748000000000002E-2</v>
      </c>
      <c r="FF18" s="126">
        <v>6.2824599999999994E-2</v>
      </c>
      <c r="FG18" s="126">
        <v>5.9342300000000001E-2</v>
      </c>
      <c r="FH18" s="77">
        <v>5.6230599999999999E-2</v>
      </c>
      <c r="FI18" s="77">
        <v>5.3433399999999999E-2</v>
      </c>
      <c r="FJ18" s="95"/>
      <c r="FK18" s="65">
        <v>4</v>
      </c>
      <c r="FL18" s="126">
        <v>0.1799</v>
      </c>
      <c r="FM18" s="126">
        <v>0.15370629999999999</v>
      </c>
      <c r="FN18" s="126">
        <v>0.134186</v>
      </c>
      <c r="FO18" s="126">
        <v>0.11907719999999999</v>
      </c>
      <c r="FP18" s="126">
        <v>0.1070361</v>
      </c>
      <c r="FQ18" s="126">
        <v>9.7214599999999998E-2</v>
      </c>
      <c r="FR18" s="126">
        <v>8.9050699999999997E-2</v>
      </c>
      <c r="FS18" s="126">
        <v>8.2157400000000005E-2</v>
      </c>
      <c r="FT18" s="126">
        <v>7.6259800000000003E-2</v>
      </c>
      <c r="FU18" s="126">
        <v>7.1156800000000006E-2</v>
      </c>
      <c r="FV18" s="126">
        <v>6.6697500000000007E-2</v>
      </c>
      <c r="FW18" s="126">
        <v>6.2767500000000004E-2</v>
      </c>
      <c r="FX18" s="126">
        <v>5.9277799999999999E-2</v>
      </c>
      <c r="FY18" s="77">
        <v>5.6158399999999997E-2</v>
      </c>
      <c r="FZ18" s="77">
        <v>5.3353499999999998E-2</v>
      </c>
      <c r="GA18" s="96"/>
    </row>
    <row r="19" spans="1:183" ht="15" customHeight="1" x14ac:dyDescent="0.25">
      <c r="A19" s="110">
        <v>5</v>
      </c>
      <c r="B19" s="75">
        <v>1.8085E-3</v>
      </c>
      <c r="C19" s="75">
        <v>1.6601999999999999E-3</v>
      </c>
      <c r="D19" s="111">
        <v>1.7344000000000001E-3</v>
      </c>
      <c r="E19" s="111">
        <v>1.7344000000000001E-3</v>
      </c>
      <c r="F19" s="111">
        <v>0</v>
      </c>
      <c r="G19" s="111">
        <v>0</v>
      </c>
      <c r="H19" s="111">
        <v>1.3045000000000001E-3</v>
      </c>
      <c r="I19" s="111">
        <v>1.3045000000000001E-3</v>
      </c>
      <c r="J19" s="111">
        <v>1.3045000000000001E-3</v>
      </c>
      <c r="K19" s="111">
        <v>1.3045000000000001E-3</v>
      </c>
      <c r="L19" s="111">
        <v>4.3284999999999999E-3</v>
      </c>
      <c r="M19" s="111">
        <v>4.3284999999999999E-3</v>
      </c>
      <c r="N19" s="111">
        <v>0</v>
      </c>
      <c r="O19" s="111">
        <v>0</v>
      </c>
      <c r="P19" s="93"/>
      <c r="Q19" s="65">
        <v>5</v>
      </c>
      <c r="R19" s="77">
        <v>0</v>
      </c>
      <c r="S19" s="77">
        <v>0</v>
      </c>
      <c r="T19" s="111">
        <v>0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G19" s="65">
        <v>5</v>
      </c>
      <c r="AH19" s="77">
        <v>0</v>
      </c>
      <c r="AI19" s="77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X19" s="94"/>
      <c r="AY19" s="65">
        <v>5</v>
      </c>
      <c r="AZ19" s="77">
        <v>1.8085E-3</v>
      </c>
      <c r="BA19" s="77">
        <v>1.8085E-3</v>
      </c>
      <c r="BB19" s="77">
        <v>1.8085E-3</v>
      </c>
      <c r="BC19" s="77">
        <v>1.8085E-3</v>
      </c>
      <c r="BD19" s="77">
        <v>1.8085E-3</v>
      </c>
      <c r="BE19" s="77">
        <v>1.8085E-3</v>
      </c>
      <c r="BF19" s="77">
        <v>1.8085E-3</v>
      </c>
      <c r="BG19" s="77">
        <v>1.8085E-3</v>
      </c>
      <c r="BH19" s="77">
        <v>1.8085E-3</v>
      </c>
      <c r="BI19" s="77">
        <v>1.8085E-3</v>
      </c>
      <c r="BJ19" s="77">
        <v>1.8110999999999999E-3</v>
      </c>
      <c r="BK19" s="77">
        <v>1.8500999999999999E-3</v>
      </c>
      <c r="BL19" s="77">
        <v>1.9283E-3</v>
      </c>
      <c r="BM19" s="77">
        <v>2.0046999999999999E-3</v>
      </c>
      <c r="BN19" s="77">
        <v>2.0717999999999999E-3</v>
      </c>
      <c r="BO19" s="95"/>
      <c r="BP19" s="65">
        <v>5</v>
      </c>
      <c r="BQ19" s="77">
        <v>1.6601999999999999E-3</v>
      </c>
      <c r="BR19" s="77">
        <v>1.6601999999999999E-3</v>
      </c>
      <c r="BS19" s="77">
        <v>1.6601999999999999E-3</v>
      </c>
      <c r="BT19" s="77">
        <v>1.6601999999999999E-3</v>
      </c>
      <c r="BU19" s="77">
        <v>1.6601999999999999E-3</v>
      </c>
      <c r="BV19" s="77">
        <v>1.6601999999999999E-3</v>
      </c>
      <c r="BW19" s="77">
        <v>1.6601999999999999E-3</v>
      </c>
      <c r="BX19" s="77">
        <v>1.6601999999999999E-3</v>
      </c>
      <c r="BY19" s="77">
        <v>1.6601999999999999E-3</v>
      </c>
      <c r="BZ19" s="77">
        <v>1.6601999999999999E-3</v>
      </c>
      <c r="CA19" s="77">
        <v>1.6601999999999999E-3</v>
      </c>
      <c r="CB19" s="77">
        <v>1.6664E-3</v>
      </c>
      <c r="CC19" s="77">
        <v>1.6738E-3</v>
      </c>
      <c r="CD19" s="77">
        <v>1.6697000000000001E-3</v>
      </c>
      <c r="CE19" s="77">
        <v>1.6691E-3</v>
      </c>
      <c r="CF19" s="96"/>
      <c r="CH19" s="94"/>
      <c r="CI19" s="81">
        <v>22</v>
      </c>
      <c r="CJ19" s="125">
        <f t="shared" si="1"/>
        <v>2.6237999999999999E-3</v>
      </c>
      <c r="CK19" s="125">
        <f t="shared" si="2"/>
        <v>7.7079999999999998E-4</v>
      </c>
      <c r="CL19" s="112">
        <v>2.6237999999999999E-3</v>
      </c>
      <c r="CM19" s="112">
        <v>7.7079999999999998E-4</v>
      </c>
      <c r="CN19" s="112"/>
      <c r="CO19" s="112"/>
      <c r="CP19" s="112"/>
      <c r="CQ19" s="112"/>
      <c r="CR19" s="96"/>
      <c r="CT19" s="94"/>
      <c r="CU19" s="95" t="s">
        <v>413</v>
      </c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6"/>
      <c r="DI19" s="94"/>
      <c r="DJ19" s="65">
        <v>5</v>
      </c>
      <c r="DK19" s="77">
        <v>0.1070752</v>
      </c>
      <c r="DL19" s="77">
        <v>9.7253900000000004E-2</v>
      </c>
      <c r="DM19" s="77">
        <v>8.90904E-2</v>
      </c>
      <c r="DN19" s="77">
        <v>8.2199099999999997E-2</v>
      </c>
      <c r="DO19" s="77">
        <v>7.6305899999999996E-2</v>
      </c>
      <c r="DP19" s="77">
        <v>7.1208900000000006E-2</v>
      </c>
      <c r="DQ19" s="77">
        <v>6.6756999999999997E-2</v>
      </c>
      <c r="DR19" s="77">
        <v>6.2835100000000005E-2</v>
      </c>
      <c r="DS19" s="77">
        <v>5.9353799999999998E-2</v>
      </c>
      <c r="DT19" s="77">
        <v>5.6243000000000001E-2</v>
      </c>
      <c r="DU19" s="77">
        <v>5.3446500000000001E-2</v>
      </c>
      <c r="DV19" s="77">
        <v>5.0918900000000003E-2</v>
      </c>
      <c r="DW19" s="77">
        <v>4.8623399999999997E-2</v>
      </c>
      <c r="DX19" s="77">
        <v>4.6529300000000003E-2</v>
      </c>
      <c r="DY19" s="77">
        <v>4.4611199999999997E-2</v>
      </c>
      <c r="DZ19" s="95"/>
      <c r="EA19" s="65">
        <v>5</v>
      </c>
      <c r="EB19" s="77">
        <v>0.1070361</v>
      </c>
      <c r="EC19" s="77">
        <v>9.7214599999999998E-2</v>
      </c>
      <c r="ED19" s="77">
        <v>8.9050699999999997E-2</v>
      </c>
      <c r="EE19" s="77">
        <v>8.21577E-2</v>
      </c>
      <c r="EF19" s="77">
        <v>7.6260400000000006E-2</v>
      </c>
      <c r="EG19" s="77">
        <v>7.1157100000000001E-2</v>
      </c>
      <c r="EH19" s="77">
        <v>6.6697800000000002E-2</v>
      </c>
      <c r="EI19" s="77">
        <v>6.2767799999999999E-2</v>
      </c>
      <c r="EJ19" s="77">
        <v>5.92781E-2</v>
      </c>
      <c r="EK19" s="77">
        <v>5.6158899999999998E-2</v>
      </c>
      <c r="EL19" s="77">
        <v>5.3353999999999999E-2</v>
      </c>
      <c r="EM19" s="77">
        <v>5.08184E-2</v>
      </c>
      <c r="EN19" s="77">
        <v>4.8515000000000003E-2</v>
      </c>
      <c r="EO19" s="77">
        <v>4.64134E-2</v>
      </c>
      <c r="EP19" s="77">
        <v>4.4488100000000003E-2</v>
      </c>
      <c r="EQ19" s="96"/>
      <c r="ES19" s="94"/>
      <c r="ET19" s="65">
        <v>5</v>
      </c>
      <c r="EU19" s="126">
        <v>0.17993690000000001</v>
      </c>
      <c r="EV19" s="126">
        <v>0.15374389999999999</v>
      </c>
      <c r="EW19" s="126">
        <v>0.13422429999999999</v>
      </c>
      <c r="EX19" s="126">
        <v>0.1191159</v>
      </c>
      <c r="EY19" s="126">
        <v>0.1070752</v>
      </c>
      <c r="EZ19" s="126">
        <v>9.7253900000000004E-2</v>
      </c>
      <c r="FA19" s="126">
        <v>8.90904E-2</v>
      </c>
      <c r="FB19" s="126">
        <v>8.2199099999999997E-2</v>
      </c>
      <c r="FC19" s="126">
        <v>7.6305899999999996E-2</v>
      </c>
      <c r="FD19" s="126">
        <v>7.1208900000000006E-2</v>
      </c>
      <c r="FE19" s="126">
        <v>6.6756999999999997E-2</v>
      </c>
      <c r="FF19" s="126">
        <v>6.2835100000000005E-2</v>
      </c>
      <c r="FG19" s="126">
        <v>5.9353799999999998E-2</v>
      </c>
      <c r="FH19" s="77">
        <v>5.6243000000000001E-2</v>
      </c>
      <c r="FI19" s="77">
        <v>5.3446500000000001E-2</v>
      </c>
      <c r="FJ19" s="95"/>
      <c r="FK19" s="65">
        <v>5</v>
      </c>
      <c r="FL19" s="126">
        <v>0.1799</v>
      </c>
      <c r="FM19" s="126">
        <v>0.15370629999999999</v>
      </c>
      <c r="FN19" s="126">
        <v>0.134186</v>
      </c>
      <c r="FO19" s="126">
        <v>0.11907719999999999</v>
      </c>
      <c r="FP19" s="126">
        <v>0.1070361</v>
      </c>
      <c r="FQ19" s="126">
        <v>9.7214599999999998E-2</v>
      </c>
      <c r="FR19" s="126">
        <v>8.9050699999999997E-2</v>
      </c>
      <c r="FS19" s="126">
        <v>8.21577E-2</v>
      </c>
      <c r="FT19" s="126">
        <v>7.6260400000000006E-2</v>
      </c>
      <c r="FU19" s="126">
        <v>7.1157100000000001E-2</v>
      </c>
      <c r="FV19" s="126">
        <v>6.6697800000000002E-2</v>
      </c>
      <c r="FW19" s="126">
        <v>6.2767799999999999E-2</v>
      </c>
      <c r="FX19" s="126">
        <v>5.92781E-2</v>
      </c>
      <c r="FY19" s="77">
        <v>5.6158899999999998E-2</v>
      </c>
      <c r="FZ19" s="77">
        <v>5.3353999999999999E-2</v>
      </c>
      <c r="GA19" s="96"/>
    </row>
    <row r="20" spans="1:183" ht="15" customHeight="1" x14ac:dyDescent="0.25">
      <c r="A20" s="110">
        <v>6</v>
      </c>
      <c r="B20" s="75">
        <v>1.8085E-3</v>
      </c>
      <c r="C20" s="75">
        <v>1.6601999999999999E-3</v>
      </c>
      <c r="D20" s="111">
        <v>1.7344000000000001E-3</v>
      </c>
      <c r="E20" s="111">
        <v>1.7344000000000001E-3</v>
      </c>
      <c r="F20" s="111">
        <v>0</v>
      </c>
      <c r="G20" s="111">
        <v>0</v>
      </c>
      <c r="H20" s="111">
        <v>1.3045000000000001E-3</v>
      </c>
      <c r="I20" s="111">
        <v>1.3045000000000001E-3</v>
      </c>
      <c r="J20" s="111">
        <v>1.3045000000000001E-3</v>
      </c>
      <c r="K20" s="111">
        <v>1.3045000000000001E-3</v>
      </c>
      <c r="L20" s="111">
        <v>4.3284999999999999E-3</v>
      </c>
      <c r="M20" s="111">
        <v>4.3284999999999999E-3</v>
      </c>
      <c r="N20" s="111">
        <v>0</v>
      </c>
      <c r="O20" s="111">
        <v>0</v>
      </c>
      <c r="P20" s="93"/>
      <c r="Q20" s="65">
        <v>6</v>
      </c>
      <c r="R20" s="77">
        <v>0</v>
      </c>
      <c r="S20" s="77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G20" s="65">
        <v>6</v>
      </c>
      <c r="AH20" s="77">
        <v>0</v>
      </c>
      <c r="AI20" s="77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X20" s="94"/>
      <c r="AY20" s="65">
        <v>6</v>
      </c>
      <c r="AZ20" s="77">
        <v>1.8085E-3</v>
      </c>
      <c r="BA20" s="77">
        <v>1.8085E-3</v>
      </c>
      <c r="BB20" s="77">
        <v>1.8085E-3</v>
      </c>
      <c r="BC20" s="77">
        <v>1.8085E-3</v>
      </c>
      <c r="BD20" s="77">
        <v>1.8085E-3</v>
      </c>
      <c r="BE20" s="77">
        <v>1.8085E-3</v>
      </c>
      <c r="BF20" s="77">
        <v>1.8085E-3</v>
      </c>
      <c r="BG20" s="77">
        <v>1.8085E-3</v>
      </c>
      <c r="BH20" s="77">
        <v>1.8085E-3</v>
      </c>
      <c r="BI20" s="77">
        <v>1.8113999999999999E-3</v>
      </c>
      <c r="BJ20" s="77">
        <v>1.854E-3</v>
      </c>
      <c r="BK20" s="77">
        <v>1.9384000000000001E-3</v>
      </c>
      <c r="BL20" s="77">
        <v>2.0198999999999998E-3</v>
      </c>
      <c r="BM20" s="77">
        <v>2.0907999999999999E-3</v>
      </c>
      <c r="BN20" s="77">
        <v>2.1532000000000001E-3</v>
      </c>
      <c r="BO20" s="95"/>
      <c r="BP20" s="65">
        <v>6</v>
      </c>
      <c r="BQ20" s="77">
        <v>1.6601999999999999E-3</v>
      </c>
      <c r="BR20" s="77">
        <v>1.6601999999999999E-3</v>
      </c>
      <c r="BS20" s="77">
        <v>1.6601999999999999E-3</v>
      </c>
      <c r="BT20" s="77">
        <v>1.6601999999999999E-3</v>
      </c>
      <c r="BU20" s="77">
        <v>1.6601999999999999E-3</v>
      </c>
      <c r="BV20" s="77">
        <v>1.6601999999999999E-3</v>
      </c>
      <c r="BW20" s="77">
        <v>1.6601999999999999E-3</v>
      </c>
      <c r="BX20" s="77">
        <v>1.6601999999999999E-3</v>
      </c>
      <c r="BY20" s="77">
        <v>1.6601999999999999E-3</v>
      </c>
      <c r="BZ20" s="77">
        <v>1.6601999999999999E-3</v>
      </c>
      <c r="CA20" s="77">
        <v>1.6669E-3</v>
      </c>
      <c r="CB20" s="77">
        <v>1.6750000000000001E-3</v>
      </c>
      <c r="CC20" s="77">
        <v>1.6704000000000001E-3</v>
      </c>
      <c r="CD20" s="77">
        <v>1.6697000000000001E-3</v>
      </c>
      <c r="CE20" s="77">
        <v>1.6701000000000001E-3</v>
      </c>
      <c r="CF20" s="96"/>
      <c r="CH20" s="94"/>
      <c r="CI20" s="81">
        <v>23</v>
      </c>
      <c r="CJ20" s="125">
        <f t="shared" si="1"/>
        <v>2.6386000000000001E-3</v>
      </c>
      <c r="CK20" s="125">
        <f t="shared" si="2"/>
        <v>7.8560000000000001E-4</v>
      </c>
      <c r="CL20" s="112">
        <v>2.6386000000000001E-3</v>
      </c>
      <c r="CM20" s="112">
        <v>7.8560000000000001E-4</v>
      </c>
      <c r="CN20" s="112"/>
      <c r="CO20" s="112"/>
      <c r="CP20" s="112"/>
      <c r="CQ20" s="112"/>
      <c r="CR20" s="96"/>
      <c r="CT20" s="94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6"/>
      <c r="DI20" s="94"/>
      <c r="DJ20" s="65">
        <v>6</v>
      </c>
      <c r="DK20" s="77">
        <v>0.1070752</v>
      </c>
      <c r="DL20" s="77">
        <v>9.7254099999999996E-2</v>
      </c>
      <c r="DM20" s="77">
        <v>8.9092500000000005E-2</v>
      </c>
      <c r="DN20" s="77">
        <v>8.22045E-2</v>
      </c>
      <c r="DO20" s="77">
        <v>7.6314099999999996E-2</v>
      </c>
      <c r="DP20" s="77">
        <v>7.1219099999999994E-2</v>
      </c>
      <c r="DQ20" s="77">
        <v>6.6768800000000003E-2</v>
      </c>
      <c r="DR20" s="77">
        <v>6.2848000000000001E-2</v>
      </c>
      <c r="DS20" s="77">
        <v>5.9367700000000002E-2</v>
      </c>
      <c r="DT20" s="77">
        <v>5.6257500000000002E-2</v>
      </c>
      <c r="DU20" s="77">
        <v>5.3461399999999999E-2</v>
      </c>
      <c r="DV20" s="77">
        <v>5.0934199999999999E-2</v>
      </c>
      <c r="DW20" s="77">
        <v>4.8638899999999999E-2</v>
      </c>
      <c r="DX20" s="77">
        <v>4.6545000000000003E-2</v>
      </c>
      <c r="DY20" s="77">
        <v>4.4627E-2</v>
      </c>
      <c r="DZ20" s="95"/>
      <c r="EA20" s="65">
        <v>6</v>
      </c>
      <c r="EB20" s="77">
        <v>0.1070361</v>
      </c>
      <c r="EC20" s="77">
        <v>9.7214599999999998E-2</v>
      </c>
      <c r="ED20" s="77">
        <v>8.9051000000000005E-2</v>
      </c>
      <c r="EE20" s="77">
        <v>8.2158300000000004E-2</v>
      </c>
      <c r="EF20" s="77">
        <v>7.6260800000000004E-2</v>
      </c>
      <c r="EG20" s="77">
        <v>7.1157499999999999E-2</v>
      </c>
      <c r="EH20" s="77">
        <v>6.6698099999999996E-2</v>
      </c>
      <c r="EI20" s="77">
        <v>6.2768099999999993E-2</v>
      </c>
      <c r="EJ20" s="77">
        <v>5.9278600000000001E-2</v>
      </c>
      <c r="EK20" s="77">
        <v>5.6159500000000001E-2</v>
      </c>
      <c r="EL20" s="77">
        <v>5.3354800000000001E-2</v>
      </c>
      <c r="EM20" s="77">
        <v>5.0819299999999998E-2</v>
      </c>
      <c r="EN20" s="77">
        <v>4.8515999999999997E-2</v>
      </c>
      <c r="EO20" s="77">
        <v>4.64146E-2</v>
      </c>
      <c r="EP20" s="77">
        <v>4.4489500000000001E-2</v>
      </c>
      <c r="EQ20" s="96"/>
      <c r="ES20" s="94"/>
      <c r="ET20" s="65">
        <v>6</v>
      </c>
      <c r="EU20" s="126">
        <v>0.17993690000000001</v>
      </c>
      <c r="EV20" s="126">
        <v>0.15374389999999999</v>
      </c>
      <c r="EW20" s="126">
        <v>0.13422429999999999</v>
      </c>
      <c r="EX20" s="126">
        <v>0.1191159</v>
      </c>
      <c r="EY20" s="126">
        <v>0.1070752</v>
      </c>
      <c r="EZ20" s="126">
        <v>9.7254099999999996E-2</v>
      </c>
      <c r="FA20" s="126">
        <v>8.9092500000000005E-2</v>
      </c>
      <c r="FB20" s="126">
        <v>8.22045E-2</v>
      </c>
      <c r="FC20" s="126">
        <v>7.6314099999999996E-2</v>
      </c>
      <c r="FD20" s="126">
        <v>7.1219099999999994E-2</v>
      </c>
      <c r="FE20" s="126">
        <v>6.6768800000000003E-2</v>
      </c>
      <c r="FF20" s="126">
        <v>6.2848000000000001E-2</v>
      </c>
      <c r="FG20" s="126">
        <v>5.9367700000000002E-2</v>
      </c>
      <c r="FH20" s="77">
        <v>5.6257500000000002E-2</v>
      </c>
      <c r="FI20" s="77">
        <v>5.3461399999999999E-2</v>
      </c>
      <c r="FJ20" s="95"/>
      <c r="FK20" s="65">
        <v>6</v>
      </c>
      <c r="FL20" s="126">
        <v>0.1799</v>
      </c>
      <c r="FM20" s="126">
        <v>0.15370629999999999</v>
      </c>
      <c r="FN20" s="126">
        <v>0.134186</v>
      </c>
      <c r="FO20" s="126">
        <v>0.11907719999999999</v>
      </c>
      <c r="FP20" s="126">
        <v>0.1070361</v>
      </c>
      <c r="FQ20" s="126">
        <v>9.7214599999999998E-2</v>
      </c>
      <c r="FR20" s="126">
        <v>8.9051000000000005E-2</v>
      </c>
      <c r="FS20" s="126">
        <v>8.2158300000000004E-2</v>
      </c>
      <c r="FT20" s="126">
        <v>7.6260800000000004E-2</v>
      </c>
      <c r="FU20" s="126">
        <v>7.1157499999999999E-2</v>
      </c>
      <c r="FV20" s="126">
        <v>6.6698099999999996E-2</v>
      </c>
      <c r="FW20" s="126">
        <v>6.2768099999999993E-2</v>
      </c>
      <c r="FX20" s="126">
        <v>5.9278600000000001E-2</v>
      </c>
      <c r="FY20" s="77">
        <v>5.6159500000000001E-2</v>
      </c>
      <c r="FZ20" s="77">
        <v>5.3354800000000001E-2</v>
      </c>
      <c r="GA20" s="96"/>
    </row>
    <row r="21" spans="1:183" ht="15" customHeight="1" x14ac:dyDescent="0.25">
      <c r="A21" s="110">
        <v>7</v>
      </c>
      <c r="B21" s="75">
        <v>1.8085E-3</v>
      </c>
      <c r="C21" s="75">
        <v>1.6601999999999999E-3</v>
      </c>
      <c r="D21" s="111">
        <v>1.7344000000000001E-3</v>
      </c>
      <c r="E21" s="111">
        <v>1.7344000000000001E-3</v>
      </c>
      <c r="F21" s="111">
        <v>0</v>
      </c>
      <c r="G21" s="111">
        <v>0</v>
      </c>
      <c r="H21" s="111">
        <v>1.3045000000000001E-3</v>
      </c>
      <c r="I21" s="111">
        <v>1.3045000000000001E-3</v>
      </c>
      <c r="J21" s="111">
        <v>1.3045000000000001E-3</v>
      </c>
      <c r="K21" s="111">
        <v>1.3045000000000001E-3</v>
      </c>
      <c r="L21" s="111">
        <v>4.3284999999999999E-3</v>
      </c>
      <c r="M21" s="111">
        <v>4.3284999999999999E-3</v>
      </c>
      <c r="N21" s="111">
        <v>0</v>
      </c>
      <c r="O21" s="111">
        <v>0</v>
      </c>
      <c r="P21" s="93"/>
      <c r="Q21" s="65">
        <v>7</v>
      </c>
      <c r="R21" s="77">
        <v>0</v>
      </c>
      <c r="S21" s="77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G21" s="65">
        <v>7</v>
      </c>
      <c r="AH21" s="77">
        <v>0</v>
      </c>
      <c r="AI21" s="77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X21" s="94"/>
      <c r="AY21" s="65">
        <v>7</v>
      </c>
      <c r="AZ21" s="77">
        <v>1.8085E-3</v>
      </c>
      <c r="BA21" s="77">
        <v>1.8085E-3</v>
      </c>
      <c r="BB21" s="77">
        <v>1.8085E-3</v>
      </c>
      <c r="BC21" s="77">
        <v>1.8085E-3</v>
      </c>
      <c r="BD21" s="77">
        <v>1.8085E-3</v>
      </c>
      <c r="BE21" s="77">
        <v>1.8085E-3</v>
      </c>
      <c r="BF21" s="77">
        <v>1.8085E-3</v>
      </c>
      <c r="BG21" s="77">
        <v>1.8085E-3</v>
      </c>
      <c r="BH21" s="77">
        <v>1.8117000000000001E-3</v>
      </c>
      <c r="BI21" s="77">
        <v>1.8584999999999999E-3</v>
      </c>
      <c r="BJ21" s="77">
        <v>1.9503000000000001E-3</v>
      </c>
      <c r="BK21" s="77">
        <v>2.0376999999999999E-3</v>
      </c>
      <c r="BL21" s="77">
        <v>2.1128000000000002E-3</v>
      </c>
      <c r="BM21" s="77">
        <v>2.1781000000000001E-3</v>
      </c>
      <c r="BN21" s="77">
        <v>2.2366999999999999E-3</v>
      </c>
      <c r="BO21" s="95"/>
      <c r="BP21" s="65">
        <v>7</v>
      </c>
      <c r="BQ21" s="77">
        <v>1.6601999999999999E-3</v>
      </c>
      <c r="BR21" s="77">
        <v>1.6601999999999999E-3</v>
      </c>
      <c r="BS21" s="77">
        <v>1.6601999999999999E-3</v>
      </c>
      <c r="BT21" s="77">
        <v>1.6601999999999999E-3</v>
      </c>
      <c r="BU21" s="77">
        <v>1.6601999999999999E-3</v>
      </c>
      <c r="BV21" s="77">
        <v>1.6601999999999999E-3</v>
      </c>
      <c r="BW21" s="77">
        <v>1.6601999999999999E-3</v>
      </c>
      <c r="BX21" s="77">
        <v>1.6601999999999999E-3</v>
      </c>
      <c r="BY21" s="77">
        <v>1.6601999999999999E-3</v>
      </c>
      <c r="BZ21" s="77">
        <v>1.6676E-3</v>
      </c>
      <c r="CA21" s="77">
        <v>1.6762999999999999E-3</v>
      </c>
      <c r="CB21" s="77">
        <v>1.6712999999999999E-3</v>
      </c>
      <c r="CC21" s="77">
        <v>1.6704999999999999E-3</v>
      </c>
      <c r="CD21" s="77">
        <v>1.6708000000000001E-3</v>
      </c>
      <c r="CE21" s="77">
        <v>1.673E-3</v>
      </c>
      <c r="CF21" s="96"/>
      <c r="CH21" s="94"/>
      <c r="CI21" s="81">
        <v>24</v>
      </c>
      <c r="CJ21" s="125">
        <f t="shared" si="1"/>
        <v>2.6534000000000002E-3</v>
      </c>
      <c r="CK21" s="125">
        <f t="shared" si="2"/>
        <v>8.005E-4</v>
      </c>
      <c r="CL21" s="112">
        <v>2.6534000000000002E-3</v>
      </c>
      <c r="CM21" s="112">
        <v>8.005E-4</v>
      </c>
      <c r="CN21" s="112"/>
      <c r="CO21" s="112"/>
      <c r="CP21" s="112"/>
      <c r="CQ21" s="112"/>
      <c r="CR21" s="96"/>
      <c r="CT21" s="94"/>
      <c r="CU21" s="95"/>
      <c r="CV21" s="95"/>
      <c r="CW21" s="95"/>
      <c r="CX21" s="95"/>
      <c r="CY21" s="95"/>
      <c r="CZ21" s="95"/>
      <c r="DA21" s="95"/>
      <c r="DB21" s="95"/>
      <c r="DC21" s="105" t="s">
        <v>405</v>
      </c>
      <c r="DD21" s="107" t="s">
        <v>406</v>
      </c>
      <c r="DE21" s="107" t="s">
        <v>407</v>
      </c>
      <c r="DF21" s="107" t="s">
        <v>408</v>
      </c>
      <c r="DG21" s="96"/>
      <c r="DI21" s="94"/>
      <c r="DJ21" s="65">
        <v>7</v>
      </c>
      <c r="DK21" s="77">
        <v>0.1070754</v>
      </c>
      <c r="DL21" s="77">
        <v>9.7256499999999996E-2</v>
      </c>
      <c r="DM21" s="77">
        <v>8.9098800000000006E-2</v>
      </c>
      <c r="DN21" s="77">
        <v>8.2214099999999998E-2</v>
      </c>
      <c r="DO21" s="77">
        <v>7.6325900000000002E-2</v>
      </c>
      <c r="DP21" s="77">
        <v>7.1232599999999993E-2</v>
      </c>
      <c r="DQ21" s="77">
        <v>6.6783400000000007E-2</v>
      </c>
      <c r="DR21" s="77">
        <v>6.2863500000000003E-2</v>
      </c>
      <c r="DS21" s="77">
        <v>5.93838E-2</v>
      </c>
      <c r="DT21" s="77">
        <v>5.6274100000000001E-2</v>
      </c>
      <c r="DU21" s="77">
        <v>5.3478299999999999E-2</v>
      </c>
      <c r="DV21" s="77">
        <v>5.0951299999999998E-2</v>
      </c>
      <c r="DW21" s="77">
        <v>4.8656100000000001E-2</v>
      </c>
      <c r="DX21" s="77">
        <v>4.6562199999999998E-2</v>
      </c>
      <c r="DY21" s="77">
        <v>4.4644200000000002E-2</v>
      </c>
      <c r="DZ21" s="95"/>
      <c r="EA21" s="65">
        <v>7</v>
      </c>
      <c r="EB21" s="77">
        <v>0.1070361</v>
      </c>
      <c r="EC21" s="77">
        <v>9.7214900000000007E-2</v>
      </c>
      <c r="ED21" s="77">
        <v>8.9051699999999998E-2</v>
      </c>
      <c r="EE21" s="77">
        <v>8.2158800000000004E-2</v>
      </c>
      <c r="EF21" s="77">
        <v>7.6261200000000001E-2</v>
      </c>
      <c r="EG21" s="77">
        <v>7.1157799999999993E-2</v>
      </c>
      <c r="EH21" s="77">
        <v>6.6698599999999997E-2</v>
      </c>
      <c r="EI21" s="77">
        <v>6.2768699999999997E-2</v>
      </c>
      <c r="EJ21" s="77">
        <v>5.92793E-2</v>
      </c>
      <c r="EK21" s="77">
        <v>5.6160300000000003E-2</v>
      </c>
      <c r="EL21" s="77">
        <v>5.3355800000000002E-2</v>
      </c>
      <c r="EM21" s="77">
        <v>5.0820499999999998E-2</v>
      </c>
      <c r="EN21" s="77">
        <v>4.8517400000000002E-2</v>
      </c>
      <c r="EO21" s="77">
        <v>4.6416100000000002E-2</v>
      </c>
      <c r="EP21" s="77">
        <v>4.4491200000000002E-2</v>
      </c>
      <c r="EQ21" s="96"/>
      <c r="ES21" s="94"/>
      <c r="ET21" s="65">
        <v>7</v>
      </c>
      <c r="EU21" s="126">
        <v>0.17993690000000001</v>
      </c>
      <c r="EV21" s="126">
        <v>0.15374389999999999</v>
      </c>
      <c r="EW21" s="126">
        <v>0.13422429999999999</v>
      </c>
      <c r="EX21" s="126">
        <v>0.1191159</v>
      </c>
      <c r="EY21" s="126">
        <v>0.1070754</v>
      </c>
      <c r="EZ21" s="126">
        <v>9.7256499999999996E-2</v>
      </c>
      <c r="FA21" s="126">
        <v>8.9098800000000006E-2</v>
      </c>
      <c r="FB21" s="126">
        <v>8.2214099999999998E-2</v>
      </c>
      <c r="FC21" s="126">
        <v>7.6325900000000002E-2</v>
      </c>
      <c r="FD21" s="126">
        <v>7.1232599999999993E-2</v>
      </c>
      <c r="FE21" s="126">
        <v>6.6783400000000007E-2</v>
      </c>
      <c r="FF21" s="126">
        <v>6.2863500000000003E-2</v>
      </c>
      <c r="FG21" s="126">
        <v>5.93838E-2</v>
      </c>
      <c r="FH21" s="77">
        <v>5.6274100000000001E-2</v>
      </c>
      <c r="FI21" s="77">
        <v>5.3478299999999999E-2</v>
      </c>
      <c r="FJ21" s="95"/>
      <c r="FK21" s="65">
        <v>7</v>
      </c>
      <c r="FL21" s="126">
        <v>0.1799</v>
      </c>
      <c r="FM21" s="126">
        <v>0.15370629999999999</v>
      </c>
      <c r="FN21" s="126">
        <v>0.134186</v>
      </c>
      <c r="FO21" s="126">
        <v>0.11907719999999999</v>
      </c>
      <c r="FP21" s="126">
        <v>0.1070361</v>
      </c>
      <c r="FQ21" s="126">
        <v>9.7214900000000007E-2</v>
      </c>
      <c r="FR21" s="126">
        <v>8.9051699999999998E-2</v>
      </c>
      <c r="FS21" s="126">
        <v>8.2158800000000004E-2</v>
      </c>
      <c r="FT21" s="126">
        <v>7.6261200000000001E-2</v>
      </c>
      <c r="FU21" s="126">
        <v>7.1157799999999993E-2</v>
      </c>
      <c r="FV21" s="126">
        <v>6.6698599999999997E-2</v>
      </c>
      <c r="FW21" s="126">
        <v>6.2768699999999997E-2</v>
      </c>
      <c r="FX21" s="126">
        <v>5.92793E-2</v>
      </c>
      <c r="FY21" s="77">
        <v>5.6160300000000003E-2</v>
      </c>
      <c r="FZ21" s="77">
        <v>5.3355800000000002E-2</v>
      </c>
      <c r="GA21" s="96"/>
    </row>
    <row r="22" spans="1:183" ht="15" customHeight="1" x14ac:dyDescent="0.25">
      <c r="A22" s="110">
        <v>8</v>
      </c>
      <c r="B22" s="75">
        <v>1.8085E-3</v>
      </c>
      <c r="C22" s="75">
        <v>1.6601999999999999E-3</v>
      </c>
      <c r="D22" s="111">
        <v>1.7344000000000001E-3</v>
      </c>
      <c r="E22" s="111">
        <v>1.7344000000000001E-3</v>
      </c>
      <c r="F22" s="111">
        <v>0</v>
      </c>
      <c r="G22" s="111">
        <v>0</v>
      </c>
      <c r="H22" s="111">
        <v>1.3045000000000001E-3</v>
      </c>
      <c r="I22" s="111">
        <v>1.3045000000000001E-3</v>
      </c>
      <c r="J22" s="111">
        <v>1.3045000000000001E-3</v>
      </c>
      <c r="K22" s="111">
        <v>1.3045000000000001E-3</v>
      </c>
      <c r="L22" s="111">
        <v>4.3284999999999999E-3</v>
      </c>
      <c r="M22" s="111">
        <v>4.3284999999999999E-3</v>
      </c>
      <c r="N22" s="111">
        <v>0</v>
      </c>
      <c r="O22" s="111">
        <v>0</v>
      </c>
      <c r="P22" s="93"/>
      <c r="Q22" s="65">
        <v>8</v>
      </c>
      <c r="R22" s="77">
        <v>0</v>
      </c>
      <c r="S22" s="77">
        <v>0</v>
      </c>
      <c r="T22" s="111">
        <v>0</v>
      </c>
      <c r="U22" s="111">
        <v>0</v>
      </c>
      <c r="V22" s="111">
        <v>0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G22" s="65">
        <v>8</v>
      </c>
      <c r="AH22" s="77">
        <v>0</v>
      </c>
      <c r="AI22" s="77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X22" s="94"/>
      <c r="AY22" s="65">
        <v>8</v>
      </c>
      <c r="AZ22" s="77">
        <v>1.8085E-3</v>
      </c>
      <c r="BA22" s="77">
        <v>1.8085E-3</v>
      </c>
      <c r="BB22" s="77">
        <v>1.8085E-3</v>
      </c>
      <c r="BC22" s="77">
        <v>1.8085E-3</v>
      </c>
      <c r="BD22" s="77">
        <v>1.8085E-3</v>
      </c>
      <c r="BE22" s="77">
        <v>1.8085E-3</v>
      </c>
      <c r="BF22" s="77">
        <v>1.8085E-3</v>
      </c>
      <c r="BG22" s="77">
        <v>1.8121999999999999E-3</v>
      </c>
      <c r="BH22" s="77">
        <v>1.8641E-3</v>
      </c>
      <c r="BI22" s="77">
        <v>1.9645999999999999E-3</v>
      </c>
      <c r="BJ22" s="77">
        <v>2.0588E-3</v>
      </c>
      <c r="BK22" s="77">
        <v>2.1383999999999999E-3</v>
      </c>
      <c r="BL22" s="77">
        <v>2.2068999999999999E-3</v>
      </c>
      <c r="BM22" s="77">
        <v>2.2675999999999998E-3</v>
      </c>
      <c r="BN22" s="77">
        <v>2.3211999999999998E-3</v>
      </c>
      <c r="BO22" s="95"/>
      <c r="BP22" s="65">
        <v>8</v>
      </c>
      <c r="BQ22" s="77">
        <v>1.6601999999999999E-3</v>
      </c>
      <c r="BR22" s="77">
        <v>1.6601999999999999E-3</v>
      </c>
      <c r="BS22" s="77">
        <v>1.6601999999999999E-3</v>
      </c>
      <c r="BT22" s="77">
        <v>1.6601999999999999E-3</v>
      </c>
      <c r="BU22" s="77">
        <v>1.6601999999999999E-3</v>
      </c>
      <c r="BV22" s="77">
        <v>1.6601999999999999E-3</v>
      </c>
      <c r="BW22" s="77">
        <v>1.6601999999999999E-3</v>
      </c>
      <c r="BX22" s="77">
        <v>1.6601999999999999E-3</v>
      </c>
      <c r="BY22" s="77">
        <v>1.6684E-3</v>
      </c>
      <c r="BZ22" s="77">
        <v>1.6779E-3</v>
      </c>
      <c r="CA22" s="77">
        <v>1.6723E-3</v>
      </c>
      <c r="CB22" s="77">
        <v>1.6712999999999999E-3</v>
      </c>
      <c r="CC22" s="77">
        <v>1.6716000000000001E-3</v>
      </c>
      <c r="CD22" s="77">
        <v>1.6739000000000001E-3</v>
      </c>
      <c r="CE22" s="77">
        <v>1.6779E-3</v>
      </c>
      <c r="CF22" s="96"/>
      <c r="CH22" s="94"/>
      <c r="CI22" s="81">
        <v>25</v>
      </c>
      <c r="CJ22" s="125">
        <f t="shared" si="1"/>
        <v>2.6681999999999999E-3</v>
      </c>
      <c r="CK22" s="125">
        <f t="shared" si="2"/>
        <v>8.1530000000000003E-4</v>
      </c>
      <c r="CL22" s="112">
        <v>2.6681999999999999E-3</v>
      </c>
      <c r="CM22" s="112">
        <v>8.1530000000000003E-4</v>
      </c>
      <c r="CN22" s="112"/>
      <c r="CO22" s="112"/>
      <c r="CP22" s="112"/>
      <c r="CQ22" s="112"/>
      <c r="CR22" s="96"/>
      <c r="CT22" s="94"/>
      <c r="CU22" s="95" t="s">
        <v>414</v>
      </c>
      <c r="CV22" s="95"/>
      <c r="CW22" s="95"/>
      <c r="CX22" s="95"/>
      <c r="CY22" s="95"/>
      <c r="CZ22" s="95"/>
      <c r="DA22" s="95"/>
      <c r="DB22" s="95"/>
      <c r="DC22" s="124">
        <f>AJ32</f>
        <v>1.4082000000000001E-3</v>
      </c>
      <c r="DD22" s="109"/>
      <c r="DE22" s="109"/>
      <c r="DF22" s="109"/>
      <c r="DG22" s="96"/>
      <c r="DI22" s="94"/>
      <c r="DJ22" s="65">
        <v>8</v>
      </c>
      <c r="DK22" s="77">
        <v>0.1070783</v>
      </c>
      <c r="DL22" s="77">
        <v>9.7264100000000006E-2</v>
      </c>
      <c r="DM22" s="77">
        <v>8.9109999999999995E-2</v>
      </c>
      <c r="DN22" s="77">
        <v>8.2227800000000004E-2</v>
      </c>
      <c r="DO22" s="77">
        <v>7.6341300000000001E-2</v>
      </c>
      <c r="DP22" s="77">
        <v>7.1249300000000002E-2</v>
      </c>
      <c r="DQ22" s="77">
        <v>6.6800999999999999E-2</v>
      </c>
      <c r="DR22" s="77">
        <v>6.2881699999999999E-2</v>
      </c>
      <c r="DS22" s="77">
        <v>5.9402299999999998E-2</v>
      </c>
      <c r="DT22" s="77">
        <v>5.6292799999999997E-2</v>
      </c>
      <c r="DU22" s="77">
        <v>5.3497099999999999E-2</v>
      </c>
      <c r="DV22" s="77">
        <v>5.09702E-2</v>
      </c>
      <c r="DW22" s="77">
        <v>4.86749E-2</v>
      </c>
      <c r="DX22" s="77">
        <v>4.6580900000000001E-2</v>
      </c>
      <c r="DY22" s="77">
        <v>4.4662800000000002E-2</v>
      </c>
      <c r="DZ22" s="95"/>
      <c r="EA22" s="65">
        <v>8</v>
      </c>
      <c r="EB22" s="77">
        <v>0.10703650000000001</v>
      </c>
      <c r="EC22" s="77">
        <v>9.7215800000000005E-2</v>
      </c>
      <c r="ED22" s="77">
        <v>8.9052199999999998E-2</v>
      </c>
      <c r="EE22" s="77">
        <v>8.2159200000000002E-2</v>
      </c>
      <c r="EF22" s="77">
        <v>7.6261599999999999E-2</v>
      </c>
      <c r="EG22" s="77">
        <v>7.1158299999999994E-2</v>
      </c>
      <c r="EH22" s="77">
        <v>6.66992E-2</v>
      </c>
      <c r="EI22" s="77">
        <v>6.2769500000000006E-2</v>
      </c>
      <c r="EJ22" s="77">
        <v>5.9280300000000001E-2</v>
      </c>
      <c r="EK22" s="77">
        <v>5.6161500000000003E-2</v>
      </c>
      <c r="EL22" s="77">
        <v>5.3357099999999998E-2</v>
      </c>
      <c r="EM22" s="77">
        <v>5.0821900000000003E-2</v>
      </c>
      <c r="EN22" s="77">
        <v>4.8519E-2</v>
      </c>
      <c r="EO22" s="77">
        <v>4.6418000000000001E-2</v>
      </c>
      <c r="EP22" s="77">
        <v>4.44933E-2</v>
      </c>
      <c r="EQ22" s="96"/>
      <c r="ES22" s="94"/>
      <c r="ET22" s="65">
        <v>8</v>
      </c>
      <c r="EU22" s="126">
        <v>0.17993690000000001</v>
      </c>
      <c r="EV22" s="126">
        <v>0.15374389999999999</v>
      </c>
      <c r="EW22" s="126">
        <v>0.13422429999999999</v>
      </c>
      <c r="EX22" s="126">
        <v>0.1191161</v>
      </c>
      <c r="EY22" s="126">
        <v>0.1070783</v>
      </c>
      <c r="EZ22" s="126">
        <v>9.7264100000000006E-2</v>
      </c>
      <c r="FA22" s="126">
        <v>8.9109999999999995E-2</v>
      </c>
      <c r="FB22" s="126">
        <v>8.2227800000000004E-2</v>
      </c>
      <c r="FC22" s="126">
        <v>7.6341300000000001E-2</v>
      </c>
      <c r="FD22" s="126">
        <v>7.1249300000000002E-2</v>
      </c>
      <c r="FE22" s="126">
        <v>6.6800999999999999E-2</v>
      </c>
      <c r="FF22" s="126">
        <v>6.2881699999999999E-2</v>
      </c>
      <c r="FG22" s="126">
        <v>5.9402299999999998E-2</v>
      </c>
      <c r="FH22" s="77">
        <v>5.6292799999999997E-2</v>
      </c>
      <c r="FI22" s="77">
        <v>5.3497099999999999E-2</v>
      </c>
      <c r="FJ22" s="95"/>
      <c r="FK22" s="65">
        <v>8</v>
      </c>
      <c r="FL22" s="126">
        <v>0.1799</v>
      </c>
      <c r="FM22" s="126">
        <v>0.15370629999999999</v>
      </c>
      <c r="FN22" s="126">
        <v>0.134186</v>
      </c>
      <c r="FO22" s="126">
        <v>0.11907719999999999</v>
      </c>
      <c r="FP22" s="126">
        <v>0.10703650000000001</v>
      </c>
      <c r="FQ22" s="126">
        <v>9.7215800000000005E-2</v>
      </c>
      <c r="FR22" s="126">
        <v>8.9052199999999998E-2</v>
      </c>
      <c r="FS22" s="126">
        <v>8.2159200000000002E-2</v>
      </c>
      <c r="FT22" s="126">
        <v>7.6261599999999999E-2</v>
      </c>
      <c r="FU22" s="126">
        <v>7.1158299999999994E-2</v>
      </c>
      <c r="FV22" s="126">
        <v>6.66992E-2</v>
      </c>
      <c r="FW22" s="126">
        <v>6.2769500000000006E-2</v>
      </c>
      <c r="FX22" s="126">
        <v>5.9280300000000001E-2</v>
      </c>
      <c r="FY22" s="77">
        <v>5.6161500000000003E-2</v>
      </c>
      <c r="FZ22" s="77">
        <v>5.3357099999999998E-2</v>
      </c>
      <c r="GA22" s="96"/>
    </row>
    <row r="23" spans="1:183" ht="15" customHeight="1" x14ac:dyDescent="0.25">
      <c r="A23" s="110">
        <v>9</v>
      </c>
      <c r="B23" s="75">
        <v>1.8085E-3</v>
      </c>
      <c r="C23" s="75">
        <v>1.6601999999999999E-3</v>
      </c>
      <c r="D23" s="111">
        <v>1.7344000000000001E-3</v>
      </c>
      <c r="E23" s="111">
        <v>1.7344000000000001E-3</v>
      </c>
      <c r="F23" s="111">
        <v>0</v>
      </c>
      <c r="G23" s="111">
        <v>0</v>
      </c>
      <c r="H23" s="111">
        <v>1.3045000000000001E-3</v>
      </c>
      <c r="I23" s="111">
        <v>1.3045000000000001E-3</v>
      </c>
      <c r="J23" s="111">
        <v>1.3045000000000001E-3</v>
      </c>
      <c r="K23" s="111">
        <v>1.3045000000000001E-3</v>
      </c>
      <c r="L23" s="111">
        <v>4.3284999999999999E-3</v>
      </c>
      <c r="M23" s="111">
        <v>4.3284999999999999E-3</v>
      </c>
      <c r="N23" s="111">
        <v>0</v>
      </c>
      <c r="O23" s="111">
        <v>0</v>
      </c>
      <c r="P23" s="93"/>
      <c r="Q23" s="65">
        <v>9</v>
      </c>
      <c r="R23" s="77">
        <v>0</v>
      </c>
      <c r="S23" s="77">
        <v>0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G23" s="65">
        <v>9</v>
      </c>
      <c r="AH23" s="77">
        <v>0</v>
      </c>
      <c r="AI23" s="77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X23" s="94"/>
      <c r="AY23" s="65">
        <v>9</v>
      </c>
      <c r="AZ23" s="77">
        <v>1.8085E-3</v>
      </c>
      <c r="BA23" s="77">
        <v>1.8085E-3</v>
      </c>
      <c r="BB23" s="77">
        <v>1.8085E-3</v>
      </c>
      <c r="BC23" s="77">
        <v>1.8085E-3</v>
      </c>
      <c r="BD23" s="77">
        <v>1.8085E-3</v>
      </c>
      <c r="BE23" s="77">
        <v>1.8085E-3</v>
      </c>
      <c r="BF23" s="77">
        <v>1.8127E-3</v>
      </c>
      <c r="BG23" s="77">
        <v>1.8711999999999999E-3</v>
      </c>
      <c r="BH23" s="77">
        <v>1.9821000000000001E-3</v>
      </c>
      <c r="BI23" s="77">
        <v>2.0839999999999999E-3</v>
      </c>
      <c r="BJ23" s="77">
        <v>2.1687E-3</v>
      </c>
      <c r="BK23" s="77">
        <v>2.2404E-3</v>
      </c>
      <c r="BL23" s="77">
        <v>2.3032999999999999E-3</v>
      </c>
      <c r="BM23" s="77">
        <v>2.3582999999999998E-3</v>
      </c>
      <c r="BN23" s="77">
        <v>2.4069E-3</v>
      </c>
      <c r="BO23" s="95"/>
      <c r="BP23" s="65">
        <v>9</v>
      </c>
      <c r="BQ23" s="77">
        <v>1.6601999999999999E-3</v>
      </c>
      <c r="BR23" s="77">
        <v>1.6601999999999999E-3</v>
      </c>
      <c r="BS23" s="77">
        <v>1.6601999999999999E-3</v>
      </c>
      <c r="BT23" s="77">
        <v>1.6601999999999999E-3</v>
      </c>
      <c r="BU23" s="77">
        <v>1.6601999999999999E-3</v>
      </c>
      <c r="BV23" s="77">
        <v>1.6601999999999999E-3</v>
      </c>
      <c r="BW23" s="77">
        <v>1.6601999999999999E-3</v>
      </c>
      <c r="BX23" s="77">
        <v>1.6695E-3</v>
      </c>
      <c r="BY23" s="77">
        <v>1.6799E-3</v>
      </c>
      <c r="BZ23" s="77">
        <v>1.6735000000000001E-3</v>
      </c>
      <c r="CA23" s="77">
        <v>1.6723E-3</v>
      </c>
      <c r="CB23" s="77">
        <v>1.6726E-3</v>
      </c>
      <c r="CC23" s="77">
        <v>1.6750000000000001E-3</v>
      </c>
      <c r="CD23" s="77">
        <v>1.6792000000000001E-3</v>
      </c>
      <c r="CE23" s="77">
        <v>1.6858000000000001E-3</v>
      </c>
      <c r="CF23" s="96"/>
      <c r="CH23" s="94"/>
      <c r="CI23" s="81">
        <v>26</v>
      </c>
      <c r="CJ23" s="125">
        <f t="shared" si="1"/>
        <v>2.6830999999999999E-3</v>
      </c>
      <c r="CK23" s="125">
        <f t="shared" si="2"/>
        <v>8.3009999999999996E-4</v>
      </c>
      <c r="CL23" s="112">
        <v>2.6830999999999999E-3</v>
      </c>
      <c r="CM23" s="112">
        <v>8.3009999999999996E-4</v>
      </c>
      <c r="CN23" s="112"/>
      <c r="CO23" s="112"/>
      <c r="CP23" s="112"/>
      <c r="CQ23" s="112"/>
      <c r="CR23" s="96"/>
      <c r="CT23" s="94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6"/>
      <c r="DI23" s="94"/>
      <c r="DJ23" s="65">
        <v>9</v>
      </c>
      <c r="DK23" s="77">
        <v>0.1070875</v>
      </c>
      <c r="DL23" s="77">
        <v>9.7277500000000003E-2</v>
      </c>
      <c r="DM23" s="77">
        <v>8.91261E-2</v>
      </c>
      <c r="DN23" s="77">
        <v>8.2245700000000005E-2</v>
      </c>
      <c r="DO23" s="77">
        <v>7.6360499999999998E-2</v>
      </c>
      <c r="DP23" s="77">
        <v>7.1269299999999994E-2</v>
      </c>
      <c r="DQ23" s="77">
        <v>6.6821500000000006E-2</v>
      </c>
      <c r="DR23" s="77">
        <v>6.2902399999999997E-2</v>
      </c>
      <c r="DS23" s="77">
        <v>5.9423200000000002E-2</v>
      </c>
      <c r="DT23" s="77">
        <v>5.6313700000000001E-2</v>
      </c>
      <c r="DU23" s="77">
        <v>5.35179E-2</v>
      </c>
      <c r="DV23" s="77">
        <v>5.0990800000000003E-2</v>
      </c>
      <c r="DW23" s="77">
        <v>4.8695299999999997E-2</v>
      </c>
      <c r="DX23" s="77">
        <v>4.6601099999999999E-2</v>
      </c>
      <c r="DY23" s="77">
        <v>4.4682800000000002E-2</v>
      </c>
      <c r="DZ23" s="95"/>
      <c r="EA23" s="65">
        <v>9</v>
      </c>
      <c r="EB23" s="77">
        <v>0.1070376</v>
      </c>
      <c r="EC23" s="77">
        <v>9.7216399999999994E-2</v>
      </c>
      <c r="ED23" s="77">
        <v>8.9052800000000001E-2</v>
      </c>
      <c r="EE23" s="77">
        <v>8.2159700000000002E-2</v>
      </c>
      <c r="EF23" s="77">
        <v>7.6262200000000002E-2</v>
      </c>
      <c r="EG23" s="77">
        <v>7.1159E-2</v>
      </c>
      <c r="EH23" s="77">
        <v>6.6699999999999995E-2</v>
      </c>
      <c r="EI23" s="77">
        <v>6.2770500000000007E-2</v>
      </c>
      <c r="EJ23" s="77">
        <v>5.9281500000000001E-2</v>
      </c>
      <c r="EK23" s="77">
        <v>5.6162900000000002E-2</v>
      </c>
      <c r="EL23" s="77">
        <v>5.3358700000000002E-2</v>
      </c>
      <c r="EM23" s="77">
        <v>5.0823800000000002E-2</v>
      </c>
      <c r="EN23" s="77">
        <v>4.8521099999999998E-2</v>
      </c>
      <c r="EO23" s="77">
        <v>4.6420200000000002E-2</v>
      </c>
      <c r="EP23" s="77">
        <v>4.4495800000000002E-2</v>
      </c>
      <c r="EQ23" s="96"/>
      <c r="ES23" s="94"/>
      <c r="ET23" s="65">
        <v>9</v>
      </c>
      <c r="EU23" s="126">
        <v>0.17993690000000001</v>
      </c>
      <c r="EV23" s="126">
        <v>0.15374389999999999</v>
      </c>
      <c r="EW23" s="126">
        <v>0.1342246</v>
      </c>
      <c r="EX23" s="126">
        <v>0.1191198</v>
      </c>
      <c r="EY23" s="126">
        <v>0.1070875</v>
      </c>
      <c r="EZ23" s="126">
        <v>9.7277500000000003E-2</v>
      </c>
      <c r="FA23" s="126">
        <v>8.91261E-2</v>
      </c>
      <c r="FB23" s="126">
        <v>8.2245700000000005E-2</v>
      </c>
      <c r="FC23" s="126">
        <v>7.6360499999999998E-2</v>
      </c>
      <c r="FD23" s="126">
        <v>7.1269299999999994E-2</v>
      </c>
      <c r="FE23" s="126">
        <v>6.6821500000000006E-2</v>
      </c>
      <c r="FF23" s="126">
        <v>6.2902399999999997E-2</v>
      </c>
      <c r="FG23" s="126">
        <v>5.9423200000000002E-2</v>
      </c>
      <c r="FH23" s="77">
        <v>5.6313700000000001E-2</v>
      </c>
      <c r="FI23" s="77">
        <v>5.35179E-2</v>
      </c>
      <c r="FJ23" s="95"/>
      <c r="FK23" s="65">
        <v>9</v>
      </c>
      <c r="FL23" s="126">
        <v>0.1799</v>
      </c>
      <c r="FM23" s="126">
        <v>0.15370629999999999</v>
      </c>
      <c r="FN23" s="126">
        <v>0.134186</v>
      </c>
      <c r="FO23" s="126">
        <v>0.11907769999999999</v>
      </c>
      <c r="FP23" s="126">
        <v>0.1070376</v>
      </c>
      <c r="FQ23" s="126">
        <v>9.7216399999999994E-2</v>
      </c>
      <c r="FR23" s="126">
        <v>8.9052800000000001E-2</v>
      </c>
      <c r="FS23" s="126">
        <v>8.2159700000000002E-2</v>
      </c>
      <c r="FT23" s="126">
        <v>7.6262200000000002E-2</v>
      </c>
      <c r="FU23" s="126">
        <v>7.1159E-2</v>
      </c>
      <c r="FV23" s="126">
        <v>6.6699999999999995E-2</v>
      </c>
      <c r="FW23" s="126">
        <v>6.2770500000000007E-2</v>
      </c>
      <c r="FX23" s="126">
        <v>5.9281500000000001E-2</v>
      </c>
      <c r="FY23" s="77">
        <v>5.6162900000000002E-2</v>
      </c>
      <c r="FZ23" s="77">
        <v>5.3358700000000002E-2</v>
      </c>
      <c r="GA23" s="96"/>
    </row>
    <row r="24" spans="1:183" ht="15" customHeight="1" x14ac:dyDescent="0.25">
      <c r="A24" s="110">
        <v>10</v>
      </c>
      <c r="B24" s="75">
        <v>1.8085E-3</v>
      </c>
      <c r="C24" s="75">
        <v>1.6601999999999999E-3</v>
      </c>
      <c r="D24" s="111">
        <v>1.7344000000000001E-3</v>
      </c>
      <c r="E24" s="111">
        <v>1.7344000000000001E-3</v>
      </c>
      <c r="F24" s="111">
        <v>0</v>
      </c>
      <c r="G24" s="111">
        <v>0</v>
      </c>
      <c r="H24" s="111">
        <v>1.3045000000000001E-3</v>
      </c>
      <c r="I24" s="111">
        <v>1.3045000000000001E-3</v>
      </c>
      <c r="J24" s="111">
        <v>1.3045000000000001E-3</v>
      </c>
      <c r="K24" s="111">
        <v>1.3045000000000001E-3</v>
      </c>
      <c r="L24" s="111">
        <v>4.3284999999999999E-3</v>
      </c>
      <c r="M24" s="111">
        <v>4.3284999999999999E-3</v>
      </c>
      <c r="N24" s="111">
        <v>0</v>
      </c>
      <c r="O24" s="111">
        <v>0</v>
      </c>
      <c r="P24" s="93"/>
      <c r="Q24" s="65">
        <v>10</v>
      </c>
      <c r="R24" s="77">
        <v>0</v>
      </c>
      <c r="S24" s="77">
        <v>0</v>
      </c>
      <c r="T24" s="111">
        <v>0</v>
      </c>
      <c r="U24" s="111">
        <v>0</v>
      </c>
      <c r="V24" s="111">
        <v>0</v>
      </c>
      <c r="W24" s="111">
        <v>0</v>
      </c>
      <c r="X24" s="111">
        <v>0</v>
      </c>
      <c r="Y24" s="111">
        <v>0</v>
      </c>
      <c r="Z24" s="111">
        <v>0</v>
      </c>
      <c r="AA24" s="111">
        <v>0</v>
      </c>
      <c r="AB24" s="111">
        <v>0</v>
      </c>
      <c r="AC24" s="111">
        <v>0</v>
      </c>
      <c r="AD24" s="111">
        <v>0</v>
      </c>
      <c r="AE24" s="111">
        <v>0</v>
      </c>
      <c r="AG24" s="65">
        <v>10</v>
      </c>
      <c r="AH24" s="77">
        <v>0</v>
      </c>
      <c r="AI24" s="77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X24" s="94"/>
      <c r="AY24" s="65">
        <v>10</v>
      </c>
      <c r="AZ24" s="77">
        <v>1.8085E-3</v>
      </c>
      <c r="BA24" s="77">
        <v>1.8085E-3</v>
      </c>
      <c r="BB24" s="77">
        <v>1.8085E-3</v>
      </c>
      <c r="BC24" s="77">
        <v>1.8085E-3</v>
      </c>
      <c r="BD24" s="77">
        <v>1.8085E-3</v>
      </c>
      <c r="BE24" s="77">
        <v>1.8134E-3</v>
      </c>
      <c r="BF24" s="77">
        <v>1.8802000000000001E-3</v>
      </c>
      <c r="BG24" s="77">
        <v>2.0038999999999999E-3</v>
      </c>
      <c r="BH24" s="77">
        <v>2.1148E-3</v>
      </c>
      <c r="BI24" s="77">
        <v>2.2049999999999999E-3</v>
      </c>
      <c r="BJ24" s="77">
        <v>2.2801000000000002E-3</v>
      </c>
      <c r="BK24" s="77">
        <v>2.3449999999999999E-3</v>
      </c>
      <c r="BL24" s="77">
        <v>2.4011000000000002E-3</v>
      </c>
      <c r="BM24" s="77">
        <v>2.4502E-3</v>
      </c>
      <c r="BN24" s="77">
        <v>2.4937000000000002E-3</v>
      </c>
      <c r="BO24" s="95"/>
      <c r="BP24" s="65">
        <v>10</v>
      </c>
      <c r="BQ24" s="77">
        <v>1.6601999999999999E-3</v>
      </c>
      <c r="BR24" s="77">
        <v>1.6601999999999999E-3</v>
      </c>
      <c r="BS24" s="77">
        <v>1.6601999999999999E-3</v>
      </c>
      <c r="BT24" s="77">
        <v>1.6601999999999999E-3</v>
      </c>
      <c r="BU24" s="77">
        <v>1.6601999999999999E-3</v>
      </c>
      <c r="BV24" s="77">
        <v>1.6601999999999999E-3</v>
      </c>
      <c r="BW24" s="77">
        <v>1.6708000000000001E-3</v>
      </c>
      <c r="BX24" s="77">
        <v>1.6823999999999999E-3</v>
      </c>
      <c r="BY24" s="77">
        <v>1.6750000000000001E-3</v>
      </c>
      <c r="BZ24" s="77">
        <v>1.6735000000000001E-3</v>
      </c>
      <c r="CA24" s="77">
        <v>1.6737E-3</v>
      </c>
      <c r="CB24" s="77">
        <v>1.6762999999999999E-3</v>
      </c>
      <c r="CC24" s="77">
        <v>1.6807E-3</v>
      </c>
      <c r="CD24" s="77">
        <v>1.6876E-3</v>
      </c>
      <c r="CE24" s="77">
        <v>1.6956E-3</v>
      </c>
      <c r="CF24" s="96"/>
      <c r="CH24" s="94"/>
      <c r="CI24" s="81">
        <v>27</v>
      </c>
      <c r="CJ24" s="125">
        <f t="shared" si="1"/>
        <v>2.6979E-3</v>
      </c>
      <c r="CK24" s="125">
        <f t="shared" si="2"/>
        <v>8.4489999999999999E-4</v>
      </c>
      <c r="CL24" s="112">
        <v>2.6979E-3</v>
      </c>
      <c r="CM24" s="112">
        <v>8.4489999999999999E-4</v>
      </c>
      <c r="CN24" s="112"/>
      <c r="CO24" s="112"/>
      <c r="CP24" s="112"/>
      <c r="CQ24" s="112"/>
      <c r="CR24" s="96"/>
      <c r="CT24" s="94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6"/>
      <c r="DI24" s="94"/>
      <c r="DJ24" s="65">
        <v>10</v>
      </c>
      <c r="DK24" s="77">
        <v>0.1071037</v>
      </c>
      <c r="DL24" s="77">
        <v>9.72967E-2</v>
      </c>
      <c r="DM24" s="77">
        <v>8.9147299999999999E-2</v>
      </c>
      <c r="DN24" s="77">
        <v>8.2267999999999994E-2</v>
      </c>
      <c r="DO24" s="77">
        <v>7.6383499999999993E-2</v>
      </c>
      <c r="DP24" s="77">
        <v>7.1292599999999998E-2</v>
      </c>
      <c r="DQ24" s="77">
        <v>6.6844899999999999E-2</v>
      </c>
      <c r="DR24" s="77">
        <v>6.2925900000000007E-2</v>
      </c>
      <c r="DS24" s="77">
        <v>5.9446499999999999E-2</v>
      </c>
      <c r="DT24" s="77">
        <v>5.6336700000000003E-2</v>
      </c>
      <c r="DU24" s="77">
        <v>5.3540699999999997E-2</v>
      </c>
      <c r="DV24" s="77">
        <v>5.1013299999999998E-2</v>
      </c>
      <c r="DW24" s="77">
        <v>4.8717499999999997E-2</v>
      </c>
      <c r="DX24" s="77">
        <v>4.6622999999999998E-2</v>
      </c>
      <c r="DY24" s="77">
        <v>4.4704399999999998E-2</v>
      </c>
      <c r="DZ24" s="95"/>
      <c r="EA24" s="65">
        <v>10</v>
      </c>
      <c r="EB24" s="77">
        <v>0.1070383</v>
      </c>
      <c r="EC24" s="77">
        <v>9.7217100000000001E-2</v>
      </c>
      <c r="ED24" s="77">
        <v>8.9053400000000005E-2</v>
      </c>
      <c r="EE24" s="77">
        <v>8.2160399999999995E-2</v>
      </c>
      <c r="EF24" s="77">
        <v>7.6262999999999997E-2</v>
      </c>
      <c r="EG24" s="77">
        <v>7.1160000000000001E-2</v>
      </c>
      <c r="EH24" s="77">
        <v>6.6701200000000002E-2</v>
      </c>
      <c r="EI24" s="77">
        <v>6.2771900000000005E-2</v>
      </c>
      <c r="EJ24" s="77">
        <v>5.9283099999999998E-2</v>
      </c>
      <c r="EK24" s="77">
        <v>5.6164699999999998E-2</v>
      </c>
      <c r="EL24" s="77">
        <v>5.3360699999999997E-2</v>
      </c>
      <c r="EM24" s="77">
        <v>5.0826000000000003E-2</v>
      </c>
      <c r="EN24" s="77">
        <v>4.85236E-2</v>
      </c>
      <c r="EO24" s="77">
        <v>4.6422999999999999E-2</v>
      </c>
      <c r="EP24" s="77">
        <v>4.4498900000000001E-2</v>
      </c>
      <c r="EQ24" s="96"/>
      <c r="ES24" s="94"/>
      <c r="ET24" s="65">
        <v>10</v>
      </c>
      <c r="EU24" s="126">
        <v>0.17993690000000001</v>
      </c>
      <c r="EV24" s="126">
        <v>0.1537443</v>
      </c>
      <c r="EW24" s="126">
        <v>0.13422919999999999</v>
      </c>
      <c r="EX24" s="126">
        <v>0.11913120000000001</v>
      </c>
      <c r="EY24" s="126">
        <v>0.1071037</v>
      </c>
      <c r="EZ24" s="126">
        <v>9.72967E-2</v>
      </c>
      <c r="FA24" s="126">
        <v>8.9147299999999999E-2</v>
      </c>
      <c r="FB24" s="126">
        <v>8.2267999999999994E-2</v>
      </c>
      <c r="FC24" s="126">
        <v>7.6383499999999993E-2</v>
      </c>
      <c r="FD24" s="126">
        <v>7.1292599999999998E-2</v>
      </c>
      <c r="FE24" s="126">
        <v>6.6844899999999999E-2</v>
      </c>
      <c r="FF24" s="126">
        <v>6.2925900000000007E-2</v>
      </c>
      <c r="FG24" s="126">
        <v>5.9446499999999999E-2</v>
      </c>
      <c r="FH24" s="77">
        <v>5.6336700000000003E-2</v>
      </c>
      <c r="FI24" s="77">
        <v>5.3540699999999997E-2</v>
      </c>
      <c r="FJ24" s="95"/>
      <c r="FK24" s="65">
        <v>10</v>
      </c>
      <c r="FL24" s="126">
        <v>0.1799</v>
      </c>
      <c r="FM24" s="126">
        <v>0.15370629999999999</v>
      </c>
      <c r="FN24" s="126">
        <v>0.13418669999999999</v>
      </c>
      <c r="FO24" s="126">
        <v>0.119079</v>
      </c>
      <c r="FP24" s="126">
        <v>0.1070383</v>
      </c>
      <c r="FQ24" s="126">
        <v>9.7217100000000001E-2</v>
      </c>
      <c r="FR24" s="126">
        <v>8.9053400000000005E-2</v>
      </c>
      <c r="FS24" s="126">
        <v>8.2160399999999995E-2</v>
      </c>
      <c r="FT24" s="126">
        <v>7.6262999999999997E-2</v>
      </c>
      <c r="FU24" s="126">
        <v>7.1160000000000001E-2</v>
      </c>
      <c r="FV24" s="126">
        <v>6.6701200000000002E-2</v>
      </c>
      <c r="FW24" s="126">
        <v>6.2771900000000005E-2</v>
      </c>
      <c r="FX24" s="126">
        <v>5.9283099999999998E-2</v>
      </c>
      <c r="FY24" s="77">
        <v>5.6164699999999998E-2</v>
      </c>
      <c r="FZ24" s="77">
        <v>5.3360699999999997E-2</v>
      </c>
      <c r="GA24" s="96"/>
    </row>
    <row r="25" spans="1:183" ht="15" customHeight="1" x14ac:dyDescent="0.25">
      <c r="A25" s="110">
        <v>11</v>
      </c>
      <c r="B25" s="75">
        <v>1.8085E-3</v>
      </c>
      <c r="C25" s="75">
        <v>1.6601999999999999E-3</v>
      </c>
      <c r="D25" s="111">
        <v>1.7344000000000001E-3</v>
      </c>
      <c r="E25" s="111">
        <v>1.7344000000000001E-3</v>
      </c>
      <c r="F25" s="111">
        <v>0</v>
      </c>
      <c r="G25" s="111">
        <v>0</v>
      </c>
      <c r="H25" s="111">
        <v>1.3045000000000001E-3</v>
      </c>
      <c r="I25" s="111">
        <v>1.3045000000000001E-3</v>
      </c>
      <c r="J25" s="111">
        <v>1.3045000000000001E-3</v>
      </c>
      <c r="K25" s="111">
        <v>1.3045000000000001E-3</v>
      </c>
      <c r="L25" s="111">
        <v>4.3284999999999999E-3</v>
      </c>
      <c r="M25" s="111">
        <v>4.3284999999999999E-3</v>
      </c>
      <c r="N25" s="111">
        <v>0</v>
      </c>
      <c r="O25" s="111">
        <v>0</v>
      </c>
      <c r="P25" s="93"/>
      <c r="Q25" s="65">
        <v>11</v>
      </c>
      <c r="R25" s="77">
        <v>0</v>
      </c>
      <c r="S25" s="77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G25" s="65">
        <v>11</v>
      </c>
      <c r="AH25" s="77">
        <v>0</v>
      </c>
      <c r="AI25" s="77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111">
        <v>0</v>
      </c>
      <c r="AX25" s="94"/>
      <c r="AY25" s="65">
        <v>11</v>
      </c>
      <c r="AZ25" s="77">
        <v>1.8085E-3</v>
      </c>
      <c r="BA25" s="77">
        <v>1.8085E-3</v>
      </c>
      <c r="BB25" s="77">
        <v>1.8085E-3</v>
      </c>
      <c r="BC25" s="77">
        <v>1.8085E-3</v>
      </c>
      <c r="BD25" s="77">
        <v>1.8144000000000001E-3</v>
      </c>
      <c r="BE25" s="77">
        <v>1.8921999999999999E-3</v>
      </c>
      <c r="BF25" s="77">
        <v>2.032E-3</v>
      </c>
      <c r="BG25" s="77">
        <v>2.1534000000000002E-3</v>
      </c>
      <c r="BH25" s="77">
        <v>2.2493999999999999E-3</v>
      </c>
      <c r="BI25" s="77">
        <v>2.3276E-3</v>
      </c>
      <c r="BJ25" s="77">
        <v>2.3942999999999998E-3</v>
      </c>
      <c r="BK25" s="77">
        <v>2.4510000000000001E-3</v>
      </c>
      <c r="BL25" s="77">
        <v>2.5000999999999999E-3</v>
      </c>
      <c r="BM25" s="77">
        <v>2.5433000000000001E-3</v>
      </c>
      <c r="BN25" s="77">
        <v>2.5826E-3</v>
      </c>
      <c r="BO25" s="95"/>
      <c r="BP25" s="65">
        <v>11</v>
      </c>
      <c r="BQ25" s="77">
        <v>1.6601999999999999E-3</v>
      </c>
      <c r="BR25" s="77">
        <v>1.6601999999999999E-3</v>
      </c>
      <c r="BS25" s="77">
        <v>1.6601999999999999E-3</v>
      </c>
      <c r="BT25" s="77">
        <v>1.6601999999999999E-3</v>
      </c>
      <c r="BU25" s="77">
        <v>1.6601999999999999E-3</v>
      </c>
      <c r="BV25" s="77">
        <v>1.6724999999999999E-3</v>
      </c>
      <c r="BW25" s="77">
        <v>1.6856E-3</v>
      </c>
      <c r="BX25" s="77">
        <v>1.6769E-3</v>
      </c>
      <c r="BY25" s="77">
        <v>1.6750000000000001E-3</v>
      </c>
      <c r="BZ25" s="77">
        <v>1.6750000000000001E-3</v>
      </c>
      <c r="CA25" s="77">
        <v>1.6777000000000001E-3</v>
      </c>
      <c r="CB25" s="77">
        <v>1.6823999999999999E-3</v>
      </c>
      <c r="CC25" s="77">
        <v>1.6898E-3</v>
      </c>
      <c r="CD25" s="77">
        <v>1.6982E-3</v>
      </c>
      <c r="CE25" s="77">
        <v>1.7064000000000001E-3</v>
      </c>
      <c r="CF25" s="96"/>
      <c r="CH25" s="94"/>
      <c r="CI25" s="81">
        <v>28</v>
      </c>
      <c r="CJ25" s="125">
        <f t="shared" si="1"/>
        <v>2.6979E-3</v>
      </c>
      <c r="CK25" s="125">
        <f t="shared" si="2"/>
        <v>8.5979999999999997E-4</v>
      </c>
      <c r="CL25" s="112">
        <v>2.6979E-3</v>
      </c>
      <c r="CM25" s="112">
        <v>8.5979999999999997E-4</v>
      </c>
      <c r="CN25" s="112"/>
      <c r="CO25" s="112"/>
      <c r="CP25" s="112"/>
      <c r="CQ25" s="112"/>
      <c r="CR25" s="96"/>
      <c r="CT25" s="94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6"/>
      <c r="DI25" s="94"/>
      <c r="DJ25" s="65">
        <v>11</v>
      </c>
      <c r="DK25" s="77">
        <v>0.1071271</v>
      </c>
      <c r="DL25" s="77">
        <v>9.7321900000000003E-2</v>
      </c>
      <c r="DM25" s="77">
        <v>8.9173500000000003E-2</v>
      </c>
      <c r="DN25" s="77">
        <v>8.2294699999999998E-2</v>
      </c>
      <c r="DO25" s="77">
        <v>7.6410400000000003E-2</v>
      </c>
      <c r="DP25" s="77">
        <v>7.1319300000000002E-2</v>
      </c>
      <c r="DQ25" s="77">
        <v>6.6871399999999998E-2</v>
      </c>
      <c r="DR25" s="77">
        <v>6.2951999999999994E-2</v>
      </c>
      <c r="DS25" s="77">
        <v>5.9472200000000003E-2</v>
      </c>
      <c r="DT25" s="77">
        <v>5.6362000000000002E-2</v>
      </c>
      <c r="DU25" s="77">
        <v>5.3565599999999998E-2</v>
      </c>
      <c r="DV25" s="77">
        <v>5.1037699999999998E-2</v>
      </c>
      <c r="DW25" s="77">
        <v>4.8741399999999997E-2</v>
      </c>
      <c r="DX25" s="77">
        <v>4.6646399999999998E-2</v>
      </c>
      <c r="DY25" s="77">
        <v>4.47274E-2</v>
      </c>
      <c r="DZ25" s="95"/>
      <c r="EA25" s="65">
        <v>11</v>
      </c>
      <c r="EB25" s="77">
        <v>0.1070391</v>
      </c>
      <c r="EC25" s="77">
        <v>9.7217799999999993E-2</v>
      </c>
      <c r="ED25" s="77">
        <v>8.9054099999999997E-2</v>
      </c>
      <c r="EE25" s="77">
        <v>8.2161300000000007E-2</v>
      </c>
      <c r="EF25" s="77">
        <v>7.6264100000000001E-2</v>
      </c>
      <c r="EG25" s="77">
        <v>7.11614E-2</v>
      </c>
      <c r="EH25" s="77">
        <v>6.6702800000000007E-2</v>
      </c>
      <c r="EI25" s="77">
        <v>6.2773700000000002E-2</v>
      </c>
      <c r="EJ25" s="77">
        <v>5.92851E-2</v>
      </c>
      <c r="EK25" s="77">
        <v>5.6166899999999999E-2</v>
      </c>
      <c r="EL25" s="77">
        <v>5.33632E-2</v>
      </c>
      <c r="EM25" s="77">
        <v>5.0828699999999997E-2</v>
      </c>
      <c r="EN25" s="77">
        <v>4.8526600000000003E-2</v>
      </c>
      <c r="EO25" s="77">
        <v>4.6426299999999997E-2</v>
      </c>
      <c r="EP25" s="77">
        <v>4.4502600000000003E-2</v>
      </c>
      <c r="EQ25" s="96"/>
      <c r="ES25" s="94"/>
      <c r="ET25" s="65">
        <v>11</v>
      </c>
      <c r="EU25" s="126">
        <v>0.1799374</v>
      </c>
      <c r="EV25" s="126">
        <v>0.15375040000000001</v>
      </c>
      <c r="EW25" s="126">
        <v>0.13424369999999999</v>
      </c>
      <c r="EX25" s="126">
        <v>0.1191512</v>
      </c>
      <c r="EY25" s="126">
        <v>0.1071271</v>
      </c>
      <c r="EZ25" s="126">
        <v>9.7321900000000003E-2</v>
      </c>
      <c r="FA25" s="126">
        <v>8.9173500000000003E-2</v>
      </c>
      <c r="FB25" s="126">
        <v>8.2294699999999998E-2</v>
      </c>
      <c r="FC25" s="126">
        <v>7.6410400000000003E-2</v>
      </c>
      <c r="FD25" s="126">
        <v>7.1319300000000002E-2</v>
      </c>
      <c r="FE25" s="126">
        <v>6.6871399999999998E-2</v>
      </c>
      <c r="FF25" s="126">
        <v>6.2951999999999994E-2</v>
      </c>
      <c r="FG25" s="126">
        <v>5.9472200000000003E-2</v>
      </c>
      <c r="FH25" s="77">
        <v>5.6362000000000002E-2</v>
      </c>
      <c r="FI25" s="77">
        <v>5.3565599999999998E-2</v>
      </c>
      <c r="FJ25" s="95"/>
      <c r="FK25" s="65">
        <v>11</v>
      </c>
      <c r="FL25" s="126">
        <v>0.1799</v>
      </c>
      <c r="FM25" s="126">
        <v>0.15370710000000001</v>
      </c>
      <c r="FN25" s="126">
        <v>0.13418840000000001</v>
      </c>
      <c r="FO25" s="126">
        <v>0.11908000000000001</v>
      </c>
      <c r="FP25" s="126">
        <v>0.1070391</v>
      </c>
      <c r="FQ25" s="126">
        <v>9.7217799999999993E-2</v>
      </c>
      <c r="FR25" s="126">
        <v>8.9054099999999997E-2</v>
      </c>
      <c r="FS25" s="126">
        <v>8.2161300000000007E-2</v>
      </c>
      <c r="FT25" s="126">
        <v>7.6264100000000001E-2</v>
      </c>
      <c r="FU25" s="126">
        <v>7.11614E-2</v>
      </c>
      <c r="FV25" s="126">
        <v>6.6702800000000007E-2</v>
      </c>
      <c r="FW25" s="126">
        <v>6.2773700000000002E-2</v>
      </c>
      <c r="FX25" s="126">
        <v>5.92851E-2</v>
      </c>
      <c r="FY25" s="77">
        <v>5.6166899999999999E-2</v>
      </c>
      <c r="FZ25" s="77">
        <v>5.33632E-2</v>
      </c>
      <c r="GA25" s="96"/>
    </row>
    <row r="26" spans="1:183" ht="15" customHeight="1" x14ac:dyDescent="0.25">
      <c r="A26" s="110">
        <v>12</v>
      </c>
      <c r="B26" s="75">
        <v>1.8085E-3</v>
      </c>
      <c r="C26" s="75">
        <v>1.6601999999999999E-3</v>
      </c>
      <c r="D26" s="111">
        <v>1.7344000000000001E-3</v>
      </c>
      <c r="E26" s="111">
        <v>1.7344000000000001E-3</v>
      </c>
      <c r="F26" s="111">
        <v>0</v>
      </c>
      <c r="G26" s="111">
        <v>0</v>
      </c>
      <c r="H26" s="111">
        <v>1.3045000000000001E-3</v>
      </c>
      <c r="I26" s="111">
        <v>1.3045000000000001E-3</v>
      </c>
      <c r="J26" s="111">
        <v>1.3045000000000001E-3</v>
      </c>
      <c r="K26" s="111">
        <v>1.3045000000000001E-3</v>
      </c>
      <c r="L26" s="111">
        <v>4.3284999999999999E-3</v>
      </c>
      <c r="M26" s="111">
        <v>4.3284999999999999E-3</v>
      </c>
      <c r="N26" s="111">
        <v>0</v>
      </c>
      <c r="O26" s="111">
        <v>0</v>
      </c>
      <c r="P26" s="93"/>
      <c r="Q26" s="65">
        <v>12</v>
      </c>
      <c r="R26" s="77">
        <v>0</v>
      </c>
      <c r="S26" s="77">
        <v>0</v>
      </c>
      <c r="T26" s="111">
        <v>0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G26" s="65">
        <v>12</v>
      </c>
      <c r="AH26" s="77">
        <v>0</v>
      </c>
      <c r="AI26" s="77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111">
        <v>0</v>
      </c>
      <c r="AX26" s="94"/>
      <c r="AY26" s="65">
        <v>12</v>
      </c>
      <c r="AZ26" s="77">
        <v>1.8085E-3</v>
      </c>
      <c r="BA26" s="77">
        <v>1.8085E-3</v>
      </c>
      <c r="BB26" s="77">
        <v>1.8085E-3</v>
      </c>
      <c r="BC26" s="77">
        <v>1.8159000000000001E-3</v>
      </c>
      <c r="BD26" s="77">
        <v>1.9090000000000001E-3</v>
      </c>
      <c r="BE26" s="77">
        <v>2.0695000000000002E-3</v>
      </c>
      <c r="BF26" s="77">
        <v>2.2030000000000001E-3</v>
      </c>
      <c r="BG26" s="77">
        <v>2.3048999999999999E-3</v>
      </c>
      <c r="BH26" s="77">
        <v>2.3858E-3</v>
      </c>
      <c r="BI26" s="77">
        <v>2.4534000000000001E-3</v>
      </c>
      <c r="BJ26" s="77">
        <v>2.5100000000000001E-3</v>
      </c>
      <c r="BK26" s="77">
        <v>2.5584000000000002E-3</v>
      </c>
      <c r="BL26" s="77">
        <v>2.6004999999999999E-3</v>
      </c>
      <c r="BM26" s="77">
        <v>2.6386000000000001E-3</v>
      </c>
      <c r="BN26" s="77">
        <v>2.6716999999999999E-3</v>
      </c>
      <c r="BO26" s="95"/>
      <c r="BP26" s="65">
        <v>12</v>
      </c>
      <c r="BQ26" s="77">
        <v>1.6601999999999999E-3</v>
      </c>
      <c r="BR26" s="77">
        <v>1.6601999999999999E-3</v>
      </c>
      <c r="BS26" s="77">
        <v>1.6601999999999999E-3</v>
      </c>
      <c r="BT26" s="77">
        <v>1.6601999999999999E-3</v>
      </c>
      <c r="BU26" s="77">
        <v>1.6750000000000001E-3</v>
      </c>
      <c r="BV26" s="77">
        <v>1.6898E-3</v>
      </c>
      <c r="BW26" s="77">
        <v>1.6793000000000001E-3</v>
      </c>
      <c r="BX26" s="77">
        <v>1.6769E-3</v>
      </c>
      <c r="BY26" s="77">
        <v>1.6766999999999999E-3</v>
      </c>
      <c r="BZ26" s="77">
        <v>1.6795E-3</v>
      </c>
      <c r="CA26" s="77">
        <v>1.6844E-3</v>
      </c>
      <c r="CB26" s="77">
        <v>1.6922E-3</v>
      </c>
      <c r="CC26" s="77">
        <v>1.7011000000000001E-3</v>
      </c>
      <c r="CD26" s="77">
        <v>1.7098E-3</v>
      </c>
      <c r="CE26" s="77">
        <v>1.7191999999999999E-3</v>
      </c>
      <c r="CF26" s="96"/>
      <c r="CH26" s="94"/>
      <c r="CI26" s="81">
        <v>29</v>
      </c>
      <c r="CJ26" s="125">
        <f t="shared" si="1"/>
        <v>2.7127000000000002E-3</v>
      </c>
      <c r="CK26" s="125">
        <f t="shared" si="2"/>
        <v>8.7460000000000001E-4</v>
      </c>
      <c r="CL26" s="112">
        <v>2.7127000000000002E-3</v>
      </c>
      <c r="CM26" s="112">
        <v>8.7460000000000001E-4</v>
      </c>
      <c r="CN26" s="112"/>
      <c r="CO26" s="112"/>
      <c r="CP26" s="112"/>
      <c r="CQ26" s="112"/>
      <c r="CR26" s="96"/>
      <c r="CT26" s="94"/>
      <c r="CU26" s="95" t="s">
        <v>415</v>
      </c>
      <c r="CV26" s="95"/>
      <c r="CW26" s="95"/>
      <c r="CX26" s="95"/>
      <c r="CY26" s="95"/>
      <c r="CZ26" s="95"/>
      <c r="DA26" s="95"/>
      <c r="DB26" s="95"/>
      <c r="DC26" s="116"/>
      <c r="DD26" s="95"/>
      <c r="DE26" s="95"/>
      <c r="DF26" s="95"/>
      <c r="DG26" s="96"/>
      <c r="DI26" s="94"/>
      <c r="DJ26" s="65">
        <v>12</v>
      </c>
      <c r="DK26" s="77">
        <v>0.10715760000000001</v>
      </c>
      <c r="DL26" s="77">
        <v>9.7353200000000001E-2</v>
      </c>
      <c r="DM26" s="77">
        <v>8.9204900000000004E-2</v>
      </c>
      <c r="DN26" s="77">
        <v>8.2325899999999994E-2</v>
      </c>
      <c r="DO26" s="77">
        <v>7.6441099999999998E-2</v>
      </c>
      <c r="DP26" s="77">
        <v>7.1349499999999996E-2</v>
      </c>
      <c r="DQ26" s="77">
        <v>6.6901000000000002E-2</v>
      </c>
      <c r="DR26" s="77">
        <v>6.2980900000000006E-2</v>
      </c>
      <c r="DS26" s="77">
        <v>5.9500400000000002E-2</v>
      </c>
      <c r="DT26" s="77">
        <v>5.6389599999999998E-2</v>
      </c>
      <c r="DU26" s="77">
        <v>5.3592399999999998E-2</v>
      </c>
      <c r="DV26" s="77">
        <v>5.1063900000000002E-2</v>
      </c>
      <c r="DW26" s="77">
        <v>4.8767100000000001E-2</v>
      </c>
      <c r="DX26" s="77">
        <v>4.6671499999999998E-2</v>
      </c>
      <c r="DY26" s="77">
        <v>4.4751899999999997E-2</v>
      </c>
      <c r="DZ26" s="95"/>
      <c r="EA26" s="65">
        <v>12</v>
      </c>
      <c r="EB26" s="77">
        <v>0.10704</v>
      </c>
      <c r="EC26" s="77">
        <v>9.7218700000000005E-2</v>
      </c>
      <c r="ED26" s="77">
        <v>8.9055200000000001E-2</v>
      </c>
      <c r="EE26" s="77">
        <v>8.2162600000000002E-2</v>
      </c>
      <c r="EF26" s="77">
        <v>7.6265700000000006E-2</v>
      </c>
      <c r="EG26" s="77">
        <v>7.1163199999999996E-2</v>
      </c>
      <c r="EH26" s="77">
        <v>6.6704799999999995E-2</v>
      </c>
      <c r="EI26" s="77">
        <v>6.2775999999999998E-2</v>
      </c>
      <c r="EJ26" s="77">
        <v>5.9287600000000003E-2</v>
      </c>
      <c r="EK26" s="77">
        <v>5.61696E-2</v>
      </c>
      <c r="EL26" s="77">
        <v>5.3366200000000003E-2</v>
      </c>
      <c r="EM26" s="77">
        <v>5.0832000000000002E-2</v>
      </c>
      <c r="EN26" s="77">
        <v>4.8530200000000003E-2</v>
      </c>
      <c r="EO26" s="77">
        <v>4.6430399999999997E-2</v>
      </c>
      <c r="EP26" s="77">
        <v>4.4507100000000001E-2</v>
      </c>
      <c r="EQ26" s="96"/>
      <c r="ES26" s="94"/>
      <c r="ET26" s="65">
        <v>12</v>
      </c>
      <c r="EU26" s="126">
        <v>0.17994569999999999</v>
      </c>
      <c r="EV26" s="126">
        <v>0.1537694</v>
      </c>
      <c r="EW26" s="126">
        <v>0.13426920000000001</v>
      </c>
      <c r="EX26" s="126">
        <v>0.1191802</v>
      </c>
      <c r="EY26" s="126">
        <v>0.10715760000000001</v>
      </c>
      <c r="EZ26" s="126">
        <v>9.7353200000000001E-2</v>
      </c>
      <c r="FA26" s="126">
        <v>8.9204900000000004E-2</v>
      </c>
      <c r="FB26" s="126">
        <v>8.2325899999999994E-2</v>
      </c>
      <c r="FC26" s="126">
        <v>7.6441099999999998E-2</v>
      </c>
      <c r="FD26" s="126">
        <v>7.1349499999999996E-2</v>
      </c>
      <c r="FE26" s="126">
        <v>6.6901000000000002E-2</v>
      </c>
      <c r="FF26" s="126">
        <v>6.2980900000000006E-2</v>
      </c>
      <c r="FG26" s="126">
        <v>5.9500400000000002E-2</v>
      </c>
      <c r="FH26" s="77">
        <v>5.6389599999999998E-2</v>
      </c>
      <c r="FI26" s="77">
        <v>5.3592399999999998E-2</v>
      </c>
      <c r="FJ26" s="95"/>
      <c r="FK26" s="65">
        <v>12</v>
      </c>
      <c r="FL26" s="126">
        <v>0.17990120000000001</v>
      </c>
      <c r="FM26" s="126">
        <v>0.15370929999999999</v>
      </c>
      <c r="FN26" s="126">
        <v>0.13418959999999999</v>
      </c>
      <c r="FO26" s="126">
        <v>0.1190809</v>
      </c>
      <c r="FP26" s="126">
        <v>0.10704</v>
      </c>
      <c r="FQ26" s="126">
        <v>9.7218700000000005E-2</v>
      </c>
      <c r="FR26" s="126">
        <v>8.9055200000000001E-2</v>
      </c>
      <c r="FS26" s="126">
        <v>8.2162600000000002E-2</v>
      </c>
      <c r="FT26" s="126">
        <v>7.6265700000000006E-2</v>
      </c>
      <c r="FU26" s="126">
        <v>7.1163199999999996E-2</v>
      </c>
      <c r="FV26" s="126">
        <v>6.6704799999999995E-2</v>
      </c>
      <c r="FW26" s="126">
        <v>6.2775999999999998E-2</v>
      </c>
      <c r="FX26" s="126">
        <v>5.9287600000000003E-2</v>
      </c>
      <c r="FY26" s="77">
        <v>5.61696E-2</v>
      </c>
      <c r="FZ26" s="77">
        <v>5.3366200000000003E-2</v>
      </c>
      <c r="GA26" s="96"/>
    </row>
    <row r="27" spans="1:183" ht="15" customHeight="1" x14ac:dyDescent="0.25">
      <c r="A27" s="110">
        <v>13</v>
      </c>
      <c r="B27" s="75">
        <v>1.8085E-3</v>
      </c>
      <c r="C27" s="75">
        <v>1.6601999999999999E-3</v>
      </c>
      <c r="D27" s="111">
        <v>1.7344000000000001E-3</v>
      </c>
      <c r="E27" s="111">
        <v>1.7344000000000001E-3</v>
      </c>
      <c r="F27" s="111">
        <v>0</v>
      </c>
      <c r="G27" s="111">
        <v>0</v>
      </c>
      <c r="H27" s="111">
        <v>1.3045000000000001E-3</v>
      </c>
      <c r="I27" s="111">
        <v>1.3045000000000001E-3</v>
      </c>
      <c r="J27" s="111">
        <v>1.3045000000000001E-3</v>
      </c>
      <c r="K27" s="111">
        <v>1.3045000000000001E-3</v>
      </c>
      <c r="L27" s="111">
        <v>4.3284999999999999E-3</v>
      </c>
      <c r="M27" s="111">
        <v>4.3284999999999999E-3</v>
      </c>
      <c r="N27" s="111">
        <v>0</v>
      </c>
      <c r="O27" s="111">
        <v>0</v>
      </c>
      <c r="P27" s="93"/>
      <c r="Q27" s="65">
        <v>13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9">
        <v>0</v>
      </c>
      <c r="Y27" s="79">
        <v>0</v>
      </c>
      <c r="Z27" s="117">
        <v>0</v>
      </c>
      <c r="AA27" s="117">
        <v>0</v>
      </c>
      <c r="AB27" s="117">
        <v>0</v>
      </c>
      <c r="AC27" s="117">
        <v>0</v>
      </c>
      <c r="AD27" s="117">
        <v>0</v>
      </c>
      <c r="AE27" s="117">
        <v>0</v>
      </c>
      <c r="AG27" s="65">
        <v>13</v>
      </c>
      <c r="AH27" s="77">
        <v>0</v>
      </c>
      <c r="AI27" s="77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111">
        <v>0</v>
      </c>
      <c r="AX27" s="94"/>
      <c r="AY27" s="65">
        <v>13</v>
      </c>
      <c r="AZ27" s="77">
        <v>1.8085E-3</v>
      </c>
      <c r="BA27" s="77">
        <v>1.8085E-3</v>
      </c>
      <c r="BB27" s="77">
        <v>1.8182999999999999E-3</v>
      </c>
      <c r="BC27" s="77">
        <v>1.9342000000000001E-3</v>
      </c>
      <c r="BD27" s="77">
        <v>2.1218999999999999E-3</v>
      </c>
      <c r="BE27" s="77">
        <v>2.2691E-3</v>
      </c>
      <c r="BF27" s="77">
        <v>2.3763E-3</v>
      </c>
      <c r="BG27" s="77">
        <v>2.4585000000000002E-3</v>
      </c>
      <c r="BH27" s="77">
        <v>2.5257000000000001E-3</v>
      </c>
      <c r="BI27" s="77">
        <v>2.5809000000000001E-3</v>
      </c>
      <c r="BJ27" s="77">
        <v>2.6272999999999999E-3</v>
      </c>
      <c r="BK27" s="77">
        <v>2.6673000000000001E-3</v>
      </c>
      <c r="BL27" s="77">
        <v>2.7033000000000001E-3</v>
      </c>
      <c r="BM27" s="77">
        <v>2.7342E-3</v>
      </c>
      <c r="BN27" s="77">
        <v>2.7620000000000001E-3</v>
      </c>
      <c r="BO27" s="95"/>
      <c r="BP27" s="65">
        <v>13</v>
      </c>
      <c r="BQ27" s="77">
        <v>1.6601999999999999E-3</v>
      </c>
      <c r="BR27" s="77">
        <v>1.6601999999999999E-3</v>
      </c>
      <c r="BS27" s="77">
        <v>1.6601999999999999E-3</v>
      </c>
      <c r="BT27" s="77">
        <v>1.6787E-3</v>
      </c>
      <c r="BU27" s="77">
        <v>1.6957000000000001E-3</v>
      </c>
      <c r="BV27" s="77">
        <v>1.6825E-3</v>
      </c>
      <c r="BW27" s="77">
        <v>1.6793000000000001E-3</v>
      </c>
      <c r="BX27" s="77">
        <v>1.6788E-3</v>
      </c>
      <c r="BY27" s="77">
        <v>1.6815999999999999E-3</v>
      </c>
      <c r="BZ27" s="77">
        <v>1.6869000000000001E-3</v>
      </c>
      <c r="CA27" s="77">
        <v>1.6952E-3</v>
      </c>
      <c r="CB27" s="77">
        <v>1.7045000000000001E-3</v>
      </c>
      <c r="CC27" s="77">
        <v>1.7136E-3</v>
      </c>
      <c r="CD27" s="77">
        <v>1.7235E-3</v>
      </c>
      <c r="CE27" s="77">
        <v>1.7348999999999999E-3</v>
      </c>
      <c r="CF27" s="96"/>
      <c r="CH27" s="94"/>
      <c r="CI27" s="81">
        <v>30</v>
      </c>
      <c r="CJ27" s="125">
        <f t="shared" si="1"/>
        <v>2.7274999999999999E-3</v>
      </c>
      <c r="CK27" s="125">
        <f t="shared" si="2"/>
        <v>9.0419999999999997E-4</v>
      </c>
      <c r="CL27" s="112">
        <v>2.7274999999999999E-3</v>
      </c>
      <c r="CM27" s="112">
        <v>9.0419999999999997E-4</v>
      </c>
      <c r="CN27" s="112"/>
      <c r="CO27" s="112"/>
      <c r="CP27" s="112"/>
      <c r="CQ27" s="112"/>
      <c r="CR27" s="96"/>
      <c r="CT27" s="94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6"/>
      <c r="DI27" s="94"/>
      <c r="DJ27" s="65">
        <v>13</v>
      </c>
      <c r="DK27" s="77">
        <v>0.1071956</v>
      </c>
      <c r="DL27" s="77">
        <v>9.7390699999999997E-2</v>
      </c>
      <c r="DM27" s="77">
        <v>8.9241600000000004E-2</v>
      </c>
      <c r="DN27" s="77">
        <v>8.2361599999999993E-2</v>
      </c>
      <c r="DO27" s="77">
        <v>7.6475799999999997E-2</v>
      </c>
      <c r="DP27" s="77">
        <v>7.1383199999999994E-2</v>
      </c>
      <c r="DQ27" s="77">
        <v>6.6933599999999996E-2</v>
      </c>
      <c r="DR27" s="77">
        <v>6.3012600000000002E-2</v>
      </c>
      <c r="DS27" s="77">
        <v>5.9531100000000003E-2</v>
      </c>
      <c r="DT27" s="77">
        <v>5.6419400000000001E-2</v>
      </c>
      <c r="DU27" s="77">
        <v>5.36214E-2</v>
      </c>
      <c r="DV27" s="77">
        <v>5.1092100000000001E-2</v>
      </c>
      <c r="DW27" s="77">
        <v>4.8794499999999998E-2</v>
      </c>
      <c r="DX27" s="77">
        <v>4.6698200000000002E-2</v>
      </c>
      <c r="DY27" s="77">
        <v>4.4778100000000001E-2</v>
      </c>
      <c r="DZ27" s="95"/>
      <c r="EA27" s="65">
        <v>13</v>
      </c>
      <c r="EB27" s="77">
        <v>0.1070411</v>
      </c>
      <c r="EC27" s="77">
        <v>9.7220000000000001E-2</v>
      </c>
      <c r="ED27" s="77">
        <v>8.9056800000000005E-2</v>
      </c>
      <c r="EE27" s="77">
        <v>8.2164500000000001E-2</v>
      </c>
      <c r="EF27" s="77">
        <v>7.6267699999999994E-2</v>
      </c>
      <c r="EG27" s="77">
        <v>7.1165500000000007E-2</v>
      </c>
      <c r="EH27" s="77">
        <v>6.67074E-2</v>
      </c>
      <c r="EI27" s="77">
        <v>6.2778799999999996E-2</v>
      </c>
      <c r="EJ27" s="77">
        <v>5.9290599999999999E-2</v>
      </c>
      <c r="EK27" s="77">
        <v>5.6173000000000001E-2</v>
      </c>
      <c r="EL27" s="77">
        <v>5.3369800000000002E-2</v>
      </c>
      <c r="EM27" s="77">
        <v>5.0835999999999999E-2</v>
      </c>
      <c r="EN27" s="77">
        <v>4.8534599999999997E-2</v>
      </c>
      <c r="EO27" s="77">
        <v>4.6435200000000003E-2</v>
      </c>
      <c r="EP27" s="77">
        <v>4.4512500000000003E-2</v>
      </c>
      <c r="EQ27" s="96"/>
      <c r="ES27" s="94"/>
      <c r="ET27" s="65">
        <v>13</v>
      </c>
      <c r="EU27" s="126">
        <v>0.17997179999999999</v>
      </c>
      <c r="EV27" s="126">
        <v>0.15380289999999999</v>
      </c>
      <c r="EW27" s="126">
        <v>0.13430600000000001</v>
      </c>
      <c r="EX27" s="126">
        <v>0.119218</v>
      </c>
      <c r="EY27" s="126">
        <v>0.1071956</v>
      </c>
      <c r="EZ27" s="126">
        <v>9.7390699999999997E-2</v>
      </c>
      <c r="FA27" s="126">
        <v>8.9241600000000004E-2</v>
      </c>
      <c r="FB27" s="126">
        <v>8.2361599999999993E-2</v>
      </c>
      <c r="FC27" s="126">
        <v>7.6475799999999997E-2</v>
      </c>
      <c r="FD27" s="126">
        <v>7.1383199999999994E-2</v>
      </c>
      <c r="FE27" s="126">
        <v>6.6933599999999996E-2</v>
      </c>
      <c r="FF27" s="126">
        <v>6.3012600000000002E-2</v>
      </c>
      <c r="FG27" s="126">
        <v>5.9531100000000003E-2</v>
      </c>
      <c r="FH27" s="77">
        <v>5.6419400000000001E-2</v>
      </c>
      <c r="FI27" s="77">
        <v>5.36214E-2</v>
      </c>
      <c r="FJ27" s="95"/>
      <c r="FK27" s="65">
        <v>13</v>
      </c>
      <c r="FL27" s="126">
        <v>0.17990419999999999</v>
      </c>
      <c r="FM27" s="126">
        <v>0.15371090000000001</v>
      </c>
      <c r="FN27" s="126">
        <v>0.1341908</v>
      </c>
      <c r="FO27" s="126">
        <v>0.11908199999999999</v>
      </c>
      <c r="FP27" s="126">
        <v>0.1070411</v>
      </c>
      <c r="FQ27" s="126">
        <v>9.7220000000000001E-2</v>
      </c>
      <c r="FR27" s="126">
        <v>8.9056800000000005E-2</v>
      </c>
      <c r="FS27" s="126">
        <v>8.2164500000000001E-2</v>
      </c>
      <c r="FT27" s="126">
        <v>7.6267699999999994E-2</v>
      </c>
      <c r="FU27" s="126">
        <v>7.1165500000000007E-2</v>
      </c>
      <c r="FV27" s="126">
        <v>6.67074E-2</v>
      </c>
      <c r="FW27" s="126">
        <v>6.2778799999999996E-2</v>
      </c>
      <c r="FX27" s="126">
        <v>5.9290599999999999E-2</v>
      </c>
      <c r="FY27" s="77">
        <v>5.6173000000000001E-2</v>
      </c>
      <c r="FZ27" s="77">
        <v>5.3369800000000002E-2</v>
      </c>
      <c r="GA27" s="96"/>
    </row>
    <row r="28" spans="1:183" ht="15" customHeight="1" x14ac:dyDescent="0.25">
      <c r="A28" s="110">
        <v>14</v>
      </c>
      <c r="B28" s="75">
        <v>1.8085E-3</v>
      </c>
      <c r="C28" s="75">
        <v>1.6601999999999999E-3</v>
      </c>
      <c r="D28" s="111">
        <v>1.7344000000000001E-3</v>
      </c>
      <c r="E28" s="111">
        <v>1.7344000000000001E-3</v>
      </c>
      <c r="F28" s="111">
        <v>0</v>
      </c>
      <c r="G28" s="111">
        <v>0</v>
      </c>
      <c r="H28" s="111">
        <v>1.3045000000000001E-3</v>
      </c>
      <c r="I28" s="111">
        <v>1.3045000000000001E-3</v>
      </c>
      <c r="J28" s="111">
        <v>1.3045000000000001E-3</v>
      </c>
      <c r="K28" s="111">
        <v>1.3045000000000001E-3</v>
      </c>
      <c r="L28" s="111">
        <v>4.3284999999999999E-3</v>
      </c>
      <c r="M28" s="111">
        <v>4.3284999999999999E-3</v>
      </c>
      <c r="N28" s="111">
        <v>0</v>
      </c>
      <c r="O28" s="111">
        <v>0</v>
      </c>
      <c r="P28" s="93"/>
      <c r="Q28" s="65">
        <v>14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9">
        <v>0</v>
      </c>
      <c r="Y28" s="79">
        <v>0</v>
      </c>
      <c r="Z28" s="117">
        <v>0</v>
      </c>
      <c r="AA28" s="117">
        <v>0</v>
      </c>
      <c r="AB28" s="117">
        <v>0</v>
      </c>
      <c r="AC28" s="117">
        <v>0</v>
      </c>
      <c r="AD28" s="117">
        <v>0</v>
      </c>
      <c r="AE28" s="117">
        <v>0</v>
      </c>
      <c r="AG28" s="65">
        <v>14</v>
      </c>
      <c r="AH28" s="77">
        <v>0</v>
      </c>
      <c r="AI28" s="77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111">
        <v>0</v>
      </c>
      <c r="AX28" s="94"/>
      <c r="AY28" s="65">
        <v>14</v>
      </c>
      <c r="AZ28" s="77">
        <v>1.8085E-3</v>
      </c>
      <c r="BA28" s="77">
        <v>1.8232999999999999E-3</v>
      </c>
      <c r="BB28" s="77">
        <v>1.9762E-3</v>
      </c>
      <c r="BC28" s="77">
        <v>2.2006E-3</v>
      </c>
      <c r="BD28" s="77">
        <v>2.3617E-3</v>
      </c>
      <c r="BE28" s="77">
        <v>2.4715000000000002E-3</v>
      </c>
      <c r="BF28" s="77">
        <v>2.552E-3</v>
      </c>
      <c r="BG28" s="77">
        <v>2.6159999999999998E-3</v>
      </c>
      <c r="BH28" s="77">
        <v>2.6675000000000002E-3</v>
      </c>
      <c r="BI28" s="77">
        <v>2.7101E-3</v>
      </c>
      <c r="BJ28" s="77">
        <v>2.7463000000000001E-3</v>
      </c>
      <c r="BK28" s="77">
        <v>2.7788999999999999E-3</v>
      </c>
      <c r="BL28" s="77">
        <v>2.8064000000000001E-3</v>
      </c>
      <c r="BM28" s="77">
        <v>2.8311E-3</v>
      </c>
      <c r="BN28" s="77">
        <v>2.8535000000000001E-3</v>
      </c>
      <c r="BO28" s="95"/>
      <c r="BP28" s="65">
        <v>14</v>
      </c>
      <c r="BQ28" s="77">
        <v>1.6601999999999999E-3</v>
      </c>
      <c r="BR28" s="77">
        <v>1.6601999999999999E-3</v>
      </c>
      <c r="BS28" s="77">
        <v>1.6849E-3</v>
      </c>
      <c r="BT28" s="77">
        <v>1.7045999999999999E-3</v>
      </c>
      <c r="BU28" s="77">
        <v>1.6869000000000001E-3</v>
      </c>
      <c r="BV28" s="77">
        <v>1.6825E-3</v>
      </c>
      <c r="BW28" s="77">
        <v>1.6814E-3</v>
      </c>
      <c r="BX28" s="77">
        <v>1.6842999999999999E-3</v>
      </c>
      <c r="BY28" s="77">
        <v>1.6899E-3</v>
      </c>
      <c r="BZ28" s="77">
        <v>1.6987E-3</v>
      </c>
      <c r="CA28" s="77">
        <v>1.7086E-3</v>
      </c>
      <c r="CB28" s="77">
        <v>1.7181E-3</v>
      </c>
      <c r="CC28" s="77">
        <v>1.7283999999999999E-3</v>
      </c>
      <c r="CD28" s="77">
        <v>1.7403E-3</v>
      </c>
      <c r="CE28" s="77">
        <v>1.7527E-3</v>
      </c>
      <c r="CF28" s="96"/>
      <c r="CH28" s="94"/>
      <c r="CI28" s="81">
        <v>31</v>
      </c>
      <c r="CJ28" s="125">
        <f t="shared" si="1"/>
        <v>2.7423999999999999E-3</v>
      </c>
      <c r="CK28" s="125">
        <f t="shared" si="2"/>
        <v>9.3389999999999999E-4</v>
      </c>
      <c r="CL28" s="112">
        <v>2.7423999999999999E-3</v>
      </c>
      <c r="CM28" s="112">
        <v>9.3389999999999999E-4</v>
      </c>
      <c r="CN28" s="112"/>
      <c r="CO28" s="112"/>
      <c r="CP28" s="112"/>
      <c r="CQ28" s="112"/>
      <c r="CR28" s="96"/>
      <c r="CT28" s="94"/>
      <c r="CU28" s="95"/>
      <c r="CV28" s="95"/>
      <c r="CW28" s="95"/>
      <c r="CX28" s="95"/>
      <c r="CY28" s="95"/>
      <c r="CZ28" s="95"/>
      <c r="DA28" s="95"/>
      <c r="DB28" s="95"/>
      <c r="DC28" s="98" t="s">
        <v>416</v>
      </c>
      <c r="DD28" s="95"/>
      <c r="DE28" s="95"/>
      <c r="DF28" s="95"/>
      <c r="DG28" s="96"/>
      <c r="DI28" s="94"/>
      <c r="DJ28" s="65">
        <v>14</v>
      </c>
      <c r="DK28" s="77">
        <v>0.10724110000000001</v>
      </c>
      <c r="DL28" s="77">
        <v>9.7434400000000004E-2</v>
      </c>
      <c r="DM28" s="77">
        <v>8.9283600000000005E-2</v>
      </c>
      <c r="DN28" s="77">
        <v>8.2402000000000003E-2</v>
      </c>
      <c r="DO28" s="77">
        <v>7.6514600000000002E-2</v>
      </c>
      <c r="DP28" s="77">
        <v>7.1420399999999995E-2</v>
      </c>
      <c r="DQ28" s="77">
        <v>6.6969399999999998E-2</v>
      </c>
      <c r="DR28" s="77">
        <v>6.3047000000000006E-2</v>
      </c>
      <c r="DS28" s="77">
        <v>5.9564400000000003E-2</v>
      </c>
      <c r="DT28" s="77">
        <v>5.6451500000000002E-2</v>
      </c>
      <c r="DU28" s="77">
        <v>5.3652499999999999E-2</v>
      </c>
      <c r="DV28" s="77">
        <v>5.11222E-2</v>
      </c>
      <c r="DW28" s="77">
        <v>4.8823699999999998E-2</v>
      </c>
      <c r="DX28" s="77">
        <v>4.6726799999999999E-2</v>
      </c>
      <c r="DY28" s="77">
        <v>4.48063E-2</v>
      </c>
      <c r="DZ28" s="95"/>
      <c r="EA28" s="65">
        <v>14</v>
      </c>
      <c r="EB28" s="77">
        <v>0.1070427</v>
      </c>
      <c r="EC28" s="77">
        <v>9.72219E-2</v>
      </c>
      <c r="ED28" s="77">
        <v>8.9058999999999999E-2</v>
      </c>
      <c r="EE28" s="77">
        <v>8.2166900000000001E-2</v>
      </c>
      <c r="EF28" s="77">
        <v>7.6270400000000002E-2</v>
      </c>
      <c r="EG28" s="77">
        <v>7.1168400000000007E-2</v>
      </c>
      <c r="EH28" s="77">
        <v>6.6710500000000006E-2</v>
      </c>
      <c r="EI28" s="77">
        <v>6.2782199999999996E-2</v>
      </c>
      <c r="EJ28" s="77">
        <v>5.9294399999999997E-2</v>
      </c>
      <c r="EK28" s="77">
        <v>5.6176999999999998E-2</v>
      </c>
      <c r="EL28" s="77">
        <v>5.33743E-2</v>
      </c>
      <c r="EM28" s="77">
        <v>5.0840900000000001E-2</v>
      </c>
      <c r="EN28" s="77">
        <v>4.854E-2</v>
      </c>
      <c r="EO28" s="77">
        <v>4.6441099999999999E-2</v>
      </c>
      <c r="EP28" s="77">
        <v>4.45189E-2</v>
      </c>
      <c r="EQ28" s="96"/>
      <c r="ES28" s="94"/>
      <c r="ET28" s="65">
        <v>14</v>
      </c>
      <c r="EU28" s="126">
        <v>0.18001780000000001</v>
      </c>
      <c r="EV28" s="126">
        <v>0.15385119999999999</v>
      </c>
      <c r="EW28" s="126">
        <v>0.1343541</v>
      </c>
      <c r="EX28" s="126">
        <v>0.1192651</v>
      </c>
      <c r="EY28" s="126">
        <v>0.10724110000000001</v>
      </c>
      <c r="EZ28" s="126">
        <v>9.7434400000000004E-2</v>
      </c>
      <c r="FA28" s="126">
        <v>8.9283600000000005E-2</v>
      </c>
      <c r="FB28" s="126">
        <v>8.2402000000000003E-2</v>
      </c>
      <c r="FC28" s="126">
        <v>7.6514600000000002E-2</v>
      </c>
      <c r="FD28" s="126">
        <v>7.1420399999999995E-2</v>
      </c>
      <c r="FE28" s="126">
        <v>6.6969399999999998E-2</v>
      </c>
      <c r="FF28" s="126">
        <v>6.3047000000000006E-2</v>
      </c>
      <c r="FG28" s="126">
        <v>5.9564400000000003E-2</v>
      </c>
      <c r="FH28" s="77">
        <v>5.6451500000000002E-2</v>
      </c>
      <c r="FI28" s="77">
        <v>5.3652499999999999E-2</v>
      </c>
      <c r="FJ28" s="95"/>
      <c r="FK28" s="65">
        <v>14</v>
      </c>
      <c r="FL28" s="126">
        <v>0.17990639999999999</v>
      </c>
      <c r="FM28" s="126">
        <v>0.1537125</v>
      </c>
      <c r="FN28" s="126">
        <v>0.13419220000000001</v>
      </c>
      <c r="FO28" s="126">
        <v>0.11908340000000001</v>
      </c>
      <c r="FP28" s="126">
        <v>0.1070427</v>
      </c>
      <c r="FQ28" s="126">
        <v>9.72219E-2</v>
      </c>
      <c r="FR28" s="126">
        <v>8.9058999999999999E-2</v>
      </c>
      <c r="FS28" s="126">
        <v>8.2166900000000001E-2</v>
      </c>
      <c r="FT28" s="126">
        <v>7.6270400000000002E-2</v>
      </c>
      <c r="FU28" s="126">
        <v>7.1168400000000007E-2</v>
      </c>
      <c r="FV28" s="126">
        <v>6.6710500000000006E-2</v>
      </c>
      <c r="FW28" s="126">
        <v>6.2782199999999996E-2</v>
      </c>
      <c r="FX28" s="126">
        <v>5.9294399999999997E-2</v>
      </c>
      <c r="FY28" s="77">
        <v>5.6176999999999998E-2</v>
      </c>
      <c r="FZ28" s="77">
        <v>5.33743E-2</v>
      </c>
      <c r="GA28" s="96"/>
    </row>
    <row r="29" spans="1:183" ht="15" customHeight="1" x14ac:dyDescent="0.25">
      <c r="A29" s="110">
        <v>15</v>
      </c>
      <c r="B29" s="75">
        <v>1.8381000000000001E-3</v>
      </c>
      <c r="C29" s="75">
        <v>1.6601999999999999E-3</v>
      </c>
      <c r="D29" s="111">
        <v>1.7344000000000001E-3</v>
      </c>
      <c r="E29" s="111">
        <v>1.7344000000000001E-3</v>
      </c>
      <c r="F29" s="111">
        <v>0</v>
      </c>
      <c r="G29" s="111">
        <v>0</v>
      </c>
      <c r="H29" s="111">
        <v>1.3045000000000001E-3</v>
      </c>
      <c r="I29" s="111">
        <v>1.3045000000000001E-3</v>
      </c>
      <c r="J29" s="111">
        <v>1.3045000000000001E-3</v>
      </c>
      <c r="K29" s="111">
        <v>1.3045000000000001E-3</v>
      </c>
      <c r="L29" s="111">
        <v>4.3284999999999999E-3</v>
      </c>
      <c r="M29" s="111">
        <v>4.3284999999999999E-3</v>
      </c>
      <c r="N29" s="111">
        <v>0</v>
      </c>
      <c r="O29" s="111">
        <v>0</v>
      </c>
      <c r="P29" s="93"/>
      <c r="Q29" s="65">
        <v>15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9">
        <v>0</v>
      </c>
      <c r="Y29" s="79">
        <v>0</v>
      </c>
      <c r="Z29" s="117">
        <v>0</v>
      </c>
      <c r="AA29" s="117">
        <v>0</v>
      </c>
      <c r="AB29" s="117">
        <v>0</v>
      </c>
      <c r="AC29" s="117">
        <v>0</v>
      </c>
      <c r="AD29" s="117">
        <v>0</v>
      </c>
      <c r="AE29" s="117">
        <v>0</v>
      </c>
      <c r="AG29" s="65">
        <v>15</v>
      </c>
      <c r="AH29" s="77">
        <v>0</v>
      </c>
      <c r="AI29" s="77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111">
        <v>0</v>
      </c>
      <c r="AX29" s="94"/>
      <c r="AY29" s="65">
        <v>15</v>
      </c>
      <c r="AZ29" s="77">
        <v>1.8381000000000001E-3</v>
      </c>
      <c r="BA29" s="77">
        <v>2.0603000000000002E-3</v>
      </c>
      <c r="BB29" s="77">
        <v>2.3316999999999999E-3</v>
      </c>
      <c r="BC29" s="77">
        <v>2.5005000000000001E-3</v>
      </c>
      <c r="BD29" s="77">
        <v>2.6048E-3</v>
      </c>
      <c r="BE29" s="77">
        <v>2.6767000000000002E-3</v>
      </c>
      <c r="BF29" s="77">
        <v>2.7323E-3</v>
      </c>
      <c r="BG29" s="77">
        <v>2.7758000000000001E-3</v>
      </c>
      <c r="BH29" s="77">
        <v>2.8113000000000001E-3</v>
      </c>
      <c r="BI29" s="77">
        <v>2.8411E-3</v>
      </c>
      <c r="BJ29" s="77">
        <v>2.8682E-3</v>
      </c>
      <c r="BK29" s="77">
        <v>2.8907E-3</v>
      </c>
      <c r="BL29" s="77">
        <v>2.9109000000000001E-3</v>
      </c>
      <c r="BM29" s="77">
        <v>2.9293000000000001E-3</v>
      </c>
      <c r="BN29" s="77">
        <v>2.9461999999999999E-3</v>
      </c>
      <c r="BO29" s="95"/>
      <c r="BP29" s="65">
        <v>15</v>
      </c>
      <c r="BQ29" s="77">
        <v>1.6601999999999999E-3</v>
      </c>
      <c r="BR29" s="77">
        <v>1.6972999999999999E-3</v>
      </c>
      <c r="BS29" s="77">
        <v>1.7195000000000001E-3</v>
      </c>
      <c r="BT29" s="77">
        <v>1.6936E-3</v>
      </c>
      <c r="BU29" s="77">
        <v>1.6869999999999999E-3</v>
      </c>
      <c r="BV29" s="77">
        <v>1.6850000000000001E-3</v>
      </c>
      <c r="BW29" s="77">
        <v>1.6877999999999999E-3</v>
      </c>
      <c r="BX29" s="77">
        <v>1.6936E-3</v>
      </c>
      <c r="BY29" s="77">
        <v>1.7030000000000001E-3</v>
      </c>
      <c r="BZ29" s="77">
        <v>1.7135E-3</v>
      </c>
      <c r="CA29" s="77">
        <v>1.7233999999999999E-3</v>
      </c>
      <c r="CB29" s="77">
        <v>1.7340999999999999E-3</v>
      </c>
      <c r="CC29" s="77">
        <v>1.7466000000000001E-3</v>
      </c>
      <c r="CD29" s="77">
        <v>1.7593000000000001E-3</v>
      </c>
      <c r="CE29" s="77">
        <v>1.7733E-3</v>
      </c>
      <c r="CF29" s="96"/>
      <c r="CH29" s="94"/>
      <c r="CI29" s="81">
        <v>32</v>
      </c>
      <c r="CJ29" s="125">
        <f t="shared" si="1"/>
        <v>2.7572E-3</v>
      </c>
      <c r="CK29" s="125">
        <f t="shared" si="2"/>
        <v>9.7839999999999993E-4</v>
      </c>
      <c r="CL29" s="112">
        <v>2.7572E-3</v>
      </c>
      <c r="CM29" s="112">
        <v>9.7839999999999993E-4</v>
      </c>
      <c r="CN29" s="112"/>
      <c r="CO29" s="112"/>
      <c r="CP29" s="112"/>
      <c r="CQ29" s="112"/>
      <c r="CR29" s="96"/>
      <c r="CT29" s="94"/>
      <c r="CU29" s="95"/>
      <c r="CV29" s="95" t="s">
        <v>409</v>
      </c>
      <c r="CW29" s="95"/>
      <c r="CX29" s="95" t="s">
        <v>231</v>
      </c>
      <c r="CY29" s="82"/>
      <c r="CZ29" s="95" t="s">
        <v>410</v>
      </c>
      <c r="DA29" s="95"/>
      <c r="DB29" s="95" t="s">
        <v>255</v>
      </c>
      <c r="DC29" s="95"/>
      <c r="DD29" s="95"/>
      <c r="DE29" s="95"/>
      <c r="DF29" s="95"/>
      <c r="DG29" s="96"/>
      <c r="DI29" s="94"/>
      <c r="DJ29" s="65">
        <v>15</v>
      </c>
      <c r="DK29" s="77">
        <v>0.10729420000000001</v>
      </c>
      <c r="DL29" s="77">
        <v>9.7484500000000002E-2</v>
      </c>
      <c r="DM29" s="77">
        <v>8.9331099999999997E-2</v>
      </c>
      <c r="DN29" s="77">
        <v>8.2447000000000006E-2</v>
      </c>
      <c r="DO29" s="77">
        <v>7.6557399999999998E-2</v>
      </c>
      <c r="DP29" s="77">
        <v>7.1461200000000002E-2</v>
      </c>
      <c r="DQ29" s="77">
        <v>6.7008399999999996E-2</v>
      </c>
      <c r="DR29" s="77">
        <v>6.3084399999999999E-2</v>
      </c>
      <c r="DS29" s="77">
        <v>5.9600300000000002E-2</v>
      </c>
      <c r="DT29" s="77">
        <v>5.6486099999999997E-2</v>
      </c>
      <c r="DU29" s="77">
        <v>5.3685799999999999E-2</v>
      </c>
      <c r="DV29" s="77">
        <v>5.1154400000000003E-2</v>
      </c>
      <c r="DW29" s="77">
        <v>4.8855000000000003E-2</v>
      </c>
      <c r="DX29" s="77">
        <v>4.67575E-2</v>
      </c>
      <c r="DY29" s="77">
        <v>4.48367E-2</v>
      </c>
      <c r="DZ29" s="95"/>
      <c r="EA29" s="65">
        <v>15</v>
      </c>
      <c r="EB29" s="77">
        <v>0.1070449</v>
      </c>
      <c r="EC29" s="77">
        <v>9.7224400000000002E-2</v>
      </c>
      <c r="ED29" s="77">
        <v>8.9061799999999997E-2</v>
      </c>
      <c r="EE29" s="77">
        <v>8.2169900000000004E-2</v>
      </c>
      <c r="EF29" s="77">
        <v>7.62737E-2</v>
      </c>
      <c r="EG29" s="77">
        <v>7.1171999999999999E-2</v>
      </c>
      <c r="EH29" s="77">
        <v>6.6714399999999993E-2</v>
      </c>
      <c r="EI29" s="77">
        <v>6.2786400000000006E-2</v>
      </c>
      <c r="EJ29" s="77">
        <v>5.9298900000000002E-2</v>
      </c>
      <c r="EK29" s="77">
        <v>5.61819E-2</v>
      </c>
      <c r="EL29" s="77">
        <v>5.3379599999999999E-2</v>
      </c>
      <c r="EM29" s="77">
        <v>5.0846700000000002E-2</v>
      </c>
      <c r="EN29" s="77">
        <v>4.8546400000000003E-2</v>
      </c>
      <c r="EO29" s="77">
        <v>4.6448099999999999E-2</v>
      </c>
      <c r="EP29" s="77">
        <v>4.45266E-2</v>
      </c>
      <c r="EQ29" s="96"/>
      <c r="ES29" s="94"/>
      <c r="ET29" s="65">
        <v>15</v>
      </c>
      <c r="EU29" s="126">
        <v>0.18008399999999999</v>
      </c>
      <c r="EV29" s="126">
        <v>0.15391450000000001</v>
      </c>
      <c r="EW29" s="126">
        <v>0.13441400000000001</v>
      </c>
      <c r="EX29" s="126">
        <v>0.11932139999999999</v>
      </c>
      <c r="EY29" s="126">
        <v>0.10729420000000001</v>
      </c>
      <c r="EZ29" s="126">
        <v>9.7484500000000002E-2</v>
      </c>
      <c r="FA29" s="126">
        <v>8.9331099999999997E-2</v>
      </c>
      <c r="FB29" s="126">
        <v>8.2447000000000006E-2</v>
      </c>
      <c r="FC29" s="126">
        <v>7.6557399999999998E-2</v>
      </c>
      <c r="FD29" s="126">
        <v>7.1461200000000002E-2</v>
      </c>
      <c r="FE29" s="126">
        <v>6.7008399999999996E-2</v>
      </c>
      <c r="FF29" s="126">
        <v>6.3084399999999999E-2</v>
      </c>
      <c r="FG29" s="126">
        <v>5.9600300000000002E-2</v>
      </c>
      <c r="FH29" s="77">
        <v>5.6486099999999997E-2</v>
      </c>
      <c r="FI29" s="77">
        <v>5.3685799999999999E-2</v>
      </c>
      <c r="FJ29" s="95"/>
      <c r="FK29" s="65">
        <v>15</v>
      </c>
      <c r="FL29" s="126">
        <v>0.1799086</v>
      </c>
      <c r="FM29" s="126">
        <v>0.1537143</v>
      </c>
      <c r="FN29" s="126">
        <v>0.13419400000000001</v>
      </c>
      <c r="FO29" s="126">
        <v>0.11908530000000001</v>
      </c>
      <c r="FP29" s="126">
        <v>0.1070449</v>
      </c>
      <c r="FQ29" s="126">
        <v>9.7224400000000002E-2</v>
      </c>
      <c r="FR29" s="126">
        <v>8.9061799999999997E-2</v>
      </c>
      <c r="FS29" s="126">
        <v>8.2169900000000004E-2</v>
      </c>
      <c r="FT29" s="126">
        <v>7.62737E-2</v>
      </c>
      <c r="FU29" s="126">
        <v>7.1171999999999999E-2</v>
      </c>
      <c r="FV29" s="126">
        <v>6.6714399999999993E-2</v>
      </c>
      <c r="FW29" s="126">
        <v>6.2786400000000006E-2</v>
      </c>
      <c r="FX29" s="126">
        <v>5.9298900000000002E-2</v>
      </c>
      <c r="FY29" s="77">
        <v>5.61819E-2</v>
      </c>
      <c r="FZ29" s="77">
        <v>5.3379599999999999E-2</v>
      </c>
      <c r="GA29" s="96"/>
    </row>
    <row r="30" spans="1:183" ht="15" customHeight="1" x14ac:dyDescent="0.25">
      <c r="A30" s="110">
        <v>16</v>
      </c>
      <c r="B30" s="75">
        <v>2.2828000000000002E-3</v>
      </c>
      <c r="C30" s="75">
        <v>1.7344000000000001E-3</v>
      </c>
      <c r="D30" s="111">
        <v>1.7344000000000001E-3</v>
      </c>
      <c r="E30" s="111">
        <v>1.7344000000000001E-3</v>
      </c>
      <c r="F30" s="111">
        <v>0</v>
      </c>
      <c r="G30" s="111">
        <v>0</v>
      </c>
      <c r="H30" s="111">
        <v>1.3045000000000001E-3</v>
      </c>
      <c r="I30" s="111">
        <v>1.3045000000000001E-3</v>
      </c>
      <c r="J30" s="111">
        <v>1.3045000000000001E-3</v>
      </c>
      <c r="K30" s="111">
        <v>1.3045000000000001E-3</v>
      </c>
      <c r="L30" s="111">
        <v>4.3284999999999999E-3</v>
      </c>
      <c r="M30" s="111">
        <v>4.3284999999999999E-3</v>
      </c>
      <c r="N30" s="111">
        <v>0</v>
      </c>
      <c r="O30" s="111">
        <v>0</v>
      </c>
      <c r="Q30" s="110">
        <v>16</v>
      </c>
      <c r="R30" s="75">
        <v>1.5268E-3</v>
      </c>
      <c r="S30" s="75">
        <v>8.5979999999999997E-4</v>
      </c>
      <c r="T30" s="75">
        <v>1.2895999999999999E-3</v>
      </c>
      <c r="U30" s="75">
        <v>1.2895999999999999E-3</v>
      </c>
      <c r="V30" s="111">
        <v>0</v>
      </c>
      <c r="W30" s="111">
        <v>0</v>
      </c>
      <c r="X30" s="118">
        <v>0</v>
      </c>
      <c r="Y30" s="118">
        <v>0</v>
      </c>
      <c r="Z30" s="117">
        <v>0</v>
      </c>
      <c r="AA30" s="117">
        <v>0</v>
      </c>
      <c r="AB30" s="117">
        <v>0</v>
      </c>
      <c r="AC30" s="117">
        <v>0</v>
      </c>
      <c r="AD30" s="117">
        <v>0</v>
      </c>
      <c r="AE30" s="117">
        <v>0</v>
      </c>
      <c r="AG30" s="110">
        <v>16</v>
      </c>
      <c r="AH30" s="77">
        <v>0</v>
      </c>
      <c r="AI30" s="77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111">
        <v>0</v>
      </c>
      <c r="AX30" s="94"/>
      <c r="AY30" s="65">
        <v>16</v>
      </c>
      <c r="AZ30" s="77">
        <v>2.2828000000000002E-3</v>
      </c>
      <c r="BA30" s="77">
        <v>2.5790000000000001E-3</v>
      </c>
      <c r="BB30" s="77">
        <v>2.7220999999999999E-3</v>
      </c>
      <c r="BC30" s="77">
        <v>2.7973E-3</v>
      </c>
      <c r="BD30" s="77">
        <v>2.8454000000000001E-3</v>
      </c>
      <c r="BE30" s="77">
        <v>2.8823E-3</v>
      </c>
      <c r="BF30" s="77">
        <v>2.9107999999999998E-3</v>
      </c>
      <c r="BG30" s="77">
        <v>2.9340999999999998E-3</v>
      </c>
      <c r="BH30" s="77">
        <v>2.9537000000000001E-3</v>
      </c>
      <c r="BI30" s="77">
        <v>2.9724E-3</v>
      </c>
      <c r="BJ30" s="77">
        <v>2.9876999999999998E-3</v>
      </c>
      <c r="BK30" s="77">
        <v>3.0016000000000001E-3</v>
      </c>
      <c r="BL30" s="77">
        <v>3.0146000000000001E-3</v>
      </c>
      <c r="BM30" s="77">
        <v>3.0266999999999998E-3</v>
      </c>
      <c r="BN30" s="77">
        <v>3.0390999999999999E-3</v>
      </c>
      <c r="BO30" s="95"/>
      <c r="BP30" s="65">
        <v>16</v>
      </c>
      <c r="BQ30" s="77">
        <v>1.7344000000000001E-3</v>
      </c>
      <c r="BR30" s="77">
        <v>1.7492E-3</v>
      </c>
      <c r="BS30" s="77">
        <v>1.7048E-3</v>
      </c>
      <c r="BT30" s="77">
        <v>1.6937E-3</v>
      </c>
      <c r="BU30" s="77">
        <v>1.6899E-3</v>
      </c>
      <c r="BV30" s="77">
        <v>1.6923999999999999E-3</v>
      </c>
      <c r="BW30" s="77">
        <v>1.6984000000000001E-3</v>
      </c>
      <c r="BX30" s="77">
        <v>1.7083999999999999E-3</v>
      </c>
      <c r="BY30" s="77">
        <v>1.7194000000000001E-3</v>
      </c>
      <c r="BZ30" s="77">
        <v>1.7298000000000001E-3</v>
      </c>
      <c r="CA30" s="77">
        <v>1.7409000000000001E-3</v>
      </c>
      <c r="CB30" s="77">
        <v>1.7538E-3</v>
      </c>
      <c r="CC30" s="77">
        <v>1.7669999999999999E-3</v>
      </c>
      <c r="CD30" s="77">
        <v>1.7815000000000001E-3</v>
      </c>
      <c r="CE30" s="77">
        <v>1.7989E-3</v>
      </c>
      <c r="CF30" s="96"/>
      <c r="CH30" s="94"/>
      <c r="CI30" s="81">
        <v>33</v>
      </c>
      <c r="CJ30" s="125">
        <f t="shared" si="1"/>
        <v>2.7720000000000002E-3</v>
      </c>
      <c r="CK30" s="125">
        <f t="shared" si="2"/>
        <v>1.0227999999999999E-3</v>
      </c>
      <c r="CL30" s="112">
        <v>2.7720000000000002E-3</v>
      </c>
      <c r="CM30" s="112">
        <v>1.0227999999999999E-3</v>
      </c>
      <c r="CN30" s="112"/>
      <c r="CO30" s="112"/>
      <c r="CP30" s="112"/>
      <c r="CQ30" s="112"/>
      <c r="CR30" s="96"/>
      <c r="CT30" s="94"/>
      <c r="CU30" s="81" t="s">
        <v>340</v>
      </c>
      <c r="CV30" s="81" t="s">
        <v>343</v>
      </c>
      <c r="CW30" s="81" t="s">
        <v>344</v>
      </c>
      <c r="CX30" s="81" t="s">
        <v>343</v>
      </c>
      <c r="CY30" s="81" t="s">
        <v>344</v>
      </c>
      <c r="CZ30" s="81" t="s">
        <v>343</v>
      </c>
      <c r="DA30" s="81" t="s">
        <v>344</v>
      </c>
      <c r="DB30" s="81" t="s">
        <v>343</v>
      </c>
      <c r="DC30" s="81" t="s">
        <v>344</v>
      </c>
      <c r="DD30" s="95"/>
      <c r="DE30" s="95"/>
      <c r="DF30" s="95"/>
      <c r="DG30" s="96"/>
      <c r="DI30" s="94"/>
      <c r="DJ30" s="65">
        <v>16</v>
      </c>
      <c r="DK30" s="77">
        <v>0.1073533</v>
      </c>
      <c r="DL30" s="77">
        <v>9.7539600000000004E-2</v>
      </c>
      <c r="DM30" s="77">
        <v>8.9382600000000006E-2</v>
      </c>
      <c r="DN30" s="77">
        <v>8.2495399999999997E-2</v>
      </c>
      <c r="DO30" s="77">
        <v>7.6603099999999993E-2</v>
      </c>
      <c r="DP30" s="77">
        <v>7.1504499999999999E-2</v>
      </c>
      <c r="DQ30" s="77">
        <v>6.7049600000000001E-2</v>
      </c>
      <c r="DR30" s="77">
        <v>6.3123700000000005E-2</v>
      </c>
      <c r="DS30" s="77">
        <v>5.9637799999999998E-2</v>
      </c>
      <c r="DT30" s="77">
        <v>5.6522099999999999E-2</v>
      </c>
      <c r="DU30" s="77">
        <v>5.3720400000000001E-2</v>
      </c>
      <c r="DV30" s="77">
        <v>5.1187900000000001E-2</v>
      </c>
      <c r="DW30" s="77">
        <v>4.8887800000000002E-2</v>
      </c>
      <c r="DX30" s="77">
        <v>4.6789999999999998E-2</v>
      </c>
      <c r="DY30" s="77">
        <v>4.4869100000000002E-2</v>
      </c>
      <c r="DZ30" s="95"/>
      <c r="EA30" s="65">
        <v>16</v>
      </c>
      <c r="EB30" s="77">
        <v>0.10704809999999999</v>
      </c>
      <c r="EC30" s="77">
        <v>9.7227800000000003E-2</v>
      </c>
      <c r="ED30" s="77">
        <v>8.9065400000000003E-2</v>
      </c>
      <c r="EE30" s="77">
        <v>8.2173800000000005E-2</v>
      </c>
      <c r="EF30" s="77">
        <v>7.6277899999999996E-2</v>
      </c>
      <c r="EG30" s="77">
        <v>7.1176400000000001E-2</v>
      </c>
      <c r="EH30" s="77">
        <v>6.6719100000000003E-2</v>
      </c>
      <c r="EI30" s="77">
        <v>6.2791399999999997E-2</v>
      </c>
      <c r="EJ30" s="77">
        <v>5.9304299999999997E-2</v>
      </c>
      <c r="EK30" s="77">
        <v>5.6187899999999999E-2</v>
      </c>
      <c r="EL30" s="77">
        <v>5.3386099999999999E-2</v>
      </c>
      <c r="EM30" s="77">
        <v>5.0853799999999998E-2</v>
      </c>
      <c r="EN30" s="77">
        <v>4.8554E-2</v>
      </c>
      <c r="EO30" s="77">
        <v>4.6456400000000002E-2</v>
      </c>
      <c r="EP30" s="77">
        <v>4.4535600000000002E-2</v>
      </c>
      <c r="EQ30" s="96"/>
      <c r="ES30" s="94"/>
      <c r="ET30" s="65">
        <v>16</v>
      </c>
      <c r="EU30" s="126">
        <v>0.18016779999999999</v>
      </c>
      <c r="EV30" s="126">
        <v>0.1539905</v>
      </c>
      <c r="EW30" s="126">
        <v>0.1344834</v>
      </c>
      <c r="EX30" s="126">
        <v>0.1193853</v>
      </c>
      <c r="EY30" s="126">
        <v>0.1073533</v>
      </c>
      <c r="EZ30" s="126">
        <v>9.7539600000000004E-2</v>
      </c>
      <c r="FA30" s="126">
        <v>8.9382600000000006E-2</v>
      </c>
      <c r="FB30" s="126">
        <v>8.2495399999999997E-2</v>
      </c>
      <c r="FC30" s="126">
        <v>7.6603099999999993E-2</v>
      </c>
      <c r="FD30" s="126">
        <v>7.1504499999999999E-2</v>
      </c>
      <c r="FE30" s="126">
        <v>6.7049600000000001E-2</v>
      </c>
      <c r="FF30" s="126">
        <v>6.3123700000000005E-2</v>
      </c>
      <c r="FG30" s="126">
        <v>5.9637799999999998E-2</v>
      </c>
      <c r="FH30" s="77">
        <v>5.6522099999999999E-2</v>
      </c>
      <c r="FI30" s="77">
        <v>5.3720400000000001E-2</v>
      </c>
      <c r="FJ30" s="95"/>
      <c r="FK30" s="65">
        <v>16</v>
      </c>
      <c r="FL30" s="126">
        <v>0.17991109999999999</v>
      </c>
      <c r="FM30" s="126">
        <v>0.15371670000000001</v>
      </c>
      <c r="FN30" s="126">
        <v>0.13419639999999999</v>
      </c>
      <c r="FO30" s="126">
        <v>0.1190881</v>
      </c>
      <c r="FP30" s="126">
        <v>0.10704809999999999</v>
      </c>
      <c r="FQ30" s="126">
        <v>9.7227800000000003E-2</v>
      </c>
      <c r="FR30" s="126">
        <v>8.9065400000000003E-2</v>
      </c>
      <c r="FS30" s="126">
        <v>8.2173800000000005E-2</v>
      </c>
      <c r="FT30" s="126">
        <v>7.6277899999999996E-2</v>
      </c>
      <c r="FU30" s="126">
        <v>7.1176400000000001E-2</v>
      </c>
      <c r="FV30" s="126">
        <v>6.6719100000000003E-2</v>
      </c>
      <c r="FW30" s="126">
        <v>6.2791399999999997E-2</v>
      </c>
      <c r="FX30" s="126">
        <v>5.9304299999999997E-2</v>
      </c>
      <c r="FY30" s="77">
        <v>5.6187899999999999E-2</v>
      </c>
      <c r="FZ30" s="77">
        <v>5.3386099999999999E-2</v>
      </c>
      <c r="GA30" s="96"/>
    </row>
    <row r="31" spans="1:183" ht="15" customHeight="1" x14ac:dyDescent="0.25">
      <c r="A31" s="110">
        <v>17</v>
      </c>
      <c r="B31" s="75">
        <v>2.8758E-3</v>
      </c>
      <c r="C31" s="75">
        <v>1.7639999999999999E-3</v>
      </c>
      <c r="D31" s="111">
        <v>1.7344000000000001E-3</v>
      </c>
      <c r="E31" s="111">
        <v>1.7344000000000001E-3</v>
      </c>
      <c r="F31" s="111">
        <v>0</v>
      </c>
      <c r="G31" s="111">
        <v>0</v>
      </c>
      <c r="H31" s="111">
        <v>1.3045000000000001E-3</v>
      </c>
      <c r="I31" s="111">
        <v>1.3045000000000001E-3</v>
      </c>
      <c r="J31" s="111">
        <v>1.3045000000000001E-3</v>
      </c>
      <c r="K31" s="111">
        <v>1.3045000000000001E-3</v>
      </c>
      <c r="L31" s="111">
        <v>4.3284999999999999E-3</v>
      </c>
      <c r="M31" s="111">
        <v>4.3284999999999999E-3</v>
      </c>
      <c r="N31" s="111">
        <v>0</v>
      </c>
      <c r="O31" s="111">
        <v>0</v>
      </c>
      <c r="Q31" s="110">
        <v>17</v>
      </c>
      <c r="R31" s="75">
        <v>1.9271E-3</v>
      </c>
      <c r="S31" s="75">
        <v>8.8940000000000004E-4</v>
      </c>
      <c r="T31" s="75">
        <v>1.2895999999999999E-3</v>
      </c>
      <c r="U31" s="75">
        <v>1.2895999999999999E-3</v>
      </c>
      <c r="V31" s="111">
        <v>0</v>
      </c>
      <c r="W31" s="111">
        <v>0</v>
      </c>
      <c r="X31" s="118">
        <v>0</v>
      </c>
      <c r="Y31" s="118">
        <v>0</v>
      </c>
      <c r="Z31" s="117">
        <v>0</v>
      </c>
      <c r="AA31" s="117">
        <v>0</v>
      </c>
      <c r="AB31" s="117">
        <v>0</v>
      </c>
      <c r="AC31" s="117">
        <v>0</v>
      </c>
      <c r="AD31" s="117">
        <v>0</v>
      </c>
      <c r="AE31" s="117">
        <v>0</v>
      </c>
      <c r="AG31" s="110">
        <v>17</v>
      </c>
      <c r="AH31" s="77">
        <v>0</v>
      </c>
      <c r="AI31" s="77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111">
        <v>0</v>
      </c>
      <c r="AX31" s="94"/>
      <c r="AY31" s="65">
        <v>17</v>
      </c>
      <c r="AZ31" s="77">
        <v>2.8758E-3</v>
      </c>
      <c r="BA31" s="77">
        <v>2.9424E-3</v>
      </c>
      <c r="BB31" s="77">
        <v>2.9694999999999999E-3</v>
      </c>
      <c r="BC31" s="77">
        <v>2.9868E-3</v>
      </c>
      <c r="BD31" s="77">
        <v>3.003E-3</v>
      </c>
      <c r="BE31" s="77">
        <v>3.0163E-3</v>
      </c>
      <c r="BF31" s="77">
        <v>3.0279E-3</v>
      </c>
      <c r="BG31" s="77">
        <v>3.0385E-3</v>
      </c>
      <c r="BH31" s="77">
        <v>3.0498999999999999E-3</v>
      </c>
      <c r="BI31" s="77">
        <v>3.0590999999999999E-3</v>
      </c>
      <c r="BJ31" s="77">
        <v>3.0679000000000001E-3</v>
      </c>
      <c r="BK31" s="77">
        <v>3.0764999999999998E-3</v>
      </c>
      <c r="BL31" s="77">
        <v>3.0848999999999998E-3</v>
      </c>
      <c r="BM31" s="77">
        <v>3.0940999999999998E-3</v>
      </c>
      <c r="BN31" s="77">
        <v>3.1031000000000001E-3</v>
      </c>
      <c r="BO31" s="95"/>
      <c r="BP31" s="65">
        <v>17</v>
      </c>
      <c r="BQ31" s="77">
        <v>1.7639999999999999E-3</v>
      </c>
      <c r="BR31" s="77">
        <v>1.6899E-3</v>
      </c>
      <c r="BS31" s="77">
        <v>1.6800000000000001E-3</v>
      </c>
      <c r="BT31" s="77">
        <v>1.6788E-3</v>
      </c>
      <c r="BU31" s="77">
        <v>1.684E-3</v>
      </c>
      <c r="BV31" s="77">
        <v>1.6923000000000001E-3</v>
      </c>
      <c r="BW31" s="77">
        <v>1.7045999999999999E-3</v>
      </c>
      <c r="BX31" s="77">
        <v>1.7175999999999999E-3</v>
      </c>
      <c r="BY31" s="77">
        <v>1.7292E-3</v>
      </c>
      <c r="BZ31" s="77">
        <v>1.7415E-3</v>
      </c>
      <c r="CA31" s="77">
        <v>1.7556E-3</v>
      </c>
      <c r="CB31" s="77">
        <v>1.7698E-3</v>
      </c>
      <c r="CC31" s="77">
        <v>1.7852E-3</v>
      </c>
      <c r="CD31" s="77">
        <v>1.8036E-3</v>
      </c>
      <c r="CE31" s="77">
        <v>1.8224999999999999E-3</v>
      </c>
      <c r="CF31" s="96"/>
      <c r="CH31" s="94"/>
      <c r="CI31" s="81">
        <v>34</v>
      </c>
      <c r="CJ31" s="125">
        <f t="shared" si="1"/>
        <v>2.7867999999999999E-3</v>
      </c>
      <c r="CK31" s="125">
        <f t="shared" si="2"/>
        <v>1.0820999999999999E-3</v>
      </c>
      <c r="CL31" s="112">
        <v>2.7867999999999999E-3</v>
      </c>
      <c r="CM31" s="112">
        <v>1.0820999999999999E-3</v>
      </c>
      <c r="CN31" s="112"/>
      <c r="CO31" s="112"/>
      <c r="CP31" s="112"/>
      <c r="CQ31" s="112"/>
      <c r="CR31" s="96"/>
      <c r="CT31" s="94"/>
      <c r="CU31" s="81">
        <v>18</v>
      </c>
      <c r="CV31" s="125">
        <f t="shared" ref="CV31:CV76" si="3">AP32</f>
        <v>6.0780000000000003E-4</v>
      </c>
      <c r="CW31" s="125">
        <f t="shared" ref="CW31:CW76" si="4">AQ32</f>
        <v>6.0780000000000003E-4</v>
      </c>
      <c r="CX31" s="112">
        <v>6.0780000000000003E-4</v>
      </c>
      <c r="CY31" s="112">
        <v>6.0780000000000003E-4</v>
      </c>
      <c r="CZ31" s="112"/>
      <c r="DA31" s="112"/>
      <c r="DB31" s="112"/>
      <c r="DC31" s="112"/>
      <c r="DD31" s="95"/>
      <c r="DE31" s="95"/>
      <c r="DF31" s="95"/>
      <c r="DG31" s="96"/>
      <c r="DI31" s="94"/>
      <c r="DJ31" s="65">
        <v>17</v>
      </c>
      <c r="DK31" s="77">
        <v>0.1073939</v>
      </c>
      <c r="DL31" s="77">
        <v>9.7577300000000006E-2</v>
      </c>
      <c r="DM31" s="77">
        <v>8.9417800000000006E-2</v>
      </c>
      <c r="DN31" s="77">
        <v>8.2528500000000005E-2</v>
      </c>
      <c r="DO31" s="77">
        <v>7.66342E-2</v>
      </c>
      <c r="DP31" s="77">
        <v>7.1534100000000003E-2</v>
      </c>
      <c r="DQ31" s="77">
        <v>6.7077700000000004E-2</v>
      </c>
      <c r="DR31" s="77">
        <v>6.3150499999999998E-2</v>
      </c>
      <c r="DS31" s="77">
        <v>5.9663599999999997E-2</v>
      </c>
      <c r="DT31" s="77">
        <v>5.6546699999999998E-2</v>
      </c>
      <c r="DU31" s="77">
        <v>5.3744399999999998E-2</v>
      </c>
      <c r="DV31" s="77">
        <v>5.1211600000000003E-2</v>
      </c>
      <c r="DW31" s="77">
        <v>4.8911499999999997E-2</v>
      </c>
      <c r="DX31" s="77">
        <v>4.6813899999999999E-2</v>
      </c>
      <c r="DY31" s="77">
        <v>4.4893599999999999E-2</v>
      </c>
      <c r="DZ31" s="95"/>
      <c r="EA31" s="65">
        <v>17</v>
      </c>
      <c r="EB31" s="77">
        <v>0.1070478</v>
      </c>
      <c r="EC31" s="77">
        <v>9.7228099999999998E-2</v>
      </c>
      <c r="ED31" s="77">
        <v>8.9066300000000001E-2</v>
      </c>
      <c r="EE31" s="77">
        <v>8.2175300000000007E-2</v>
      </c>
      <c r="EF31" s="77">
        <v>7.6279799999999995E-2</v>
      </c>
      <c r="EG31" s="77">
        <v>7.1178900000000003E-2</v>
      </c>
      <c r="EH31" s="77">
        <v>6.6722199999999995E-2</v>
      </c>
      <c r="EI31" s="77">
        <v>6.2795000000000004E-2</v>
      </c>
      <c r="EJ31" s="77">
        <v>5.9308600000000003E-2</v>
      </c>
      <c r="EK31" s="77">
        <v>5.6192800000000001E-2</v>
      </c>
      <c r="EL31" s="77">
        <v>5.33917E-2</v>
      </c>
      <c r="EM31" s="77">
        <v>5.0860099999999998E-2</v>
      </c>
      <c r="EN31" s="77">
        <v>4.8561199999999999E-2</v>
      </c>
      <c r="EO31" s="77">
        <v>4.6464400000000003E-2</v>
      </c>
      <c r="EP31" s="77">
        <v>4.4544399999999998E-2</v>
      </c>
      <c r="EQ31" s="96"/>
      <c r="ES31" s="94"/>
      <c r="ET31" s="65">
        <v>17</v>
      </c>
      <c r="EU31" s="126">
        <v>0.18022769999999999</v>
      </c>
      <c r="EV31" s="126">
        <v>0.15404399999999999</v>
      </c>
      <c r="EW31" s="126">
        <v>0.1345317</v>
      </c>
      <c r="EX31" s="126">
        <v>0.1194294</v>
      </c>
      <c r="EY31" s="126">
        <v>0.1073939</v>
      </c>
      <c r="EZ31" s="126">
        <v>9.7577300000000006E-2</v>
      </c>
      <c r="FA31" s="126">
        <v>8.9417800000000006E-2</v>
      </c>
      <c r="FB31" s="126">
        <v>8.2528500000000005E-2</v>
      </c>
      <c r="FC31" s="126">
        <v>7.66342E-2</v>
      </c>
      <c r="FD31" s="126">
        <v>7.1534100000000003E-2</v>
      </c>
      <c r="FE31" s="126">
        <v>6.7077700000000004E-2</v>
      </c>
      <c r="FF31" s="126">
        <v>6.3150499999999998E-2</v>
      </c>
      <c r="FG31" s="126">
        <v>5.9663599999999997E-2</v>
      </c>
      <c r="FH31" s="77">
        <v>5.6546699999999998E-2</v>
      </c>
      <c r="FI31" s="77">
        <v>5.3744399999999998E-2</v>
      </c>
      <c r="FJ31" s="95"/>
      <c r="FK31" s="65">
        <v>17</v>
      </c>
      <c r="FL31" s="126">
        <v>0.17990690000000001</v>
      </c>
      <c r="FM31" s="126">
        <v>0.15371360000000001</v>
      </c>
      <c r="FN31" s="126">
        <v>0.13419449999999999</v>
      </c>
      <c r="FO31" s="126">
        <v>0.1190872</v>
      </c>
      <c r="FP31" s="126">
        <v>0.1070478</v>
      </c>
      <c r="FQ31" s="126">
        <v>9.7228099999999998E-2</v>
      </c>
      <c r="FR31" s="126">
        <v>8.9066300000000001E-2</v>
      </c>
      <c r="FS31" s="126">
        <v>8.2175300000000007E-2</v>
      </c>
      <c r="FT31" s="126">
        <v>7.6279799999999995E-2</v>
      </c>
      <c r="FU31" s="126">
        <v>7.1178900000000003E-2</v>
      </c>
      <c r="FV31" s="126">
        <v>6.6722199999999995E-2</v>
      </c>
      <c r="FW31" s="126">
        <v>6.2795000000000004E-2</v>
      </c>
      <c r="FX31" s="126">
        <v>5.9308600000000003E-2</v>
      </c>
      <c r="FY31" s="77">
        <v>5.6192800000000001E-2</v>
      </c>
      <c r="FZ31" s="77">
        <v>5.33917E-2</v>
      </c>
      <c r="GA31" s="96"/>
    </row>
    <row r="32" spans="1:183" ht="15" customHeight="1" x14ac:dyDescent="0.25">
      <c r="A32" s="110">
        <v>18</v>
      </c>
      <c r="B32" s="75">
        <v>3.0092000000000001E-3</v>
      </c>
      <c r="C32" s="75">
        <v>1.6157999999999999E-3</v>
      </c>
      <c r="D32" s="75">
        <v>1.4824E-3</v>
      </c>
      <c r="E32" s="75">
        <v>1.4824E-3</v>
      </c>
      <c r="F32" s="75">
        <v>1.7789999999999999E-4</v>
      </c>
      <c r="G32" s="75">
        <v>1.7789999999999999E-4</v>
      </c>
      <c r="H32" s="75">
        <v>5.1880000000000003E-4</v>
      </c>
      <c r="I32" s="75">
        <v>5.1880000000000003E-4</v>
      </c>
      <c r="J32" s="75">
        <v>7.5600000000000005E-4</v>
      </c>
      <c r="K32" s="75">
        <v>7.5600000000000005E-4</v>
      </c>
      <c r="L32" s="75">
        <v>3.7058999999999998E-3</v>
      </c>
      <c r="M32" s="75">
        <v>3.7058999999999998E-3</v>
      </c>
      <c r="N32" s="111">
        <v>0</v>
      </c>
      <c r="O32" s="111">
        <v>0</v>
      </c>
      <c r="Q32" s="110">
        <v>18</v>
      </c>
      <c r="R32" s="75">
        <v>2.2384000000000002E-3</v>
      </c>
      <c r="S32" s="75">
        <v>9.0419999999999997E-4</v>
      </c>
      <c r="T32" s="75">
        <v>1.2895999999999999E-3</v>
      </c>
      <c r="U32" s="75">
        <v>1.2895999999999999E-3</v>
      </c>
      <c r="V32" s="111">
        <v>0</v>
      </c>
      <c r="W32" s="111">
        <v>0</v>
      </c>
      <c r="X32" s="118">
        <v>0</v>
      </c>
      <c r="Y32" s="118">
        <v>0</v>
      </c>
      <c r="Z32" s="75">
        <v>6.2259999999999995E-4</v>
      </c>
      <c r="AA32" s="75">
        <v>6.2259999999999995E-4</v>
      </c>
      <c r="AB32" s="78">
        <v>2.6681999999999999E-3</v>
      </c>
      <c r="AC32" s="78">
        <v>2.6681999999999999E-3</v>
      </c>
      <c r="AD32" s="117">
        <v>0</v>
      </c>
      <c r="AE32" s="79">
        <v>0</v>
      </c>
      <c r="AG32" s="110">
        <v>18</v>
      </c>
      <c r="AH32" s="78">
        <v>2.5644999999999999E-3</v>
      </c>
      <c r="AI32" s="78">
        <v>7.2639999999999998E-4</v>
      </c>
      <c r="AJ32" s="75">
        <v>1.4082000000000001E-3</v>
      </c>
      <c r="AK32" s="75">
        <v>1.4082000000000001E-3</v>
      </c>
      <c r="AL32" s="77">
        <v>0</v>
      </c>
      <c r="AM32" s="77">
        <v>0</v>
      </c>
      <c r="AN32" s="78">
        <v>8.8900000000000006E-5</v>
      </c>
      <c r="AO32" s="78">
        <v>8.8900000000000006E-5</v>
      </c>
      <c r="AP32" s="75">
        <v>6.0780000000000003E-4</v>
      </c>
      <c r="AQ32" s="75">
        <v>6.0780000000000003E-4</v>
      </c>
      <c r="AR32" s="79">
        <v>0</v>
      </c>
      <c r="AS32" s="79">
        <v>0</v>
      </c>
      <c r="AT32" s="79">
        <v>0</v>
      </c>
      <c r="AU32" s="79">
        <v>0</v>
      </c>
      <c r="AX32" s="94"/>
      <c r="AY32" s="65">
        <v>18</v>
      </c>
      <c r="AZ32" s="77">
        <v>3.0092000000000001E-3</v>
      </c>
      <c r="BA32" s="77">
        <v>3.0165999999999999E-3</v>
      </c>
      <c r="BB32" s="77">
        <v>3.0240000000000002E-3</v>
      </c>
      <c r="BC32" s="77">
        <v>3.0351000000000002E-3</v>
      </c>
      <c r="BD32" s="77">
        <v>3.0447E-3</v>
      </c>
      <c r="BE32" s="77">
        <v>3.0534999999999998E-3</v>
      </c>
      <c r="BF32" s="77">
        <v>3.0619000000000002E-3</v>
      </c>
      <c r="BG32" s="77">
        <v>3.0718999999999998E-3</v>
      </c>
      <c r="BH32" s="77">
        <v>3.0796999999999999E-3</v>
      </c>
      <c r="BI32" s="77">
        <v>3.0874000000000001E-3</v>
      </c>
      <c r="BJ32" s="77">
        <v>3.0950000000000001E-3</v>
      </c>
      <c r="BK32" s="77">
        <v>3.1026000000000001E-3</v>
      </c>
      <c r="BL32" s="77">
        <v>3.1112000000000002E-3</v>
      </c>
      <c r="BM32" s="77">
        <v>3.1197E-3</v>
      </c>
      <c r="BN32" s="77">
        <v>3.1280000000000001E-3</v>
      </c>
      <c r="BO32" s="95"/>
      <c r="BP32" s="65">
        <v>18</v>
      </c>
      <c r="BQ32" s="77">
        <v>1.6157999999999999E-3</v>
      </c>
      <c r="BR32" s="77">
        <v>1.6379999999999999E-3</v>
      </c>
      <c r="BS32" s="77">
        <v>1.6502999999999999E-3</v>
      </c>
      <c r="BT32" s="77">
        <v>1.6639000000000001E-3</v>
      </c>
      <c r="BU32" s="77">
        <v>1.6779E-3</v>
      </c>
      <c r="BV32" s="77">
        <v>1.6946999999999999E-3</v>
      </c>
      <c r="BW32" s="77">
        <v>1.7109E-3</v>
      </c>
      <c r="BX32" s="77">
        <v>1.7248999999999999E-3</v>
      </c>
      <c r="BY32" s="77">
        <v>1.7390000000000001E-3</v>
      </c>
      <c r="BZ32" s="77">
        <v>1.7547999999999999E-3</v>
      </c>
      <c r="CA32" s="77">
        <v>1.7703E-3</v>
      </c>
      <c r="CB32" s="77">
        <v>1.7868999999999999E-3</v>
      </c>
      <c r="CC32" s="77">
        <v>1.8067000000000001E-3</v>
      </c>
      <c r="CD32" s="77">
        <v>1.8266999999999999E-3</v>
      </c>
      <c r="CE32" s="77">
        <v>1.8508999999999999E-3</v>
      </c>
      <c r="CF32" s="96"/>
      <c r="CH32" s="94"/>
      <c r="CI32" s="81">
        <v>35</v>
      </c>
      <c r="CJ32" s="125">
        <f t="shared" si="1"/>
        <v>2.9499000000000001E-3</v>
      </c>
      <c r="CK32" s="125">
        <f t="shared" si="2"/>
        <v>1.1266E-3</v>
      </c>
      <c r="CL32" s="112">
        <v>2.9499000000000001E-3</v>
      </c>
      <c r="CM32" s="112">
        <v>1.1266E-3</v>
      </c>
      <c r="CN32" s="112"/>
      <c r="CO32" s="112"/>
      <c r="CP32" s="112"/>
      <c r="CQ32" s="112"/>
      <c r="CR32" s="96"/>
      <c r="CT32" s="94"/>
      <c r="CU32" s="81">
        <v>19</v>
      </c>
      <c r="CV32" s="125">
        <f t="shared" si="3"/>
        <v>6.0780000000000003E-4</v>
      </c>
      <c r="CW32" s="125">
        <f t="shared" si="4"/>
        <v>6.0780000000000003E-4</v>
      </c>
      <c r="CX32" s="112">
        <v>6.0780000000000003E-4</v>
      </c>
      <c r="CY32" s="112">
        <v>6.0780000000000003E-4</v>
      </c>
      <c r="CZ32" s="112"/>
      <c r="DA32" s="112"/>
      <c r="DB32" s="112"/>
      <c r="DC32" s="112"/>
      <c r="DD32" s="95"/>
      <c r="DE32" s="95"/>
      <c r="DF32" s="95"/>
      <c r="DG32" s="96"/>
      <c r="DI32" s="94"/>
      <c r="DJ32" s="65">
        <v>18</v>
      </c>
      <c r="DK32" s="77">
        <v>0.10740479999999999</v>
      </c>
      <c r="DL32" s="77">
        <v>9.7587599999999997E-2</v>
      </c>
      <c r="DM32" s="77">
        <v>8.9427599999999996E-2</v>
      </c>
      <c r="DN32" s="77">
        <v>8.2537899999999997E-2</v>
      </c>
      <c r="DO32" s="77">
        <v>7.66434E-2</v>
      </c>
      <c r="DP32" s="77">
        <v>7.1542999999999995E-2</v>
      </c>
      <c r="DQ32" s="77">
        <v>6.7086400000000004E-2</v>
      </c>
      <c r="DR32" s="77">
        <v>6.3159000000000007E-2</v>
      </c>
      <c r="DS32" s="77">
        <v>5.9671799999999997E-2</v>
      </c>
      <c r="DT32" s="77">
        <v>5.6555099999999997E-2</v>
      </c>
      <c r="DU32" s="77">
        <v>5.3753200000000001E-2</v>
      </c>
      <c r="DV32" s="77">
        <v>5.1221099999999999E-2</v>
      </c>
      <c r="DW32" s="77">
        <v>4.8921899999999997E-2</v>
      </c>
      <c r="DX32" s="77">
        <v>4.6825499999999999E-2</v>
      </c>
      <c r="DY32" s="77">
        <v>4.4906500000000002E-2</v>
      </c>
      <c r="DZ32" s="95"/>
      <c r="EA32" s="65">
        <v>18</v>
      </c>
      <c r="EB32" s="77">
        <v>0.1070465</v>
      </c>
      <c r="EC32" s="77">
        <v>9.72277E-2</v>
      </c>
      <c r="ED32" s="77">
        <v>8.9066599999999996E-2</v>
      </c>
      <c r="EE32" s="77">
        <v>8.2176299999999994E-2</v>
      </c>
      <c r="EF32" s="77">
        <v>7.6281500000000002E-2</v>
      </c>
      <c r="EG32" s="77">
        <v>7.11812E-2</v>
      </c>
      <c r="EH32" s="77">
        <v>6.6725099999999996E-2</v>
      </c>
      <c r="EI32" s="77">
        <v>6.2798699999999999E-2</v>
      </c>
      <c r="EJ32" s="77">
        <v>5.9313100000000001E-2</v>
      </c>
      <c r="EK32" s="77">
        <v>5.6198100000000001E-2</v>
      </c>
      <c r="EL32" s="77">
        <v>5.3397899999999998E-2</v>
      </c>
      <c r="EM32" s="77">
        <v>5.0867200000000001E-2</v>
      </c>
      <c r="EN32" s="77">
        <v>4.85692E-2</v>
      </c>
      <c r="EO32" s="77">
        <v>4.6473300000000002E-2</v>
      </c>
      <c r="EP32" s="77">
        <v>4.4554200000000002E-2</v>
      </c>
      <c r="EQ32" s="96"/>
      <c r="ES32" s="94"/>
      <c r="ET32" s="65">
        <v>18</v>
      </c>
      <c r="EU32" s="77">
        <v>0.1802417</v>
      </c>
      <c r="EV32" s="77">
        <v>0.1540569</v>
      </c>
      <c r="EW32" s="77">
        <v>0.13454379999999999</v>
      </c>
      <c r="EX32" s="77">
        <v>0.1194408</v>
      </c>
      <c r="EY32" s="77">
        <v>0.10740479999999999</v>
      </c>
      <c r="EZ32" s="77">
        <v>9.7587599999999997E-2</v>
      </c>
      <c r="FA32" s="77">
        <v>8.9427599999999996E-2</v>
      </c>
      <c r="FB32" s="77">
        <v>8.2537899999999997E-2</v>
      </c>
      <c r="FC32" s="77">
        <v>7.66434E-2</v>
      </c>
      <c r="FD32" s="77">
        <v>7.1542999999999995E-2</v>
      </c>
      <c r="FE32" s="77">
        <v>6.7086400000000004E-2</v>
      </c>
      <c r="FF32" s="77">
        <v>6.3159000000000007E-2</v>
      </c>
      <c r="FG32" s="77">
        <v>5.9671799999999997E-2</v>
      </c>
      <c r="FH32" s="77">
        <v>5.6555099999999997E-2</v>
      </c>
      <c r="FI32" s="77">
        <v>5.3753200000000001E-2</v>
      </c>
      <c r="FJ32" s="95"/>
      <c r="FK32" s="65">
        <v>18</v>
      </c>
      <c r="FL32" s="77">
        <v>0.1798997</v>
      </c>
      <c r="FM32" s="77">
        <v>0.1537086</v>
      </c>
      <c r="FN32" s="77">
        <v>0.13419110000000001</v>
      </c>
      <c r="FO32" s="77">
        <v>0.11908489999999999</v>
      </c>
      <c r="FP32" s="77">
        <v>0.1070465</v>
      </c>
      <c r="FQ32" s="77">
        <v>9.72277E-2</v>
      </c>
      <c r="FR32" s="77">
        <v>8.9066599999999996E-2</v>
      </c>
      <c r="FS32" s="77">
        <v>8.2176299999999994E-2</v>
      </c>
      <c r="FT32" s="77">
        <v>7.6281500000000002E-2</v>
      </c>
      <c r="FU32" s="77">
        <v>7.11812E-2</v>
      </c>
      <c r="FV32" s="77">
        <v>6.6725099999999996E-2</v>
      </c>
      <c r="FW32" s="77">
        <v>6.2798699999999999E-2</v>
      </c>
      <c r="FX32" s="77">
        <v>5.9313100000000001E-2</v>
      </c>
      <c r="FY32" s="77">
        <v>5.6198100000000001E-2</v>
      </c>
      <c r="FZ32" s="77">
        <v>5.3397899999999998E-2</v>
      </c>
      <c r="GA32" s="96"/>
    </row>
    <row r="33" spans="1:183" ht="15" customHeight="1" x14ac:dyDescent="0.25">
      <c r="A33" s="110">
        <v>19</v>
      </c>
      <c r="B33" s="75">
        <v>3.0240000000000002E-3</v>
      </c>
      <c r="C33" s="75">
        <v>1.6601999999999999E-3</v>
      </c>
      <c r="D33" s="75">
        <v>1.4824E-3</v>
      </c>
      <c r="E33" s="75">
        <v>1.4824E-3</v>
      </c>
      <c r="F33" s="75">
        <v>1.7789999999999999E-4</v>
      </c>
      <c r="G33" s="75">
        <v>1.7789999999999999E-4</v>
      </c>
      <c r="H33" s="75">
        <v>5.1880000000000003E-4</v>
      </c>
      <c r="I33" s="75">
        <v>5.1880000000000003E-4</v>
      </c>
      <c r="J33" s="75">
        <v>7.5600000000000005E-4</v>
      </c>
      <c r="K33" s="75">
        <v>7.5600000000000005E-4</v>
      </c>
      <c r="L33" s="75">
        <v>3.7058999999999998E-3</v>
      </c>
      <c r="M33" s="75">
        <v>3.7058999999999998E-3</v>
      </c>
      <c r="N33" s="111">
        <v>0</v>
      </c>
      <c r="O33" s="111">
        <v>0</v>
      </c>
      <c r="Q33" s="110">
        <v>19</v>
      </c>
      <c r="R33" s="75">
        <v>2.2531999999999999E-3</v>
      </c>
      <c r="S33" s="75">
        <v>9.1909999999999995E-4</v>
      </c>
      <c r="T33" s="75">
        <v>1.2895999999999999E-3</v>
      </c>
      <c r="U33" s="75">
        <v>1.2895999999999999E-3</v>
      </c>
      <c r="V33" s="111">
        <v>0</v>
      </c>
      <c r="W33" s="111">
        <v>0</v>
      </c>
      <c r="X33" s="118">
        <v>0</v>
      </c>
      <c r="Y33" s="118">
        <v>0</v>
      </c>
      <c r="Z33" s="75">
        <v>6.2259999999999995E-4</v>
      </c>
      <c r="AA33" s="75">
        <v>6.2259999999999995E-4</v>
      </c>
      <c r="AB33" s="78">
        <v>2.6681999999999999E-3</v>
      </c>
      <c r="AC33" s="78">
        <v>2.6681999999999999E-3</v>
      </c>
      <c r="AD33" s="117">
        <v>0</v>
      </c>
      <c r="AE33" s="117">
        <v>0</v>
      </c>
      <c r="AG33" s="110">
        <v>19</v>
      </c>
      <c r="AH33" s="78">
        <v>2.5793000000000001E-3</v>
      </c>
      <c r="AI33" s="78">
        <v>7.2639999999999998E-4</v>
      </c>
      <c r="AJ33" s="75">
        <v>1.4082000000000001E-3</v>
      </c>
      <c r="AK33" s="75">
        <v>1.4082000000000001E-3</v>
      </c>
      <c r="AL33" s="77">
        <v>0</v>
      </c>
      <c r="AM33" s="77">
        <v>0</v>
      </c>
      <c r="AN33" s="78">
        <v>8.8900000000000006E-5</v>
      </c>
      <c r="AO33" s="78">
        <v>8.8900000000000006E-5</v>
      </c>
      <c r="AP33" s="75">
        <v>6.0780000000000003E-4</v>
      </c>
      <c r="AQ33" s="75">
        <v>6.0780000000000003E-4</v>
      </c>
      <c r="AR33" s="79">
        <v>0</v>
      </c>
      <c r="AS33" s="79">
        <v>0</v>
      </c>
      <c r="AT33" s="79">
        <v>0</v>
      </c>
      <c r="AU33" s="79">
        <v>0</v>
      </c>
      <c r="AX33" s="94"/>
      <c r="AY33" s="65">
        <v>19</v>
      </c>
      <c r="AZ33" s="77">
        <v>3.0240000000000002E-3</v>
      </c>
      <c r="BA33" s="77">
        <v>3.0314000000000001E-3</v>
      </c>
      <c r="BB33" s="77">
        <v>3.0436999999999999E-3</v>
      </c>
      <c r="BC33" s="77">
        <v>3.0536000000000001E-3</v>
      </c>
      <c r="BD33" s="77">
        <v>3.0623999999999998E-3</v>
      </c>
      <c r="BE33" s="77">
        <v>3.0707999999999998E-3</v>
      </c>
      <c r="BF33" s="77">
        <v>3.081E-3</v>
      </c>
      <c r="BG33" s="77">
        <v>3.0885999999999999E-3</v>
      </c>
      <c r="BH33" s="77">
        <v>3.0961999999999999E-3</v>
      </c>
      <c r="BI33" s="77">
        <v>3.1037E-3</v>
      </c>
      <c r="BJ33" s="77">
        <v>3.1112000000000002E-3</v>
      </c>
      <c r="BK33" s="77">
        <v>3.1199000000000001E-3</v>
      </c>
      <c r="BL33" s="77">
        <v>3.1283000000000001E-3</v>
      </c>
      <c r="BM33" s="77">
        <v>3.1365999999999998E-3</v>
      </c>
      <c r="BN33" s="77">
        <v>3.1448000000000001E-3</v>
      </c>
      <c r="BO33" s="95"/>
      <c r="BP33" s="65">
        <v>19</v>
      </c>
      <c r="BQ33" s="77">
        <v>1.6601999999999999E-3</v>
      </c>
      <c r="BR33" s="77">
        <v>1.6676E-3</v>
      </c>
      <c r="BS33" s="77">
        <v>1.6800000000000001E-3</v>
      </c>
      <c r="BT33" s="77">
        <v>1.6934999999999999E-3</v>
      </c>
      <c r="BU33" s="77">
        <v>1.7106000000000001E-3</v>
      </c>
      <c r="BV33" s="77">
        <v>1.7267999999999999E-3</v>
      </c>
      <c r="BW33" s="77">
        <v>1.7405000000000001E-3</v>
      </c>
      <c r="BX33" s="77">
        <v>1.7545E-3</v>
      </c>
      <c r="BY33" s="77">
        <v>1.7703E-3</v>
      </c>
      <c r="BZ33" s="77">
        <v>1.7859E-3</v>
      </c>
      <c r="CA33" s="77">
        <v>1.8025999999999999E-3</v>
      </c>
      <c r="CB33" s="77">
        <v>1.8227E-3</v>
      </c>
      <c r="CC33" s="77">
        <v>1.8431000000000001E-3</v>
      </c>
      <c r="CD33" s="77">
        <v>1.8679E-3</v>
      </c>
      <c r="CE33" s="77">
        <v>1.8971999999999999E-3</v>
      </c>
      <c r="CF33" s="96"/>
      <c r="CH33" s="94"/>
      <c r="CI33" s="81">
        <v>36</v>
      </c>
      <c r="CJ33" s="125">
        <f t="shared" si="1"/>
        <v>3.1722E-3</v>
      </c>
      <c r="CK33" s="125">
        <f t="shared" si="2"/>
        <v>1.2007000000000001E-3</v>
      </c>
      <c r="CL33" s="112">
        <v>3.1722E-3</v>
      </c>
      <c r="CM33" s="112">
        <v>1.2007000000000001E-3</v>
      </c>
      <c r="CN33" s="112"/>
      <c r="CO33" s="112"/>
      <c r="CP33" s="112"/>
      <c r="CQ33" s="112"/>
      <c r="CR33" s="96"/>
      <c r="CT33" s="94"/>
      <c r="CU33" s="81">
        <v>20</v>
      </c>
      <c r="CV33" s="125">
        <f t="shared" si="3"/>
        <v>6.0780000000000003E-4</v>
      </c>
      <c r="CW33" s="125">
        <f t="shared" si="4"/>
        <v>6.0780000000000003E-4</v>
      </c>
      <c r="CX33" s="112">
        <v>6.0780000000000003E-4</v>
      </c>
      <c r="CY33" s="112">
        <v>6.0780000000000003E-4</v>
      </c>
      <c r="CZ33" s="112"/>
      <c r="DA33" s="112"/>
      <c r="DB33" s="112"/>
      <c r="DC33" s="112"/>
      <c r="DD33" s="95"/>
      <c r="DE33" s="95"/>
      <c r="DF33" s="95"/>
      <c r="DG33" s="96"/>
      <c r="DI33" s="94"/>
      <c r="DJ33" s="65">
        <v>19</v>
      </c>
      <c r="DK33" s="77">
        <v>0.1074094</v>
      </c>
      <c r="DL33" s="77">
        <v>9.7592200000000004E-2</v>
      </c>
      <c r="DM33" s="77">
        <v>8.9432200000000003E-2</v>
      </c>
      <c r="DN33" s="77">
        <v>8.2542500000000005E-2</v>
      </c>
      <c r="DO33" s="77">
        <v>7.6647999999999994E-2</v>
      </c>
      <c r="DP33" s="77">
        <v>7.1547600000000003E-2</v>
      </c>
      <c r="DQ33" s="77">
        <v>6.7090999999999998E-2</v>
      </c>
      <c r="DR33" s="77">
        <v>6.31636E-2</v>
      </c>
      <c r="DS33" s="77">
        <v>5.9676800000000002E-2</v>
      </c>
      <c r="DT33" s="77">
        <v>5.6560699999999998E-2</v>
      </c>
      <c r="DU33" s="77">
        <v>5.3759700000000001E-2</v>
      </c>
      <c r="DV33" s="77">
        <v>5.1228799999999998E-2</v>
      </c>
      <c r="DW33" s="77">
        <v>4.8931000000000002E-2</v>
      </c>
      <c r="DX33" s="77">
        <v>4.6836099999999999E-2</v>
      </c>
      <c r="DY33" s="77">
        <v>4.4918800000000002E-2</v>
      </c>
      <c r="DZ33" s="95"/>
      <c r="EA33" s="65">
        <v>19</v>
      </c>
      <c r="EB33" s="77">
        <v>0.1070547</v>
      </c>
      <c r="EC33" s="77">
        <v>9.72359E-2</v>
      </c>
      <c r="ED33" s="77">
        <v>8.9075000000000001E-2</v>
      </c>
      <c r="EE33" s="77">
        <v>8.2184800000000002E-2</v>
      </c>
      <c r="EF33" s="77">
        <v>7.6290300000000005E-2</v>
      </c>
      <c r="EG33" s="77">
        <v>7.1190299999999998E-2</v>
      </c>
      <c r="EH33" s="77">
        <v>6.6734699999999994E-2</v>
      </c>
      <c r="EI33" s="77">
        <v>6.2808900000000001E-2</v>
      </c>
      <c r="EJ33" s="77">
        <v>5.9323800000000003E-2</v>
      </c>
      <c r="EK33" s="77">
        <v>5.6209500000000003E-2</v>
      </c>
      <c r="EL33" s="77">
        <v>5.3409900000000003E-2</v>
      </c>
      <c r="EM33" s="77">
        <v>5.0880000000000002E-2</v>
      </c>
      <c r="EN33" s="77">
        <v>4.8582800000000002E-2</v>
      </c>
      <c r="EO33" s="77">
        <v>4.6487599999999997E-2</v>
      </c>
      <c r="EP33" s="77">
        <v>4.4569299999999999E-2</v>
      </c>
      <c r="EQ33" s="96"/>
      <c r="ES33" s="94"/>
      <c r="ET33" s="65">
        <v>19</v>
      </c>
      <c r="EU33" s="77">
        <v>0.1802462</v>
      </c>
      <c r="EV33" s="77">
        <v>0.15406139999999999</v>
      </c>
      <c r="EW33" s="77">
        <v>0.13454840000000001</v>
      </c>
      <c r="EX33" s="77">
        <v>0.1194455</v>
      </c>
      <c r="EY33" s="77">
        <v>0.1074094</v>
      </c>
      <c r="EZ33" s="77">
        <v>9.7592200000000004E-2</v>
      </c>
      <c r="FA33" s="77">
        <v>8.9432200000000003E-2</v>
      </c>
      <c r="FB33" s="77">
        <v>8.2542500000000005E-2</v>
      </c>
      <c r="FC33" s="77">
        <v>7.6647999999999994E-2</v>
      </c>
      <c r="FD33" s="77">
        <v>7.1547600000000003E-2</v>
      </c>
      <c r="FE33" s="77">
        <v>6.7090999999999998E-2</v>
      </c>
      <c r="FF33" s="77">
        <v>6.31636E-2</v>
      </c>
      <c r="FG33" s="77">
        <v>5.9676800000000002E-2</v>
      </c>
      <c r="FH33" s="77">
        <v>5.6560699999999998E-2</v>
      </c>
      <c r="FI33" s="77">
        <v>5.3759700000000001E-2</v>
      </c>
      <c r="FJ33" s="95"/>
      <c r="FK33" s="65">
        <v>19</v>
      </c>
      <c r="FL33" s="77">
        <v>0.1799076</v>
      </c>
      <c r="FM33" s="77">
        <v>0.15371670000000001</v>
      </c>
      <c r="FN33" s="77">
        <v>0.13419919999999999</v>
      </c>
      <c r="FO33" s="77">
        <v>0.119093</v>
      </c>
      <c r="FP33" s="77">
        <v>0.1070547</v>
      </c>
      <c r="FQ33" s="77">
        <v>9.72359E-2</v>
      </c>
      <c r="FR33" s="77">
        <v>8.9075000000000001E-2</v>
      </c>
      <c r="FS33" s="77">
        <v>8.2184800000000002E-2</v>
      </c>
      <c r="FT33" s="77">
        <v>7.6290300000000005E-2</v>
      </c>
      <c r="FU33" s="77">
        <v>7.1190299999999998E-2</v>
      </c>
      <c r="FV33" s="77">
        <v>6.6734699999999994E-2</v>
      </c>
      <c r="FW33" s="77">
        <v>6.2808900000000001E-2</v>
      </c>
      <c r="FX33" s="77">
        <v>5.9323800000000003E-2</v>
      </c>
      <c r="FY33" s="77">
        <v>5.6209500000000003E-2</v>
      </c>
      <c r="FZ33" s="77">
        <v>5.3409900000000003E-2</v>
      </c>
      <c r="GA33" s="96"/>
    </row>
    <row r="34" spans="1:183" ht="15" customHeight="1" x14ac:dyDescent="0.25">
      <c r="A34" s="110">
        <v>20</v>
      </c>
      <c r="B34" s="75">
        <v>3.0387999999999999E-3</v>
      </c>
      <c r="C34" s="75">
        <v>1.6750999999999999E-3</v>
      </c>
      <c r="D34" s="75">
        <v>1.4824E-3</v>
      </c>
      <c r="E34" s="75">
        <v>1.4824E-3</v>
      </c>
      <c r="F34" s="75">
        <v>1.7789999999999999E-4</v>
      </c>
      <c r="G34" s="75">
        <v>1.7789999999999999E-4</v>
      </c>
      <c r="H34" s="75">
        <v>5.1880000000000003E-4</v>
      </c>
      <c r="I34" s="75">
        <v>5.1880000000000003E-4</v>
      </c>
      <c r="J34" s="75">
        <v>7.5600000000000005E-4</v>
      </c>
      <c r="K34" s="75">
        <v>7.5600000000000005E-4</v>
      </c>
      <c r="L34" s="75">
        <v>3.7058999999999998E-3</v>
      </c>
      <c r="M34" s="75">
        <v>3.7058999999999998E-3</v>
      </c>
      <c r="N34" s="111">
        <v>0</v>
      </c>
      <c r="O34" s="111">
        <v>0</v>
      </c>
      <c r="Q34" s="110">
        <v>20</v>
      </c>
      <c r="R34" s="75">
        <v>2.2531999999999999E-3</v>
      </c>
      <c r="S34" s="75">
        <v>9.3389999999999999E-4</v>
      </c>
      <c r="T34" s="75">
        <v>1.2895999999999999E-3</v>
      </c>
      <c r="U34" s="75">
        <v>1.2895999999999999E-3</v>
      </c>
      <c r="V34" s="111">
        <v>0</v>
      </c>
      <c r="W34" s="111">
        <v>0</v>
      </c>
      <c r="X34" s="118">
        <v>0</v>
      </c>
      <c r="Y34" s="118">
        <v>0</v>
      </c>
      <c r="Z34" s="75">
        <v>6.2259999999999995E-4</v>
      </c>
      <c r="AA34" s="75">
        <v>6.2259999999999995E-4</v>
      </c>
      <c r="AB34" s="78">
        <v>2.6681999999999999E-3</v>
      </c>
      <c r="AC34" s="78">
        <v>2.6681999999999999E-3</v>
      </c>
      <c r="AD34" s="117">
        <v>0</v>
      </c>
      <c r="AE34" s="117">
        <v>0</v>
      </c>
      <c r="AG34" s="110">
        <v>20</v>
      </c>
      <c r="AH34" s="78">
        <v>2.5940999999999998E-3</v>
      </c>
      <c r="AI34" s="78">
        <v>7.4120000000000002E-4</v>
      </c>
      <c r="AJ34" s="75">
        <v>1.4082000000000001E-3</v>
      </c>
      <c r="AK34" s="75">
        <v>1.4082000000000001E-3</v>
      </c>
      <c r="AL34" s="77">
        <v>0</v>
      </c>
      <c r="AM34" s="77">
        <v>0</v>
      </c>
      <c r="AN34" s="78">
        <v>8.8900000000000006E-5</v>
      </c>
      <c r="AO34" s="78">
        <v>8.8900000000000006E-5</v>
      </c>
      <c r="AP34" s="75">
        <v>6.0780000000000003E-4</v>
      </c>
      <c r="AQ34" s="75">
        <v>6.0780000000000003E-4</v>
      </c>
      <c r="AR34" s="79">
        <v>0</v>
      </c>
      <c r="AS34" s="79">
        <v>0</v>
      </c>
      <c r="AT34" s="79">
        <v>0</v>
      </c>
      <c r="AU34" s="79">
        <v>0</v>
      </c>
      <c r="AX34" s="94"/>
      <c r="AY34" s="65">
        <v>20</v>
      </c>
      <c r="AZ34" s="77">
        <v>3.0387999999999999E-3</v>
      </c>
      <c r="BA34" s="77">
        <v>3.0536000000000001E-3</v>
      </c>
      <c r="BB34" s="77">
        <v>3.0634999999999998E-3</v>
      </c>
      <c r="BC34" s="77">
        <v>3.0720999999999999E-3</v>
      </c>
      <c r="BD34" s="77">
        <v>3.0802E-3</v>
      </c>
      <c r="BE34" s="77">
        <v>3.0906000000000002E-3</v>
      </c>
      <c r="BF34" s="77">
        <v>3.0978999999999998E-3</v>
      </c>
      <c r="BG34" s="77">
        <v>3.1053000000000001E-3</v>
      </c>
      <c r="BH34" s="77">
        <v>3.1126999999999999E-3</v>
      </c>
      <c r="BI34" s="77">
        <v>3.1199999999999999E-3</v>
      </c>
      <c r="BJ34" s="77">
        <v>3.1286999999999999E-3</v>
      </c>
      <c r="BK34" s="77">
        <v>3.1372000000000001E-3</v>
      </c>
      <c r="BL34" s="77">
        <v>3.1454E-3</v>
      </c>
      <c r="BM34" s="77">
        <v>3.1535999999999999E-3</v>
      </c>
      <c r="BN34" s="77">
        <v>3.1616000000000001E-3</v>
      </c>
      <c r="BO34" s="95"/>
      <c r="BP34" s="65">
        <v>20</v>
      </c>
      <c r="BQ34" s="77">
        <v>1.6750999999999999E-3</v>
      </c>
      <c r="BR34" s="77">
        <v>1.6899E-3</v>
      </c>
      <c r="BS34" s="77">
        <v>1.7047E-3</v>
      </c>
      <c r="BT34" s="77">
        <v>1.7232E-3</v>
      </c>
      <c r="BU34" s="77">
        <v>1.7401999999999999E-3</v>
      </c>
      <c r="BV34" s="77">
        <v>1.7539999999999999E-3</v>
      </c>
      <c r="BW34" s="77">
        <v>1.7681000000000001E-3</v>
      </c>
      <c r="BX34" s="77">
        <v>1.7841999999999999E-3</v>
      </c>
      <c r="BY34" s="77">
        <v>1.7998999999999999E-3</v>
      </c>
      <c r="BZ34" s="77">
        <v>1.817E-3</v>
      </c>
      <c r="CA34" s="77">
        <v>1.8376E-3</v>
      </c>
      <c r="CB34" s="77">
        <v>1.8584999999999999E-3</v>
      </c>
      <c r="CC34" s="77">
        <v>1.884E-3</v>
      </c>
      <c r="CD34" s="77">
        <v>1.9143000000000001E-3</v>
      </c>
      <c r="CE34" s="77">
        <v>1.9484000000000001E-3</v>
      </c>
      <c r="CF34" s="96"/>
      <c r="CH34" s="94"/>
      <c r="CI34" s="81">
        <v>37</v>
      </c>
      <c r="CJ34" s="125">
        <f t="shared" si="1"/>
        <v>3.4242000000000001E-3</v>
      </c>
      <c r="CK34" s="125">
        <f t="shared" si="2"/>
        <v>1.2748E-3</v>
      </c>
      <c r="CL34" s="112">
        <v>3.4242000000000001E-3</v>
      </c>
      <c r="CM34" s="112">
        <v>1.2748E-3</v>
      </c>
      <c r="CN34" s="112"/>
      <c r="CO34" s="112"/>
      <c r="CP34" s="112"/>
      <c r="CQ34" s="112"/>
      <c r="CR34" s="96"/>
      <c r="CT34" s="94"/>
      <c r="CU34" s="81">
        <v>21</v>
      </c>
      <c r="CV34" s="125">
        <f t="shared" si="3"/>
        <v>6.2259999999999995E-4</v>
      </c>
      <c r="CW34" s="125">
        <f t="shared" si="4"/>
        <v>6.2259999999999995E-4</v>
      </c>
      <c r="CX34" s="112">
        <v>6.2259999999999995E-4</v>
      </c>
      <c r="CY34" s="112">
        <v>6.2259999999999995E-4</v>
      </c>
      <c r="CZ34" s="112"/>
      <c r="DA34" s="112"/>
      <c r="DB34" s="112"/>
      <c r="DC34" s="112"/>
      <c r="DD34" s="95"/>
      <c r="DE34" s="95"/>
      <c r="DF34" s="95"/>
      <c r="DG34" s="96"/>
      <c r="DI34" s="94"/>
      <c r="DJ34" s="65">
        <v>20</v>
      </c>
      <c r="DK34" s="77">
        <v>0.1074141</v>
      </c>
      <c r="DL34" s="77">
        <v>9.75969E-2</v>
      </c>
      <c r="DM34" s="77">
        <v>8.94369E-2</v>
      </c>
      <c r="DN34" s="77">
        <v>8.2547200000000001E-2</v>
      </c>
      <c r="DO34" s="77">
        <v>7.6652700000000004E-2</v>
      </c>
      <c r="DP34" s="77">
        <v>7.1552299999999999E-2</v>
      </c>
      <c r="DQ34" s="77">
        <v>6.7095799999999997E-2</v>
      </c>
      <c r="DR34" s="77">
        <v>6.3168699999999994E-2</v>
      </c>
      <c r="DS34" s="77">
        <v>5.9682600000000002E-2</v>
      </c>
      <c r="DT34" s="77">
        <v>5.65675E-2</v>
      </c>
      <c r="DU34" s="77">
        <v>5.3767799999999998E-2</v>
      </c>
      <c r="DV34" s="77">
        <v>5.1238400000000003E-2</v>
      </c>
      <c r="DW34" s="77">
        <v>4.8942300000000001E-2</v>
      </c>
      <c r="DX34" s="77">
        <v>4.6849200000000001E-2</v>
      </c>
      <c r="DY34" s="77">
        <v>4.4933800000000003E-2</v>
      </c>
      <c r="DZ34" s="95"/>
      <c r="EA34" s="65">
        <v>20</v>
      </c>
      <c r="EB34" s="77">
        <v>0.107062</v>
      </c>
      <c r="EC34" s="77">
        <v>9.7243499999999997E-2</v>
      </c>
      <c r="ED34" s="77">
        <v>8.9082900000000007E-2</v>
      </c>
      <c r="EE34" s="77">
        <v>8.2193100000000005E-2</v>
      </c>
      <c r="EF34" s="77">
        <v>7.6298900000000003E-2</v>
      </c>
      <c r="EG34" s="77">
        <v>7.1199600000000002E-2</v>
      </c>
      <c r="EH34" s="77">
        <v>6.6744600000000001E-2</v>
      </c>
      <c r="EI34" s="77">
        <v>6.2819399999999997E-2</v>
      </c>
      <c r="EJ34" s="77">
        <v>5.9334999999999999E-2</v>
      </c>
      <c r="EK34" s="77">
        <v>5.6221500000000001E-2</v>
      </c>
      <c r="EL34" s="77">
        <v>5.3422799999999999E-2</v>
      </c>
      <c r="EM34" s="77">
        <v>5.08937E-2</v>
      </c>
      <c r="EN34" s="77">
        <v>4.8597300000000003E-2</v>
      </c>
      <c r="EO34" s="77">
        <v>4.6503099999999999E-2</v>
      </c>
      <c r="EP34" s="77">
        <v>4.4585699999999999E-2</v>
      </c>
      <c r="EQ34" s="96"/>
      <c r="ES34" s="94"/>
      <c r="ET34" s="65">
        <v>20</v>
      </c>
      <c r="EU34" s="77">
        <v>0.18025089999999999</v>
      </c>
      <c r="EV34" s="77">
        <v>0.15406629999999999</v>
      </c>
      <c r="EW34" s="77">
        <v>0.13455320000000001</v>
      </c>
      <c r="EX34" s="77">
        <v>0.11945020000000001</v>
      </c>
      <c r="EY34" s="77">
        <v>0.1074141</v>
      </c>
      <c r="EZ34" s="77">
        <v>9.75969E-2</v>
      </c>
      <c r="FA34" s="77">
        <v>8.94369E-2</v>
      </c>
      <c r="FB34" s="77">
        <v>8.2547200000000001E-2</v>
      </c>
      <c r="FC34" s="77">
        <v>7.6652700000000004E-2</v>
      </c>
      <c r="FD34" s="77">
        <v>7.1552299999999999E-2</v>
      </c>
      <c r="FE34" s="77">
        <v>6.7095799999999997E-2</v>
      </c>
      <c r="FF34" s="77">
        <v>6.3168699999999994E-2</v>
      </c>
      <c r="FG34" s="77">
        <v>5.9682600000000002E-2</v>
      </c>
      <c r="FH34" s="77">
        <v>5.65675E-2</v>
      </c>
      <c r="FI34" s="77">
        <v>5.3767799999999998E-2</v>
      </c>
      <c r="FJ34" s="95"/>
      <c r="FK34" s="65">
        <v>20</v>
      </c>
      <c r="FL34" s="77">
        <v>0.1799143</v>
      </c>
      <c r="FM34" s="77">
        <v>0.15372350000000001</v>
      </c>
      <c r="FN34" s="77">
        <v>0.13420609999999999</v>
      </c>
      <c r="FO34" s="77">
        <v>0.1191002</v>
      </c>
      <c r="FP34" s="77">
        <v>0.107062</v>
      </c>
      <c r="FQ34" s="77">
        <v>9.7243499999999997E-2</v>
      </c>
      <c r="FR34" s="77">
        <v>8.9082900000000007E-2</v>
      </c>
      <c r="FS34" s="77">
        <v>8.2193100000000005E-2</v>
      </c>
      <c r="FT34" s="77">
        <v>7.6298900000000003E-2</v>
      </c>
      <c r="FU34" s="77">
        <v>7.1199600000000002E-2</v>
      </c>
      <c r="FV34" s="77">
        <v>6.6744600000000001E-2</v>
      </c>
      <c r="FW34" s="77">
        <v>6.2819399999999997E-2</v>
      </c>
      <c r="FX34" s="77">
        <v>5.9334999999999999E-2</v>
      </c>
      <c r="FY34" s="77">
        <v>5.6221500000000001E-2</v>
      </c>
      <c r="FZ34" s="77">
        <v>5.3422799999999999E-2</v>
      </c>
      <c r="GA34" s="96"/>
    </row>
    <row r="35" spans="1:183" ht="15" customHeight="1" x14ac:dyDescent="0.25">
      <c r="A35" s="110">
        <v>21</v>
      </c>
      <c r="B35" s="75">
        <v>3.0685E-3</v>
      </c>
      <c r="C35" s="75">
        <v>1.7047E-3</v>
      </c>
      <c r="D35" s="75">
        <v>1.4824E-3</v>
      </c>
      <c r="E35" s="75">
        <v>1.4824E-3</v>
      </c>
      <c r="F35" s="75">
        <v>1.7789999999999999E-4</v>
      </c>
      <c r="G35" s="75">
        <v>1.7789999999999999E-4</v>
      </c>
      <c r="H35" s="75">
        <v>5.1880000000000003E-4</v>
      </c>
      <c r="I35" s="75">
        <v>5.1880000000000003E-4</v>
      </c>
      <c r="J35" s="75">
        <v>7.5600000000000005E-4</v>
      </c>
      <c r="K35" s="75">
        <v>7.5600000000000005E-4</v>
      </c>
      <c r="L35" s="75">
        <v>3.7058999999999998E-3</v>
      </c>
      <c r="M35" s="75">
        <v>3.7058999999999998E-3</v>
      </c>
      <c r="N35" s="111">
        <v>0</v>
      </c>
      <c r="O35" s="111">
        <v>0</v>
      </c>
      <c r="Q35" s="110">
        <v>21</v>
      </c>
      <c r="R35" s="75">
        <v>2.2680000000000001E-3</v>
      </c>
      <c r="S35" s="75">
        <v>9.4870000000000002E-4</v>
      </c>
      <c r="T35" s="75">
        <v>1.2895999999999999E-3</v>
      </c>
      <c r="U35" s="75">
        <v>1.2895999999999999E-3</v>
      </c>
      <c r="V35" s="111">
        <v>0</v>
      </c>
      <c r="W35" s="111">
        <v>0</v>
      </c>
      <c r="X35" s="118">
        <v>0</v>
      </c>
      <c r="Y35" s="118">
        <v>0</v>
      </c>
      <c r="Z35" s="75">
        <v>6.2259999999999995E-4</v>
      </c>
      <c r="AA35" s="75">
        <v>6.2259999999999995E-4</v>
      </c>
      <c r="AB35" s="78">
        <v>2.6681999999999999E-3</v>
      </c>
      <c r="AC35" s="78">
        <v>2.6681999999999999E-3</v>
      </c>
      <c r="AD35" s="117">
        <v>0</v>
      </c>
      <c r="AE35" s="117">
        <v>0</v>
      </c>
      <c r="AG35" s="110">
        <v>21</v>
      </c>
      <c r="AH35" s="78">
        <v>2.6088999999999999E-3</v>
      </c>
      <c r="AI35" s="78">
        <v>7.5600000000000005E-4</v>
      </c>
      <c r="AJ35" s="75">
        <v>1.4082000000000001E-3</v>
      </c>
      <c r="AK35" s="75">
        <v>1.4082000000000001E-3</v>
      </c>
      <c r="AL35" s="77">
        <v>0</v>
      </c>
      <c r="AM35" s="77">
        <v>0</v>
      </c>
      <c r="AN35" s="78">
        <v>7.4099999999999999E-5</v>
      </c>
      <c r="AO35" s="78">
        <v>7.4099999999999999E-5</v>
      </c>
      <c r="AP35" s="75">
        <v>6.2259999999999995E-4</v>
      </c>
      <c r="AQ35" s="75">
        <v>6.2259999999999995E-4</v>
      </c>
      <c r="AR35" s="79">
        <v>0</v>
      </c>
      <c r="AS35" s="79">
        <v>0</v>
      </c>
      <c r="AT35" s="79">
        <v>0</v>
      </c>
      <c r="AU35" s="79">
        <v>0</v>
      </c>
      <c r="AX35" s="94"/>
      <c r="AY35" s="65">
        <v>21</v>
      </c>
      <c r="AZ35" s="77">
        <v>3.0685E-3</v>
      </c>
      <c r="BA35" s="77">
        <v>3.0758999999999999E-3</v>
      </c>
      <c r="BB35" s="77">
        <v>3.0833000000000002E-3</v>
      </c>
      <c r="BC35" s="77">
        <v>3.0907E-3</v>
      </c>
      <c r="BD35" s="77">
        <v>3.101E-3</v>
      </c>
      <c r="BE35" s="77">
        <v>3.1078999999999998E-3</v>
      </c>
      <c r="BF35" s="77">
        <v>3.1148999999999999E-3</v>
      </c>
      <c r="BG35" s="77">
        <v>3.1220000000000002E-3</v>
      </c>
      <c r="BH35" s="77">
        <v>3.1292E-3</v>
      </c>
      <c r="BI35" s="77">
        <v>3.1378000000000001E-3</v>
      </c>
      <c r="BJ35" s="77">
        <v>3.1462E-3</v>
      </c>
      <c r="BK35" s="77">
        <v>3.1545000000000002E-3</v>
      </c>
      <c r="BL35" s="77">
        <v>3.1624999999999999E-3</v>
      </c>
      <c r="BM35" s="77">
        <v>3.1705000000000001E-3</v>
      </c>
      <c r="BN35" s="77">
        <v>3.1900000000000001E-3</v>
      </c>
      <c r="BO35" s="95"/>
      <c r="BP35" s="65">
        <v>21</v>
      </c>
      <c r="BQ35" s="77">
        <v>1.7047E-3</v>
      </c>
      <c r="BR35" s="77">
        <v>1.7195000000000001E-3</v>
      </c>
      <c r="BS35" s="77">
        <v>1.7393E-3</v>
      </c>
      <c r="BT35" s="77">
        <v>1.7565E-3</v>
      </c>
      <c r="BU35" s="77">
        <v>1.7698E-3</v>
      </c>
      <c r="BV35" s="77">
        <v>1.7836E-3</v>
      </c>
      <c r="BW35" s="77">
        <v>1.7998000000000001E-3</v>
      </c>
      <c r="BX35" s="77">
        <v>1.8155999999999999E-3</v>
      </c>
      <c r="BY35" s="77">
        <v>1.8328999999999999E-3</v>
      </c>
      <c r="BZ35" s="77">
        <v>1.854E-3</v>
      </c>
      <c r="CA35" s="77">
        <v>1.8753000000000001E-3</v>
      </c>
      <c r="CB35" s="77">
        <v>1.9016E-3</v>
      </c>
      <c r="CC35" s="77">
        <v>1.9329E-3</v>
      </c>
      <c r="CD35" s="77">
        <v>1.9681E-3</v>
      </c>
      <c r="CE35" s="77">
        <v>2.0064000000000002E-3</v>
      </c>
      <c r="CF35" s="96"/>
      <c r="CH35" s="94"/>
      <c r="CI35" s="81">
        <v>38</v>
      </c>
      <c r="CJ35" s="125">
        <f t="shared" si="1"/>
        <v>3.7207E-3</v>
      </c>
      <c r="CK35" s="125">
        <f t="shared" si="2"/>
        <v>1.3489000000000001E-3</v>
      </c>
      <c r="CL35" s="112">
        <v>3.7207E-3</v>
      </c>
      <c r="CM35" s="112">
        <v>1.3489000000000001E-3</v>
      </c>
      <c r="CN35" s="112"/>
      <c r="CO35" s="112"/>
      <c r="CP35" s="112"/>
      <c r="CQ35" s="112"/>
      <c r="CR35" s="96"/>
      <c r="CT35" s="94"/>
      <c r="CU35" s="81">
        <v>22</v>
      </c>
      <c r="CV35" s="125">
        <f t="shared" si="3"/>
        <v>6.5220000000000002E-4</v>
      </c>
      <c r="CW35" s="125">
        <f t="shared" si="4"/>
        <v>6.5220000000000002E-4</v>
      </c>
      <c r="CX35" s="112">
        <v>6.5220000000000002E-4</v>
      </c>
      <c r="CY35" s="112">
        <v>6.5220000000000002E-4</v>
      </c>
      <c r="CZ35" s="112"/>
      <c r="DA35" s="112"/>
      <c r="DB35" s="112"/>
      <c r="DC35" s="112"/>
      <c r="DD35" s="95"/>
      <c r="DE35" s="95"/>
      <c r="DF35" s="95"/>
      <c r="DG35" s="96"/>
      <c r="DI35" s="94"/>
      <c r="DJ35" s="65">
        <v>21</v>
      </c>
      <c r="DK35" s="77">
        <v>0.1074189</v>
      </c>
      <c r="DL35" s="77">
        <v>9.76017E-2</v>
      </c>
      <c r="DM35" s="77">
        <v>8.9441699999999999E-2</v>
      </c>
      <c r="DN35" s="77">
        <v>8.2552100000000003E-2</v>
      </c>
      <c r="DO35" s="77">
        <v>7.6657600000000006E-2</v>
      </c>
      <c r="DP35" s="77">
        <v>7.1557200000000001E-2</v>
      </c>
      <c r="DQ35" s="77">
        <v>6.7100999999999994E-2</v>
      </c>
      <c r="DR35" s="77">
        <v>6.31747E-2</v>
      </c>
      <c r="DS35" s="77">
        <v>5.9689699999999998E-2</v>
      </c>
      <c r="DT35" s="77">
        <v>5.6576000000000001E-2</v>
      </c>
      <c r="DU35" s="77">
        <v>5.3777999999999999E-2</v>
      </c>
      <c r="DV35" s="77">
        <v>5.1250299999999999E-2</v>
      </c>
      <c r="DW35" s="77">
        <v>4.8956199999999998E-2</v>
      </c>
      <c r="DX35" s="77">
        <v>4.6865200000000003E-2</v>
      </c>
      <c r="DY35" s="77">
        <v>4.4951900000000003E-2</v>
      </c>
      <c r="DZ35" s="95"/>
      <c r="EA35" s="65">
        <v>21</v>
      </c>
      <c r="EB35" s="77">
        <v>0.1070704</v>
      </c>
      <c r="EC35" s="77">
        <v>9.7252199999999997E-2</v>
      </c>
      <c r="ED35" s="77">
        <v>8.9091799999999999E-2</v>
      </c>
      <c r="EE35" s="77">
        <v>8.2202499999999998E-2</v>
      </c>
      <c r="EF35" s="77">
        <v>7.6308899999999999E-2</v>
      </c>
      <c r="EG35" s="77">
        <v>7.1210200000000001E-2</v>
      </c>
      <c r="EH35" s="77">
        <v>6.6755900000000007E-2</v>
      </c>
      <c r="EI35" s="77">
        <v>6.2831499999999998E-2</v>
      </c>
      <c r="EJ35" s="77">
        <v>5.9347999999999998E-2</v>
      </c>
      <c r="EK35" s="77">
        <v>5.6235300000000002E-2</v>
      </c>
      <c r="EL35" s="77">
        <v>5.3437499999999999E-2</v>
      </c>
      <c r="EM35" s="77">
        <v>5.0909299999999998E-2</v>
      </c>
      <c r="EN35" s="77">
        <v>4.8613799999999999E-2</v>
      </c>
      <c r="EO35" s="77">
        <v>4.6520499999999999E-2</v>
      </c>
      <c r="EP35" s="77">
        <v>4.4604100000000001E-2</v>
      </c>
      <c r="EQ35" s="96"/>
      <c r="ES35" s="94"/>
      <c r="ET35" s="65">
        <v>21</v>
      </c>
      <c r="EU35" s="77">
        <v>0.180256</v>
      </c>
      <c r="EV35" s="77">
        <v>0.15407129999999999</v>
      </c>
      <c r="EW35" s="77">
        <v>0.13455819999999999</v>
      </c>
      <c r="EX35" s="77">
        <v>0.11945509999999999</v>
      </c>
      <c r="EY35" s="77">
        <v>0.1074189</v>
      </c>
      <c r="EZ35" s="77">
        <v>9.76017E-2</v>
      </c>
      <c r="FA35" s="77">
        <v>8.9441699999999999E-2</v>
      </c>
      <c r="FB35" s="77">
        <v>8.2552100000000003E-2</v>
      </c>
      <c r="FC35" s="77">
        <v>7.6657600000000006E-2</v>
      </c>
      <c r="FD35" s="77">
        <v>7.1557200000000001E-2</v>
      </c>
      <c r="FE35" s="77">
        <v>6.7100999999999994E-2</v>
      </c>
      <c r="FF35" s="77">
        <v>6.31747E-2</v>
      </c>
      <c r="FG35" s="77">
        <v>5.9689699999999998E-2</v>
      </c>
      <c r="FH35" s="77">
        <v>5.6576000000000001E-2</v>
      </c>
      <c r="FI35" s="77">
        <v>5.3777999999999999E-2</v>
      </c>
      <c r="FJ35" s="95"/>
      <c r="FK35" s="65">
        <v>21</v>
      </c>
      <c r="FL35" s="77">
        <v>0.1799221</v>
      </c>
      <c r="FM35" s="77">
        <v>0.15373139999999999</v>
      </c>
      <c r="FN35" s="77">
        <v>0.13421420000000001</v>
      </c>
      <c r="FO35" s="77">
        <v>0.1191084</v>
      </c>
      <c r="FP35" s="77">
        <v>0.1070704</v>
      </c>
      <c r="FQ35" s="77">
        <v>9.7252199999999997E-2</v>
      </c>
      <c r="FR35" s="77">
        <v>8.9091799999999999E-2</v>
      </c>
      <c r="FS35" s="77">
        <v>8.2202499999999998E-2</v>
      </c>
      <c r="FT35" s="77">
        <v>7.6308899999999999E-2</v>
      </c>
      <c r="FU35" s="77">
        <v>7.1210200000000001E-2</v>
      </c>
      <c r="FV35" s="77">
        <v>6.6755900000000007E-2</v>
      </c>
      <c r="FW35" s="77">
        <v>6.2831499999999998E-2</v>
      </c>
      <c r="FX35" s="77">
        <v>5.9347999999999998E-2</v>
      </c>
      <c r="FY35" s="77">
        <v>5.6235300000000002E-2</v>
      </c>
      <c r="FZ35" s="77">
        <v>5.3437499999999999E-2</v>
      </c>
      <c r="GA35" s="96"/>
    </row>
    <row r="36" spans="1:183" ht="15" customHeight="1" x14ac:dyDescent="0.25">
      <c r="A36" s="110">
        <v>22</v>
      </c>
      <c r="B36" s="75">
        <v>3.0833000000000002E-3</v>
      </c>
      <c r="C36" s="75">
        <v>1.7344000000000001E-3</v>
      </c>
      <c r="D36" s="75">
        <v>1.4824E-3</v>
      </c>
      <c r="E36" s="75">
        <v>1.4824E-3</v>
      </c>
      <c r="F36" s="75">
        <v>1.7789999999999999E-4</v>
      </c>
      <c r="G36" s="75">
        <v>1.7789999999999999E-4</v>
      </c>
      <c r="H36" s="75">
        <v>5.1880000000000003E-4</v>
      </c>
      <c r="I36" s="75">
        <v>5.1880000000000003E-4</v>
      </c>
      <c r="J36" s="75">
        <v>7.5600000000000005E-4</v>
      </c>
      <c r="K36" s="75">
        <v>7.5600000000000005E-4</v>
      </c>
      <c r="L36" s="75">
        <v>3.7058999999999998E-3</v>
      </c>
      <c r="M36" s="75">
        <v>3.7058999999999998E-3</v>
      </c>
      <c r="N36" s="111">
        <v>0</v>
      </c>
      <c r="O36" s="111">
        <v>0</v>
      </c>
      <c r="Q36" s="110">
        <v>22</v>
      </c>
      <c r="R36" s="75">
        <v>2.2828000000000002E-3</v>
      </c>
      <c r="S36" s="75">
        <v>9.6349999999999995E-4</v>
      </c>
      <c r="T36" s="75">
        <v>1.2895999999999999E-3</v>
      </c>
      <c r="U36" s="75">
        <v>1.2895999999999999E-3</v>
      </c>
      <c r="V36" s="111">
        <v>0</v>
      </c>
      <c r="W36" s="111">
        <v>0</v>
      </c>
      <c r="X36" s="118">
        <v>0</v>
      </c>
      <c r="Y36" s="118">
        <v>0</v>
      </c>
      <c r="Z36" s="75">
        <v>6.2259999999999995E-4</v>
      </c>
      <c r="AA36" s="75">
        <v>6.2259999999999995E-4</v>
      </c>
      <c r="AB36" s="78">
        <v>2.6681999999999999E-3</v>
      </c>
      <c r="AC36" s="78">
        <v>2.6681999999999999E-3</v>
      </c>
      <c r="AD36" s="117">
        <v>0</v>
      </c>
      <c r="AE36" s="117">
        <v>0</v>
      </c>
      <c r="AG36" s="110">
        <v>22</v>
      </c>
      <c r="AH36" s="78">
        <v>2.6237999999999999E-3</v>
      </c>
      <c r="AI36" s="78">
        <v>7.7079999999999998E-4</v>
      </c>
      <c r="AJ36" s="75">
        <v>1.4082000000000001E-3</v>
      </c>
      <c r="AK36" s="75">
        <v>1.4082000000000001E-3</v>
      </c>
      <c r="AL36" s="77">
        <v>0</v>
      </c>
      <c r="AM36" s="77">
        <v>0</v>
      </c>
      <c r="AN36" s="78">
        <v>7.4099999999999999E-5</v>
      </c>
      <c r="AO36" s="78">
        <v>7.4099999999999999E-5</v>
      </c>
      <c r="AP36" s="75">
        <v>6.5220000000000002E-4</v>
      </c>
      <c r="AQ36" s="75">
        <v>6.5220000000000002E-4</v>
      </c>
      <c r="AR36" s="79">
        <v>0</v>
      </c>
      <c r="AS36" s="79">
        <v>0</v>
      </c>
      <c r="AT36" s="79">
        <v>0</v>
      </c>
      <c r="AU36" s="79">
        <v>0</v>
      </c>
      <c r="AX36" s="94"/>
      <c r="AY36" s="65">
        <v>22</v>
      </c>
      <c r="AZ36" s="77">
        <v>3.0833000000000002E-3</v>
      </c>
      <c r="BA36" s="77">
        <v>3.0907E-3</v>
      </c>
      <c r="BB36" s="77">
        <v>3.0980999999999999E-3</v>
      </c>
      <c r="BC36" s="77">
        <v>3.1091999999999999E-3</v>
      </c>
      <c r="BD36" s="77">
        <v>3.1158000000000002E-3</v>
      </c>
      <c r="BE36" s="77">
        <v>3.1227E-3</v>
      </c>
      <c r="BF36" s="77">
        <v>3.1297E-3</v>
      </c>
      <c r="BG36" s="77">
        <v>3.1367999999999999E-3</v>
      </c>
      <c r="BH36" s="77">
        <v>3.1456000000000001E-3</v>
      </c>
      <c r="BI36" s="77">
        <v>3.1541E-3</v>
      </c>
      <c r="BJ36" s="77">
        <v>3.1624000000000001E-3</v>
      </c>
      <c r="BK36" s="77">
        <v>3.1705000000000001E-3</v>
      </c>
      <c r="BL36" s="77">
        <v>3.1784999999999999E-3</v>
      </c>
      <c r="BM36" s="77">
        <v>3.1989000000000002E-3</v>
      </c>
      <c r="BN36" s="77">
        <v>3.2339999999999999E-3</v>
      </c>
      <c r="BO36" s="95"/>
      <c r="BP36" s="65">
        <v>22</v>
      </c>
      <c r="BQ36" s="77">
        <v>1.7344000000000001E-3</v>
      </c>
      <c r="BR36" s="77">
        <v>1.7566000000000001E-3</v>
      </c>
      <c r="BS36" s="77">
        <v>1.7738000000000001E-3</v>
      </c>
      <c r="BT36" s="77">
        <v>1.7861999999999999E-3</v>
      </c>
      <c r="BU36" s="77">
        <v>1.7995000000000001E-3</v>
      </c>
      <c r="BV36" s="77">
        <v>1.8158E-3</v>
      </c>
      <c r="BW36" s="77">
        <v>1.8316000000000001E-3</v>
      </c>
      <c r="BX36" s="77">
        <v>1.8489999999999999E-3</v>
      </c>
      <c r="BY36" s="77">
        <v>1.8707000000000001E-3</v>
      </c>
      <c r="BZ36" s="77">
        <v>1.8925000000000001E-3</v>
      </c>
      <c r="CA36" s="77">
        <v>1.9197000000000001E-3</v>
      </c>
      <c r="CB36" s="77">
        <v>1.9521E-3</v>
      </c>
      <c r="CC36" s="77">
        <v>1.9886000000000001E-3</v>
      </c>
      <c r="CD36" s="77">
        <v>2.0282E-3</v>
      </c>
      <c r="CE36" s="77">
        <v>2.0742999999999998E-3</v>
      </c>
      <c r="CF36" s="96"/>
      <c r="CH36" s="94"/>
      <c r="CI36" s="81">
        <v>39</v>
      </c>
      <c r="CJ36" s="125">
        <f t="shared" si="1"/>
        <v>4.0467999999999997E-3</v>
      </c>
      <c r="CK36" s="125">
        <f t="shared" si="2"/>
        <v>1.4231000000000001E-3</v>
      </c>
      <c r="CL36" s="112">
        <v>4.0467999999999997E-3</v>
      </c>
      <c r="CM36" s="112">
        <v>1.4231000000000001E-3</v>
      </c>
      <c r="CN36" s="112"/>
      <c r="CO36" s="112"/>
      <c r="CP36" s="112"/>
      <c r="CQ36" s="112"/>
      <c r="CR36" s="96"/>
      <c r="CT36" s="94"/>
      <c r="CU36" s="81">
        <v>23</v>
      </c>
      <c r="CV36" s="125">
        <f t="shared" si="3"/>
        <v>6.5220000000000002E-4</v>
      </c>
      <c r="CW36" s="125">
        <f t="shared" si="4"/>
        <v>6.5220000000000002E-4</v>
      </c>
      <c r="CX36" s="112">
        <v>6.5220000000000002E-4</v>
      </c>
      <c r="CY36" s="112">
        <v>6.5220000000000002E-4</v>
      </c>
      <c r="CZ36" s="112"/>
      <c r="DA36" s="112"/>
      <c r="DB36" s="112"/>
      <c r="DC36" s="112"/>
      <c r="DD36" s="95"/>
      <c r="DE36" s="95"/>
      <c r="DF36" s="95"/>
      <c r="DG36" s="96"/>
      <c r="DI36" s="94"/>
      <c r="DJ36" s="65">
        <v>22</v>
      </c>
      <c r="DK36" s="77">
        <v>0.107423</v>
      </c>
      <c r="DL36" s="77">
        <v>9.7605899999999995E-2</v>
      </c>
      <c r="DM36" s="77">
        <v>8.9445899999999995E-2</v>
      </c>
      <c r="DN36" s="77">
        <v>8.2556299999999999E-2</v>
      </c>
      <c r="DO36" s="77">
        <v>7.6661800000000002E-2</v>
      </c>
      <c r="DP36" s="77">
        <v>7.1561899999999998E-2</v>
      </c>
      <c r="DQ36" s="77">
        <v>6.7106700000000005E-2</v>
      </c>
      <c r="DR36" s="77">
        <v>6.3181699999999993E-2</v>
      </c>
      <c r="DS36" s="77">
        <v>5.96982E-2</v>
      </c>
      <c r="DT36" s="77">
        <v>5.6586400000000002E-2</v>
      </c>
      <c r="DU36" s="77">
        <v>5.3790299999999999E-2</v>
      </c>
      <c r="DV36" s="77">
        <v>5.1264700000000003E-2</v>
      </c>
      <c r="DW36" s="77">
        <v>4.8972799999999997E-2</v>
      </c>
      <c r="DX36" s="77">
        <v>4.6884200000000001E-2</v>
      </c>
      <c r="DY36" s="77">
        <v>4.4973399999999997E-2</v>
      </c>
      <c r="DZ36" s="95"/>
      <c r="EA36" s="65">
        <v>22</v>
      </c>
      <c r="EB36" s="77">
        <v>0.1070792</v>
      </c>
      <c r="EC36" s="77">
        <v>9.7261299999999995E-2</v>
      </c>
      <c r="ED36" s="77">
        <v>8.91015E-2</v>
      </c>
      <c r="EE36" s="77">
        <v>8.22127E-2</v>
      </c>
      <c r="EF36" s="77">
        <v>7.6319899999999996E-2</v>
      </c>
      <c r="EG36" s="77">
        <v>7.1221900000000005E-2</v>
      </c>
      <c r="EH36" s="77">
        <v>6.6768499999999995E-2</v>
      </c>
      <c r="EI36" s="77">
        <v>6.2844999999999998E-2</v>
      </c>
      <c r="EJ36" s="77">
        <v>5.9362400000000003E-2</v>
      </c>
      <c r="EK36" s="77">
        <v>5.6250700000000001E-2</v>
      </c>
      <c r="EL36" s="77">
        <v>5.3453800000000003E-2</v>
      </c>
      <c r="EM36" s="77">
        <v>5.0926600000000002E-2</v>
      </c>
      <c r="EN36" s="77">
        <v>4.8632099999999998E-2</v>
      </c>
      <c r="EO36" s="77">
        <v>4.6539900000000002E-2</v>
      </c>
      <c r="EP36" s="77">
        <v>4.46246E-2</v>
      </c>
      <c r="EQ36" s="96"/>
      <c r="ES36" s="94"/>
      <c r="ET36" s="65">
        <v>22</v>
      </c>
      <c r="EU36" s="77">
        <v>0.18026</v>
      </c>
      <c r="EV36" s="77">
        <v>0.1540753</v>
      </c>
      <c r="EW36" s="77">
        <v>0.13456209999999999</v>
      </c>
      <c r="EX36" s="77">
        <v>0.1194591</v>
      </c>
      <c r="EY36" s="77">
        <v>0.107423</v>
      </c>
      <c r="EZ36" s="77">
        <v>9.7605899999999995E-2</v>
      </c>
      <c r="FA36" s="77">
        <v>8.9445899999999995E-2</v>
      </c>
      <c r="FB36" s="77">
        <v>8.2556299999999999E-2</v>
      </c>
      <c r="FC36" s="77">
        <v>7.6661800000000002E-2</v>
      </c>
      <c r="FD36" s="77">
        <v>7.1561899999999998E-2</v>
      </c>
      <c r="FE36" s="77">
        <v>6.7106700000000005E-2</v>
      </c>
      <c r="FF36" s="77">
        <v>6.3181699999999993E-2</v>
      </c>
      <c r="FG36" s="77">
        <v>5.96982E-2</v>
      </c>
      <c r="FH36" s="77">
        <v>5.6586400000000002E-2</v>
      </c>
      <c r="FI36" s="77">
        <v>5.3790299999999999E-2</v>
      </c>
      <c r="FJ36" s="95"/>
      <c r="FK36" s="65">
        <v>22</v>
      </c>
      <c r="FL36" s="77">
        <v>0.17993000000000001</v>
      </c>
      <c r="FM36" s="77">
        <v>0.1537394</v>
      </c>
      <c r="FN36" s="77">
        <v>0.13422239999999999</v>
      </c>
      <c r="FO36" s="77">
        <v>0.11911670000000001</v>
      </c>
      <c r="FP36" s="77">
        <v>0.1070792</v>
      </c>
      <c r="FQ36" s="77">
        <v>9.7261299999999995E-2</v>
      </c>
      <c r="FR36" s="77">
        <v>8.91015E-2</v>
      </c>
      <c r="FS36" s="77">
        <v>8.22127E-2</v>
      </c>
      <c r="FT36" s="77">
        <v>7.6319899999999996E-2</v>
      </c>
      <c r="FU36" s="77">
        <v>7.1221900000000005E-2</v>
      </c>
      <c r="FV36" s="77">
        <v>6.6768499999999995E-2</v>
      </c>
      <c r="FW36" s="77">
        <v>6.2844999999999998E-2</v>
      </c>
      <c r="FX36" s="77">
        <v>5.9362400000000003E-2</v>
      </c>
      <c r="FY36" s="77">
        <v>5.6250700000000001E-2</v>
      </c>
      <c r="FZ36" s="77">
        <v>5.3453800000000003E-2</v>
      </c>
      <c r="GA36" s="96"/>
    </row>
    <row r="37" spans="1:183" ht="15" customHeight="1" x14ac:dyDescent="0.25">
      <c r="A37" s="110">
        <v>23</v>
      </c>
      <c r="B37" s="75">
        <v>3.0980999999999999E-3</v>
      </c>
      <c r="C37" s="75">
        <v>1.7788000000000001E-3</v>
      </c>
      <c r="D37" s="75">
        <v>1.4824E-3</v>
      </c>
      <c r="E37" s="75">
        <v>1.4824E-3</v>
      </c>
      <c r="F37" s="75">
        <v>1.7789999999999999E-4</v>
      </c>
      <c r="G37" s="75">
        <v>1.7789999999999999E-4</v>
      </c>
      <c r="H37" s="75">
        <v>5.1880000000000003E-4</v>
      </c>
      <c r="I37" s="75">
        <v>5.1880000000000003E-4</v>
      </c>
      <c r="J37" s="75">
        <v>7.5600000000000005E-4</v>
      </c>
      <c r="K37" s="75">
        <v>7.5600000000000005E-4</v>
      </c>
      <c r="L37" s="75">
        <v>3.7058999999999998E-3</v>
      </c>
      <c r="M37" s="75">
        <v>3.7058999999999998E-3</v>
      </c>
      <c r="N37" s="111">
        <v>0</v>
      </c>
      <c r="O37" s="111">
        <v>0</v>
      </c>
      <c r="Q37" s="110">
        <v>23</v>
      </c>
      <c r="R37" s="75">
        <v>2.2975999999999999E-3</v>
      </c>
      <c r="S37" s="75">
        <v>9.7839999999999993E-4</v>
      </c>
      <c r="T37" s="75">
        <v>1.2895999999999999E-3</v>
      </c>
      <c r="U37" s="75">
        <v>1.2895999999999999E-3</v>
      </c>
      <c r="V37" s="111">
        <v>0</v>
      </c>
      <c r="W37" s="111">
        <v>0</v>
      </c>
      <c r="X37" s="118">
        <v>0</v>
      </c>
      <c r="Y37" s="118">
        <v>0</v>
      </c>
      <c r="Z37" s="75">
        <v>6.2259999999999995E-4</v>
      </c>
      <c r="AA37" s="75">
        <v>6.2259999999999995E-4</v>
      </c>
      <c r="AB37" s="78">
        <v>2.6681999999999999E-3</v>
      </c>
      <c r="AC37" s="78">
        <v>2.6681999999999999E-3</v>
      </c>
      <c r="AD37" s="117">
        <v>0</v>
      </c>
      <c r="AE37" s="117">
        <v>0</v>
      </c>
      <c r="AG37" s="110">
        <v>23</v>
      </c>
      <c r="AH37" s="78">
        <v>2.6386000000000001E-3</v>
      </c>
      <c r="AI37" s="78">
        <v>7.8560000000000001E-4</v>
      </c>
      <c r="AJ37" s="75">
        <v>1.4082000000000001E-3</v>
      </c>
      <c r="AK37" s="75">
        <v>1.4082000000000001E-3</v>
      </c>
      <c r="AL37" s="77">
        <v>0</v>
      </c>
      <c r="AM37" s="77">
        <v>0</v>
      </c>
      <c r="AN37" s="78">
        <v>7.4099999999999999E-5</v>
      </c>
      <c r="AO37" s="78">
        <v>7.4099999999999999E-5</v>
      </c>
      <c r="AP37" s="75">
        <v>6.5220000000000002E-4</v>
      </c>
      <c r="AQ37" s="75">
        <v>6.5220000000000002E-4</v>
      </c>
      <c r="AR37" s="79">
        <v>0</v>
      </c>
      <c r="AS37" s="79">
        <v>0</v>
      </c>
      <c r="AT37" s="79">
        <v>0</v>
      </c>
      <c r="AU37" s="79">
        <v>0</v>
      </c>
      <c r="AX37" s="94"/>
      <c r="AY37" s="65">
        <v>23</v>
      </c>
      <c r="AZ37" s="77">
        <v>3.0980999999999999E-3</v>
      </c>
      <c r="BA37" s="77">
        <v>3.1055000000000002E-3</v>
      </c>
      <c r="BB37" s="77">
        <v>3.1178E-3</v>
      </c>
      <c r="BC37" s="77">
        <v>3.124E-3</v>
      </c>
      <c r="BD37" s="77">
        <v>3.1307000000000001E-3</v>
      </c>
      <c r="BE37" s="77">
        <v>3.1375000000000001E-3</v>
      </c>
      <c r="BF37" s="77">
        <v>3.1446E-3</v>
      </c>
      <c r="BG37" s="77">
        <v>3.1535000000000001E-3</v>
      </c>
      <c r="BH37" s="77">
        <v>3.1621000000000002E-3</v>
      </c>
      <c r="BI37" s="77">
        <v>3.1703999999999999E-3</v>
      </c>
      <c r="BJ37" s="77">
        <v>3.1786000000000002E-3</v>
      </c>
      <c r="BK37" s="77">
        <v>3.1865999999999999E-3</v>
      </c>
      <c r="BL37" s="77">
        <v>3.2079000000000001E-3</v>
      </c>
      <c r="BM37" s="77">
        <v>3.2450000000000001E-3</v>
      </c>
      <c r="BN37" s="77">
        <v>3.2954999999999998E-3</v>
      </c>
      <c r="BO37" s="95"/>
      <c r="BP37" s="65">
        <v>23</v>
      </c>
      <c r="BQ37" s="77">
        <v>1.7788000000000001E-3</v>
      </c>
      <c r="BR37" s="77">
        <v>1.7936E-3</v>
      </c>
      <c r="BS37" s="77">
        <v>1.8035E-3</v>
      </c>
      <c r="BT37" s="77">
        <v>1.8158E-3</v>
      </c>
      <c r="BU37" s="77">
        <v>1.8320999999999999E-3</v>
      </c>
      <c r="BV37" s="77">
        <v>1.8479E-3</v>
      </c>
      <c r="BW37" s="77">
        <v>1.8655E-3</v>
      </c>
      <c r="BX37" s="77">
        <v>1.8879000000000001E-3</v>
      </c>
      <c r="BY37" s="77">
        <v>1.9101999999999999E-3</v>
      </c>
      <c r="BZ37" s="77">
        <v>1.9384000000000001E-3</v>
      </c>
      <c r="CA37" s="77">
        <v>1.9721000000000001E-3</v>
      </c>
      <c r="CB37" s="77">
        <v>2.0100000000000001E-3</v>
      </c>
      <c r="CC37" s="77">
        <v>2.0511000000000001E-3</v>
      </c>
      <c r="CD37" s="77">
        <v>2.0988000000000001E-3</v>
      </c>
      <c r="CE37" s="77">
        <v>2.15E-3</v>
      </c>
      <c r="CF37" s="96"/>
      <c r="CH37" s="94"/>
      <c r="CI37" s="81">
        <v>40</v>
      </c>
      <c r="CJ37" s="125">
        <f t="shared" si="1"/>
        <v>4.3877999999999999E-3</v>
      </c>
      <c r="CK37" s="125">
        <f t="shared" si="2"/>
        <v>1.5120000000000001E-3</v>
      </c>
      <c r="CL37" s="112">
        <v>4.3877999999999999E-3</v>
      </c>
      <c r="CM37" s="112">
        <v>1.5120000000000001E-3</v>
      </c>
      <c r="CN37" s="112"/>
      <c r="CO37" s="112"/>
      <c r="CP37" s="112"/>
      <c r="CQ37" s="112"/>
      <c r="CR37" s="96"/>
      <c r="CT37" s="94"/>
      <c r="CU37" s="81">
        <v>24</v>
      </c>
      <c r="CV37" s="125">
        <f t="shared" si="3"/>
        <v>6.5220000000000002E-4</v>
      </c>
      <c r="CW37" s="125">
        <f t="shared" si="4"/>
        <v>6.5220000000000002E-4</v>
      </c>
      <c r="CX37" s="112">
        <v>6.5220000000000002E-4</v>
      </c>
      <c r="CY37" s="112">
        <v>6.5220000000000002E-4</v>
      </c>
      <c r="CZ37" s="112"/>
      <c r="DA37" s="112"/>
      <c r="DB37" s="112"/>
      <c r="DC37" s="112"/>
      <c r="DD37" s="95"/>
      <c r="DE37" s="95"/>
      <c r="DF37" s="95"/>
      <c r="DG37" s="96"/>
      <c r="DI37" s="94"/>
      <c r="DJ37" s="65">
        <v>23</v>
      </c>
      <c r="DK37" s="77">
        <v>0.1074272</v>
      </c>
      <c r="DL37" s="77">
        <v>9.7610100000000005E-2</v>
      </c>
      <c r="DM37" s="77">
        <v>8.9450199999999994E-2</v>
      </c>
      <c r="DN37" s="77">
        <v>8.2560599999999998E-2</v>
      </c>
      <c r="DO37" s="77">
        <v>7.6666700000000004E-2</v>
      </c>
      <c r="DP37" s="77">
        <v>7.1567800000000001E-2</v>
      </c>
      <c r="DQ37" s="77">
        <v>6.7113999999999993E-2</v>
      </c>
      <c r="DR37" s="77">
        <v>6.3190700000000002E-2</v>
      </c>
      <c r="DS37" s="77">
        <v>5.9709199999999997E-2</v>
      </c>
      <c r="DT37" s="77">
        <v>5.65996E-2</v>
      </c>
      <c r="DU37" s="77">
        <v>5.3805800000000001E-2</v>
      </c>
      <c r="DV37" s="77">
        <v>5.1282599999999998E-2</v>
      </c>
      <c r="DW37" s="77">
        <v>4.8993200000000001E-2</v>
      </c>
      <c r="DX37" s="77">
        <v>4.6907200000000003E-2</v>
      </c>
      <c r="DY37" s="77">
        <v>4.4999200000000003E-2</v>
      </c>
      <c r="DZ37" s="95"/>
      <c r="EA37" s="65">
        <v>23</v>
      </c>
      <c r="EB37" s="77">
        <v>0.1070885</v>
      </c>
      <c r="EC37" s="77">
        <v>9.7271200000000002E-2</v>
      </c>
      <c r="ED37" s="77">
        <v>8.91121E-2</v>
      </c>
      <c r="EE37" s="77">
        <v>8.2224199999999997E-2</v>
      </c>
      <c r="EF37" s="77">
        <v>7.6332200000000003E-2</v>
      </c>
      <c r="EG37" s="77">
        <v>7.1235199999999999E-2</v>
      </c>
      <c r="EH37" s="77">
        <v>6.67827E-2</v>
      </c>
      <c r="EI37" s="77">
        <v>6.2860200000000005E-2</v>
      </c>
      <c r="EJ37" s="77">
        <v>5.9378599999999997E-2</v>
      </c>
      <c r="EK37" s="77">
        <v>5.6267900000000003E-2</v>
      </c>
      <c r="EL37" s="77">
        <v>5.3471999999999999E-2</v>
      </c>
      <c r="EM37" s="77">
        <v>5.0945799999999999E-2</v>
      </c>
      <c r="EN37" s="77">
        <v>4.8652399999999998E-2</v>
      </c>
      <c r="EO37" s="77">
        <v>4.6561400000000003E-2</v>
      </c>
      <c r="EP37" s="77">
        <v>4.46475E-2</v>
      </c>
      <c r="EQ37" s="96"/>
      <c r="ES37" s="94"/>
      <c r="ET37" s="65">
        <v>23</v>
      </c>
      <c r="EU37" s="77">
        <v>0.1802639</v>
      </c>
      <c r="EV37" s="77">
        <v>0.1540792</v>
      </c>
      <c r="EW37" s="77">
        <v>0.13456609999999999</v>
      </c>
      <c r="EX37" s="77">
        <v>0.11946320000000001</v>
      </c>
      <c r="EY37" s="77">
        <v>0.1074272</v>
      </c>
      <c r="EZ37" s="77">
        <v>9.7610100000000005E-2</v>
      </c>
      <c r="FA37" s="77">
        <v>8.9450199999999994E-2</v>
      </c>
      <c r="FB37" s="77">
        <v>8.2560599999999998E-2</v>
      </c>
      <c r="FC37" s="77">
        <v>7.6666700000000004E-2</v>
      </c>
      <c r="FD37" s="77">
        <v>7.1567800000000001E-2</v>
      </c>
      <c r="FE37" s="77">
        <v>6.7113999999999993E-2</v>
      </c>
      <c r="FF37" s="77">
        <v>6.3190700000000002E-2</v>
      </c>
      <c r="FG37" s="77">
        <v>5.9709199999999997E-2</v>
      </c>
      <c r="FH37" s="77">
        <v>5.65996E-2</v>
      </c>
      <c r="FI37" s="77">
        <v>5.3805800000000001E-2</v>
      </c>
      <c r="FJ37" s="95"/>
      <c r="FK37" s="65">
        <v>23</v>
      </c>
      <c r="FL37" s="77">
        <v>0.17993809999999999</v>
      </c>
      <c r="FM37" s="77">
        <v>0.15374769999999999</v>
      </c>
      <c r="FN37" s="77">
        <v>0.13423089999999999</v>
      </c>
      <c r="FO37" s="77">
        <v>0.1191257</v>
      </c>
      <c r="FP37" s="77">
        <v>0.1070885</v>
      </c>
      <c r="FQ37" s="77">
        <v>9.7271200000000002E-2</v>
      </c>
      <c r="FR37" s="77">
        <v>8.91121E-2</v>
      </c>
      <c r="FS37" s="77">
        <v>8.2224199999999997E-2</v>
      </c>
      <c r="FT37" s="77">
        <v>7.6332200000000003E-2</v>
      </c>
      <c r="FU37" s="77">
        <v>7.1235199999999999E-2</v>
      </c>
      <c r="FV37" s="77">
        <v>6.67827E-2</v>
      </c>
      <c r="FW37" s="77">
        <v>6.2860200000000005E-2</v>
      </c>
      <c r="FX37" s="77">
        <v>5.9378599999999997E-2</v>
      </c>
      <c r="FY37" s="77">
        <v>5.6267900000000003E-2</v>
      </c>
      <c r="FZ37" s="77">
        <v>5.3471999999999999E-2</v>
      </c>
      <c r="GA37" s="96"/>
    </row>
    <row r="38" spans="1:183" ht="15" customHeight="1" x14ac:dyDescent="0.25">
      <c r="A38" s="110">
        <v>24</v>
      </c>
      <c r="B38" s="75">
        <v>3.1129E-3</v>
      </c>
      <c r="C38" s="75">
        <v>1.8085E-3</v>
      </c>
      <c r="D38" s="75">
        <v>1.4824E-3</v>
      </c>
      <c r="E38" s="75">
        <v>1.4824E-3</v>
      </c>
      <c r="F38" s="75">
        <v>1.7789999999999999E-4</v>
      </c>
      <c r="G38" s="75">
        <v>1.7789999999999999E-4</v>
      </c>
      <c r="H38" s="75">
        <v>5.1880000000000003E-4</v>
      </c>
      <c r="I38" s="75">
        <v>5.1880000000000003E-4</v>
      </c>
      <c r="J38" s="75">
        <v>7.5600000000000005E-4</v>
      </c>
      <c r="K38" s="75">
        <v>7.5600000000000005E-4</v>
      </c>
      <c r="L38" s="75">
        <v>3.7058999999999998E-3</v>
      </c>
      <c r="M38" s="75">
        <v>3.7058999999999998E-3</v>
      </c>
      <c r="N38" s="111">
        <v>0</v>
      </c>
      <c r="O38" s="111">
        <v>0</v>
      </c>
      <c r="Q38" s="110">
        <v>24</v>
      </c>
      <c r="R38" s="75">
        <v>2.3124999999999999E-3</v>
      </c>
      <c r="S38" s="75">
        <v>9.9320000000000007E-4</v>
      </c>
      <c r="T38" s="75">
        <v>1.2895999999999999E-3</v>
      </c>
      <c r="U38" s="75">
        <v>1.2895999999999999E-3</v>
      </c>
      <c r="V38" s="111">
        <v>0</v>
      </c>
      <c r="W38" s="111">
        <v>0</v>
      </c>
      <c r="X38" s="118">
        <v>0</v>
      </c>
      <c r="Y38" s="118">
        <v>0</v>
      </c>
      <c r="Z38" s="75">
        <v>6.2259999999999995E-4</v>
      </c>
      <c r="AA38" s="75">
        <v>6.2259999999999995E-4</v>
      </c>
      <c r="AB38" s="78">
        <v>2.6681999999999999E-3</v>
      </c>
      <c r="AC38" s="78">
        <v>2.6681999999999999E-3</v>
      </c>
      <c r="AD38" s="117">
        <v>0</v>
      </c>
      <c r="AE38" s="117">
        <v>0</v>
      </c>
      <c r="AG38" s="110">
        <v>24</v>
      </c>
      <c r="AH38" s="78">
        <v>2.6534000000000002E-3</v>
      </c>
      <c r="AI38" s="78">
        <v>8.005E-4</v>
      </c>
      <c r="AJ38" s="75">
        <v>1.4082000000000001E-3</v>
      </c>
      <c r="AK38" s="75">
        <v>1.4082000000000001E-3</v>
      </c>
      <c r="AL38" s="77">
        <v>0</v>
      </c>
      <c r="AM38" s="77">
        <v>0</v>
      </c>
      <c r="AN38" s="78">
        <v>7.4099999999999999E-5</v>
      </c>
      <c r="AO38" s="78">
        <v>7.4099999999999999E-5</v>
      </c>
      <c r="AP38" s="75">
        <v>6.5220000000000002E-4</v>
      </c>
      <c r="AQ38" s="75">
        <v>6.5220000000000002E-4</v>
      </c>
      <c r="AR38" s="79">
        <v>0</v>
      </c>
      <c r="AS38" s="79">
        <v>0</v>
      </c>
      <c r="AT38" s="79">
        <v>0</v>
      </c>
      <c r="AU38" s="79">
        <v>0</v>
      </c>
      <c r="AX38" s="94"/>
      <c r="AY38" s="65">
        <v>24</v>
      </c>
      <c r="AZ38" s="77">
        <v>3.1129E-3</v>
      </c>
      <c r="BA38" s="77">
        <v>3.1277000000000002E-3</v>
      </c>
      <c r="BB38" s="77">
        <v>3.1327E-3</v>
      </c>
      <c r="BC38" s="77">
        <v>3.1388000000000002E-3</v>
      </c>
      <c r="BD38" s="77">
        <v>3.1454999999999999E-3</v>
      </c>
      <c r="BE38" s="77">
        <v>3.1524000000000001E-3</v>
      </c>
      <c r="BF38" s="77">
        <v>3.1614999999999998E-3</v>
      </c>
      <c r="BG38" s="77">
        <v>3.1702000000000002E-3</v>
      </c>
      <c r="BH38" s="77">
        <v>3.1784999999999999E-3</v>
      </c>
      <c r="BI38" s="77">
        <v>3.1867000000000002E-3</v>
      </c>
      <c r="BJ38" s="77">
        <v>3.1947E-3</v>
      </c>
      <c r="BK38" s="77">
        <v>3.2171999999999999E-3</v>
      </c>
      <c r="BL38" s="77">
        <v>3.2564999999999998E-3</v>
      </c>
      <c r="BM38" s="77">
        <v>3.3099000000000002E-3</v>
      </c>
      <c r="BN38" s="77">
        <v>3.3793999999999999E-3</v>
      </c>
      <c r="BO38" s="95"/>
      <c r="BP38" s="65">
        <v>24</v>
      </c>
      <c r="BQ38" s="77">
        <v>1.8085E-3</v>
      </c>
      <c r="BR38" s="77">
        <v>1.8159000000000001E-3</v>
      </c>
      <c r="BS38" s="77">
        <v>1.8282000000000001E-3</v>
      </c>
      <c r="BT38" s="77">
        <v>1.8454999999999999E-3</v>
      </c>
      <c r="BU38" s="77">
        <v>1.8617E-3</v>
      </c>
      <c r="BV38" s="77">
        <v>1.8799999999999999E-3</v>
      </c>
      <c r="BW38" s="77">
        <v>1.9035E-3</v>
      </c>
      <c r="BX38" s="77">
        <v>1.9266999999999999E-3</v>
      </c>
      <c r="BY38" s="77">
        <v>1.9562E-3</v>
      </c>
      <c r="BZ38" s="77">
        <v>1.9916000000000001E-3</v>
      </c>
      <c r="CA38" s="77">
        <v>2.0311999999999999E-3</v>
      </c>
      <c r="CB38" s="77">
        <v>2.0739999999999999E-3</v>
      </c>
      <c r="CC38" s="77">
        <v>2.1237000000000001E-3</v>
      </c>
      <c r="CD38" s="77">
        <v>2.1768E-3</v>
      </c>
      <c r="CE38" s="77">
        <v>2.2334999999999998E-3</v>
      </c>
      <c r="CF38" s="96"/>
      <c r="CH38" s="94"/>
      <c r="CI38" s="81">
        <v>41</v>
      </c>
      <c r="CJ38" s="125">
        <f t="shared" si="1"/>
        <v>4.7286999999999997E-3</v>
      </c>
      <c r="CK38" s="125">
        <f t="shared" si="2"/>
        <v>1.6008999999999999E-3</v>
      </c>
      <c r="CL38" s="112">
        <v>4.7286999999999997E-3</v>
      </c>
      <c r="CM38" s="112">
        <v>1.6008999999999999E-3</v>
      </c>
      <c r="CN38" s="112"/>
      <c r="CO38" s="112"/>
      <c r="CP38" s="112"/>
      <c r="CQ38" s="112"/>
      <c r="CR38" s="96"/>
      <c r="CT38" s="94"/>
      <c r="CU38" s="81">
        <v>25</v>
      </c>
      <c r="CV38" s="125">
        <f t="shared" si="3"/>
        <v>6.5220000000000002E-4</v>
      </c>
      <c r="CW38" s="125">
        <f t="shared" si="4"/>
        <v>6.5220000000000002E-4</v>
      </c>
      <c r="CX38" s="112">
        <v>6.5220000000000002E-4</v>
      </c>
      <c r="CY38" s="112">
        <v>6.5220000000000002E-4</v>
      </c>
      <c r="CZ38" s="112"/>
      <c r="DA38" s="112"/>
      <c r="DB38" s="112"/>
      <c r="DC38" s="112"/>
      <c r="DD38" s="95"/>
      <c r="DE38" s="95"/>
      <c r="DF38" s="95"/>
      <c r="DG38" s="96"/>
      <c r="DI38" s="94"/>
      <c r="DJ38" s="65">
        <v>24</v>
      </c>
      <c r="DK38" s="77">
        <v>0.1074314</v>
      </c>
      <c r="DL38" s="77">
        <v>9.7614400000000004E-2</v>
      </c>
      <c r="DM38" s="77">
        <v>8.9454599999999995E-2</v>
      </c>
      <c r="DN38" s="77">
        <v>8.2565600000000003E-2</v>
      </c>
      <c r="DO38" s="77">
        <v>7.6672900000000002E-2</v>
      </c>
      <c r="DP38" s="77">
        <v>7.1575600000000003E-2</v>
      </c>
      <c r="DQ38" s="77">
        <v>6.7123600000000005E-2</v>
      </c>
      <c r="DR38" s="77">
        <v>6.3202599999999998E-2</v>
      </c>
      <c r="DS38" s="77">
        <v>5.9723499999999999E-2</v>
      </c>
      <c r="DT38" s="77">
        <v>5.6616300000000001E-2</v>
      </c>
      <c r="DU38" s="77">
        <v>5.3825100000000001E-2</v>
      </c>
      <c r="DV38" s="77">
        <v>5.1304599999999999E-2</v>
      </c>
      <c r="DW38" s="77">
        <v>4.9017999999999999E-2</v>
      </c>
      <c r="DX38" s="77">
        <v>4.6934900000000002E-2</v>
      </c>
      <c r="DY38" s="77">
        <v>4.5029899999999998E-2</v>
      </c>
      <c r="DZ38" s="95"/>
      <c r="EA38" s="65">
        <v>24</v>
      </c>
      <c r="EB38" s="77">
        <v>0.10709780000000001</v>
      </c>
      <c r="EC38" s="77">
        <v>9.7281500000000007E-2</v>
      </c>
      <c r="ED38" s="77">
        <v>8.9123400000000005E-2</v>
      </c>
      <c r="EE38" s="77">
        <v>8.2236400000000001E-2</v>
      </c>
      <c r="EF38" s="77">
        <v>7.63456E-2</v>
      </c>
      <c r="EG38" s="77">
        <v>7.1249599999999996E-2</v>
      </c>
      <c r="EH38" s="77">
        <v>6.6798300000000005E-2</v>
      </c>
      <c r="EI38" s="77">
        <v>6.2876899999999999E-2</v>
      </c>
      <c r="EJ38" s="77">
        <v>5.9396400000000002E-2</v>
      </c>
      <c r="EK38" s="77">
        <v>5.6286700000000002E-2</v>
      </c>
      <c r="EL38" s="77">
        <v>5.3491999999999998E-2</v>
      </c>
      <c r="EM38" s="77">
        <v>5.0966999999999998E-2</v>
      </c>
      <c r="EN38" s="77">
        <v>4.86749E-2</v>
      </c>
      <c r="EO38" s="77">
        <v>4.65852E-2</v>
      </c>
      <c r="EP38" s="77">
        <v>4.4672700000000003E-2</v>
      </c>
      <c r="EQ38" s="96"/>
      <c r="ES38" s="94"/>
      <c r="ET38" s="65">
        <v>24</v>
      </c>
      <c r="EU38" s="77">
        <v>0.18026790000000001</v>
      </c>
      <c r="EV38" s="77">
        <v>0.1540832</v>
      </c>
      <c r="EW38" s="77">
        <v>0.1345702</v>
      </c>
      <c r="EX38" s="77">
        <v>0.1194674</v>
      </c>
      <c r="EY38" s="77">
        <v>0.1074314</v>
      </c>
      <c r="EZ38" s="77">
        <v>9.7614400000000004E-2</v>
      </c>
      <c r="FA38" s="77">
        <v>8.9454599999999995E-2</v>
      </c>
      <c r="FB38" s="77">
        <v>8.2565600000000003E-2</v>
      </c>
      <c r="FC38" s="77">
        <v>7.6672900000000002E-2</v>
      </c>
      <c r="FD38" s="77">
        <v>7.1575600000000003E-2</v>
      </c>
      <c r="FE38" s="77">
        <v>6.7123600000000005E-2</v>
      </c>
      <c r="FF38" s="77">
        <v>6.3202599999999998E-2</v>
      </c>
      <c r="FG38" s="77">
        <v>5.9723499999999999E-2</v>
      </c>
      <c r="FH38" s="77">
        <v>5.6616300000000001E-2</v>
      </c>
      <c r="FI38" s="77">
        <v>5.3825100000000001E-2</v>
      </c>
      <c r="FJ38" s="95"/>
      <c r="FK38" s="65">
        <v>24</v>
      </c>
      <c r="FL38" s="77">
        <v>0.17994499999999999</v>
      </c>
      <c r="FM38" s="77">
        <v>0.15375510000000001</v>
      </c>
      <c r="FN38" s="77">
        <v>0.13423889999999999</v>
      </c>
      <c r="FO38" s="77">
        <v>0.1191343</v>
      </c>
      <c r="FP38" s="77">
        <v>0.10709780000000001</v>
      </c>
      <c r="FQ38" s="77">
        <v>9.7281500000000007E-2</v>
      </c>
      <c r="FR38" s="77">
        <v>8.9123400000000005E-2</v>
      </c>
      <c r="FS38" s="77">
        <v>8.2236400000000001E-2</v>
      </c>
      <c r="FT38" s="77">
        <v>7.63456E-2</v>
      </c>
      <c r="FU38" s="77">
        <v>7.1249599999999996E-2</v>
      </c>
      <c r="FV38" s="77">
        <v>6.6798300000000005E-2</v>
      </c>
      <c r="FW38" s="77">
        <v>6.2876899999999999E-2</v>
      </c>
      <c r="FX38" s="77">
        <v>5.9396400000000002E-2</v>
      </c>
      <c r="FY38" s="77">
        <v>5.6286700000000002E-2</v>
      </c>
      <c r="FZ38" s="77">
        <v>5.3491999999999998E-2</v>
      </c>
      <c r="GA38" s="96"/>
    </row>
    <row r="39" spans="1:183" ht="15" customHeight="1" x14ac:dyDescent="0.25">
      <c r="A39" s="110">
        <v>25</v>
      </c>
      <c r="B39" s="75">
        <v>3.1426000000000002E-3</v>
      </c>
      <c r="C39" s="75">
        <v>1.8232999999999999E-3</v>
      </c>
      <c r="D39" s="75">
        <v>1.4824E-3</v>
      </c>
      <c r="E39" s="75">
        <v>1.4824E-3</v>
      </c>
      <c r="F39" s="75">
        <v>1.7789999999999999E-4</v>
      </c>
      <c r="G39" s="75">
        <v>1.7789999999999999E-4</v>
      </c>
      <c r="H39" s="75">
        <v>5.1880000000000003E-4</v>
      </c>
      <c r="I39" s="75">
        <v>5.1880000000000003E-4</v>
      </c>
      <c r="J39" s="75">
        <v>7.5600000000000005E-4</v>
      </c>
      <c r="K39" s="75">
        <v>7.5600000000000005E-4</v>
      </c>
      <c r="L39" s="75">
        <v>3.7058999999999998E-3</v>
      </c>
      <c r="M39" s="75">
        <v>3.7058999999999998E-3</v>
      </c>
      <c r="N39" s="111">
        <v>0</v>
      </c>
      <c r="O39" s="111">
        <v>0</v>
      </c>
      <c r="Q39" s="110">
        <v>25</v>
      </c>
      <c r="R39" s="75">
        <v>2.3124999999999999E-3</v>
      </c>
      <c r="S39" s="75">
        <v>1.0227999999999999E-3</v>
      </c>
      <c r="T39" s="75">
        <v>1.2895999999999999E-3</v>
      </c>
      <c r="U39" s="75">
        <v>1.2895999999999999E-3</v>
      </c>
      <c r="V39" s="111">
        <v>0</v>
      </c>
      <c r="W39" s="111">
        <v>0</v>
      </c>
      <c r="X39" s="118">
        <v>0</v>
      </c>
      <c r="Y39" s="118">
        <v>0</v>
      </c>
      <c r="Z39" s="75">
        <v>6.2259999999999995E-4</v>
      </c>
      <c r="AA39" s="75">
        <v>6.2259999999999995E-4</v>
      </c>
      <c r="AB39" s="78">
        <v>2.6681999999999999E-3</v>
      </c>
      <c r="AC39" s="78">
        <v>2.6681999999999999E-3</v>
      </c>
      <c r="AD39" s="117">
        <v>0</v>
      </c>
      <c r="AE39" s="117">
        <v>0</v>
      </c>
      <c r="AG39" s="110">
        <v>25</v>
      </c>
      <c r="AH39" s="78">
        <v>2.6681999999999999E-3</v>
      </c>
      <c r="AI39" s="78">
        <v>8.1530000000000003E-4</v>
      </c>
      <c r="AJ39" s="75">
        <v>1.4082000000000001E-3</v>
      </c>
      <c r="AK39" s="75">
        <v>1.4082000000000001E-3</v>
      </c>
      <c r="AL39" s="77">
        <v>0</v>
      </c>
      <c r="AM39" s="77">
        <v>0</v>
      </c>
      <c r="AN39" s="78">
        <v>7.4099999999999999E-5</v>
      </c>
      <c r="AO39" s="78">
        <v>7.4099999999999999E-5</v>
      </c>
      <c r="AP39" s="75">
        <v>6.5220000000000002E-4</v>
      </c>
      <c r="AQ39" s="75">
        <v>6.5220000000000002E-4</v>
      </c>
      <c r="AR39" s="79">
        <v>0</v>
      </c>
      <c r="AS39" s="79">
        <v>0</v>
      </c>
      <c r="AT39" s="79">
        <v>0</v>
      </c>
      <c r="AU39" s="79">
        <v>0</v>
      </c>
      <c r="AX39" s="94"/>
      <c r="AY39" s="65">
        <v>25</v>
      </c>
      <c r="AZ39" s="77">
        <v>3.1426000000000002E-3</v>
      </c>
      <c r="BA39" s="77">
        <v>3.1426000000000002E-3</v>
      </c>
      <c r="BB39" s="77">
        <v>3.1475000000000001E-3</v>
      </c>
      <c r="BC39" s="77">
        <v>3.1537000000000002E-3</v>
      </c>
      <c r="BD39" s="77">
        <v>3.1603E-3</v>
      </c>
      <c r="BE39" s="77">
        <v>3.1697000000000001E-3</v>
      </c>
      <c r="BF39" s="77">
        <v>3.1784000000000001E-3</v>
      </c>
      <c r="BG39" s="77">
        <v>3.1868E-3</v>
      </c>
      <c r="BH39" s="77">
        <v>3.1949999999999999E-3</v>
      </c>
      <c r="BI39" s="77">
        <v>3.2030000000000001E-3</v>
      </c>
      <c r="BJ39" s="77">
        <v>3.2269E-3</v>
      </c>
      <c r="BK39" s="77">
        <v>3.2686E-3</v>
      </c>
      <c r="BL39" s="77">
        <v>3.3252999999999998E-3</v>
      </c>
      <c r="BM39" s="77">
        <v>3.3988E-3</v>
      </c>
      <c r="BN39" s="77">
        <v>3.4865999999999999E-3</v>
      </c>
      <c r="BO39" s="95"/>
      <c r="BP39" s="65">
        <v>25</v>
      </c>
      <c r="BQ39" s="77">
        <v>1.8232999999999999E-3</v>
      </c>
      <c r="BR39" s="77">
        <v>1.8381000000000001E-3</v>
      </c>
      <c r="BS39" s="77">
        <v>1.8577999999999999E-3</v>
      </c>
      <c r="BT39" s="77">
        <v>1.8751E-3</v>
      </c>
      <c r="BU39" s="77">
        <v>1.8943E-3</v>
      </c>
      <c r="BV39" s="77">
        <v>1.9195E-3</v>
      </c>
      <c r="BW39" s="77">
        <v>1.9437E-3</v>
      </c>
      <c r="BX39" s="77">
        <v>1.9748000000000001E-3</v>
      </c>
      <c r="BY39" s="77">
        <v>2.0121000000000002E-3</v>
      </c>
      <c r="BZ39" s="77">
        <v>2.0536999999999999E-3</v>
      </c>
      <c r="CA39" s="77">
        <v>2.0983999999999998E-3</v>
      </c>
      <c r="CB39" s="77">
        <v>2.1503E-3</v>
      </c>
      <c r="CC39" s="77">
        <v>2.2055E-3</v>
      </c>
      <c r="CD39" s="77">
        <v>2.2642000000000001E-3</v>
      </c>
      <c r="CE39" s="77">
        <v>2.3268999999999998E-3</v>
      </c>
      <c r="CF39" s="96"/>
      <c r="CH39" s="94"/>
      <c r="CI39" s="81">
        <v>42</v>
      </c>
      <c r="CJ39" s="125">
        <f t="shared" si="1"/>
        <v>5.1140999999999999E-3</v>
      </c>
      <c r="CK39" s="125">
        <f t="shared" si="2"/>
        <v>1.7047E-3</v>
      </c>
      <c r="CL39" s="112">
        <v>5.1140999999999999E-3</v>
      </c>
      <c r="CM39" s="112">
        <v>1.7047E-3</v>
      </c>
      <c r="CN39" s="112"/>
      <c r="CO39" s="112"/>
      <c r="CP39" s="112"/>
      <c r="CQ39" s="112"/>
      <c r="CR39" s="96"/>
      <c r="CT39" s="94"/>
      <c r="CU39" s="81">
        <v>26</v>
      </c>
      <c r="CV39" s="125">
        <f t="shared" si="3"/>
        <v>6.2259999999999995E-4</v>
      </c>
      <c r="CW39" s="125">
        <f t="shared" si="4"/>
        <v>6.2259999999999995E-4</v>
      </c>
      <c r="CX39" s="112">
        <v>6.2259999999999995E-4</v>
      </c>
      <c r="CY39" s="112">
        <v>6.2259999999999995E-4</v>
      </c>
      <c r="CZ39" s="112"/>
      <c r="DA39" s="112"/>
      <c r="DB39" s="112"/>
      <c r="DC39" s="112"/>
      <c r="DD39" s="95"/>
      <c r="DE39" s="95"/>
      <c r="DF39" s="95"/>
      <c r="DG39" s="96"/>
      <c r="DI39" s="94"/>
      <c r="DJ39" s="65">
        <v>25</v>
      </c>
      <c r="DK39" s="77">
        <v>0.1074358</v>
      </c>
      <c r="DL39" s="77">
        <v>9.7618800000000006E-2</v>
      </c>
      <c r="DM39" s="77">
        <v>8.9459700000000003E-2</v>
      </c>
      <c r="DN39" s="77">
        <v>8.2572099999999996E-2</v>
      </c>
      <c r="DO39" s="77">
        <v>7.6681100000000002E-2</v>
      </c>
      <c r="DP39" s="77">
        <v>7.1585999999999997E-2</v>
      </c>
      <c r="DQ39" s="77">
        <v>6.7136500000000002E-2</v>
      </c>
      <c r="DR39" s="77">
        <v>6.3218099999999999E-2</v>
      </c>
      <c r="DS39" s="77">
        <v>5.9741700000000002E-2</v>
      </c>
      <c r="DT39" s="77">
        <v>5.6637199999999999E-2</v>
      </c>
      <c r="DU39" s="77">
        <v>5.3848899999999998E-2</v>
      </c>
      <c r="DV39" s="77">
        <v>5.1331399999999999E-2</v>
      </c>
      <c r="DW39" s="77">
        <v>4.9047899999999998E-2</v>
      </c>
      <c r="DX39" s="77">
        <v>4.6968000000000003E-2</v>
      </c>
      <c r="DY39" s="77">
        <v>4.5066700000000001E-2</v>
      </c>
      <c r="DZ39" s="95"/>
      <c r="EA39" s="65">
        <v>25</v>
      </c>
      <c r="EB39" s="77">
        <v>0.1071086</v>
      </c>
      <c r="EC39" s="77">
        <v>9.7293400000000002E-2</v>
      </c>
      <c r="ED39" s="77">
        <v>8.9136300000000002E-2</v>
      </c>
      <c r="EE39" s="77">
        <v>8.2250599999999993E-2</v>
      </c>
      <c r="EF39" s="77">
        <v>7.6360999999999998E-2</v>
      </c>
      <c r="EG39" s="77">
        <v>7.1266200000000002E-2</v>
      </c>
      <c r="EH39" s="77">
        <v>6.6816E-2</v>
      </c>
      <c r="EI39" s="77">
        <v>6.2895699999999999E-2</v>
      </c>
      <c r="EJ39" s="77">
        <v>5.9416400000000001E-2</v>
      </c>
      <c r="EK39" s="77">
        <v>5.6307900000000001E-2</v>
      </c>
      <c r="EL39" s="77">
        <v>5.35145E-2</v>
      </c>
      <c r="EM39" s="77">
        <v>5.0990800000000003E-2</v>
      </c>
      <c r="EN39" s="77">
        <v>4.8700100000000003E-2</v>
      </c>
      <c r="EO39" s="77">
        <v>4.6612000000000001E-2</v>
      </c>
      <c r="EP39" s="77">
        <v>4.4701100000000001E-2</v>
      </c>
      <c r="EQ39" s="96"/>
      <c r="ES39" s="94"/>
      <c r="ET39" s="65">
        <v>25</v>
      </c>
      <c r="EU39" s="77">
        <v>0.18027180000000001</v>
      </c>
      <c r="EV39" s="77">
        <v>0.15408730000000001</v>
      </c>
      <c r="EW39" s="77">
        <v>0.13457450000000001</v>
      </c>
      <c r="EX39" s="77">
        <v>0.1194717</v>
      </c>
      <c r="EY39" s="77">
        <v>0.1074358</v>
      </c>
      <c r="EZ39" s="77">
        <v>9.7618800000000006E-2</v>
      </c>
      <c r="FA39" s="77">
        <v>8.9459700000000003E-2</v>
      </c>
      <c r="FB39" s="77">
        <v>8.2572099999999996E-2</v>
      </c>
      <c r="FC39" s="77">
        <v>7.6681100000000002E-2</v>
      </c>
      <c r="FD39" s="77">
        <v>7.1585999999999997E-2</v>
      </c>
      <c r="FE39" s="77">
        <v>6.7136500000000002E-2</v>
      </c>
      <c r="FF39" s="77">
        <v>6.3218099999999999E-2</v>
      </c>
      <c r="FG39" s="77">
        <v>5.9741700000000002E-2</v>
      </c>
      <c r="FH39" s="77">
        <v>5.6637199999999999E-2</v>
      </c>
      <c r="FI39" s="77">
        <v>5.3848899999999998E-2</v>
      </c>
      <c r="FJ39" s="95"/>
      <c r="FK39" s="65">
        <v>25</v>
      </c>
      <c r="FL39" s="77">
        <v>0.1799521</v>
      </c>
      <c r="FM39" s="77">
        <v>0.15376310000000001</v>
      </c>
      <c r="FN39" s="77">
        <v>0.1342477</v>
      </c>
      <c r="FO39" s="77">
        <v>0.119144</v>
      </c>
      <c r="FP39" s="77">
        <v>0.1071086</v>
      </c>
      <c r="FQ39" s="77">
        <v>9.7293400000000002E-2</v>
      </c>
      <c r="FR39" s="77">
        <v>8.9136300000000002E-2</v>
      </c>
      <c r="FS39" s="77">
        <v>8.2250599999999993E-2</v>
      </c>
      <c r="FT39" s="77">
        <v>7.6360999999999998E-2</v>
      </c>
      <c r="FU39" s="77">
        <v>7.1266200000000002E-2</v>
      </c>
      <c r="FV39" s="77">
        <v>6.6816E-2</v>
      </c>
      <c r="FW39" s="77">
        <v>6.2895699999999999E-2</v>
      </c>
      <c r="FX39" s="77">
        <v>5.9416400000000001E-2</v>
      </c>
      <c r="FY39" s="77">
        <v>5.6307900000000001E-2</v>
      </c>
      <c r="FZ39" s="77">
        <v>5.35145E-2</v>
      </c>
      <c r="GA39" s="96"/>
    </row>
    <row r="40" spans="1:183" ht="15" customHeight="1" x14ac:dyDescent="0.25">
      <c r="A40" s="110">
        <v>26</v>
      </c>
      <c r="B40" s="75">
        <v>3.1426000000000002E-3</v>
      </c>
      <c r="C40" s="75">
        <v>1.8529E-3</v>
      </c>
      <c r="D40" s="75">
        <v>1.4824E-3</v>
      </c>
      <c r="E40" s="75">
        <v>1.4824E-3</v>
      </c>
      <c r="F40" s="75">
        <v>1.7789999999999999E-4</v>
      </c>
      <c r="G40" s="75">
        <v>1.7789999999999999E-4</v>
      </c>
      <c r="H40" s="75">
        <v>5.1880000000000003E-4</v>
      </c>
      <c r="I40" s="75">
        <v>5.1880000000000003E-4</v>
      </c>
      <c r="J40" s="75">
        <v>7.5600000000000005E-4</v>
      </c>
      <c r="K40" s="75">
        <v>7.5600000000000005E-4</v>
      </c>
      <c r="L40" s="75">
        <v>3.7058999999999998E-3</v>
      </c>
      <c r="M40" s="75">
        <v>3.7058999999999998E-3</v>
      </c>
      <c r="N40" s="111">
        <v>0</v>
      </c>
      <c r="O40" s="111">
        <v>0</v>
      </c>
      <c r="Q40" s="110">
        <v>26</v>
      </c>
      <c r="R40" s="75">
        <v>2.3273E-3</v>
      </c>
      <c r="S40" s="75">
        <v>1.0376000000000001E-3</v>
      </c>
      <c r="T40" s="75">
        <v>1.2895999999999999E-3</v>
      </c>
      <c r="U40" s="75">
        <v>1.2895999999999999E-3</v>
      </c>
      <c r="V40" s="111">
        <v>0</v>
      </c>
      <c r="W40" s="111">
        <v>0</v>
      </c>
      <c r="X40" s="118">
        <v>0</v>
      </c>
      <c r="Y40" s="118">
        <v>0</v>
      </c>
      <c r="Z40" s="75">
        <v>6.2259999999999995E-4</v>
      </c>
      <c r="AA40" s="75">
        <v>6.2259999999999995E-4</v>
      </c>
      <c r="AB40" s="78">
        <v>2.6681999999999999E-3</v>
      </c>
      <c r="AC40" s="78">
        <v>2.6681999999999999E-3</v>
      </c>
      <c r="AD40" s="117">
        <v>0</v>
      </c>
      <c r="AE40" s="117">
        <v>0</v>
      </c>
      <c r="AG40" s="110">
        <v>26</v>
      </c>
      <c r="AH40" s="78">
        <v>2.6830999999999999E-3</v>
      </c>
      <c r="AI40" s="78">
        <v>8.3009999999999996E-4</v>
      </c>
      <c r="AJ40" s="75">
        <v>1.4082000000000001E-3</v>
      </c>
      <c r="AK40" s="75">
        <v>1.4082000000000001E-3</v>
      </c>
      <c r="AL40" s="77">
        <v>0</v>
      </c>
      <c r="AM40" s="77">
        <v>0</v>
      </c>
      <c r="AN40" s="78">
        <v>5.9299999999999998E-5</v>
      </c>
      <c r="AO40" s="78">
        <v>5.9299999999999998E-5</v>
      </c>
      <c r="AP40" s="75">
        <v>6.2259999999999995E-4</v>
      </c>
      <c r="AQ40" s="75">
        <v>6.2259999999999995E-4</v>
      </c>
      <c r="AR40" s="79">
        <v>0</v>
      </c>
      <c r="AS40" s="79">
        <v>0</v>
      </c>
      <c r="AT40" s="79">
        <v>0</v>
      </c>
      <c r="AU40" s="79">
        <v>0</v>
      </c>
      <c r="AX40" s="94"/>
      <c r="AY40" s="65">
        <v>26</v>
      </c>
      <c r="AZ40" s="77">
        <v>3.1426000000000002E-3</v>
      </c>
      <c r="BA40" s="77">
        <v>3.15E-3</v>
      </c>
      <c r="BB40" s="77">
        <v>3.1573999999999999E-3</v>
      </c>
      <c r="BC40" s="77">
        <v>3.1648000000000002E-3</v>
      </c>
      <c r="BD40" s="77">
        <v>3.1751000000000001E-3</v>
      </c>
      <c r="BE40" s="77">
        <v>3.1844999999999998E-3</v>
      </c>
      <c r="BF40" s="77">
        <v>3.1932000000000002E-3</v>
      </c>
      <c r="BG40" s="77">
        <v>3.2016000000000002E-3</v>
      </c>
      <c r="BH40" s="77">
        <v>3.2098000000000001E-3</v>
      </c>
      <c r="BI40" s="77">
        <v>3.2353999999999998E-3</v>
      </c>
      <c r="BJ40" s="77">
        <v>3.2802999999999999E-3</v>
      </c>
      <c r="BK40" s="77">
        <v>3.3408000000000001E-3</v>
      </c>
      <c r="BL40" s="77">
        <v>3.4188000000000001E-3</v>
      </c>
      <c r="BM40" s="77">
        <v>3.5117E-3</v>
      </c>
      <c r="BN40" s="77">
        <v>3.6181999999999998E-3</v>
      </c>
      <c r="BO40" s="95"/>
      <c r="BP40" s="65">
        <v>26</v>
      </c>
      <c r="BQ40" s="77">
        <v>1.8529E-3</v>
      </c>
      <c r="BR40" s="77">
        <v>1.8752E-3</v>
      </c>
      <c r="BS40" s="77">
        <v>1.8924E-3</v>
      </c>
      <c r="BT40" s="77">
        <v>1.9122E-3</v>
      </c>
      <c r="BU40" s="77">
        <v>1.9388000000000001E-3</v>
      </c>
      <c r="BV40" s="77">
        <v>1.9639000000000002E-3</v>
      </c>
      <c r="BW40" s="77">
        <v>1.9965999999999999E-3</v>
      </c>
      <c r="BX40" s="77">
        <v>2.0357999999999999E-3</v>
      </c>
      <c r="BY40" s="77">
        <v>2.0795000000000002E-3</v>
      </c>
      <c r="BZ40" s="77">
        <v>2.1261000000000001E-3</v>
      </c>
      <c r="CA40" s="77">
        <v>2.1803E-3</v>
      </c>
      <c r="CB40" s="77">
        <v>2.2376000000000002E-3</v>
      </c>
      <c r="CC40" s="77">
        <v>2.2986E-3</v>
      </c>
      <c r="CD40" s="77">
        <v>2.3633E-3</v>
      </c>
      <c r="CE40" s="77">
        <v>2.431E-3</v>
      </c>
      <c r="CF40" s="96"/>
      <c r="CH40" s="94"/>
      <c r="CI40" s="81">
        <v>43</v>
      </c>
      <c r="CJ40" s="125">
        <f t="shared" si="1"/>
        <v>5.5440000000000003E-3</v>
      </c>
      <c r="CK40" s="125">
        <f t="shared" si="2"/>
        <v>1.8381000000000001E-3</v>
      </c>
      <c r="CL40" s="112">
        <v>5.5440000000000003E-3</v>
      </c>
      <c r="CM40" s="112">
        <v>1.8381000000000001E-3</v>
      </c>
      <c r="CN40" s="112"/>
      <c r="CO40" s="112"/>
      <c r="CP40" s="112"/>
      <c r="CQ40" s="112"/>
      <c r="CR40" s="96"/>
      <c r="CT40" s="94"/>
      <c r="CU40" s="81">
        <v>27</v>
      </c>
      <c r="CV40" s="125">
        <f t="shared" si="3"/>
        <v>6.0780000000000003E-4</v>
      </c>
      <c r="CW40" s="125">
        <f t="shared" si="4"/>
        <v>6.0780000000000003E-4</v>
      </c>
      <c r="CX40" s="112">
        <v>6.0780000000000003E-4</v>
      </c>
      <c r="CY40" s="112">
        <v>6.0780000000000003E-4</v>
      </c>
      <c r="CZ40" s="112"/>
      <c r="DA40" s="112"/>
      <c r="DB40" s="112"/>
      <c r="DC40" s="112"/>
      <c r="DD40" s="95"/>
      <c r="DE40" s="95"/>
      <c r="DF40" s="95"/>
      <c r="DG40" s="96"/>
      <c r="DI40" s="94"/>
      <c r="DJ40" s="65">
        <v>26</v>
      </c>
      <c r="DK40" s="77">
        <v>0.1074393</v>
      </c>
      <c r="DL40" s="77">
        <v>9.7623299999999996E-2</v>
      </c>
      <c r="DM40" s="77">
        <v>8.9465900000000001E-2</v>
      </c>
      <c r="DN40" s="77">
        <v>8.2580399999999998E-2</v>
      </c>
      <c r="DO40" s="77">
        <v>7.6691899999999993E-2</v>
      </c>
      <c r="DP40" s="77">
        <v>7.1599499999999996E-2</v>
      </c>
      <c r="DQ40" s="77">
        <v>6.7152900000000001E-2</v>
      </c>
      <c r="DR40" s="77">
        <v>6.3237399999999999E-2</v>
      </c>
      <c r="DS40" s="77">
        <v>5.9764100000000001E-2</v>
      </c>
      <c r="DT40" s="77">
        <v>5.6662799999999999E-2</v>
      </c>
      <c r="DU40" s="77">
        <v>5.3877599999999998E-2</v>
      </c>
      <c r="DV40" s="77">
        <v>5.1363399999999997E-2</v>
      </c>
      <c r="DW40" s="77">
        <v>4.9083399999999999E-2</v>
      </c>
      <c r="DX40" s="77">
        <v>4.7007300000000002E-2</v>
      </c>
      <c r="DY40" s="77">
        <v>4.5109999999999997E-2</v>
      </c>
      <c r="DZ40" s="95"/>
      <c r="EA40" s="65">
        <v>26</v>
      </c>
      <c r="EB40" s="77">
        <v>0.1071222</v>
      </c>
      <c r="EC40" s="77">
        <v>9.7308099999999995E-2</v>
      </c>
      <c r="ED40" s="77">
        <v>8.9152300000000004E-2</v>
      </c>
      <c r="EE40" s="77">
        <v>8.2267800000000002E-2</v>
      </c>
      <c r="EF40" s="77">
        <v>7.63794E-2</v>
      </c>
      <c r="EG40" s="77">
        <v>7.1285799999999996E-2</v>
      </c>
      <c r="EH40" s="77">
        <v>6.6836800000000002E-2</v>
      </c>
      <c r="EI40" s="77">
        <v>6.2917699999999993E-2</v>
      </c>
      <c r="EJ40" s="77">
        <v>5.9439600000000002E-2</v>
      </c>
      <c r="EK40" s="77">
        <v>5.6332399999999998E-2</v>
      </c>
      <c r="EL40" s="77">
        <v>5.3540299999999999E-2</v>
      </c>
      <c r="EM40" s="77">
        <v>5.1018099999999997E-2</v>
      </c>
      <c r="EN40" s="77">
        <v>4.8729000000000001E-2</v>
      </c>
      <c r="EO40" s="77">
        <v>4.6642500000000003E-2</v>
      </c>
      <c r="EP40" s="77">
        <v>4.4733299999999997E-2</v>
      </c>
      <c r="EQ40" s="96"/>
      <c r="ES40" s="94"/>
      <c r="ET40" s="65">
        <v>26</v>
      </c>
      <c r="EU40" s="77">
        <v>0.1802745</v>
      </c>
      <c r="EV40" s="77">
        <v>0.15409039999999999</v>
      </c>
      <c r="EW40" s="77">
        <v>0.1345778</v>
      </c>
      <c r="EX40" s="77">
        <v>0.1194751</v>
      </c>
      <c r="EY40" s="77">
        <v>0.1074393</v>
      </c>
      <c r="EZ40" s="77">
        <v>9.7623299999999996E-2</v>
      </c>
      <c r="FA40" s="77">
        <v>8.9465900000000001E-2</v>
      </c>
      <c r="FB40" s="77">
        <v>8.2580399999999998E-2</v>
      </c>
      <c r="FC40" s="77">
        <v>7.6691899999999993E-2</v>
      </c>
      <c r="FD40" s="77">
        <v>7.1599499999999996E-2</v>
      </c>
      <c r="FE40" s="77">
        <v>6.7152900000000001E-2</v>
      </c>
      <c r="FF40" s="77">
        <v>6.3237399999999999E-2</v>
      </c>
      <c r="FG40" s="77">
        <v>5.9764100000000001E-2</v>
      </c>
      <c r="FH40" s="77">
        <v>5.6662799999999999E-2</v>
      </c>
      <c r="FI40" s="77">
        <v>5.3877599999999998E-2</v>
      </c>
      <c r="FJ40" s="95"/>
      <c r="FK40" s="65">
        <v>26</v>
      </c>
      <c r="FL40" s="77">
        <v>0.1799617</v>
      </c>
      <c r="FM40" s="77">
        <v>0.1537734</v>
      </c>
      <c r="FN40" s="77">
        <v>0.13425889999999999</v>
      </c>
      <c r="FO40" s="77">
        <v>0.11915630000000001</v>
      </c>
      <c r="FP40" s="77">
        <v>0.1071222</v>
      </c>
      <c r="FQ40" s="77">
        <v>9.7308099999999995E-2</v>
      </c>
      <c r="FR40" s="77">
        <v>8.9152300000000004E-2</v>
      </c>
      <c r="FS40" s="77">
        <v>8.2267800000000002E-2</v>
      </c>
      <c r="FT40" s="77">
        <v>7.63794E-2</v>
      </c>
      <c r="FU40" s="77">
        <v>7.1285799999999996E-2</v>
      </c>
      <c r="FV40" s="77">
        <v>6.6836800000000002E-2</v>
      </c>
      <c r="FW40" s="77">
        <v>6.2917699999999993E-2</v>
      </c>
      <c r="FX40" s="77">
        <v>5.9439600000000002E-2</v>
      </c>
      <c r="FY40" s="77">
        <v>5.6332399999999998E-2</v>
      </c>
      <c r="FZ40" s="77">
        <v>5.3540299999999999E-2</v>
      </c>
      <c r="GA40" s="96"/>
    </row>
    <row r="41" spans="1:183" ht="15" customHeight="1" x14ac:dyDescent="0.25">
      <c r="A41" s="110">
        <v>27</v>
      </c>
      <c r="B41" s="75">
        <v>3.1573999999999999E-3</v>
      </c>
      <c r="C41" s="75">
        <v>1.8974E-3</v>
      </c>
      <c r="D41" s="75">
        <v>1.4824E-3</v>
      </c>
      <c r="E41" s="75">
        <v>1.4824E-3</v>
      </c>
      <c r="F41" s="75">
        <v>1.7789999999999999E-4</v>
      </c>
      <c r="G41" s="75">
        <v>1.7789999999999999E-4</v>
      </c>
      <c r="H41" s="75">
        <v>5.1880000000000003E-4</v>
      </c>
      <c r="I41" s="75">
        <v>5.1880000000000003E-4</v>
      </c>
      <c r="J41" s="75">
        <v>7.5600000000000005E-4</v>
      </c>
      <c r="K41" s="75">
        <v>7.5600000000000005E-4</v>
      </c>
      <c r="L41" s="75">
        <v>3.7058999999999998E-3</v>
      </c>
      <c r="M41" s="75">
        <v>3.7058999999999998E-3</v>
      </c>
      <c r="N41" s="111">
        <v>0</v>
      </c>
      <c r="O41" s="111">
        <v>0</v>
      </c>
      <c r="Q41" s="110">
        <v>27</v>
      </c>
      <c r="R41" s="75">
        <v>2.3421000000000002E-3</v>
      </c>
      <c r="S41" s="75">
        <v>1.0525000000000001E-3</v>
      </c>
      <c r="T41" s="75">
        <v>1.2895999999999999E-3</v>
      </c>
      <c r="U41" s="75">
        <v>1.2895999999999999E-3</v>
      </c>
      <c r="V41" s="111">
        <v>0</v>
      </c>
      <c r="W41" s="111">
        <v>0</v>
      </c>
      <c r="X41" s="118">
        <v>0</v>
      </c>
      <c r="Y41" s="118">
        <v>0</v>
      </c>
      <c r="Z41" s="75">
        <v>6.2259999999999995E-4</v>
      </c>
      <c r="AA41" s="75">
        <v>6.2259999999999995E-4</v>
      </c>
      <c r="AB41" s="78">
        <v>2.6681999999999999E-3</v>
      </c>
      <c r="AC41" s="78">
        <v>2.6681999999999999E-3</v>
      </c>
      <c r="AD41" s="117">
        <v>0</v>
      </c>
      <c r="AE41" s="117">
        <v>0</v>
      </c>
      <c r="AG41" s="110">
        <v>27</v>
      </c>
      <c r="AH41" s="78">
        <v>2.6979E-3</v>
      </c>
      <c r="AI41" s="78">
        <v>8.4489999999999999E-4</v>
      </c>
      <c r="AJ41" s="75">
        <v>1.4082000000000001E-3</v>
      </c>
      <c r="AK41" s="75">
        <v>1.4082000000000001E-3</v>
      </c>
      <c r="AL41" s="77">
        <v>0</v>
      </c>
      <c r="AM41" s="77">
        <v>0</v>
      </c>
      <c r="AN41" s="78">
        <v>5.9299999999999998E-5</v>
      </c>
      <c r="AO41" s="78">
        <v>5.9299999999999998E-5</v>
      </c>
      <c r="AP41" s="75">
        <v>6.0780000000000003E-4</v>
      </c>
      <c r="AQ41" s="75">
        <v>6.0780000000000003E-4</v>
      </c>
      <c r="AR41" s="79">
        <v>0</v>
      </c>
      <c r="AS41" s="79">
        <v>0</v>
      </c>
      <c r="AT41" s="79">
        <v>0</v>
      </c>
      <c r="AU41" s="79">
        <v>0</v>
      </c>
      <c r="AX41" s="94"/>
      <c r="AY41" s="65">
        <v>27</v>
      </c>
      <c r="AZ41" s="77">
        <v>3.1573999999999999E-3</v>
      </c>
      <c r="BA41" s="77">
        <v>3.1648000000000002E-3</v>
      </c>
      <c r="BB41" s="77">
        <v>3.1722E-3</v>
      </c>
      <c r="BC41" s="77">
        <v>3.1833E-3</v>
      </c>
      <c r="BD41" s="77">
        <v>3.1928999999999998E-3</v>
      </c>
      <c r="BE41" s="77">
        <v>3.2017E-3</v>
      </c>
      <c r="BF41" s="77">
        <v>3.2101999999999999E-3</v>
      </c>
      <c r="BG41" s="77">
        <v>3.2182999999999999E-3</v>
      </c>
      <c r="BH41" s="77">
        <v>3.2458000000000001E-3</v>
      </c>
      <c r="BI41" s="77">
        <v>3.2942000000000002E-3</v>
      </c>
      <c r="BJ41" s="77">
        <v>3.3590999999999998E-3</v>
      </c>
      <c r="BK41" s="77">
        <v>3.4421999999999999E-3</v>
      </c>
      <c r="BL41" s="77">
        <v>3.5406000000000001E-3</v>
      </c>
      <c r="BM41" s="77">
        <v>3.6527999999999999E-3</v>
      </c>
      <c r="BN41" s="77">
        <v>3.7770999999999998E-3</v>
      </c>
      <c r="BO41" s="95"/>
      <c r="BP41" s="65">
        <v>27</v>
      </c>
      <c r="BQ41" s="77">
        <v>1.8974E-3</v>
      </c>
      <c r="BR41" s="77">
        <v>1.9122E-3</v>
      </c>
      <c r="BS41" s="77">
        <v>1.9319999999999999E-3</v>
      </c>
      <c r="BT41" s="77">
        <v>1.9602999999999999E-3</v>
      </c>
      <c r="BU41" s="77">
        <v>1.9862E-3</v>
      </c>
      <c r="BV41" s="77">
        <v>2.0206999999999998E-3</v>
      </c>
      <c r="BW41" s="77">
        <v>2.0620999999999999E-3</v>
      </c>
      <c r="BX41" s="77">
        <v>2.1080000000000001E-3</v>
      </c>
      <c r="BY41" s="77">
        <v>2.1567000000000001E-3</v>
      </c>
      <c r="BZ41" s="77">
        <v>2.2133000000000001E-3</v>
      </c>
      <c r="CA41" s="77">
        <v>2.2729999999999998E-3</v>
      </c>
      <c r="CB41" s="77">
        <v>2.3360999999999998E-3</v>
      </c>
      <c r="CC41" s="77">
        <v>2.4030000000000002E-3</v>
      </c>
      <c r="CD41" s="77">
        <v>2.4729000000000001E-3</v>
      </c>
      <c r="CE41" s="77">
        <v>2.5469999999999998E-3</v>
      </c>
      <c r="CF41" s="96"/>
      <c r="CH41" s="94"/>
      <c r="CI41" s="81">
        <v>44</v>
      </c>
      <c r="CJ41" s="125">
        <f t="shared" si="1"/>
        <v>6.0184000000000001E-3</v>
      </c>
      <c r="CK41" s="125">
        <f t="shared" si="2"/>
        <v>1.9715000000000002E-3</v>
      </c>
      <c r="CL41" s="112">
        <v>6.0184000000000001E-3</v>
      </c>
      <c r="CM41" s="112">
        <v>1.9715000000000002E-3</v>
      </c>
      <c r="CN41" s="112"/>
      <c r="CO41" s="112"/>
      <c r="CP41" s="112"/>
      <c r="CQ41" s="112"/>
      <c r="CR41" s="96"/>
      <c r="CT41" s="94"/>
      <c r="CU41" s="81">
        <v>28</v>
      </c>
      <c r="CV41" s="125">
        <f t="shared" si="3"/>
        <v>5.7810000000000001E-4</v>
      </c>
      <c r="CW41" s="125">
        <f t="shared" si="4"/>
        <v>5.7810000000000001E-4</v>
      </c>
      <c r="CX41" s="112">
        <v>5.7810000000000001E-4</v>
      </c>
      <c r="CY41" s="112">
        <v>5.7810000000000001E-4</v>
      </c>
      <c r="CZ41" s="112"/>
      <c r="DA41" s="112"/>
      <c r="DB41" s="112"/>
      <c r="DC41" s="112"/>
      <c r="DD41" s="95"/>
      <c r="DE41" s="95"/>
      <c r="DF41" s="95"/>
      <c r="DG41" s="96"/>
      <c r="DI41" s="94"/>
      <c r="DJ41" s="65">
        <v>27</v>
      </c>
      <c r="DK41" s="77">
        <v>0.10744479999999999</v>
      </c>
      <c r="DL41" s="77">
        <v>9.7630700000000001E-2</v>
      </c>
      <c r="DM41" s="77">
        <v>8.9475600000000002E-2</v>
      </c>
      <c r="DN41" s="77">
        <v>8.2592899999999997E-2</v>
      </c>
      <c r="DO41" s="77">
        <v>7.6707499999999998E-2</v>
      </c>
      <c r="DP41" s="77">
        <v>7.1618200000000007E-2</v>
      </c>
      <c r="DQ41" s="77">
        <v>6.7174800000000007E-2</v>
      </c>
      <c r="DR41" s="77">
        <v>6.3262600000000002E-2</v>
      </c>
      <c r="DS41" s="77">
        <v>5.9792499999999998E-2</v>
      </c>
      <c r="DT41" s="77">
        <v>5.6694599999999998E-2</v>
      </c>
      <c r="DU41" s="77">
        <v>5.39129E-2</v>
      </c>
      <c r="DV41" s="77">
        <v>5.1402400000000001E-2</v>
      </c>
      <c r="DW41" s="77">
        <v>4.9126299999999998E-2</v>
      </c>
      <c r="DX41" s="77">
        <v>4.7054499999999999E-2</v>
      </c>
      <c r="DY41" s="77">
        <v>4.5161800000000002E-2</v>
      </c>
      <c r="DZ41" s="95"/>
      <c r="EA41" s="65">
        <v>27</v>
      </c>
      <c r="EB41" s="77">
        <v>0.1071382</v>
      </c>
      <c r="EC41" s="77">
        <v>9.7325499999999995E-2</v>
      </c>
      <c r="ED41" s="77">
        <v>8.9171100000000003E-2</v>
      </c>
      <c r="EE41" s="77">
        <v>8.2287899999999997E-2</v>
      </c>
      <c r="EF41" s="77">
        <v>7.6400700000000002E-2</v>
      </c>
      <c r="EG41" s="77">
        <v>7.1308399999999994E-2</v>
      </c>
      <c r="EH41" s="77">
        <v>6.6860600000000006E-2</v>
      </c>
      <c r="EI41" s="77">
        <v>6.2942700000000004E-2</v>
      </c>
      <c r="EJ41" s="77">
        <v>5.9465900000000002E-2</v>
      </c>
      <c r="EK41" s="77">
        <v>5.6360199999999999E-2</v>
      </c>
      <c r="EL41" s="77">
        <v>5.3569600000000002E-2</v>
      </c>
      <c r="EM41" s="77">
        <v>5.1048999999999997E-2</v>
      </c>
      <c r="EN41" s="77">
        <v>4.8761600000000002E-2</v>
      </c>
      <c r="EO41" s="77">
        <v>4.66769E-2</v>
      </c>
      <c r="EP41" s="77">
        <v>4.47696E-2</v>
      </c>
      <c r="EQ41" s="96"/>
      <c r="ES41" s="94"/>
      <c r="ET41" s="65">
        <v>27</v>
      </c>
      <c r="EU41" s="77">
        <v>0.18027869999999999</v>
      </c>
      <c r="EV41" s="77">
        <v>0.1540947</v>
      </c>
      <c r="EW41" s="77">
        <v>0.13458210000000001</v>
      </c>
      <c r="EX41" s="77">
        <v>0.11947960000000001</v>
      </c>
      <c r="EY41" s="77">
        <v>0.10744479999999999</v>
      </c>
      <c r="EZ41" s="77">
        <v>9.7630700000000001E-2</v>
      </c>
      <c r="FA41" s="77">
        <v>8.9475600000000002E-2</v>
      </c>
      <c r="FB41" s="77">
        <v>8.2592899999999997E-2</v>
      </c>
      <c r="FC41" s="77">
        <v>7.6707499999999998E-2</v>
      </c>
      <c r="FD41" s="77">
        <v>7.1618200000000007E-2</v>
      </c>
      <c r="FE41" s="77">
        <v>6.7174800000000007E-2</v>
      </c>
      <c r="FF41" s="77">
        <v>6.3262600000000002E-2</v>
      </c>
      <c r="FG41" s="77">
        <v>5.9792499999999998E-2</v>
      </c>
      <c r="FH41" s="77">
        <v>5.6694599999999998E-2</v>
      </c>
      <c r="FI41" s="77">
        <v>5.39129E-2</v>
      </c>
      <c r="FJ41" s="95"/>
      <c r="FK41" s="65">
        <v>27</v>
      </c>
      <c r="FL41" s="77">
        <v>0.17997279999999999</v>
      </c>
      <c r="FM41" s="77">
        <v>0.15378559999999999</v>
      </c>
      <c r="FN41" s="77">
        <v>0.13427239999999999</v>
      </c>
      <c r="FO41" s="77">
        <v>0.1191712</v>
      </c>
      <c r="FP41" s="77">
        <v>0.1071382</v>
      </c>
      <c r="FQ41" s="77">
        <v>9.7325499999999995E-2</v>
      </c>
      <c r="FR41" s="77">
        <v>8.9171100000000003E-2</v>
      </c>
      <c r="FS41" s="77">
        <v>8.2287899999999997E-2</v>
      </c>
      <c r="FT41" s="77">
        <v>7.6400700000000002E-2</v>
      </c>
      <c r="FU41" s="77">
        <v>7.1308399999999994E-2</v>
      </c>
      <c r="FV41" s="77">
        <v>6.6860600000000006E-2</v>
      </c>
      <c r="FW41" s="77">
        <v>6.2942700000000004E-2</v>
      </c>
      <c r="FX41" s="77">
        <v>5.9465900000000002E-2</v>
      </c>
      <c r="FY41" s="77">
        <v>5.6360199999999999E-2</v>
      </c>
      <c r="FZ41" s="77">
        <v>5.3569600000000002E-2</v>
      </c>
      <c r="GA41" s="96"/>
    </row>
    <row r="42" spans="1:183" ht="15" customHeight="1" x14ac:dyDescent="0.25">
      <c r="A42" s="110">
        <v>28</v>
      </c>
      <c r="B42" s="75">
        <v>3.1722E-3</v>
      </c>
      <c r="C42" s="75">
        <v>1.9271E-3</v>
      </c>
      <c r="D42" s="75">
        <v>1.4824E-3</v>
      </c>
      <c r="E42" s="75">
        <v>1.4824E-3</v>
      </c>
      <c r="F42" s="75">
        <v>1.7789999999999999E-4</v>
      </c>
      <c r="G42" s="75">
        <v>1.7789999999999999E-4</v>
      </c>
      <c r="H42" s="75">
        <v>5.1880000000000003E-4</v>
      </c>
      <c r="I42" s="75">
        <v>5.1880000000000003E-4</v>
      </c>
      <c r="J42" s="75">
        <v>7.5600000000000005E-4</v>
      </c>
      <c r="K42" s="75">
        <v>7.5600000000000005E-4</v>
      </c>
      <c r="L42" s="75">
        <v>3.7058999999999998E-3</v>
      </c>
      <c r="M42" s="75">
        <v>3.7058999999999998E-3</v>
      </c>
      <c r="N42" s="111">
        <v>0</v>
      </c>
      <c r="O42" s="111">
        <v>0</v>
      </c>
      <c r="Q42" s="110">
        <v>28</v>
      </c>
      <c r="R42" s="75">
        <v>2.3568999999999999E-3</v>
      </c>
      <c r="S42" s="75">
        <v>1.0673E-3</v>
      </c>
      <c r="T42" s="75">
        <v>1.2895999999999999E-3</v>
      </c>
      <c r="U42" s="75">
        <v>1.2895999999999999E-3</v>
      </c>
      <c r="V42" s="111">
        <v>0</v>
      </c>
      <c r="W42" s="111">
        <v>0</v>
      </c>
      <c r="X42" s="118">
        <v>0</v>
      </c>
      <c r="Y42" s="118">
        <v>0</v>
      </c>
      <c r="Z42" s="75">
        <v>6.2259999999999995E-4</v>
      </c>
      <c r="AA42" s="75">
        <v>6.2259999999999995E-4</v>
      </c>
      <c r="AB42" s="78">
        <v>2.6681999999999999E-3</v>
      </c>
      <c r="AC42" s="78">
        <v>2.6681999999999999E-3</v>
      </c>
      <c r="AD42" s="117">
        <v>0</v>
      </c>
      <c r="AE42" s="117">
        <v>0</v>
      </c>
      <c r="AG42" s="110">
        <v>28</v>
      </c>
      <c r="AH42" s="78">
        <v>2.6979E-3</v>
      </c>
      <c r="AI42" s="78">
        <v>8.5979999999999997E-4</v>
      </c>
      <c r="AJ42" s="75">
        <v>1.4082000000000001E-3</v>
      </c>
      <c r="AK42" s="75">
        <v>1.4082000000000001E-3</v>
      </c>
      <c r="AL42" s="77">
        <v>0</v>
      </c>
      <c r="AM42" s="77">
        <v>0</v>
      </c>
      <c r="AN42" s="78">
        <v>5.9299999999999998E-5</v>
      </c>
      <c r="AO42" s="78">
        <v>5.9299999999999998E-5</v>
      </c>
      <c r="AP42" s="75">
        <v>5.7810000000000001E-4</v>
      </c>
      <c r="AQ42" s="75">
        <v>5.7810000000000001E-4</v>
      </c>
      <c r="AR42" s="79">
        <v>0</v>
      </c>
      <c r="AS42" s="79">
        <v>0</v>
      </c>
      <c r="AT42" s="79">
        <v>0</v>
      </c>
      <c r="AU42" s="79">
        <v>0</v>
      </c>
      <c r="AX42" s="94"/>
      <c r="AY42" s="65">
        <v>28</v>
      </c>
      <c r="AZ42" s="77">
        <v>3.1722E-3</v>
      </c>
      <c r="BA42" s="77">
        <v>3.1795999999999999E-3</v>
      </c>
      <c r="BB42" s="77">
        <v>3.192E-3</v>
      </c>
      <c r="BC42" s="77">
        <v>3.2017999999999999E-3</v>
      </c>
      <c r="BD42" s="77">
        <v>3.2106999999999999E-3</v>
      </c>
      <c r="BE42" s="77">
        <v>3.2190000000000001E-3</v>
      </c>
      <c r="BF42" s="77">
        <v>3.2271000000000001E-3</v>
      </c>
      <c r="BG42" s="77">
        <v>3.2569999999999999E-3</v>
      </c>
      <c r="BH42" s="77">
        <v>3.3096000000000002E-3</v>
      </c>
      <c r="BI42" s="77">
        <v>3.3795000000000001E-3</v>
      </c>
      <c r="BJ42" s="77">
        <v>3.4686000000000001E-3</v>
      </c>
      <c r="BK42" s="77">
        <v>3.5731000000000001E-3</v>
      </c>
      <c r="BL42" s="77">
        <v>3.6917E-3</v>
      </c>
      <c r="BM42" s="77">
        <v>3.8222999999999998E-3</v>
      </c>
      <c r="BN42" s="77">
        <v>3.9652000000000003E-3</v>
      </c>
      <c r="BO42" s="95"/>
      <c r="BP42" s="65">
        <v>28</v>
      </c>
      <c r="BQ42" s="77">
        <v>1.9271E-3</v>
      </c>
      <c r="BR42" s="77">
        <v>1.9492999999999999E-3</v>
      </c>
      <c r="BS42" s="77">
        <v>1.9813000000000001E-3</v>
      </c>
      <c r="BT42" s="77">
        <v>2.0084999999999999E-3</v>
      </c>
      <c r="BU42" s="77">
        <v>2.0454000000000002E-3</v>
      </c>
      <c r="BV42" s="77">
        <v>2.0898000000000002E-3</v>
      </c>
      <c r="BW42" s="77">
        <v>2.1383000000000001E-3</v>
      </c>
      <c r="BX42" s="77">
        <v>2.1894000000000002E-3</v>
      </c>
      <c r="BY42" s="77">
        <v>2.2487000000000002E-3</v>
      </c>
      <c r="BZ42" s="77">
        <v>2.3108999999999998E-3</v>
      </c>
      <c r="CA42" s="77">
        <v>2.3763999999999999E-3</v>
      </c>
      <c r="CB42" s="77">
        <v>2.4456E-3</v>
      </c>
      <c r="CC42" s="77">
        <v>2.5176999999999999E-3</v>
      </c>
      <c r="CD42" s="77">
        <v>2.594E-3</v>
      </c>
      <c r="CE42" s="77">
        <v>2.6757E-3</v>
      </c>
      <c r="CF42" s="96"/>
      <c r="CH42" s="94"/>
      <c r="CI42" s="81">
        <v>45</v>
      </c>
      <c r="CJ42" s="125">
        <f t="shared" si="1"/>
        <v>6.5519999999999997E-3</v>
      </c>
      <c r="CK42" s="125">
        <f t="shared" si="2"/>
        <v>2.1197999999999998E-3</v>
      </c>
      <c r="CL42" s="112">
        <v>6.5519999999999997E-3</v>
      </c>
      <c r="CM42" s="112">
        <v>2.1197999999999998E-3</v>
      </c>
      <c r="CN42" s="112"/>
      <c r="CO42" s="112"/>
      <c r="CP42" s="112"/>
      <c r="CQ42" s="112"/>
      <c r="CR42" s="96"/>
      <c r="CT42" s="94"/>
      <c r="CU42" s="81">
        <v>29</v>
      </c>
      <c r="CV42" s="125">
        <f t="shared" si="3"/>
        <v>5.6329999999999998E-4</v>
      </c>
      <c r="CW42" s="125">
        <f t="shared" si="4"/>
        <v>5.6329999999999998E-4</v>
      </c>
      <c r="CX42" s="112">
        <v>5.6329999999999998E-4</v>
      </c>
      <c r="CY42" s="112">
        <v>5.6329999999999998E-4</v>
      </c>
      <c r="CZ42" s="112"/>
      <c r="DA42" s="112"/>
      <c r="DB42" s="112"/>
      <c r="DC42" s="112"/>
      <c r="DD42" s="95"/>
      <c r="DE42" s="95"/>
      <c r="DF42" s="95"/>
      <c r="DG42" s="96"/>
      <c r="DI42" s="94"/>
      <c r="DJ42" s="65">
        <v>28</v>
      </c>
      <c r="DK42" s="77">
        <v>0.1074529</v>
      </c>
      <c r="DL42" s="77">
        <v>9.7641500000000006E-2</v>
      </c>
      <c r="DM42" s="77">
        <v>8.9489600000000002E-2</v>
      </c>
      <c r="DN42" s="77">
        <v>8.2610299999999998E-2</v>
      </c>
      <c r="DO42" s="77">
        <v>7.6728299999999999E-2</v>
      </c>
      <c r="DP42" s="77">
        <v>7.1642600000000001E-2</v>
      </c>
      <c r="DQ42" s="77">
        <v>6.7202700000000004E-2</v>
      </c>
      <c r="DR42" s="77">
        <v>6.3294000000000003E-2</v>
      </c>
      <c r="DS42" s="77">
        <v>5.9827499999999999E-2</v>
      </c>
      <c r="DT42" s="77">
        <v>5.67333E-2</v>
      </c>
      <c r="DU42" s="77">
        <v>5.3955500000000003E-2</v>
      </c>
      <c r="DV42" s="77">
        <v>5.14492E-2</v>
      </c>
      <c r="DW42" s="77">
        <v>4.9177600000000002E-2</v>
      </c>
      <c r="DX42" s="77">
        <v>4.7110600000000002E-2</v>
      </c>
      <c r="DY42" s="77">
        <v>4.5222900000000003E-2</v>
      </c>
      <c r="DZ42" s="95"/>
      <c r="EA42" s="65">
        <v>28</v>
      </c>
      <c r="EB42" s="77">
        <v>0.1071568</v>
      </c>
      <c r="EC42" s="77">
        <v>9.7345600000000004E-2</v>
      </c>
      <c r="ED42" s="77">
        <v>8.9192599999999997E-2</v>
      </c>
      <c r="EE42" s="77">
        <v>8.2310700000000001E-2</v>
      </c>
      <c r="EF42" s="77">
        <v>7.6424800000000001E-2</v>
      </c>
      <c r="EG42" s="77">
        <v>7.13337E-2</v>
      </c>
      <c r="EH42" s="77">
        <v>6.6887299999999997E-2</v>
      </c>
      <c r="EI42" s="77">
        <v>6.2970799999999993E-2</v>
      </c>
      <c r="EJ42" s="77">
        <v>5.94955E-2</v>
      </c>
      <c r="EK42" s="77">
        <v>5.6391299999999998E-2</v>
      </c>
      <c r="EL42" s="77">
        <v>5.3602400000000001E-2</v>
      </c>
      <c r="EM42" s="77">
        <v>5.10836E-2</v>
      </c>
      <c r="EN42" s="77">
        <v>4.8798000000000001E-2</v>
      </c>
      <c r="EO42" s="77">
        <v>4.6715300000000001E-2</v>
      </c>
      <c r="EP42" s="77">
        <v>4.4810099999999999E-2</v>
      </c>
      <c r="EQ42" s="96"/>
      <c r="ES42" s="94"/>
      <c r="ET42" s="65">
        <v>28</v>
      </c>
      <c r="EU42" s="77">
        <v>0.1802831</v>
      </c>
      <c r="EV42" s="77">
        <v>0.15409919999999999</v>
      </c>
      <c r="EW42" s="77">
        <v>0.1345867</v>
      </c>
      <c r="EX42" s="77">
        <v>0.11948540000000001</v>
      </c>
      <c r="EY42" s="77">
        <v>0.1074529</v>
      </c>
      <c r="EZ42" s="77">
        <v>9.7641500000000006E-2</v>
      </c>
      <c r="FA42" s="77">
        <v>8.9489600000000002E-2</v>
      </c>
      <c r="FB42" s="77">
        <v>8.2610299999999998E-2</v>
      </c>
      <c r="FC42" s="77">
        <v>7.6728299999999999E-2</v>
      </c>
      <c r="FD42" s="77">
        <v>7.1642600000000001E-2</v>
      </c>
      <c r="FE42" s="77">
        <v>6.7202700000000004E-2</v>
      </c>
      <c r="FF42" s="77">
        <v>6.3294000000000003E-2</v>
      </c>
      <c r="FG42" s="77">
        <v>5.9827499999999999E-2</v>
      </c>
      <c r="FH42" s="77">
        <v>5.67333E-2</v>
      </c>
      <c r="FI42" s="77">
        <v>5.3955500000000003E-2</v>
      </c>
      <c r="FJ42" s="95"/>
      <c r="FK42" s="65">
        <v>28</v>
      </c>
      <c r="FL42" s="77">
        <v>0.17998510000000001</v>
      </c>
      <c r="FM42" s="77">
        <v>0.15379960000000001</v>
      </c>
      <c r="FN42" s="77">
        <v>0.13428799999999999</v>
      </c>
      <c r="FO42" s="77">
        <v>0.11918819999999999</v>
      </c>
      <c r="FP42" s="77">
        <v>0.1071568</v>
      </c>
      <c r="FQ42" s="77">
        <v>9.7345600000000004E-2</v>
      </c>
      <c r="FR42" s="77">
        <v>8.9192599999999997E-2</v>
      </c>
      <c r="FS42" s="77">
        <v>8.2310700000000001E-2</v>
      </c>
      <c r="FT42" s="77">
        <v>7.6424800000000001E-2</v>
      </c>
      <c r="FU42" s="77">
        <v>7.13337E-2</v>
      </c>
      <c r="FV42" s="77">
        <v>6.6887299999999997E-2</v>
      </c>
      <c r="FW42" s="77">
        <v>6.2970799999999993E-2</v>
      </c>
      <c r="FX42" s="77">
        <v>5.94955E-2</v>
      </c>
      <c r="FY42" s="77">
        <v>5.6391299999999998E-2</v>
      </c>
      <c r="FZ42" s="77">
        <v>5.3602400000000001E-2</v>
      </c>
      <c r="GA42" s="96"/>
    </row>
    <row r="43" spans="1:183" ht="15" customHeight="1" x14ac:dyDescent="0.25">
      <c r="A43" s="110">
        <v>29</v>
      </c>
      <c r="B43" s="75">
        <v>3.1871E-3</v>
      </c>
      <c r="C43" s="75">
        <v>1.9715000000000002E-3</v>
      </c>
      <c r="D43" s="75">
        <v>1.4824E-3</v>
      </c>
      <c r="E43" s="75">
        <v>1.4824E-3</v>
      </c>
      <c r="F43" s="75">
        <v>1.7789999999999999E-4</v>
      </c>
      <c r="G43" s="75">
        <v>1.7789999999999999E-4</v>
      </c>
      <c r="H43" s="75">
        <v>5.1880000000000003E-4</v>
      </c>
      <c r="I43" s="75">
        <v>5.1880000000000003E-4</v>
      </c>
      <c r="J43" s="75">
        <v>7.5600000000000005E-4</v>
      </c>
      <c r="K43" s="75">
        <v>7.5600000000000005E-4</v>
      </c>
      <c r="L43" s="75">
        <v>3.7058999999999998E-3</v>
      </c>
      <c r="M43" s="75">
        <v>3.7058999999999998E-3</v>
      </c>
      <c r="N43" s="111">
        <v>0</v>
      </c>
      <c r="O43" s="111">
        <v>0</v>
      </c>
      <c r="Q43" s="110">
        <v>29</v>
      </c>
      <c r="R43" s="75">
        <v>2.3717999999999999E-3</v>
      </c>
      <c r="S43" s="75">
        <v>1.0969E-3</v>
      </c>
      <c r="T43" s="75">
        <v>1.2895999999999999E-3</v>
      </c>
      <c r="U43" s="75">
        <v>1.2895999999999999E-3</v>
      </c>
      <c r="V43" s="111">
        <v>0</v>
      </c>
      <c r="W43" s="111">
        <v>0</v>
      </c>
      <c r="X43" s="118">
        <v>0</v>
      </c>
      <c r="Y43" s="118">
        <v>0</v>
      </c>
      <c r="Z43" s="75">
        <v>6.2259999999999995E-4</v>
      </c>
      <c r="AA43" s="75">
        <v>6.2259999999999995E-4</v>
      </c>
      <c r="AB43" s="78">
        <v>2.6681999999999999E-3</v>
      </c>
      <c r="AC43" s="78">
        <v>2.6681999999999999E-3</v>
      </c>
      <c r="AD43" s="117">
        <v>0</v>
      </c>
      <c r="AE43" s="117">
        <v>0</v>
      </c>
      <c r="AG43" s="110">
        <v>29</v>
      </c>
      <c r="AH43" s="78">
        <v>2.7127000000000002E-3</v>
      </c>
      <c r="AI43" s="78">
        <v>8.7460000000000001E-4</v>
      </c>
      <c r="AJ43" s="75">
        <v>1.4082000000000001E-3</v>
      </c>
      <c r="AK43" s="75">
        <v>1.4082000000000001E-3</v>
      </c>
      <c r="AL43" s="77">
        <v>0</v>
      </c>
      <c r="AM43" s="77">
        <v>0</v>
      </c>
      <c r="AN43" s="78">
        <v>5.9299999999999998E-5</v>
      </c>
      <c r="AO43" s="78">
        <v>5.9299999999999998E-5</v>
      </c>
      <c r="AP43" s="75">
        <v>5.6329999999999998E-4</v>
      </c>
      <c r="AQ43" s="75">
        <v>5.6329999999999998E-4</v>
      </c>
      <c r="AR43" s="79">
        <v>0</v>
      </c>
      <c r="AS43" s="79">
        <v>0</v>
      </c>
      <c r="AT43" s="79">
        <v>0</v>
      </c>
      <c r="AU43" s="79">
        <v>0</v>
      </c>
      <c r="AX43" s="94"/>
      <c r="AY43" s="65">
        <v>29</v>
      </c>
      <c r="AZ43" s="77">
        <v>3.1871E-3</v>
      </c>
      <c r="BA43" s="77">
        <v>3.2019000000000001E-3</v>
      </c>
      <c r="BB43" s="77">
        <v>3.2117000000000001E-3</v>
      </c>
      <c r="BC43" s="77">
        <v>3.2203000000000002E-3</v>
      </c>
      <c r="BD43" s="77">
        <v>3.2285E-3</v>
      </c>
      <c r="BE43" s="77">
        <v>3.2363000000000001E-3</v>
      </c>
      <c r="BF43" s="77">
        <v>3.2693000000000002E-3</v>
      </c>
      <c r="BG43" s="77">
        <v>3.3270000000000001E-3</v>
      </c>
      <c r="BH43" s="77">
        <v>3.4028999999999999E-3</v>
      </c>
      <c r="BI43" s="77">
        <v>3.4986000000000001E-3</v>
      </c>
      <c r="BJ43" s="77">
        <v>3.6101000000000002E-3</v>
      </c>
      <c r="BK43" s="77">
        <v>3.7356999999999998E-3</v>
      </c>
      <c r="BL43" s="77">
        <v>3.8731999999999998E-3</v>
      </c>
      <c r="BM43" s="77">
        <v>4.0229999999999997E-3</v>
      </c>
      <c r="BN43" s="77">
        <v>4.1853999999999997E-3</v>
      </c>
      <c r="BO43" s="95"/>
      <c r="BP43" s="65">
        <v>29</v>
      </c>
      <c r="BQ43" s="77">
        <v>1.9715000000000002E-3</v>
      </c>
      <c r="BR43" s="77">
        <v>2.0086000000000001E-3</v>
      </c>
      <c r="BS43" s="77">
        <v>2.0357000000000001E-3</v>
      </c>
      <c r="BT43" s="77">
        <v>2.0750999999999999E-3</v>
      </c>
      <c r="BU43" s="77">
        <v>2.1224E-3</v>
      </c>
      <c r="BV43" s="77">
        <v>2.1737000000000002E-3</v>
      </c>
      <c r="BW43" s="77">
        <v>2.2271000000000001E-3</v>
      </c>
      <c r="BX43" s="77">
        <v>2.2891999999999999E-3</v>
      </c>
      <c r="BY43" s="77">
        <v>2.3538999999999999E-3</v>
      </c>
      <c r="BZ43" s="77">
        <v>2.4218E-3</v>
      </c>
      <c r="CA43" s="77">
        <v>2.4932999999999999E-3</v>
      </c>
      <c r="CB43" s="77">
        <v>2.5674999999999999E-3</v>
      </c>
      <c r="CC43" s="77">
        <v>2.6459999999999999E-3</v>
      </c>
      <c r="CD43" s="77">
        <v>2.7298999999999999E-3</v>
      </c>
      <c r="CE43" s="77">
        <v>2.8210000000000002E-3</v>
      </c>
      <c r="CF43" s="96"/>
      <c r="CH43" s="94"/>
      <c r="CI43" s="81">
        <v>46</v>
      </c>
      <c r="CJ43" s="125">
        <f t="shared" si="1"/>
        <v>7.1894000000000003E-3</v>
      </c>
      <c r="CK43" s="125">
        <f t="shared" si="2"/>
        <v>2.2975999999999999E-3</v>
      </c>
      <c r="CL43" s="112">
        <v>7.1894000000000003E-3</v>
      </c>
      <c r="CM43" s="112">
        <v>2.2975999999999999E-3</v>
      </c>
      <c r="CN43" s="112"/>
      <c r="CO43" s="112"/>
      <c r="CP43" s="112"/>
      <c r="CQ43" s="112"/>
      <c r="CR43" s="96"/>
      <c r="CT43" s="94"/>
      <c r="CU43" s="81">
        <v>30</v>
      </c>
      <c r="CV43" s="125">
        <f t="shared" si="3"/>
        <v>5.4850000000000005E-4</v>
      </c>
      <c r="CW43" s="125">
        <f t="shared" si="4"/>
        <v>5.4850000000000005E-4</v>
      </c>
      <c r="CX43" s="112">
        <v>5.4850000000000005E-4</v>
      </c>
      <c r="CY43" s="112">
        <v>5.4850000000000005E-4</v>
      </c>
      <c r="CZ43" s="112"/>
      <c r="DA43" s="112"/>
      <c r="DB43" s="112"/>
      <c r="DC43" s="112"/>
      <c r="DD43" s="95"/>
      <c r="DE43" s="95"/>
      <c r="DF43" s="95"/>
      <c r="DG43" s="96"/>
      <c r="DI43" s="94"/>
      <c r="DJ43" s="65">
        <v>29</v>
      </c>
      <c r="DK43" s="77">
        <v>0.1074652</v>
      </c>
      <c r="DL43" s="77">
        <v>9.7657400000000005E-2</v>
      </c>
      <c r="DM43" s="77">
        <v>8.95093E-2</v>
      </c>
      <c r="DN43" s="77">
        <v>8.2633899999999996E-2</v>
      </c>
      <c r="DO43" s="77">
        <v>7.6755699999999996E-2</v>
      </c>
      <c r="DP43" s="77">
        <v>7.1673799999999996E-2</v>
      </c>
      <c r="DQ43" s="77">
        <v>6.7237699999999997E-2</v>
      </c>
      <c r="DR43" s="77">
        <v>6.3332799999999995E-2</v>
      </c>
      <c r="DS43" s="77">
        <v>5.9870199999999998E-2</v>
      </c>
      <c r="DT43" s="77">
        <v>5.67801E-2</v>
      </c>
      <c r="DU43" s="77">
        <v>5.4006699999999998E-2</v>
      </c>
      <c r="DV43" s="77">
        <v>5.1505099999999998E-2</v>
      </c>
      <c r="DW43" s="77">
        <v>4.92386E-2</v>
      </c>
      <c r="DX43" s="77">
        <v>4.7176799999999998E-2</v>
      </c>
      <c r="DY43" s="77">
        <v>4.5294399999999999E-2</v>
      </c>
      <c r="DZ43" s="95"/>
      <c r="EA43" s="65">
        <v>29</v>
      </c>
      <c r="EB43" s="77">
        <v>0.10717939999999999</v>
      </c>
      <c r="EC43" s="77">
        <v>9.7369600000000001E-2</v>
      </c>
      <c r="ED43" s="77">
        <v>8.9217900000000003E-2</v>
      </c>
      <c r="EE43" s="77">
        <v>8.2337300000000002E-2</v>
      </c>
      <c r="EF43" s="77">
        <v>7.6452699999999998E-2</v>
      </c>
      <c r="EG43" s="77">
        <v>7.1362999999999996E-2</v>
      </c>
      <c r="EH43" s="77">
        <v>6.6917900000000002E-2</v>
      </c>
      <c r="EI43" s="77">
        <v>6.3003000000000003E-2</v>
      </c>
      <c r="EJ43" s="77">
        <v>5.95293E-2</v>
      </c>
      <c r="EK43" s="77">
        <v>5.6426799999999999E-2</v>
      </c>
      <c r="EL43" s="77">
        <v>5.3639699999999998E-2</v>
      </c>
      <c r="EM43" s="77">
        <v>5.1122800000000003E-2</v>
      </c>
      <c r="EN43" s="77">
        <v>4.8839300000000002E-2</v>
      </c>
      <c r="EO43" s="77">
        <v>4.67587E-2</v>
      </c>
      <c r="EP43" s="77">
        <v>4.4855800000000001E-2</v>
      </c>
      <c r="EQ43" s="96"/>
      <c r="ES43" s="94"/>
      <c r="ET43" s="65">
        <v>29</v>
      </c>
      <c r="EU43" s="77">
        <v>0.1802878</v>
      </c>
      <c r="EV43" s="77">
        <v>0.15410389999999999</v>
      </c>
      <c r="EW43" s="77">
        <v>0.13459299999999999</v>
      </c>
      <c r="EX43" s="77">
        <v>0.1194944</v>
      </c>
      <c r="EY43" s="77">
        <v>0.1074652</v>
      </c>
      <c r="EZ43" s="77">
        <v>9.7657400000000005E-2</v>
      </c>
      <c r="FA43" s="77">
        <v>8.95093E-2</v>
      </c>
      <c r="FB43" s="77">
        <v>8.2633899999999996E-2</v>
      </c>
      <c r="FC43" s="77">
        <v>7.6755699999999996E-2</v>
      </c>
      <c r="FD43" s="77">
        <v>7.1673799999999996E-2</v>
      </c>
      <c r="FE43" s="77">
        <v>6.7237699999999997E-2</v>
      </c>
      <c r="FF43" s="77">
        <v>6.3332799999999995E-2</v>
      </c>
      <c r="FG43" s="77">
        <v>5.9870199999999998E-2</v>
      </c>
      <c r="FH43" s="77">
        <v>5.67801E-2</v>
      </c>
      <c r="FI43" s="77">
        <v>5.4006699999999998E-2</v>
      </c>
      <c r="FJ43" s="95"/>
      <c r="FK43" s="65">
        <v>29</v>
      </c>
      <c r="FL43" s="77">
        <v>0.18000140000000001</v>
      </c>
      <c r="FM43" s="77">
        <v>0.1538175</v>
      </c>
      <c r="FN43" s="77">
        <v>0.13430739999999999</v>
      </c>
      <c r="FO43" s="77">
        <v>0.1192093</v>
      </c>
      <c r="FP43" s="77">
        <v>0.10717939999999999</v>
      </c>
      <c r="FQ43" s="77">
        <v>9.7369600000000001E-2</v>
      </c>
      <c r="FR43" s="77">
        <v>8.9217900000000003E-2</v>
      </c>
      <c r="FS43" s="77">
        <v>8.2337300000000002E-2</v>
      </c>
      <c r="FT43" s="77">
        <v>7.6452699999999998E-2</v>
      </c>
      <c r="FU43" s="77">
        <v>7.1362999999999996E-2</v>
      </c>
      <c r="FV43" s="77">
        <v>6.6917900000000002E-2</v>
      </c>
      <c r="FW43" s="77">
        <v>6.3003000000000003E-2</v>
      </c>
      <c r="FX43" s="77">
        <v>5.95293E-2</v>
      </c>
      <c r="FY43" s="77">
        <v>5.6426799999999999E-2</v>
      </c>
      <c r="FZ43" s="77">
        <v>5.3639699999999998E-2</v>
      </c>
      <c r="GA43" s="96"/>
    </row>
    <row r="44" spans="1:183" ht="15" customHeight="1" x14ac:dyDescent="0.25">
      <c r="A44" s="110">
        <v>30</v>
      </c>
      <c r="B44" s="75">
        <v>3.2166999999999999E-3</v>
      </c>
      <c r="C44" s="75">
        <v>2.0455999999999998E-3</v>
      </c>
      <c r="D44" s="75">
        <v>1.4824E-3</v>
      </c>
      <c r="E44" s="75">
        <v>1.4824E-3</v>
      </c>
      <c r="F44" s="75">
        <v>1.7789999999999999E-4</v>
      </c>
      <c r="G44" s="75">
        <v>1.7789999999999999E-4</v>
      </c>
      <c r="H44" s="75">
        <v>5.1880000000000003E-4</v>
      </c>
      <c r="I44" s="75">
        <v>5.1880000000000003E-4</v>
      </c>
      <c r="J44" s="75">
        <v>7.5600000000000005E-4</v>
      </c>
      <c r="K44" s="75">
        <v>7.5600000000000005E-4</v>
      </c>
      <c r="L44" s="75">
        <v>3.7058999999999998E-3</v>
      </c>
      <c r="M44" s="75">
        <v>3.7058999999999998E-3</v>
      </c>
      <c r="N44" s="111">
        <v>0</v>
      </c>
      <c r="O44" s="111">
        <v>0</v>
      </c>
      <c r="Q44" s="110">
        <v>30</v>
      </c>
      <c r="R44" s="75">
        <v>2.3717999999999999E-3</v>
      </c>
      <c r="S44" s="75">
        <v>1.1266E-3</v>
      </c>
      <c r="T44" s="75">
        <v>1.2895999999999999E-3</v>
      </c>
      <c r="U44" s="75">
        <v>1.2895999999999999E-3</v>
      </c>
      <c r="V44" s="111">
        <v>0</v>
      </c>
      <c r="W44" s="111">
        <v>0</v>
      </c>
      <c r="X44" s="118">
        <v>0</v>
      </c>
      <c r="Y44" s="118">
        <v>0</v>
      </c>
      <c r="Z44" s="75">
        <v>4.7439999999999998E-4</v>
      </c>
      <c r="AA44" s="75">
        <v>4.7439999999999998E-4</v>
      </c>
      <c r="AB44" s="78">
        <v>2.6681999999999999E-3</v>
      </c>
      <c r="AC44" s="78">
        <v>2.6681999999999999E-3</v>
      </c>
      <c r="AD44" s="117">
        <v>0</v>
      </c>
      <c r="AE44" s="117">
        <v>0</v>
      </c>
      <c r="AG44" s="110">
        <v>30</v>
      </c>
      <c r="AH44" s="78">
        <v>2.7274999999999999E-3</v>
      </c>
      <c r="AI44" s="78">
        <v>9.0419999999999997E-4</v>
      </c>
      <c r="AJ44" s="75">
        <v>1.4082000000000001E-3</v>
      </c>
      <c r="AK44" s="75">
        <v>1.4082000000000001E-3</v>
      </c>
      <c r="AL44" s="77">
        <v>0</v>
      </c>
      <c r="AM44" s="77">
        <v>0</v>
      </c>
      <c r="AN44" s="78">
        <v>7.4099999999999999E-5</v>
      </c>
      <c r="AO44" s="78">
        <v>7.4099999999999999E-5</v>
      </c>
      <c r="AP44" s="75">
        <v>5.4850000000000005E-4</v>
      </c>
      <c r="AQ44" s="75">
        <v>5.4850000000000005E-4</v>
      </c>
      <c r="AR44" s="79">
        <v>0</v>
      </c>
      <c r="AS44" s="79">
        <v>0</v>
      </c>
      <c r="AT44" s="79">
        <v>0</v>
      </c>
      <c r="AU44" s="79">
        <v>0</v>
      </c>
      <c r="AX44" s="94"/>
      <c r="AY44" s="65">
        <v>30</v>
      </c>
      <c r="AZ44" s="77">
        <v>3.2166999999999999E-3</v>
      </c>
      <c r="BA44" s="77">
        <v>3.2241000000000001E-3</v>
      </c>
      <c r="BB44" s="77">
        <v>3.2315E-3</v>
      </c>
      <c r="BC44" s="77">
        <v>3.2388999999999999E-3</v>
      </c>
      <c r="BD44" s="77">
        <v>3.2463000000000001E-3</v>
      </c>
      <c r="BE44" s="77">
        <v>3.2831000000000002E-3</v>
      </c>
      <c r="BF44" s="77">
        <v>3.3471999999999998E-3</v>
      </c>
      <c r="BG44" s="77">
        <v>3.4301000000000002E-3</v>
      </c>
      <c r="BH44" s="77">
        <v>3.5336999999999999E-3</v>
      </c>
      <c r="BI44" s="77">
        <v>3.6530999999999998E-3</v>
      </c>
      <c r="BJ44" s="77">
        <v>3.7864000000000001E-3</v>
      </c>
      <c r="BK44" s="77">
        <v>3.9313999999999998E-3</v>
      </c>
      <c r="BL44" s="77">
        <v>4.0886000000000004E-3</v>
      </c>
      <c r="BM44" s="77">
        <v>4.2582999999999996E-3</v>
      </c>
      <c r="BN44" s="77">
        <v>4.4406999999999997E-3</v>
      </c>
      <c r="BO44" s="95"/>
      <c r="BP44" s="65">
        <v>30</v>
      </c>
      <c r="BQ44" s="77">
        <v>2.0455999999999998E-3</v>
      </c>
      <c r="BR44" s="77">
        <v>2.0679000000000001E-3</v>
      </c>
      <c r="BS44" s="77">
        <v>2.1098000000000002E-3</v>
      </c>
      <c r="BT44" s="77">
        <v>2.1603E-3</v>
      </c>
      <c r="BU44" s="77">
        <v>2.2143000000000002E-3</v>
      </c>
      <c r="BV44" s="77">
        <v>2.2699E-3</v>
      </c>
      <c r="BW44" s="77">
        <v>2.3349E-3</v>
      </c>
      <c r="BX44" s="77">
        <v>2.4020999999999999E-3</v>
      </c>
      <c r="BY44" s="77">
        <v>2.4721999999999999E-3</v>
      </c>
      <c r="BZ44" s="77">
        <v>2.5460000000000001E-3</v>
      </c>
      <c r="CA44" s="77">
        <v>2.6223000000000002E-3</v>
      </c>
      <c r="CB44" s="77">
        <v>2.7028999999999998E-3</v>
      </c>
      <c r="CC44" s="77">
        <v>2.7889999999999998E-3</v>
      </c>
      <c r="CD44" s="77">
        <v>2.8825999999999999E-3</v>
      </c>
      <c r="CE44" s="77">
        <v>2.9840999999999999E-3</v>
      </c>
      <c r="CF44" s="96"/>
      <c r="CH44" s="94"/>
      <c r="CI44" s="81">
        <v>47</v>
      </c>
      <c r="CJ44" s="125">
        <f t="shared" si="1"/>
        <v>7.9898999999999994E-3</v>
      </c>
      <c r="CK44" s="125">
        <f t="shared" si="2"/>
        <v>2.4754999999999998E-3</v>
      </c>
      <c r="CL44" s="112">
        <v>7.9898999999999994E-3</v>
      </c>
      <c r="CM44" s="112">
        <v>2.4754999999999998E-3</v>
      </c>
      <c r="CN44" s="112"/>
      <c r="CO44" s="112"/>
      <c r="CP44" s="112"/>
      <c r="CQ44" s="112"/>
      <c r="CR44" s="96"/>
      <c r="CT44" s="94"/>
      <c r="CU44" s="81">
        <v>31</v>
      </c>
      <c r="CV44" s="125">
        <f t="shared" si="3"/>
        <v>5.3359999999999996E-4</v>
      </c>
      <c r="CW44" s="125">
        <f t="shared" si="4"/>
        <v>5.3359999999999996E-4</v>
      </c>
      <c r="CX44" s="112">
        <v>5.3359999999999996E-4</v>
      </c>
      <c r="CY44" s="112">
        <v>5.3359999999999996E-4</v>
      </c>
      <c r="CZ44" s="112"/>
      <c r="DA44" s="112"/>
      <c r="DB44" s="112"/>
      <c r="DC44" s="112"/>
      <c r="DD44" s="95"/>
      <c r="DE44" s="95"/>
      <c r="DF44" s="95"/>
      <c r="DG44" s="96"/>
      <c r="DI44" s="94"/>
      <c r="DJ44" s="65">
        <v>30</v>
      </c>
      <c r="DK44" s="77">
        <v>0.1074836</v>
      </c>
      <c r="DL44" s="77">
        <v>9.7680199999999995E-2</v>
      </c>
      <c r="DM44" s="77">
        <v>8.9536299999999999E-2</v>
      </c>
      <c r="DN44" s="77">
        <v>8.2665000000000002E-2</v>
      </c>
      <c r="DO44" s="77">
        <v>7.6790999999999998E-2</v>
      </c>
      <c r="DP44" s="77">
        <v>7.1713100000000002E-2</v>
      </c>
      <c r="DQ44" s="77">
        <v>6.7280999999999994E-2</v>
      </c>
      <c r="DR44" s="77">
        <v>6.3380199999999998E-2</v>
      </c>
      <c r="DS44" s="77">
        <v>5.99219E-2</v>
      </c>
      <c r="DT44" s="77">
        <v>5.6836400000000002E-2</v>
      </c>
      <c r="DU44" s="77">
        <v>5.4067999999999998E-2</v>
      </c>
      <c r="DV44" s="77">
        <v>5.1571699999999998E-2</v>
      </c>
      <c r="DW44" s="77">
        <v>4.9310600000000003E-2</v>
      </c>
      <c r="DX44" s="77">
        <v>4.7254400000000002E-2</v>
      </c>
      <c r="DY44" s="77">
        <v>4.53777E-2</v>
      </c>
      <c r="DZ44" s="95"/>
      <c r="EA44" s="65">
        <v>30</v>
      </c>
      <c r="EB44" s="77">
        <v>0.10720590000000001</v>
      </c>
      <c r="EC44" s="77">
        <v>9.7397499999999998E-2</v>
      </c>
      <c r="ED44" s="77">
        <v>8.9247099999999996E-2</v>
      </c>
      <c r="EE44" s="77">
        <v>8.2367800000000005E-2</v>
      </c>
      <c r="EF44" s="77">
        <v>7.6484499999999997E-2</v>
      </c>
      <c r="EG44" s="77">
        <v>7.1396200000000007E-2</v>
      </c>
      <c r="EH44" s="77">
        <v>6.6952600000000001E-2</v>
      </c>
      <c r="EI44" s="77">
        <v>6.3039300000000006E-2</v>
      </c>
      <c r="EJ44" s="77">
        <v>5.95674E-2</v>
      </c>
      <c r="EK44" s="77">
        <v>5.6466799999999998E-2</v>
      </c>
      <c r="EL44" s="77">
        <v>5.3681600000000003E-2</v>
      </c>
      <c r="EM44" s="77">
        <v>5.1166900000000001E-2</v>
      </c>
      <c r="EN44" s="77">
        <v>4.8885600000000001E-2</v>
      </c>
      <c r="EO44" s="77">
        <v>4.6807399999999999E-2</v>
      </c>
      <c r="EP44" s="77">
        <v>4.49069E-2</v>
      </c>
      <c r="EQ44" s="96"/>
      <c r="ES44" s="94"/>
      <c r="ET44" s="65">
        <v>30</v>
      </c>
      <c r="EU44" s="77">
        <v>0.1802928</v>
      </c>
      <c r="EV44" s="77">
        <v>0.1541109</v>
      </c>
      <c r="EW44" s="77">
        <v>0.13460340000000001</v>
      </c>
      <c r="EX44" s="77">
        <v>0.11950860000000001</v>
      </c>
      <c r="EY44" s="77">
        <v>0.1074836</v>
      </c>
      <c r="EZ44" s="77">
        <v>9.7680199999999995E-2</v>
      </c>
      <c r="FA44" s="77">
        <v>8.9536299999999999E-2</v>
      </c>
      <c r="FB44" s="77">
        <v>8.2665000000000002E-2</v>
      </c>
      <c r="FC44" s="77">
        <v>7.6790999999999998E-2</v>
      </c>
      <c r="FD44" s="77">
        <v>7.1713100000000002E-2</v>
      </c>
      <c r="FE44" s="77">
        <v>6.7280999999999994E-2</v>
      </c>
      <c r="FF44" s="77">
        <v>6.3380199999999998E-2</v>
      </c>
      <c r="FG44" s="77">
        <v>5.99219E-2</v>
      </c>
      <c r="FH44" s="77">
        <v>5.6836400000000002E-2</v>
      </c>
      <c r="FI44" s="77">
        <v>5.4067999999999998E-2</v>
      </c>
      <c r="FJ44" s="95"/>
      <c r="FK44" s="65">
        <v>30</v>
      </c>
      <c r="FL44" s="77">
        <v>0.1800215</v>
      </c>
      <c r="FM44" s="77">
        <v>0.15383930000000001</v>
      </c>
      <c r="FN44" s="77">
        <v>0.13433100000000001</v>
      </c>
      <c r="FO44" s="77">
        <v>0.1192344</v>
      </c>
      <c r="FP44" s="77">
        <v>0.10720590000000001</v>
      </c>
      <c r="FQ44" s="77">
        <v>9.7397499999999998E-2</v>
      </c>
      <c r="FR44" s="77">
        <v>8.9247099999999996E-2</v>
      </c>
      <c r="FS44" s="77">
        <v>8.2367800000000005E-2</v>
      </c>
      <c r="FT44" s="77">
        <v>7.6484499999999997E-2</v>
      </c>
      <c r="FU44" s="77">
        <v>7.1396200000000007E-2</v>
      </c>
      <c r="FV44" s="77">
        <v>6.6952600000000001E-2</v>
      </c>
      <c r="FW44" s="77">
        <v>6.3039300000000006E-2</v>
      </c>
      <c r="FX44" s="77">
        <v>5.95674E-2</v>
      </c>
      <c r="FY44" s="77">
        <v>5.6466799999999998E-2</v>
      </c>
      <c r="FZ44" s="77">
        <v>5.3681600000000003E-2</v>
      </c>
      <c r="GA44" s="96"/>
    </row>
    <row r="45" spans="1:183" ht="15" customHeight="1" x14ac:dyDescent="0.25">
      <c r="A45" s="110">
        <v>31</v>
      </c>
      <c r="B45" s="75">
        <v>3.2315E-3</v>
      </c>
      <c r="C45" s="75">
        <v>2.0901000000000001E-3</v>
      </c>
      <c r="D45" s="75">
        <v>1.4824E-3</v>
      </c>
      <c r="E45" s="75">
        <v>1.4824E-3</v>
      </c>
      <c r="F45" s="75">
        <v>1.7789999999999999E-4</v>
      </c>
      <c r="G45" s="75">
        <v>1.7789999999999999E-4</v>
      </c>
      <c r="H45" s="75">
        <v>5.1880000000000003E-4</v>
      </c>
      <c r="I45" s="75">
        <v>5.1880000000000003E-4</v>
      </c>
      <c r="J45" s="75">
        <v>7.5600000000000005E-4</v>
      </c>
      <c r="K45" s="75">
        <v>7.5600000000000005E-4</v>
      </c>
      <c r="L45" s="75">
        <v>3.7058999999999998E-3</v>
      </c>
      <c r="M45" s="75">
        <v>3.7058999999999998E-3</v>
      </c>
      <c r="N45" s="111">
        <v>0</v>
      </c>
      <c r="O45" s="111">
        <v>0</v>
      </c>
      <c r="Q45" s="110">
        <v>31</v>
      </c>
      <c r="R45" s="75">
        <v>2.3866E-3</v>
      </c>
      <c r="S45" s="75">
        <v>1.1711E-3</v>
      </c>
      <c r="T45" s="75">
        <v>1.2895999999999999E-3</v>
      </c>
      <c r="U45" s="75">
        <v>1.2895999999999999E-3</v>
      </c>
      <c r="V45" s="111">
        <v>0</v>
      </c>
      <c r="W45" s="111">
        <v>0</v>
      </c>
      <c r="X45" s="118">
        <v>0</v>
      </c>
      <c r="Y45" s="118">
        <v>0</v>
      </c>
      <c r="Z45" s="75">
        <v>4.7439999999999998E-4</v>
      </c>
      <c r="AA45" s="75">
        <v>4.7439999999999998E-4</v>
      </c>
      <c r="AB45" s="78">
        <v>2.6681999999999999E-3</v>
      </c>
      <c r="AC45" s="78">
        <v>2.6681999999999999E-3</v>
      </c>
      <c r="AD45" s="117">
        <v>0</v>
      </c>
      <c r="AE45" s="117">
        <v>0</v>
      </c>
      <c r="AG45" s="110">
        <v>31</v>
      </c>
      <c r="AH45" s="78">
        <v>2.7423999999999999E-3</v>
      </c>
      <c r="AI45" s="78">
        <v>9.3389999999999999E-4</v>
      </c>
      <c r="AJ45" s="75">
        <v>1.4082000000000001E-3</v>
      </c>
      <c r="AK45" s="75">
        <v>1.4082000000000001E-3</v>
      </c>
      <c r="AL45" s="77">
        <v>0</v>
      </c>
      <c r="AM45" s="77">
        <v>0</v>
      </c>
      <c r="AN45" s="78">
        <v>5.9299999999999998E-5</v>
      </c>
      <c r="AO45" s="78">
        <v>5.9299999999999998E-5</v>
      </c>
      <c r="AP45" s="75">
        <v>5.3359999999999996E-4</v>
      </c>
      <c r="AQ45" s="75">
        <v>5.3359999999999996E-4</v>
      </c>
      <c r="AR45" s="79">
        <v>0</v>
      </c>
      <c r="AS45" s="79">
        <v>0</v>
      </c>
      <c r="AT45" s="79">
        <v>0</v>
      </c>
      <c r="AU45" s="79">
        <v>0</v>
      </c>
      <c r="AX45" s="94"/>
      <c r="AY45" s="65">
        <v>31</v>
      </c>
      <c r="AZ45" s="77">
        <v>3.2315E-3</v>
      </c>
      <c r="BA45" s="77">
        <v>3.2388999999999999E-3</v>
      </c>
      <c r="BB45" s="77">
        <v>3.2463000000000001E-3</v>
      </c>
      <c r="BC45" s="77">
        <v>3.2537E-3</v>
      </c>
      <c r="BD45" s="77">
        <v>3.2965E-3</v>
      </c>
      <c r="BE45" s="77">
        <v>3.3692000000000001E-3</v>
      </c>
      <c r="BF45" s="77">
        <v>3.4610000000000001E-3</v>
      </c>
      <c r="BG45" s="77">
        <v>3.5737999999999998E-3</v>
      </c>
      <c r="BH45" s="77">
        <v>3.7022000000000001E-3</v>
      </c>
      <c r="BI45" s="77">
        <v>3.8443000000000001E-3</v>
      </c>
      <c r="BJ45" s="77">
        <v>3.9975000000000002E-3</v>
      </c>
      <c r="BK45" s="77">
        <v>4.1625999999999998E-3</v>
      </c>
      <c r="BL45" s="77">
        <v>4.3401000000000004E-3</v>
      </c>
      <c r="BM45" s="77">
        <v>4.5300999999999996E-3</v>
      </c>
      <c r="BN45" s="77">
        <v>4.7347999999999999E-3</v>
      </c>
      <c r="BO45" s="95"/>
      <c r="BP45" s="65">
        <v>31</v>
      </c>
      <c r="BQ45" s="77">
        <v>2.0901000000000001E-3</v>
      </c>
      <c r="BR45" s="77">
        <v>2.1419999999999998E-3</v>
      </c>
      <c r="BS45" s="77">
        <v>2.1987E-3</v>
      </c>
      <c r="BT45" s="77">
        <v>2.2566000000000001E-3</v>
      </c>
      <c r="BU45" s="77">
        <v>2.3149999999999998E-3</v>
      </c>
      <c r="BV45" s="77">
        <v>2.3833999999999999E-3</v>
      </c>
      <c r="BW45" s="77">
        <v>2.4532999999999998E-3</v>
      </c>
      <c r="BX45" s="77">
        <v>2.526E-3</v>
      </c>
      <c r="BY45" s="77">
        <v>2.6021E-3</v>
      </c>
      <c r="BZ45" s="77">
        <v>2.6805000000000002E-3</v>
      </c>
      <c r="CA45" s="77">
        <v>2.7632999999999998E-3</v>
      </c>
      <c r="CB45" s="77">
        <v>2.8517999999999998E-3</v>
      </c>
      <c r="CC45" s="77">
        <v>2.9478999999999998E-3</v>
      </c>
      <c r="CD45" s="77">
        <v>3.0520999999999999E-3</v>
      </c>
      <c r="CE45" s="77">
        <v>3.1646000000000001E-3</v>
      </c>
      <c r="CF45" s="96"/>
      <c r="CH45" s="94"/>
      <c r="CI45" s="81">
        <v>48</v>
      </c>
      <c r="CJ45" s="125">
        <f t="shared" si="1"/>
        <v>8.8792999999999997E-3</v>
      </c>
      <c r="CK45" s="125">
        <f t="shared" si="2"/>
        <v>2.6830999999999999E-3</v>
      </c>
      <c r="CL45" s="112">
        <v>8.8792999999999997E-3</v>
      </c>
      <c r="CM45" s="112">
        <v>2.6830999999999999E-3</v>
      </c>
      <c r="CN45" s="112"/>
      <c r="CO45" s="112"/>
      <c r="CP45" s="112"/>
      <c r="CQ45" s="112"/>
      <c r="CR45" s="96"/>
      <c r="CT45" s="94"/>
      <c r="CU45" s="81">
        <v>32</v>
      </c>
      <c r="CV45" s="125">
        <f t="shared" si="3"/>
        <v>5.1880000000000003E-4</v>
      </c>
      <c r="CW45" s="125">
        <f t="shared" si="4"/>
        <v>5.1880000000000003E-4</v>
      </c>
      <c r="CX45" s="112">
        <v>5.1880000000000003E-4</v>
      </c>
      <c r="CY45" s="112">
        <v>5.1880000000000003E-4</v>
      </c>
      <c r="CZ45" s="112"/>
      <c r="DA45" s="112"/>
      <c r="DB45" s="112"/>
      <c r="DC45" s="112"/>
      <c r="DD45" s="95"/>
      <c r="DE45" s="95"/>
      <c r="DF45" s="95"/>
      <c r="DG45" s="96"/>
      <c r="DI45" s="94"/>
      <c r="DJ45" s="65">
        <v>31</v>
      </c>
      <c r="DK45" s="77">
        <v>0.1075094</v>
      </c>
      <c r="DL45" s="77">
        <v>9.77108E-2</v>
      </c>
      <c r="DM45" s="77">
        <v>8.9571499999999998E-2</v>
      </c>
      <c r="DN45" s="77">
        <v>8.2704600000000003E-2</v>
      </c>
      <c r="DO45" s="77">
        <v>7.6834899999999998E-2</v>
      </c>
      <c r="DP45" s="77">
        <v>7.17613E-2</v>
      </c>
      <c r="DQ45" s="77">
        <v>6.7333500000000004E-2</v>
      </c>
      <c r="DR45" s="77">
        <v>6.3437199999999999E-2</v>
      </c>
      <c r="DS45" s="77">
        <v>5.9983799999999997E-2</v>
      </c>
      <c r="DT45" s="77">
        <v>5.6903500000000003E-2</v>
      </c>
      <c r="DU45" s="77">
        <v>5.4140599999999997E-2</v>
      </c>
      <c r="DV45" s="77">
        <v>5.1650000000000001E-2</v>
      </c>
      <c r="DW45" s="77">
        <v>4.9394800000000003E-2</v>
      </c>
      <c r="DX45" s="77">
        <v>4.7344400000000002E-2</v>
      </c>
      <c r="DY45" s="77">
        <v>4.5473600000000003E-2</v>
      </c>
      <c r="DZ45" s="95"/>
      <c r="EA45" s="65">
        <v>31</v>
      </c>
      <c r="EB45" s="77">
        <v>0.10723539999999999</v>
      </c>
      <c r="EC45" s="77">
        <v>9.7428299999999995E-2</v>
      </c>
      <c r="ED45" s="77">
        <v>8.9279200000000003E-2</v>
      </c>
      <c r="EE45" s="77">
        <v>8.2401299999999997E-2</v>
      </c>
      <c r="EF45" s="77">
        <v>7.6519500000000004E-2</v>
      </c>
      <c r="EG45" s="77">
        <v>7.1432800000000005E-2</v>
      </c>
      <c r="EH45" s="77">
        <v>6.6990999999999995E-2</v>
      </c>
      <c r="EI45" s="77">
        <v>6.30796E-2</v>
      </c>
      <c r="EJ45" s="77">
        <v>5.9609599999999999E-2</v>
      </c>
      <c r="EK45" s="77">
        <v>5.6510999999999999E-2</v>
      </c>
      <c r="EL45" s="77">
        <v>5.3728199999999997E-2</v>
      </c>
      <c r="EM45" s="77">
        <v>5.1215700000000003E-2</v>
      </c>
      <c r="EN45" s="77">
        <v>4.8936899999999998E-2</v>
      </c>
      <c r="EO45" s="77">
        <v>4.6861100000000003E-2</v>
      </c>
      <c r="EP45" s="77">
        <v>4.4963099999999999E-2</v>
      </c>
      <c r="EQ45" s="96"/>
      <c r="ES45" s="94"/>
      <c r="ET45" s="65">
        <v>31</v>
      </c>
      <c r="EU45" s="77">
        <v>0.1802994</v>
      </c>
      <c r="EV45" s="77">
        <v>0.15412200000000001</v>
      </c>
      <c r="EW45" s="77">
        <v>0.13461919999999999</v>
      </c>
      <c r="EX45" s="77">
        <v>0.1195295</v>
      </c>
      <c r="EY45" s="77">
        <v>0.1075094</v>
      </c>
      <c r="EZ45" s="77">
        <v>9.77108E-2</v>
      </c>
      <c r="FA45" s="77">
        <v>8.9571499999999998E-2</v>
      </c>
      <c r="FB45" s="77">
        <v>8.2704600000000003E-2</v>
      </c>
      <c r="FC45" s="77">
        <v>7.6834899999999998E-2</v>
      </c>
      <c r="FD45" s="77">
        <v>7.17613E-2</v>
      </c>
      <c r="FE45" s="77">
        <v>6.7333500000000004E-2</v>
      </c>
      <c r="FF45" s="77">
        <v>6.3437199999999999E-2</v>
      </c>
      <c r="FG45" s="77">
        <v>5.9983799999999997E-2</v>
      </c>
      <c r="FH45" s="77">
        <v>5.6903500000000003E-2</v>
      </c>
      <c r="FI45" s="77">
        <v>5.4140599999999997E-2</v>
      </c>
      <c r="FJ45" s="95"/>
      <c r="FK45" s="65">
        <v>31</v>
      </c>
      <c r="FL45" s="77">
        <v>0.18004390000000001</v>
      </c>
      <c r="FM45" s="77">
        <v>0.1538639</v>
      </c>
      <c r="FN45" s="77">
        <v>0.13435739999999999</v>
      </c>
      <c r="FO45" s="77">
        <v>0.1192624</v>
      </c>
      <c r="FP45" s="77">
        <v>0.10723539999999999</v>
      </c>
      <c r="FQ45" s="77">
        <v>9.7428299999999995E-2</v>
      </c>
      <c r="FR45" s="77">
        <v>8.9279200000000003E-2</v>
      </c>
      <c r="FS45" s="77">
        <v>8.2401299999999997E-2</v>
      </c>
      <c r="FT45" s="77">
        <v>7.6519500000000004E-2</v>
      </c>
      <c r="FU45" s="77">
        <v>7.1432800000000005E-2</v>
      </c>
      <c r="FV45" s="77">
        <v>6.6990999999999995E-2</v>
      </c>
      <c r="FW45" s="77">
        <v>6.30796E-2</v>
      </c>
      <c r="FX45" s="77">
        <v>5.9609599999999999E-2</v>
      </c>
      <c r="FY45" s="77">
        <v>5.6510999999999999E-2</v>
      </c>
      <c r="FZ45" s="77">
        <v>5.3728199999999997E-2</v>
      </c>
      <c r="GA45" s="96"/>
    </row>
    <row r="46" spans="1:183" ht="15" customHeight="1" x14ac:dyDescent="0.25">
      <c r="A46" s="110">
        <v>32</v>
      </c>
      <c r="B46" s="75">
        <v>3.2464E-3</v>
      </c>
      <c r="C46" s="75">
        <v>2.1938999999999999E-3</v>
      </c>
      <c r="D46" s="75">
        <v>1.4824E-3</v>
      </c>
      <c r="E46" s="75">
        <v>1.4824E-3</v>
      </c>
      <c r="F46" s="75">
        <v>1.7789999999999999E-4</v>
      </c>
      <c r="G46" s="75">
        <v>1.7789999999999999E-4</v>
      </c>
      <c r="H46" s="75">
        <v>5.1880000000000003E-4</v>
      </c>
      <c r="I46" s="75">
        <v>5.1880000000000003E-4</v>
      </c>
      <c r="J46" s="75">
        <v>7.5600000000000005E-4</v>
      </c>
      <c r="K46" s="75">
        <v>7.5600000000000005E-4</v>
      </c>
      <c r="L46" s="75">
        <v>3.7058999999999998E-3</v>
      </c>
      <c r="M46" s="75">
        <v>3.7058999999999998E-3</v>
      </c>
      <c r="N46" s="111">
        <v>0</v>
      </c>
      <c r="O46" s="111">
        <v>0</v>
      </c>
      <c r="Q46" s="110">
        <v>32</v>
      </c>
      <c r="R46" s="75">
        <v>2.4014000000000001E-3</v>
      </c>
      <c r="S46" s="75">
        <v>1.2155E-3</v>
      </c>
      <c r="T46" s="75">
        <v>1.2895999999999999E-3</v>
      </c>
      <c r="U46" s="75">
        <v>1.2895999999999999E-3</v>
      </c>
      <c r="V46" s="111">
        <v>0</v>
      </c>
      <c r="W46" s="111">
        <v>0</v>
      </c>
      <c r="X46" s="118">
        <v>0</v>
      </c>
      <c r="Y46" s="118">
        <v>0</v>
      </c>
      <c r="Z46" s="75">
        <v>4.7439999999999998E-4</v>
      </c>
      <c r="AA46" s="75">
        <v>4.7439999999999998E-4</v>
      </c>
      <c r="AB46" s="78">
        <v>2.6681999999999999E-3</v>
      </c>
      <c r="AC46" s="78">
        <v>2.6681999999999999E-3</v>
      </c>
      <c r="AD46" s="117">
        <v>0</v>
      </c>
      <c r="AE46" s="117">
        <v>0</v>
      </c>
      <c r="AG46" s="110">
        <v>32</v>
      </c>
      <c r="AH46" s="78">
        <v>2.7572E-3</v>
      </c>
      <c r="AI46" s="78">
        <v>9.7839999999999993E-4</v>
      </c>
      <c r="AJ46" s="75">
        <v>1.4082000000000001E-3</v>
      </c>
      <c r="AK46" s="75">
        <v>1.4082000000000001E-3</v>
      </c>
      <c r="AL46" s="77">
        <v>0</v>
      </c>
      <c r="AM46" s="77">
        <v>0</v>
      </c>
      <c r="AN46" s="78">
        <v>5.9299999999999998E-5</v>
      </c>
      <c r="AO46" s="78">
        <v>5.9299999999999998E-5</v>
      </c>
      <c r="AP46" s="75">
        <v>5.1880000000000003E-4</v>
      </c>
      <c r="AQ46" s="75">
        <v>5.1880000000000003E-4</v>
      </c>
      <c r="AR46" s="79">
        <v>0</v>
      </c>
      <c r="AS46" s="79">
        <v>0</v>
      </c>
      <c r="AT46" s="79">
        <v>0</v>
      </c>
      <c r="AU46" s="79">
        <v>0</v>
      </c>
      <c r="AX46" s="94"/>
      <c r="AY46" s="65">
        <v>32</v>
      </c>
      <c r="AZ46" s="77">
        <v>3.2464E-3</v>
      </c>
      <c r="BA46" s="77">
        <v>3.2537999999999998E-3</v>
      </c>
      <c r="BB46" s="77">
        <v>3.2612000000000001E-3</v>
      </c>
      <c r="BC46" s="77">
        <v>3.3127999999999999E-3</v>
      </c>
      <c r="BD46" s="77">
        <v>3.3969E-3</v>
      </c>
      <c r="BE46" s="77">
        <v>3.4995999999999998E-3</v>
      </c>
      <c r="BF46" s="77">
        <v>3.6232E-3</v>
      </c>
      <c r="BG46" s="77">
        <v>3.7618E-3</v>
      </c>
      <c r="BH46" s="77">
        <v>3.9132999999999998E-3</v>
      </c>
      <c r="BI46" s="77">
        <v>4.0752999999999996E-3</v>
      </c>
      <c r="BJ46" s="77">
        <v>4.2487999999999996E-3</v>
      </c>
      <c r="BK46" s="77">
        <v>4.4343000000000004E-3</v>
      </c>
      <c r="BL46" s="77">
        <v>4.6322000000000004E-3</v>
      </c>
      <c r="BM46" s="77">
        <v>4.8447999999999998E-3</v>
      </c>
      <c r="BN46" s="77">
        <v>5.0775000000000004E-3</v>
      </c>
      <c r="BO46" s="95"/>
      <c r="BP46" s="65">
        <v>32</v>
      </c>
      <c r="BQ46" s="77">
        <v>2.1938999999999999E-3</v>
      </c>
      <c r="BR46" s="77">
        <v>2.2531000000000001E-3</v>
      </c>
      <c r="BS46" s="77">
        <v>2.3123000000000002E-3</v>
      </c>
      <c r="BT46" s="77">
        <v>2.3714999999999999E-3</v>
      </c>
      <c r="BU46" s="77">
        <v>2.4424E-3</v>
      </c>
      <c r="BV46" s="77">
        <v>2.5143000000000001E-3</v>
      </c>
      <c r="BW46" s="77">
        <v>2.5887000000000002E-3</v>
      </c>
      <c r="BX46" s="77">
        <v>2.6665999999999999E-3</v>
      </c>
      <c r="BY46" s="77">
        <v>2.7468000000000002E-3</v>
      </c>
      <c r="BZ46" s="77">
        <v>2.8314E-3</v>
      </c>
      <c r="CA46" s="77">
        <v>2.9218999999999998E-3</v>
      </c>
      <c r="CB46" s="77">
        <v>3.0203999999999999E-3</v>
      </c>
      <c r="CC46" s="77">
        <v>3.1272000000000001E-3</v>
      </c>
      <c r="CD46" s="77">
        <v>3.2426E-3</v>
      </c>
      <c r="CE46" s="77">
        <v>3.3676999999999999E-3</v>
      </c>
      <c r="CF46" s="96"/>
      <c r="CH46" s="94"/>
      <c r="CI46" s="81">
        <v>49</v>
      </c>
      <c r="CJ46" s="125">
        <f t="shared" si="1"/>
        <v>9.8279999999999999E-3</v>
      </c>
      <c r="CK46" s="125">
        <f t="shared" si="2"/>
        <v>2.9202E-3</v>
      </c>
      <c r="CL46" s="112">
        <v>9.8279999999999999E-3</v>
      </c>
      <c r="CM46" s="112">
        <v>2.9202E-3</v>
      </c>
      <c r="CN46" s="112"/>
      <c r="CO46" s="112"/>
      <c r="CP46" s="112"/>
      <c r="CQ46" s="112"/>
      <c r="CR46" s="96"/>
      <c r="CT46" s="94"/>
      <c r="CU46" s="81">
        <v>33</v>
      </c>
      <c r="CV46" s="125">
        <f t="shared" si="3"/>
        <v>4.8919999999999996E-4</v>
      </c>
      <c r="CW46" s="125">
        <f t="shared" si="4"/>
        <v>4.8919999999999996E-4</v>
      </c>
      <c r="CX46" s="112">
        <v>4.8919999999999996E-4</v>
      </c>
      <c r="CY46" s="112">
        <v>4.8919999999999996E-4</v>
      </c>
      <c r="CZ46" s="112"/>
      <c r="DA46" s="112"/>
      <c r="DB46" s="112"/>
      <c r="DC46" s="112"/>
      <c r="DD46" s="95"/>
      <c r="DE46" s="95"/>
      <c r="DF46" s="95"/>
      <c r="DG46" s="96"/>
      <c r="DI46" s="94"/>
      <c r="DJ46" s="65">
        <v>32</v>
      </c>
      <c r="DK46" s="77">
        <v>0.10754569999999999</v>
      </c>
      <c r="DL46" s="77">
        <v>9.7752000000000006E-2</v>
      </c>
      <c r="DM46" s="77">
        <v>8.96174E-2</v>
      </c>
      <c r="DN46" s="77">
        <v>8.2754999999999995E-2</v>
      </c>
      <c r="DO46" s="77">
        <v>7.6889700000000005E-2</v>
      </c>
      <c r="DP46" s="77">
        <v>7.1820499999999995E-2</v>
      </c>
      <c r="DQ46" s="77">
        <v>6.7397399999999996E-2</v>
      </c>
      <c r="DR46" s="77">
        <v>6.3506199999999999E-2</v>
      </c>
      <c r="DS46" s="77">
        <v>6.0058199999999999E-2</v>
      </c>
      <c r="DT46" s="77">
        <v>5.6983699999999998E-2</v>
      </c>
      <c r="DU46" s="77">
        <v>5.4226700000000003E-2</v>
      </c>
      <c r="DV46" s="77">
        <v>5.1742099999999999E-2</v>
      </c>
      <c r="DW46" s="77">
        <v>4.9492899999999999E-2</v>
      </c>
      <c r="DX46" s="77">
        <v>4.74486E-2</v>
      </c>
      <c r="DY46" s="77">
        <v>4.5584E-2</v>
      </c>
      <c r="DZ46" s="95"/>
      <c r="EA46" s="65">
        <v>32</v>
      </c>
      <c r="EB46" s="77">
        <v>0.1072702</v>
      </c>
      <c r="EC46" s="77">
        <v>9.7464300000000004E-2</v>
      </c>
      <c r="ED46" s="77">
        <v>8.9316499999999993E-2</v>
      </c>
      <c r="EE46" s="77">
        <v>8.2440100000000002E-2</v>
      </c>
      <c r="EF46" s="77">
        <v>7.6559799999999997E-2</v>
      </c>
      <c r="EG46" s="77">
        <v>7.1474899999999994E-2</v>
      </c>
      <c r="EH46" s="77">
        <v>6.7034899999999994E-2</v>
      </c>
      <c r="EI46" s="77">
        <v>6.3125399999999998E-2</v>
      </c>
      <c r="EJ46" s="77">
        <v>5.9657500000000002E-2</v>
      </c>
      <c r="EK46" s="77">
        <v>5.6561300000000002E-2</v>
      </c>
      <c r="EL46" s="77">
        <v>5.3780799999999997E-2</v>
      </c>
      <c r="EM46" s="77">
        <v>5.1270799999999998E-2</v>
      </c>
      <c r="EN46" s="77">
        <v>4.8994500000000003E-2</v>
      </c>
      <c r="EO46" s="77">
        <v>4.6921299999999999E-2</v>
      </c>
      <c r="EP46" s="77">
        <v>4.5025999999999997E-2</v>
      </c>
      <c r="EQ46" s="96"/>
      <c r="ES46" s="94"/>
      <c r="ET46" s="65">
        <v>32</v>
      </c>
      <c r="EU46" s="77">
        <v>0.18031320000000001</v>
      </c>
      <c r="EV46" s="77">
        <v>0.15414159999999999</v>
      </c>
      <c r="EW46" s="77">
        <v>0.13464470000000001</v>
      </c>
      <c r="EX46" s="77">
        <v>0.1195605</v>
      </c>
      <c r="EY46" s="77">
        <v>0.10754569999999999</v>
      </c>
      <c r="EZ46" s="77">
        <v>9.7752000000000006E-2</v>
      </c>
      <c r="FA46" s="77">
        <v>8.96174E-2</v>
      </c>
      <c r="FB46" s="77">
        <v>8.2754999999999995E-2</v>
      </c>
      <c r="FC46" s="77">
        <v>7.6889700000000005E-2</v>
      </c>
      <c r="FD46" s="77">
        <v>7.1820499999999995E-2</v>
      </c>
      <c r="FE46" s="77">
        <v>6.7397399999999996E-2</v>
      </c>
      <c r="FF46" s="77">
        <v>6.3506199999999999E-2</v>
      </c>
      <c r="FG46" s="77">
        <v>6.0058199999999999E-2</v>
      </c>
      <c r="FH46" s="77">
        <v>5.6983699999999998E-2</v>
      </c>
      <c r="FI46" s="77">
        <v>5.4226700000000003E-2</v>
      </c>
      <c r="FJ46" s="95"/>
      <c r="FK46" s="65">
        <v>32</v>
      </c>
      <c r="FL46" s="77">
        <v>0.18007319999999999</v>
      </c>
      <c r="FM46" s="77">
        <v>0.1538948</v>
      </c>
      <c r="FN46" s="77">
        <v>0.1343897</v>
      </c>
      <c r="FO46" s="77">
        <v>0.119296</v>
      </c>
      <c r="FP46" s="77">
        <v>0.1072702</v>
      </c>
      <c r="FQ46" s="77">
        <v>9.7464300000000004E-2</v>
      </c>
      <c r="FR46" s="77">
        <v>8.9316499999999993E-2</v>
      </c>
      <c r="FS46" s="77">
        <v>8.2440100000000002E-2</v>
      </c>
      <c r="FT46" s="77">
        <v>7.6559799999999997E-2</v>
      </c>
      <c r="FU46" s="77">
        <v>7.1474899999999994E-2</v>
      </c>
      <c r="FV46" s="77">
        <v>6.7034899999999994E-2</v>
      </c>
      <c r="FW46" s="77">
        <v>6.3125399999999998E-2</v>
      </c>
      <c r="FX46" s="77">
        <v>5.9657500000000002E-2</v>
      </c>
      <c r="FY46" s="77">
        <v>5.6561300000000002E-2</v>
      </c>
      <c r="FZ46" s="77">
        <v>5.3780799999999997E-2</v>
      </c>
      <c r="GA46" s="96"/>
    </row>
    <row r="47" spans="1:183" ht="15" customHeight="1" x14ac:dyDescent="0.25">
      <c r="A47" s="110">
        <v>33</v>
      </c>
      <c r="B47" s="75">
        <v>3.2612000000000001E-3</v>
      </c>
      <c r="C47" s="75">
        <v>2.3124999999999999E-3</v>
      </c>
      <c r="D47" s="75">
        <v>1.4824E-3</v>
      </c>
      <c r="E47" s="75">
        <v>1.4824E-3</v>
      </c>
      <c r="F47" s="75">
        <v>1.7789999999999999E-4</v>
      </c>
      <c r="G47" s="75">
        <v>1.7789999999999999E-4</v>
      </c>
      <c r="H47" s="75">
        <v>5.1880000000000003E-4</v>
      </c>
      <c r="I47" s="75">
        <v>5.1880000000000003E-4</v>
      </c>
      <c r="J47" s="75">
        <v>7.5600000000000005E-4</v>
      </c>
      <c r="K47" s="75">
        <v>7.5600000000000005E-4</v>
      </c>
      <c r="L47" s="75">
        <v>3.7058999999999998E-3</v>
      </c>
      <c r="M47" s="75">
        <v>3.7058999999999998E-3</v>
      </c>
      <c r="N47" s="111">
        <v>0</v>
      </c>
      <c r="O47" s="111">
        <v>0</v>
      </c>
      <c r="Q47" s="110">
        <v>33</v>
      </c>
      <c r="R47" s="75">
        <v>2.4161999999999999E-3</v>
      </c>
      <c r="S47" s="75">
        <v>1.2895999999999999E-3</v>
      </c>
      <c r="T47" s="75">
        <v>1.2895999999999999E-3</v>
      </c>
      <c r="U47" s="75">
        <v>1.2895999999999999E-3</v>
      </c>
      <c r="V47" s="111">
        <v>0</v>
      </c>
      <c r="W47" s="111">
        <v>0</v>
      </c>
      <c r="X47" s="118">
        <v>0</v>
      </c>
      <c r="Y47" s="118">
        <v>0</v>
      </c>
      <c r="Z47" s="75">
        <v>4.7439999999999998E-4</v>
      </c>
      <c r="AA47" s="75">
        <v>4.7439999999999998E-4</v>
      </c>
      <c r="AB47" s="78">
        <v>2.6681999999999999E-3</v>
      </c>
      <c r="AC47" s="78">
        <v>2.6681999999999999E-3</v>
      </c>
      <c r="AD47" s="117">
        <v>0</v>
      </c>
      <c r="AE47" s="117">
        <v>0</v>
      </c>
      <c r="AG47" s="110">
        <v>33</v>
      </c>
      <c r="AH47" s="78">
        <v>2.7720000000000002E-3</v>
      </c>
      <c r="AI47" s="78">
        <v>1.0227999999999999E-3</v>
      </c>
      <c r="AJ47" s="75">
        <v>1.4082000000000001E-3</v>
      </c>
      <c r="AK47" s="75">
        <v>1.4082000000000001E-3</v>
      </c>
      <c r="AL47" s="77">
        <v>0</v>
      </c>
      <c r="AM47" s="77">
        <v>0</v>
      </c>
      <c r="AN47" s="78">
        <v>5.9299999999999998E-5</v>
      </c>
      <c r="AO47" s="78">
        <v>5.9299999999999998E-5</v>
      </c>
      <c r="AP47" s="75">
        <v>4.8919999999999996E-4</v>
      </c>
      <c r="AQ47" s="75">
        <v>4.8919999999999996E-4</v>
      </c>
      <c r="AR47" s="79">
        <v>0</v>
      </c>
      <c r="AS47" s="79">
        <v>0</v>
      </c>
      <c r="AT47" s="79">
        <v>0</v>
      </c>
      <c r="AU47" s="79">
        <v>0</v>
      </c>
      <c r="AX47" s="94"/>
      <c r="AY47" s="65">
        <v>33</v>
      </c>
      <c r="AZ47" s="77">
        <v>3.2612000000000001E-3</v>
      </c>
      <c r="BA47" s="77">
        <v>3.2686E-3</v>
      </c>
      <c r="BB47" s="77">
        <v>3.3351000000000001E-3</v>
      </c>
      <c r="BC47" s="77">
        <v>3.4348E-3</v>
      </c>
      <c r="BD47" s="77">
        <v>3.5506000000000001E-3</v>
      </c>
      <c r="BE47" s="77">
        <v>3.6865999999999999E-3</v>
      </c>
      <c r="BF47" s="77">
        <v>3.8362000000000001E-3</v>
      </c>
      <c r="BG47" s="77">
        <v>3.9978000000000001E-3</v>
      </c>
      <c r="BH47" s="77">
        <v>4.1688000000000003E-3</v>
      </c>
      <c r="BI47" s="77">
        <v>4.3506999999999999E-3</v>
      </c>
      <c r="BJ47" s="77">
        <v>4.5443000000000002E-3</v>
      </c>
      <c r="BK47" s="77">
        <v>4.7499999999999999E-3</v>
      </c>
      <c r="BL47" s="77">
        <v>4.9705000000000001E-3</v>
      </c>
      <c r="BM47" s="77">
        <v>5.2116000000000003E-3</v>
      </c>
      <c r="BN47" s="77">
        <v>5.4811E-3</v>
      </c>
      <c r="BO47" s="95"/>
      <c r="BP47" s="65">
        <v>33</v>
      </c>
      <c r="BQ47" s="77">
        <v>2.3124999999999999E-3</v>
      </c>
      <c r="BR47" s="77">
        <v>2.3717E-3</v>
      </c>
      <c r="BS47" s="77">
        <v>2.4309000000000002E-3</v>
      </c>
      <c r="BT47" s="77">
        <v>2.5048000000000002E-3</v>
      </c>
      <c r="BU47" s="77">
        <v>2.5787000000000002E-3</v>
      </c>
      <c r="BV47" s="77">
        <v>2.6549999999999998E-3</v>
      </c>
      <c r="BW47" s="77">
        <v>2.7347000000000001E-3</v>
      </c>
      <c r="BX47" s="77">
        <v>2.8165E-3</v>
      </c>
      <c r="BY47" s="77">
        <v>2.9028999999999999E-3</v>
      </c>
      <c r="BZ47" s="77">
        <v>2.9954999999999999E-3</v>
      </c>
      <c r="CA47" s="77">
        <v>3.0964999999999999E-3</v>
      </c>
      <c r="CB47" s="77">
        <v>3.2060999999999999E-3</v>
      </c>
      <c r="CC47" s="77">
        <v>3.3246E-3</v>
      </c>
      <c r="CD47" s="77">
        <v>3.4529999999999999E-3</v>
      </c>
      <c r="CE47" s="77">
        <v>3.5913E-3</v>
      </c>
      <c r="CF47" s="96"/>
      <c r="CH47" s="94"/>
      <c r="CI47" s="81">
        <v>50</v>
      </c>
      <c r="CJ47" s="125">
        <f t="shared" si="1"/>
        <v>1.08212E-2</v>
      </c>
      <c r="CK47" s="125">
        <f t="shared" si="2"/>
        <v>3.1573999999999999E-3</v>
      </c>
      <c r="CL47" s="112">
        <v>1.08212E-2</v>
      </c>
      <c r="CM47" s="112">
        <v>3.1573999999999999E-3</v>
      </c>
      <c r="CN47" s="112"/>
      <c r="CO47" s="112"/>
      <c r="CP47" s="112"/>
      <c r="CQ47" s="112"/>
      <c r="CR47" s="96"/>
      <c r="CT47" s="94"/>
      <c r="CU47" s="81">
        <v>34</v>
      </c>
      <c r="CV47" s="125">
        <f t="shared" si="3"/>
        <v>4.595E-4</v>
      </c>
      <c r="CW47" s="125">
        <f t="shared" si="4"/>
        <v>4.595E-4</v>
      </c>
      <c r="CX47" s="112">
        <v>4.595E-4</v>
      </c>
      <c r="CY47" s="112">
        <v>4.595E-4</v>
      </c>
      <c r="CZ47" s="112"/>
      <c r="DA47" s="112"/>
      <c r="DB47" s="112"/>
      <c r="DC47" s="112"/>
      <c r="DD47" s="95"/>
      <c r="DE47" s="95"/>
      <c r="DF47" s="95"/>
      <c r="DG47" s="96"/>
      <c r="DI47" s="94"/>
      <c r="DJ47" s="65">
        <v>33</v>
      </c>
      <c r="DK47" s="77">
        <v>0.1075948</v>
      </c>
      <c r="DL47" s="77">
        <v>9.7805900000000001E-2</v>
      </c>
      <c r="DM47" s="77">
        <v>8.9675900000000003E-2</v>
      </c>
      <c r="DN47" s="77">
        <v>8.2818000000000003E-2</v>
      </c>
      <c r="DO47" s="77">
        <v>7.6957200000000003E-2</v>
      </c>
      <c r="DP47" s="77">
        <v>7.1892800000000007E-2</v>
      </c>
      <c r="DQ47" s="77">
        <v>6.7474900000000004E-2</v>
      </c>
      <c r="DR47" s="77">
        <v>6.3589300000000001E-2</v>
      </c>
      <c r="DS47" s="77">
        <v>6.0147199999999998E-2</v>
      </c>
      <c r="DT47" s="77">
        <v>5.7078700000000003E-2</v>
      </c>
      <c r="DU47" s="77">
        <v>5.4327899999999998E-2</v>
      </c>
      <c r="DV47" s="77">
        <v>5.18495E-2</v>
      </c>
      <c r="DW47" s="77">
        <v>4.9606600000000001E-2</v>
      </c>
      <c r="DX47" s="77">
        <v>4.7568699999999998E-2</v>
      </c>
      <c r="DY47" s="77">
        <v>4.5710599999999997E-2</v>
      </c>
      <c r="DZ47" s="95"/>
      <c r="EA47" s="65">
        <v>33</v>
      </c>
      <c r="EB47" s="77">
        <v>0.10730779999999999</v>
      </c>
      <c r="EC47" s="77">
        <v>9.7503300000000001E-2</v>
      </c>
      <c r="ED47" s="77">
        <v>8.9357000000000006E-2</v>
      </c>
      <c r="EE47" s="77">
        <v>8.2482200000000006E-2</v>
      </c>
      <c r="EF47" s="77">
        <v>7.66038E-2</v>
      </c>
      <c r="EG47" s="77">
        <v>7.1520799999999995E-2</v>
      </c>
      <c r="EH47" s="77">
        <v>6.7083000000000004E-2</v>
      </c>
      <c r="EI47" s="77">
        <v>6.3175700000000001E-2</v>
      </c>
      <c r="EJ47" s="77">
        <v>5.9710199999999998E-2</v>
      </c>
      <c r="EK47" s="77">
        <v>5.66165E-2</v>
      </c>
      <c r="EL47" s="77">
        <v>5.3838499999999997E-2</v>
      </c>
      <c r="EM47" s="77">
        <v>5.1331300000000003E-2</v>
      </c>
      <c r="EN47" s="77">
        <v>4.90576E-2</v>
      </c>
      <c r="EO47" s="77">
        <v>4.69872E-2</v>
      </c>
      <c r="EP47" s="77">
        <v>4.5094700000000001E-2</v>
      </c>
      <c r="EQ47" s="96"/>
      <c r="ES47" s="94"/>
      <c r="ET47" s="65">
        <v>33</v>
      </c>
      <c r="EU47" s="77">
        <v>0.18033859999999999</v>
      </c>
      <c r="EV47" s="77">
        <v>0.1541738</v>
      </c>
      <c r="EW47" s="77">
        <v>0.134683</v>
      </c>
      <c r="EX47" s="77">
        <v>0.1196045</v>
      </c>
      <c r="EY47" s="77">
        <v>0.1075948</v>
      </c>
      <c r="EZ47" s="77">
        <v>9.7805900000000001E-2</v>
      </c>
      <c r="FA47" s="77">
        <v>8.9675900000000003E-2</v>
      </c>
      <c r="FB47" s="77">
        <v>8.2818000000000003E-2</v>
      </c>
      <c r="FC47" s="77">
        <v>7.6957200000000003E-2</v>
      </c>
      <c r="FD47" s="77">
        <v>7.1892800000000007E-2</v>
      </c>
      <c r="FE47" s="77">
        <v>6.7474900000000004E-2</v>
      </c>
      <c r="FF47" s="77">
        <v>6.3589300000000001E-2</v>
      </c>
      <c r="FG47" s="77">
        <v>6.0147199999999998E-2</v>
      </c>
      <c r="FH47" s="77">
        <v>5.7078700000000003E-2</v>
      </c>
      <c r="FI47" s="77">
        <v>5.4327899999999998E-2</v>
      </c>
      <c r="FJ47" s="95"/>
      <c r="FK47" s="65">
        <v>33</v>
      </c>
      <c r="FL47" s="77">
        <v>0.18010519999999999</v>
      </c>
      <c r="FM47" s="77">
        <v>0.15392829999999999</v>
      </c>
      <c r="FN47" s="77">
        <v>0.13442470000000001</v>
      </c>
      <c r="FO47" s="77">
        <v>0.1193323</v>
      </c>
      <c r="FP47" s="77">
        <v>0.10730779999999999</v>
      </c>
      <c r="FQ47" s="77">
        <v>9.7503300000000001E-2</v>
      </c>
      <c r="FR47" s="77">
        <v>8.9357000000000006E-2</v>
      </c>
      <c r="FS47" s="77">
        <v>8.2482200000000006E-2</v>
      </c>
      <c r="FT47" s="77">
        <v>7.66038E-2</v>
      </c>
      <c r="FU47" s="77">
        <v>7.1520799999999995E-2</v>
      </c>
      <c r="FV47" s="77">
        <v>6.7083000000000004E-2</v>
      </c>
      <c r="FW47" s="77">
        <v>6.3175700000000001E-2</v>
      </c>
      <c r="FX47" s="77">
        <v>5.9710199999999998E-2</v>
      </c>
      <c r="FY47" s="77">
        <v>5.66165E-2</v>
      </c>
      <c r="FZ47" s="77">
        <v>5.3838499999999997E-2</v>
      </c>
      <c r="GA47" s="96"/>
    </row>
    <row r="48" spans="1:183" ht="15" customHeight="1" x14ac:dyDescent="0.25">
      <c r="A48" s="110">
        <v>34</v>
      </c>
      <c r="B48" s="75">
        <v>3.2759999999999998E-3</v>
      </c>
      <c r="C48" s="75">
        <v>2.4310999999999998E-3</v>
      </c>
      <c r="D48" s="75">
        <v>1.4824E-3</v>
      </c>
      <c r="E48" s="75">
        <v>1.4824E-3</v>
      </c>
      <c r="F48" s="75">
        <v>1.7789999999999999E-4</v>
      </c>
      <c r="G48" s="75">
        <v>1.7789999999999999E-4</v>
      </c>
      <c r="H48" s="75">
        <v>5.1880000000000003E-4</v>
      </c>
      <c r="I48" s="75">
        <v>5.1880000000000003E-4</v>
      </c>
      <c r="J48" s="75">
        <v>7.5600000000000005E-4</v>
      </c>
      <c r="K48" s="75">
        <v>7.5600000000000005E-4</v>
      </c>
      <c r="L48" s="75">
        <v>3.7058999999999998E-3</v>
      </c>
      <c r="M48" s="75">
        <v>3.7058999999999998E-3</v>
      </c>
      <c r="N48" s="111">
        <v>0</v>
      </c>
      <c r="O48" s="111">
        <v>0</v>
      </c>
      <c r="Q48" s="110">
        <v>34</v>
      </c>
      <c r="R48" s="75">
        <v>2.4310999999999998E-3</v>
      </c>
      <c r="S48" s="75">
        <v>1.3489000000000001E-3</v>
      </c>
      <c r="T48" s="75">
        <v>1.2895999999999999E-3</v>
      </c>
      <c r="U48" s="75">
        <v>1.2895999999999999E-3</v>
      </c>
      <c r="V48" s="111">
        <v>0</v>
      </c>
      <c r="W48" s="111">
        <v>0</v>
      </c>
      <c r="X48" s="118">
        <v>0</v>
      </c>
      <c r="Y48" s="118">
        <v>0</v>
      </c>
      <c r="Z48" s="75">
        <v>4.7439999999999998E-4</v>
      </c>
      <c r="AA48" s="75">
        <v>4.7439999999999998E-4</v>
      </c>
      <c r="AB48" s="78">
        <v>2.6681999999999999E-3</v>
      </c>
      <c r="AC48" s="78">
        <v>2.6681999999999999E-3</v>
      </c>
      <c r="AD48" s="117">
        <v>0</v>
      </c>
      <c r="AE48" s="117">
        <v>0</v>
      </c>
      <c r="AG48" s="110">
        <v>34</v>
      </c>
      <c r="AH48" s="78">
        <v>2.7867999999999999E-3</v>
      </c>
      <c r="AI48" s="78">
        <v>1.0820999999999999E-3</v>
      </c>
      <c r="AJ48" s="75">
        <v>1.4082000000000001E-3</v>
      </c>
      <c r="AK48" s="75">
        <v>1.4082000000000001E-3</v>
      </c>
      <c r="AL48" s="77">
        <v>0</v>
      </c>
      <c r="AM48" s="77">
        <v>0</v>
      </c>
      <c r="AN48" s="78">
        <v>4.4499999999999997E-5</v>
      </c>
      <c r="AO48" s="78">
        <v>4.4499999999999997E-5</v>
      </c>
      <c r="AP48" s="75">
        <v>4.595E-4</v>
      </c>
      <c r="AQ48" s="75">
        <v>4.595E-4</v>
      </c>
      <c r="AR48" s="79">
        <v>0</v>
      </c>
      <c r="AS48" s="79">
        <v>0</v>
      </c>
      <c r="AT48" s="79">
        <v>0</v>
      </c>
      <c r="AU48" s="79">
        <v>0</v>
      </c>
      <c r="AX48" s="94"/>
      <c r="AY48" s="65">
        <v>34</v>
      </c>
      <c r="AZ48" s="77">
        <v>3.2759999999999998E-3</v>
      </c>
      <c r="BA48" s="77">
        <v>3.3722000000000001E-3</v>
      </c>
      <c r="BB48" s="77">
        <v>3.493E-3</v>
      </c>
      <c r="BC48" s="77">
        <v>3.6235E-3</v>
      </c>
      <c r="BD48" s="77">
        <v>3.7724999999999998E-3</v>
      </c>
      <c r="BE48" s="77">
        <v>3.9329999999999999E-3</v>
      </c>
      <c r="BF48" s="77">
        <v>4.1041999999999997E-3</v>
      </c>
      <c r="BG48" s="77">
        <v>4.2837999999999999E-3</v>
      </c>
      <c r="BH48" s="77">
        <v>4.4736000000000003E-3</v>
      </c>
      <c r="BI48" s="77">
        <v>4.6747999999999998E-3</v>
      </c>
      <c r="BJ48" s="77">
        <v>4.888E-3</v>
      </c>
      <c r="BK48" s="77">
        <v>5.1161000000000002E-3</v>
      </c>
      <c r="BL48" s="77">
        <v>5.3651999999999997E-3</v>
      </c>
      <c r="BM48" s="77">
        <v>5.6439000000000003E-3</v>
      </c>
      <c r="BN48" s="77">
        <v>5.9505000000000001E-3</v>
      </c>
      <c r="BO48" s="95"/>
      <c r="BP48" s="65">
        <v>34</v>
      </c>
      <c r="BQ48" s="77">
        <v>2.4310999999999998E-3</v>
      </c>
      <c r="BR48" s="77">
        <v>2.4903E-3</v>
      </c>
      <c r="BS48" s="77">
        <v>2.5692000000000002E-3</v>
      </c>
      <c r="BT48" s="77">
        <v>2.6456000000000001E-3</v>
      </c>
      <c r="BU48" s="77">
        <v>2.7239E-3</v>
      </c>
      <c r="BV48" s="77">
        <v>2.8056000000000001E-3</v>
      </c>
      <c r="BW48" s="77">
        <v>2.8890999999999999E-3</v>
      </c>
      <c r="BX48" s="77">
        <v>2.9775000000000001E-3</v>
      </c>
      <c r="BY48" s="77">
        <v>3.0722000000000002E-3</v>
      </c>
      <c r="BZ48" s="77">
        <v>3.1759000000000002E-3</v>
      </c>
      <c r="CA48" s="77">
        <v>3.2885000000000002E-3</v>
      </c>
      <c r="CB48" s="77">
        <v>3.4102E-3</v>
      </c>
      <c r="CC48" s="77">
        <v>3.5422000000000001E-3</v>
      </c>
      <c r="CD48" s="77">
        <v>3.6843000000000002E-3</v>
      </c>
      <c r="CE48" s="77">
        <v>3.8381999999999999E-3</v>
      </c>
      <c r="CF48" s="96"/>
      <c r="CH48" s="94"/>
      <c r="CI48" s="81">
        <v>51</v>
      </c>
      <c r="CJ48" s="125">
        <f t="shared" si="1"/>
        <v>1.18292E-2</v>
      </c>
      <c r="CK48" s="125">
        <f t="shared" si="2"/>
        <v>3.4242000000000001E-3</v>
      </c>
      <c r="CL48" s="112">
        <v>1.18292E-2</v>
      </c>
      <c r="CM48" s="112">
        <v>3.4242000000000001E-3</v>
      </c>
      <c r="CN48" s="112"/>
      <c r="CO48" s="112"/>
      <c r="CP48" s="112"/>
      <c r="CQ48" s="112"/>
      <c r="CR48" s="96"/>
      <c r="CT48" s="94"/>
      <c r="CU48" s="81">
        <v>35</v>
      </c>
      <c r="CV48" s="125">
        <f t="shared" si="3"/>
        <v>4.595E-4</v>
      </c>
      <c r="CW48" s="125">
        <f t="shared" si="4"/>
        <v>4.595E-4</v>
      </c>
      <c r="CX48" s="112">
        <v>4.595E-4</v>
      </c>
      <c r="CY48" s="112">
        <v>4.595E-4</v>
      </c>
      <c r="CZ48" s="112"/>
      <c r="DA48" s="112"/>
      <c r="DB48" s="112"/>
      <c r="DC48" s="112"/>
      <c r="DD48" s="95"/>
      <c r="DE48" s="95"/>
      <c r="DF48" s="95"/>
      <c r="DG48" s="96"/>
      <c r="DI48" s="94"/>
      <c r="DJ48" s="65">
        <v>34</v>
      </c>
      <c r="DK48" s="77">
        <v>0.1076594</v>
      </c>
      <c r="DL48" s="77">
        <v>9.7874900000000001E-2</v>
      </c>
      <c r="DM48" s="77">
        <v>8.9749300000000004E-2</v>
      </c>
      <c r="DN48" s="77">
        <v>8.2895899999999995E-2</v>
      </c>
      <c r="DO48" s="77">
        <v>7.7039700000000003E-2</v>
      </c>
      <c r="DP48" s="77">
        <v>7.1980500000000003E-2</v>
      </c>
      <c r="DQ48" s="77">
        <v>6.7568299999999998E-2</v>
      </c>
      <c r="DR48" s="77">
        <v>6.3688599999999998E-2</v>
      </c>
      <c r="DS48" s="77">
        <v>6.0252699999999999E-2</v>
      </c>
      <c r="DT48" s="77">
        <v>5.7190600000000001E-2</v>
      </c>
      <c r="DU48" s="77">
        <v>5.4446099999999997E-2</v>
      </c>
      <c r="DV48" s="77">
        <v>5.1974100000000002E-2</v>
      </c>
      <c r="DW48" s="77">
        <v>4.97376E-2</v>
      </c>
      <c r="DX48" s="77">
        <v>4.7706400000000003E-2</v>
      </c>
      <c r="DY48" s="77">
        <v>4.5855399999999998E-2</v>
      </c>
      <c r="DZ48" s="95"/>
      <c r="EA48" s="65">
        <v>34</v>
      </c>
      <c r="EB48" s="77">
        <v>0.1073481</v>
      </c>
      <c r="EC48" s="77">
        <v>9.7545199999999999E-2</v>
      </c>
      <c r="ED48" s="77">
        <v>8.9400800000000002E-2</v>
      </c>
      <c r="EE48" s="77">
        <v>8.2528000000000004E-2</v>
      </c>
      <c r="EF48" s="77">
        <v>7.6651700000000003E-2</v>
      </c>
      <c r="EG48" s="77">
        <v>7.1570900000000007E-2</v>
      </c>
      <c r="EH48" s="77">
        <v>6.7135500000000001E-2</v>
      </c>
      <c r="EI48" s="77">
        <v>6.3230800000000004E-2</v>
      </c>
      <c r="EJ48" s="77">
        <v>5.9767899999999999E-2</v>
      </c>
      <c r="EK48" s="77">
        <v>5.6676900000000002E-2</v>
      </c>
      <c r="EL48" s="77">
        <v>5.39018E-2</v>
      </c>
      <c r="EM48" s="77">
        <v>5.13973E-2</v>
      </c>
      <c r="EN48" s="77">
        <v>4.9126599999999999E-2</v>
      </c>
      <c r="EO48" s="77">
        <v>4.70591E-2</v>
      </c>
      <c r="EP48" s="77">
        <v>4.5169599999999997E-2</v>
      </c>
      <c r="EQ48" s="96"/>
      <c r="ES48" s="94"/>
      <c r="ET48" s="65">
        <v>34</v>
      </c>
      <c r="EU48" s="77">
        <v>0.18038119999999999</v>
      </c>
      <c r="EV48" s="77">
        <v>0.1542229</v>
      </c>
      <c r="EW48" s="77">
        <v>0.13473779999999999</v>
      </c>
      <c r="EX48" s="77">
        <v>0.1196644</v>
      </c>
      <c r="EY48" s="77">
        <v>0.1076594</v>
      </c>
      <c r="EZ48" s="77">
        <v>9.7874900000000001E-2</v>
      </c>
      <c r="FA48" s="77">
        <v>8.9749300000000004E-2</v>
      </c>
      <c r="FB48" s="77">
        <v>8.2895899999999995E-2</v>
      </c>
      <c r="FC48" s="77">
        <v>7.7039700000000003E-2</v>
      </c>
      <c r="FD48" s="77">
        <v>7.1980500000000003E-2</v>
      </c>
      <c r="FE48" s="77">
        <v>6.7568299999999998E-2</v>
      </c>
      <c r="FF48" s="77">
        <v>6.3688599999999998E-2</v>
      </c>
      <c r="FG48" s="77">
        <v>6.0252699999999999E-2</v>
      </c>
      <c r="FH48" s="77">
        <v>5.7190600000000001E-2</v>
      </c>
      <c r="FI48" s="77">
        <v>5.4446099999999997E-2</v>
      </c>
      <c r="FJ48" s="95"/>
      <c r="FK48" s="65">
        <v>34</v>
      </c>
      <c r="FL48" s="77">
        <v>0.18013950000000001</v>
      </c>
      <c r="FM48" s="77">
        <v>0.1539643</v>
      </c>
      <c r="FN48" s="77">
        <v>0.1344621</v>
      </c>
      <c r="FO48" s="77">
        <v>0.11937109999999999</v>
      </c>
      <c r="FP48" s="77">
        <v>0.1073481</v>
      </c>
      <c r="FQ48" s="77">
        <v>9.7545199999999999E-2</v>
      </c>
      <c r="FR48" s="77">
        <v>8.9400800000000002E-2</v>
      </c>
      <c r="FS48" s="77">
        <v>8.2528000000000004E-2</v>
      </c>
      <c r="FT48" s="77">
        <v>7.6651700000000003E-2</v>
      </c>
      <c r="FU48" s="77">
        <v>7.1570900000000007E-2</v>
      </c>
      <c r="FV48" s="77">
        <v>6.7135500000000001E-2</v>
      </c>
      <c r="FW48" s="77">
        <v>6.3230800000000004E-2</v>
      </c>
      <c r="FX48" s="77">
        <v>5.9767899999999999E-2</v>
      </c>
      <c r="FY48" s="77">
        <v>5.6676900000000002E-2</v>
      </c>
      <c r="FZ48" s="77">
        <v>5.39018E-2</v>
      </c>
      <c r="GA48" s="96"/>
    </row>
    <row r="49" spans="1:183" ht="15" customHeight="1" x14ac:dyDescent="0.25">
      <c r="A49" s="110">
        <v>35</v>
      </c>
      <c r="B49" s="75">
        <v>3.4686999999999999E-3</v>
      </c>
      <c r="C49" s="75">
        <v>2.5496E-3</v>
      </c>
      <c r="D49" s="75">
        <v>1.4824E-3</v>
      </c>
      <c r="E49" s="75">
        <v>1.4824E-3</v>
      </c>
      <c r="F49" s="75">
        <v>1.7789999999999999E-4</v>
      </c>
      <c r="G49" s="75">
        <v>1.7789999999999999E-4</v>
      </c>
      <c r="H49" s="75">
        <v>5.1880000000000003E-4</v>
      </c>
      <c r="I49" s="75">
        <v>5.1880000000000003E-4</v>
      </c>
      <c r="J49" s="75">
        <v>7.5600000000000005E-4</v>
      </c>
      <c r="K49" s="75">
        <v>7.5600000000000005E-4</v>
      </c>
      <c r="L49" s="75">
        <v>3.7058999999999998E-3</v>
      </c>
      <c r="M49" s="75">
        <v>3.7058999999999998E-3</v>
      </c>
      <c r="N49" s="111">
        <v>0</v>
      </c>
      <c r="O49" s="111">
        <v>0</v>
      </c>
      <c r="Q49" s="110">
        <v>35</v>
      </c>
      <c r="R49" s="75">
        <v>2.5644999999999999E-3</v>
      </c>
      <c r="S49" s="75">
        <v>1.4231000000000001E-3</v>
      </c>
      <c r="T49" s="75">
        <v>1.2895999999999999E-3</v>
      </c>
      <c r="U49" s="75">
        <v>1.2895999999999999E-3</v>
      </c>
      <c r="V49" s="111">
        <v>0</v>
      </c>
      <c r="W49" s="111">
        <v>0</v>
      </c>
      <c r="X49" s="118">
        <v>0</v>
      </c>
      <c r="Y49" s="118">
        <v>0</v>
      </c>
      <c r="Z49" s="75">
        <v>4.7439999999999998E-4</v>
      </c>
      <c r="AA49" s="75">
        <v>4.7439999999999998E-4</v>
      </c>
      <c r="AB49" s="78">
        <v>2.6681999999999999E-3</v>
      </c>
      <c r="AC49" s="78">
        <v>2.6681999999999999E-3</v>
      </c>
      <c r="AD49" s="117">
        <v>0</v>
      </c>
      <c r="AE49" s="117">
        <v>0</v>
      </c>
      <c r="AG49" s="110">
        <v>35</v>
      </c>
      <c r="AH49" s="78">
        <v>2.9499000000000001E-3</v>
      </c>
      <c r="AI49" s="78">
        <v>1.1266E-3</v>
      </c>
      <c r="AJ49" s="75">
        <v>1.4082000000000001E-3</v>
      </c>
      <c r="AK49" s="75">
        <v>1.4082000000000001E-3</v>
      </c>
      <c r="AL49" s="77">
        <v>0</v>
      </c>
      <c r="AM49" s="77">
        <v>0</v>
      </c>
      <c r="AN49" s="78">
        <v>4.4499999999999997E-5</v>
      </c>
      <c r="AO49" s="78">
        <v>4.4499999999999997E-5</v>
      </c>
      <c r="AP49" s="75">
        <v>4.595E-4</v>
      </c>
      <c r="AQ49" s="75">
        <v>4.595E-4</v>
      </c>
      <c r="AR49" s="79">
        <v>0</v>
      </c>
      <c r="AS49" s="79">
        <v>0</v>
      </c>
      <c r="AT49" s="79">
        <v>0</v>
      </c>
      <c r="AU49" s="79">
        <v>0</v>
      </c>
      <c r="AX49" s="94"/>
      <c r="AY49" s="65">
        <v>35</v>
      </c>
      <c r="AZ49" s="77">
        <v>3.4686999999999999E-3</v>
      </c>
      <c r="BA49" s="77">
        <v>3.6018999999999999E-3</v>
      </c>
      <c r="BB49" s="77">
        <v>3.7399E-3</v>
      </c>
      <c r="BC49" s="77">
        <v>3.8974999999999999E-3</v>
      </c>
      <c r="BD49" s="77">
        <v>4.0655999999999999E-3</v>
      </c>
      <c r="BE49" s="77">
        <v>4.2437000000000004E-3</v>
      </c>
      <c r="BF49" s="77">
        <v>4.4295000000000003E-3</v>
      </c>
      <c r="BG49" s="77">
        <v>4.6254E-3</v>
      </c>
      <c r="BH49" s="77">
        <v>4.8327999999999999E-3</v>
      </c>
      <c r="BI49" s="77">
        <v>5.0521999999999997E-3</v>
      </c>
      <c r="BJ49" s="77">
        <v>5.2868999999999998E-3</v>
      </c>
      <c r="BK49" s="77">
        <v>5.5434000000000004E-3</v>
      </c>
      <c r="BL49" s="77">
        <v>5.8307999999999997E-3</v>
      </c>
      <c r="BM49" s="77">
        <v>6.1469999999999997E-3</v>
      </c>
      <c r="BN49" s="77">
        <v>6.4923999999999997E-3</v>
      </c>
      <c r="BO49" s="95"/>
      <c r="BP49" s="65">
        <v>35</v>
      </c>
      <c r="BQ49" s="77">
        <v>2.5496E-3</v>
      </c>
      <c r="BR49" s="77">
        <v>2.6384999999999998E-3</v>
      </c>
      <c r="BS49" s="77">
        <v>2.7174E-3</v>
      </c>
      <c r="BT49" s="77">
        <v>2.7975000000000001E-3</v>
      </c>
      <c r="BU49" s="77">
        <v>2.8809E-3</v>
      </c>
      <c r="BV49" s="77">
        <v>2.9659999999999999E-3</v>
      </c>
      <c r="BW49" s="77">
        <v>3.0561999999999998E-3</v>
      </c>
      <c r="BX49" s="77">
        <v>3.1532000000000001E-3</v>
      </c>
      <c r="BY49" s="77">
        <v>3.2596000000000001E-3</v>
      </c>
      <c r="BZ49" s="77">
        <v>3.3752999999999999E-3</v>
      </c>
      <c r="CA49" s="77">
        <v>3.5005000000000001E-3</v>
      </c>
      <c r="CB49" s="77">
        <v>3.6362999999999999E-3</v>
      </c>
      <c r="CC49" s="77">
        <v>3.7824E-3</v>
      </c>
      <c r="CD49" s="77">
        <v>3.9405999999999998E-3</v>
      </c>
      <c r="CE49" s="77">
        <v>4.1121999999999999E-3</v>
      </c>
      <c r="CF49" s="96"/>
      <c r="CH49" s="94"/>
      <c r="CI49" s="81">
        <v>52</v>
      </c>
      <c r="CJ49" s="125">
        <f t="shared" si="1"/>
        <v>1.28816E-2</v>
      </c>
      <c r="CK49" s="125">
        <f t="shared" si="2"/>
        <v>3.6911000000000001E-3</v>
      </c>
      <c r="CL49" s="112">
        <v>1.28816E-2</v>
      </c>
      <c r="CM49" s="112">
        <v>3.6911000000000001E-3</v>
      </c>
      <c r="CN49" s="112"/>
      <c r="CO49" s="112"/>
      <c r="CP49" s="112"/>
      <c r="CQ49" s="112"/>
      <c r="CR49" s="96"/>
      <c r="CT49" s="94"/>
      <c r="CU49" s="81">
        <v>36</v>
      </c>
      <c r="CV49" s="125">
        <f t="shared" si="3"/>
        <v>4.4470000000000002E-4</v>
      </c>
      <c r="CW49" s="125">
        <f t="shared" si="4"/>
        <v>4.4470000000000002E-4</v>
      </c>
      <c r="CX49" s="112">
        <v>4.4470000000000002E-4</v>
      </c>
      <c r="CY49" s="112">
        <v>4.4470000000000002E-4</v>
      </c>
      <c r="CZ49" s="112"/>
      <c r="DA49" s="112"/>
      <c r="DB49" s="112"/>
      <c r="DC49" s="112"/>
      <c r="DD49" s="95"/>
      <c r="DE49" s="95"/>
      <c r="DF49" s="95"/>
      <c r="DG49" s="96"/>
      <c r="DI49" s="94"/>
      <c r="DJ49" s="65">
        <v>35</v>
      </c>
      <c r="DK49" s="77">
        <v>0.1077423</v>
      </c>
      <c r="DL49" s="77">
        <v>9.7961800000000002E-2</v>
      </c>
      <c r="DM49" s="77">
        <v>8.9840199999999995E-2</v>
      </c>
      <c r="DN49" s="77">
        <v>8.2991099999999998E-2</v>
      </c>
      <c r="DO49" s="77">
        <v>7.714E-2</v>
      </c>
      <c r="DP49" s="77">
        <v>7.2086399999999995E-2</v>
      </c>
      <c r="DQ49" s="77">
        <v>6.7680100000000007E-2</v>
      </c>
      <c r="DR49" s="77">
        <v>6.3806699999999994E-2</v>
      </c>
      <c r="DS49" s="77">
        <v>6.0377199999999999E-2</v>
      </c>
      <c r="DT49" s="77">
        <v>5.7321400000000002E-2</v>
      </c>
      <c r="DU49" s="77">
        <v>5.4583300000000001E-2</v>
      </c>
      <c r="DV49" s="77">
        <v>5.2117799999999999E-2</v>
      </c>
      <c r="DW49" s="77">
        <v>4.9888099999999998E-2</v>
      </c>
      <c r="DX49" s="77">
        <v>4.78641E-2</v>
      </c>
      <c r="DY49" s="77">
        <v>4.6020699999999998E-2</v>
      </c>
      <c r="DZ49" s="95"/>
      <c r="EA49" s="65">
        <v>35</v>
      </c>
      <c r="EB49" s="77">
        <v>0.107392</v>
      </c>
      <c r="EC49" s="77">
        <v>9.7591200000000003E-2</v>
      </c>
      <c r="ED49" s="77">
        <v>8.9448899999999998E-2</v>
      </c>
      <c r="EE49" s="77">
        <v>8.2578299999999993E-2</v>
      </c>
      <c r="EF49" s="77">
        <v>7.6704400000000006E-2</v>
      </c>
      <c r="EG49" s="77">
        <v>7.1626099999999998E-2</v>
      </c>
      <c r="EH49" s="77">
        <v>6.71934E-2</v>
      </c>
      <c r="EI49" s="77">
        <v>6.3291500000000001E-2</v>
      </c>
      <c r="EJ49" s="77">
        <v>5.9831500000000003E-2</v>
      </c>
      <c r="EK49" s="77">
        <v>5.6743399999999999E-2</v>
      </c>
      <c r="EL49" s="77">
        <v>5.3971199999999997E-2</v>
      </c>
      <c r="EM49" s="77">
        <v>5.1469800000000003E-2</v>
      </c>
      <c r="EN49" s="77">
        <v>4.9202099999999999E-2</v>
      </c>
      <c r="EO49" s="77">
        <v>4.7137800000000001E-2</v>
      </c>
      <c r="EP49" s="77">
        <v>4.5251699999999999E-2</v>
      </c>
      <c r="EQ49" s="96"/>
      <c r="ES49" s="94"/>
      <c r="ET49" s="65">
        <v>35</v>
      </c>
      <c r="EU49" s="77">
        <v>0.180447</v>
      </c>
      <c r="EV49" s="77">
        <v>0.1542936</v>
      </c>
      <c r="EW49" s="77">
        <v>0.13481280000000001</v>
      </c>
      <c r="EX49" s="77">
        <v>0.1197434</v>
      </c>
      <c r="EY49" s="77">
        <v>0.1077423</v>
      </c>
      <c r="EZ49" s="77">
        <v>9.7961800000000002E-2</v>
      </c>
      <c r="FA49" s="77">
        <v>8.9840199999999995E-2</v>
      </c>
      <c r="FB49" s="77">
        <v>8.2991099999999998E-2</v>
      </c>
      <c r="FC49" s="77">
        <v>7.714E-2</v>
      </c>
      <c r="FD49" s="77">
        <v>7.2086399999999995E-2</v>
      </c>
      <c r="FE49" s="77">
        <v>6.7680100000000007E-2</v>
      </c>
      <c r="FF49" s="77">
        <v>6.3806699999999994E-2</v>
      </c>
      <c r="FG49" s="77">
        <v>6.0377199999999999E-2</v>
      </c>
      <c r="FH49" s="77">
        <v>5.7321400000000002E-2</v>
      </c>
      <c r="FI49" s="77">
        <v>5.4583300000000001E-2</v>
      </c>
      <c r="FJ49" s="95"/>
      <c r="FK49" s="65">
        <v>35</v>
      </c>
      <c r="FL49" s="77">
        <v>0.1801769</v>
      </c>
      <c r="FM49" s="77">
        <v>0.15400330000000001</v>
      </c>
      <c r="FN49" s="77">
        <v>0.1345026</v>
      </c>
      <c r="FO49" s="77">
        <v>0.1194132</v>
      </c>
      <c r="FP49" s="77">
        <v>0.107392</v>
      </c>
      <c r="FQ49" s="77">
        <v>9.7591200000000003E-2</v>
      </c>
      <c r="FR49" s="77">
        <v>8.9448899999999998E-2</v>
      </c>
      <c r="FS49" s="77">
        <v>8.2578299999999993E-2</v>
      </c>
      <c r="FT49" s="77">
        <v>7.6704400000000006E-2</v>
      </c>
      <c r="FU49" s="77">
        <v>7.1626099999999998E-2</v>
      </c>
      <c r="FV49" s="77">
        <v>6.71934E-2</v>
      </c>
      <c r="FW49" s="77">
        <v>6.3291500000000001E-2</v>
      </c>
      <c r="FX49" s="77">
        <v>5.9831500000000003E-2</v>
      </c>
      <c r="FY49" s="77">
        <v>5.6743399999999999E-2</v>
      </c>
      <c r="FZ49" s="77">
        <v>5.3971199999999997E-2</v>
      </c>
      <c r="GA49" s="96"/>
    </row>
    <row r="50" spans="1:183" ht="15" customHeight="1" x14ac:dyDescent="0.25">
      <c r="A50" s="110">
        <v>36</v>
      </c>
      <c r="B50" s="75">
        <v>3.7355000000000001E-3</v>
      </c>
      <c r="C50" s="75">
        <v>2.7274999999999999E-3</v>
      </c>
      <c r="D50" s="75">
        <v>1.4824E-3</v>
      </c>
      <c r="E50" s="75">
        <v>1.4824E-3</v>
      </c>
      <c r="F50" s="75">
        <v>1.7789999999999999E-4</v>
      </c>
      <c r="G50" s="75">
        <v>1.7789999999999999E-4</v>
      </c>
      <c r="H50" s="75">
        <v>5.1880000000000003E-4</v>
      </c>
      <c r="I50" s="75">
        <v>5.1880000000000003E-4</v>
      </c>
      <c r="J50" s="75">
        <v>7.5600000000000005E-4</v>
      </c>
      <c r="K50" s="75">
        <v>7.5600000000000005E-4</v>
      </c>
      <c r="L50" s="75">
        <v>3.7058999999999998E-3</v>
      </c>
      <c r="M50" s="75">
        <v>3.7058999999999998E-3</v>
      </c>
      <c r="N50" s="111">
        <v>0</v>
      </c>
      <c r="O50" s="111">
        <v>0</v>
      </c>
      <c r="Q50" s="110">
        <v>36</v>
      </c>
      <c r="R50" s="75">
        <v>2.7572E-3</v>
      </c>
      <c r="S50" s="75">
        <v>1.5120000000000001E-3</v>
      </c>
      <c r="T50" s="75">
        <v>1.2895999999999999E-3</v>
      </c>
      <c r="U50" s="75">
        <v>1.2895999999999999E-3</v>
      </c>
      <c r="V50" s="111">
        <v>0</v>
      </c>
      <c r="W50" s="111">
        <v>0</v>
      </c>
      <c r="X50" s="118">
        <v>0</v>
      </c>
      <c r="Y50" s="118">
        <v>0</v>
      </c>
      <c r="Z50" s="75">
        <v>4.7439999999999998E-4</v>
      </c>
      <c r="AA50" s="75">
        <v>4.7439999999999998E-4</v>
      </c>
      <c r="AB50" s="78">
        <v>2.6681999999999999E-3</v>
      </c>
      <c r="AC50" s="78">
        <v>2.6681999999999999E-3</v>
      </c>
      <c r="AD50" s="117">
        <v>0</v>
      </c>
      <c r="AE50" s="117">
        <v>0</v>
      </c>
      <c r="AG50" s="110">
        <v>36</v>
      </c>
      <c r="AH50" s="78">
        <v>3.1722E-3</v>
      </c>
      <c r="AI50" s="78">
        <v>1.2007000000000001E-3</v>
      </c>
      <c r="AJ50" s="75">
        <v>1.4082000000000001E-3</v>
      </c>
      <c r="AK50" s="75">
        <v>1.4082000000000001E-3</v>
      </c>
      <c r="AL50" s="77">
        <v>0</v>
      </c>
      <c r="AM50" s="77">
        <v>0</v>
      </c>
      <c r="AN50" s="78">
        <v>4.4499999999999997E-5</v>
      </c>
      <c r="AO50" s="78">
        <v>4.4499999999999997E-5</v>
      </c>
      <c r="AP50" s="75">
        <v>4.4470000000000002E-4</v>
      </c>
      <c r="AQ50" s="75">
        <v>4.4470000000000002E-4</v>
      </c>
      <c r="AR50" s="79">
        <v>0</v>
      </c>
      <c r="AS50" s="79">
        <v>0</v>
      </c>
      <c r="AT50" s="79">
        <v>0</v>
      </c>
      <c r="AU50" s="79">
        <v>0</v>
      </c>
      <c r="AX50" s="94"/>
      <c r="AY50" s="65">
        <v>36</v>
      </c>
      <c r="AZ50" s="77">
        <v>3.7355000000000001E-3</v>
      </c>
      <c r="BA50" s="77">
        <v>3.8760999999999999E-3</v>
      </c>
      <c r="BB50" s="77">
        <v>4.0412E-3</v>
      </c>
      <c r="BC50" s="77">
        <v>4.2158999999999999E-3</v>
      </c>
      <c r="BD50" s="77">
        <v>4.4001999999999999E-3</v>
      </c>
      <c r="BE50" s="77">
        <v>4.5915000000000001E-3</v>
      </c>
      <c r="BF50" s="77">
        <v>4.7929000000000001E-3</v>
      </c>
      <c r="BG50" s="77">
        <v>5.0058999999999998E-3</v>
      </c>
      <c r="BH50" s="77">
        <v>5.2313000000000004E-3</v>
      </c>
      <c r="BI50" s="77">
        <v>5.4723000000000003E-3</v>
      </c>
      <c r="BJ50" s="77">
        <v>5.7362999999999997E-3</v>
      </c>
      <c r="BK50" s="77">
        <v>6.0325999999999999E-3</v>
      </c>
      <c r="BL50" s="77">
        <v>6.3588999999999998E-3</v>
      </c>
      <c r="BM50" s="77">
        <v>6.7150999999999999E-3</v>
      </c>
      <c r="BN50" s="77">
        <v>7.0974000000000002E-3</v>
      </c>
      <c r="BO50" s="95"/>
      <c r="BP50" s="65">
        <v>36</v>
      </c>
      <c r="BQ50" s="77">
        <v>2.7274999999999999E-3</v>
      </c>
      <c r="BR50" s="77">
        <v>2.8016E-3</v>
      </c>
      <c r="BS50" s="77">
        <v>2.8804999999999998E-3</v>
      </c>
      <c r="BT50" s="77">
        <v>2.9642000000000002E-3</v>
      </c>
      <c r="BU50" s="77">
        <v>3.0498999999999999E-3</v>
      </c>
      <c r="BV50" s="77">
        <v>3.1413000000000001E-3</v>
      </c>
      <c r="BW50" s="77">
        <v>3.2401999999999999E-3</v>
      </c>
      <c r="BX50" s="77">
        <v>3.3492999999999999E-3</v>
      </c>
      <c r="BY50" s="77">
        <v>3.4681999999999998E-3</v>
      </c>
      <c r="BZ50" s="77">
        <v>3.5969000000000001E-3</v>
      </c>
      <c r="CA50" s="77">
        <v>3.7366000000000001E-3</v>
      </c>
      <c r="CB50" s="77">
        <v>3.8869E-3</v>
      </c>
      <c r="CC50" s="77">
        <v>4.0496000000000004E-3</v>
      </c>
      <c r="CD50" s="77">
        <v>4.2262000000000003E-3</v>
      </c>
      <c r="CE50" s="77">
        <v>4.4134999999999999E-3</v>
      </c>
      <c r="CF50" s="96"/>
      <c r="CH50" s="94"/>
      <c r="CI50" s="81">
        <v>53</v>
      </c>
      <c r="CJ50" s="125">
        <f t="shared" si="1"/>
        <v>1.3978600000000001E-2</v>
      </c>
      <c r="CK50" s="125">
        <f t="shared" si="2"/>
        <v>3.9727E-3</v>
      </c>
      <c r="CL50" s="112">
        <v>1.3978600000000001E-2</v>
      </c>
      <c r="CM50" s="112">
        <v>3.9727E-3</v>
      </c>
      <c r="CN50" s="112"/>
      <c r="CO50" s="112"/>
      <c r="CP50" s="112"/>
      <c r="CQ50" s="112"/>
      <c r="CR50" s="96"/>
      <c r="CT50" s="94"/>
      <c r="CU50" s="81">
        <v>37</v>
      </c>
      <c r="CV50" s="125">
        <f t="shared" si="3"/>
        <v>4.4470000000000002E-4</v>
      </c>
      <c r="CW50" s="125">
        <f t="shared" si="4"/>
        <v>4.4470000000000002E-4</v>
      </c>
      <c r="CX50" s="112">
        <v>4.4470000000000002E-4</v>
      </c>
      <c r="CY50" s="112">
        <v>4.4470000000000002E-4</v>
      </c>
      <c r="CZ50" s="112"/>
      <c r="DA50" s="112"/>
      <c r="DB50" s="112"/>
      <c r="DC50" s="112"/>
      <c r="DD50" s="95"/>
      <c r="DE50" s="95"/>
      <c r="DF50" s="95"/>
      <c r="DG50" s="96"/>
      <c r="DI50" s="94"/>
      <c r="DJ50" s="65">
        <v>36</v>
      </c>
      <c r="DK50" s="77">
        <v>0.1078363</v>
      </c>
      <c r="DL50" s="77">
        <v>9.8059800000000003E-2</v>
      </c>
      <c r="DM50" s="77">
        <v>8.99427E-2</v>
      </c>
      <c r="DN50" s="77">
        <v>8.3098900000000003E-2</v>
      </c>
      <c r="DO50" s="77">
        <v>7.7253699999999995E-2</v>
      </c>
      <c r="DP50" s="77">
        <v>7.2206300000000001E-2</v>
      </c>
      <c r="DQ50" s="77">
        <v>6.7806599999999995E-2</v>
      </c>
      <c r="DR50" s="77">
        <v>6.3939800000000005E-2</v>
      </c>
      <c r="DS50" s="77">
        <v>6.0516899999999998E-2</v>
      </c>
      <c r="DT50" s="77">
        <v>5.7467699999999997E-2</v>
      </c>
      <c r="DU50" s="77">
        <v>5.4736399999999998E-2</v>
      </c>
      <c r="DV50" s="77">
        <v>5.2277900000000002E-2</v>
      </c>
      <c r="DW50" s="77">
        <v>5.0055599999999999E-2</v>
      </c>
      <c r="DX50" s="77">
        <v>4.8039499999999999E-2</v>
      </c>
      <c r="DY50" s="77">
        <v>4.6204500000000003E-2</v>
      </c>
      <c r="DZ50" s="95"/>
      <c r="EA50" s="65">
        <v>36</v>
      </c>
      <c r="EB50" s="77">
        <v>0.1074408</v>
      </c>
      <c r="EC50" s="77">
        <v>9.7642199999999998E-2</v>
      </c>
      <c r="ED50" s="77">
        <v>8.9502200000000004E-2</v>
      </c>
      <c r="EE50" s="77">
        <v>8.2634200000000005E-2</v>
      </c>
      <c r="EF50" s="77">
        <v>7.6762899999999995E-2</v>
      </c>
      <c r="EG50" s="77">
        <v>7.1687500000000001E-2</v>
      </c>
      <c r="EH50" s="77">
        <v>6.7257700000000004E-2</v>
      </c>
      <c r="EI50" s="77">
        <v>6.3358800000000007E-2</v>
      </c>
      <c r="EJ50" s="77">
        <v>5.9901900000000001E-2</v>
      </c>
      <c r="EK50" s="77">
        <v>5.6816800000000001E-2</v>
      </c>
      <c r="EL50" s="77">
        <v>5.40478E-2</v>
      </c>
      <c r="EM50" s="77">
        <v>5.1549400000000002E-2</v>
      </c>
      <c r="EN50" s="77">
        <v>4.9285000000000002E-2</v>
      </c>
      <c r="EO50" s="77">
        <v>4.7224200000000001E-2</v>
      </c>
      <c r="EP50" s="77">
        <v>4.5342199999999999E-2</v>
      </c>
      <c r="EQ50" s="96"/>
      <c r="ES50" s="94"/>
      <c r="ET50" s="65">
        <v>36</v>
      </c>
      <c r="EU50" s="77">
        <v>0.18052470000000001</v>
      </c>
      <c r="EV50" s="77">
        <v>0.1543757</v>
      </c>
      <c r="EW50" s="77">
        <v>0.13489899999999999</v>
      </c>
      <c r="EX50" s="77">
        <v>0.1198335</v>
      </c>
      <c r="EY50" s="77">
        <v>0.1078363</v>
      </c>
      <c r="EZ50" s="77">
        <v>9.8059800000000003E-2</v>
      </c>
      <c r="FA50" s="77">
        <v>8.99427E-2</v>
      </c>
      <c r="FB50" s="77">
        <v>8.3098900000000003E-2</v>
      </c>
      <c r="FC50" s="77">
        <v>7.7253699999999995E-2</v>
      </c>
      <c r="FD50" s="77">
        <v>7.2206300000000001E-2</v>
      </c>
      <c r="FE50" s="77">
        <v>6.7806599999999995E-2</v>
      </c>
      <c r="FF50" s="77">
        <v>6.3939800000000005E-2</v>
      </c>
      <c r="FG50" s="77">
        <v>6.0516899999999998E-2</v>
      </c>
      <c r="FH50" s="77">
        <v>5.7467699999999997E-2</v>
      </c>
      <c r="FI50" s="77">
        <v>5.4736399999999998E-2</v>
      </c>
      <c r="FJ50" s="95"/>
      <c r="FK50" s="65">
        <v>36</v>
      </c>
      <c r="FL50" s="77">
        <v>0.1802185</v>
      </c>
      <c r="FM50" s="77">
        <v>0.1540464</v>
      </c>
      <c r="FN50" s="77">
        <v>0.13454740000000001</v>
      </c>
      <c r="FO50" s="77">
        <v>0.11945989999999999</v>
      </c>
      <c r="FP50" s="77">
        <v>0.1074408</v>
      </c>
      <c r="FQ50" s="77">
        <v>9.7642199999999998E-2</v>
      </c>
      <c r="FR50" s="77">
        <v>8.9502200000000004E-2</v>
      </c>
      <c r="FS50" s="77">
        <v>8.2634200000000005E-2</v>
      </c>
      <c r="FT50" s="77">
        <v>7.6762899999999995E-2</v>
      </c>
      <c r="FU50" s="77">
        <v>7.1687500000000001E-2</v>
      </c>
      <c r="FV50" s="77">
        <v>6.7257700000000004E-2</v>
      </c>
      <c r="FW50" s="77">
        <v>6.3358800000000007E-2</v>
      </c>
      <c r="FX50" s="77">
        <v>5.9901900000000001E-2</v>
      </c>
      <c r="FY50" s="77">
        <v>5.6816800000000001E-2</v>
      </c>
      <c r="FZ50" s="77">
        <v>5.40478E-2</v>
      </c>
      <c r="GA50" s="96"/>
    </row>
    <row r="51" spans="1:183" ht="15" customHeight="1" x14ac:dyDescent="0.25">
      <c r="A51" s="110">
        <v>37</v>
      </c>
      <c r="B51" s="75">
        <v>4.0172000000000003E-3</v>
      </c>
      <c r="C51" s="75">
        <v>2.8758E-3</v>
      </c>
      <c r="D51" s="75">
        <v>1.4824E-3</v>
      </c>
      <c r="E51" s="75">
        <v>1.4824E-3</v>
      </c>
      <c r="F51" s="75">
        <v>1.7789999999999999E-4</v>
      </c>
      <c r="G51" s="75">
        <v>1.7789999999999999E-4</v>
      </c>
      <c r="H51" s="75">
        <v>5.1880000000000003E-4</v>
      </c>
      <c r="I51" s="75">
        <v>5.1880000000000003E-4</v>
      </c>
      <c r="J51" s="75">
        <v>7.5600000000000005E-4</v>
      </c>
      <c r="K51" s="75">
        <v>7.5600000000000005E-4</v>
      </c>
      <c r="L51" s="75">
        <v>3.7058999999999998E-3</v>
      </c>
      <c r="M51" s="75">
        <v>3.7058999999999998E-3</v>
      </c>
      <c r="N51" s="111">
        <v>0</v>
      </c>
      <c r="O51" s="111">
        <v>0</v>
      </c>
      <c r="Q51" s="110">
        <v>37</v>
      </c>
      <c r="R51" s="75">
        <v>2.9794999999999999E-3</v>
      </c>
      <c r="S51" s="75">
        <v>1.6008999999999999E-3</v>
      </c>
      <c r="T51" s="75">
        <v>1.2895999999999999E-3</v>
      </c>
      <c r="U51" s="75">
        <v>1.2895999999999999E-3</v>
      </c>
      <c r="V51" s="111">
        <v>0</v>
      </c>
      <c r="W51" s="111">
        <v>0</v>
      </c>
      <c r="X51" s="118">
        <v>0</v>
      </c>
      <c r="Y51" s="118">
        <v>0</v>
      </c>
      <c r="Z51" s="75">
        <v>4.7439999999999998E-4</v>
      </c>
      <c r="AA51" s="75">
        <v>4.7439999999999998E-4</v>
      </c>
      <c r="AB51" s="78">
        <v>2.6681999999999999E-3</v>
      </c>
      <c r="AC51" s="78">
        <v>2.6681999999999999E-3</v>
      </c>
      <c r="AD51" s="117">
        <v>0</v>
      </c>
      <c r="AE51" s="117">
        <v>0</v>
      </c>
      <c r="AG51" s="110">
        <v>37</v>
      </c>
      <c r="AH51" s="78">
        <v>3.4242000000000001E-3</v>
      </c>
      <c r="AI51" s="78">
        <v>1.2748E-3</v>
      </c>
      <c r="AJ51" s="75">
        <v>1.4082000000000001E-3</v>
      </c>
      <c r="AK51" s="75">
        <v>1.4082000000000001E-3</v>
      </c>
      <c r="AL51" s="77">
        <v>0</v>
      </c>
      <c r="AM51" s="77">
        <v>0</v>
      </c>
      <c r="AN51" s="78">
        <v>4.4499999999999997E-5</v>
      </c>
      <c r="AO51" s="78">
        <v>4.4499999999999997E-5</v>
      </c>
      <c r="AP51" s="75">
        <v>4.4470000000000002E-4</v>
      </c>
      <c r="AQ51" s="75">
        <v>4.4470000000000002E-4</v>
      </c>
      <c r="AR51" s="79">
        <v>0</v>
      </c>
      <c r="AS51" s="79">
        <v>0</v>
      </c>
      <c r="AT51" s="79">
        <v>0</v>
      </c>
      <c r="AU51" s="79">
        <v>0</v>
      </c>
      <c r="AX51" s="94"/>
      <c r="AY51" s="65">
        <v>37</v>
      </c>
      <c r="AZ51" s="77">
        <v>4.0172000000000003E-3</v>
      </c>
      <c r="BA51" s="77">
        <v>4.1948000000000003E-3</v>
      </c>
      <c r="BB51" s="77">
        <v>4.3771000000000001E-3</v>
      </c>
      <c r="BC51" s="77">
        <v>4.5677000000000001E-3</v>
      </c>
      <c r="BD51" s="77">
        <v>4.7644000000000002E-3</v>
      </c>
      <c r="BE51" s="77">
        <v>4.9712999999999997E-3</v>
      </c>
      <c r="BF51" s="77">
        <v>5.1900000000000002E-3</v>
      </c>
      <c r="BG51" s="77">
        <v>5.4213999999999998E-3</v>
      </c>
      <c r="BH51" s="77">
        <v>5.6690000000000004E-3</v>
      </c>
      <c r="BI51" s="77">
        <v>5.9407000000000001E-3</v>
      </c>
      <c r="BJ51" s="77">
        <v>6.2465999999999997E-3</v>
      </c>
      <c r="BK51" s="77">
        <v>6.5834999999999999E-3</v>
      </c>
      <c r="BL51" s="77">
        <v>6.9512999999999997E-3</v>
      </c>
      <c r="BM51" s="77">
        <v>7.3457000000000001E-3</v>
      </c>
      <c r="BN51" s="77">
        <v>7.7615000000000002E-3</v>
      </c>
      <c r="BO51" s="95"/>
      <c r="BP51" s="65">
        <v>37</v>
      </c>
      <c r="BQ51" s="77">
        <v>2.8758E-3</v>
      </c>
      <c r="BR51" s="77">
        <v>2.9572000000000001E-3</v>
      </c>
      <c r="BS51" s="77">
        <v>3.0435000000000002E-3</v>
      </c>
      <c r="BT51" s="77">
        <v>3.1308999999999998E-3</v>
      </c>
      <c r="BU51" s="77">
        <v>3.2247E-3</v>
      </c>
      <c r="BV51" s="77">
        <v>3.3264000000000002E-3</v>
      </c>
      <c r="BW51" s="77">
        <v>3.4390000000000002E-3</v>
      </c>
      <c r="BX51" s="77">
        <v>3.5617999999999999E-3</v>
      </c>
      <c r="BY51" s="77">
        <v>3.6947999999999998E-3</v>
      </c>
      <c r="BZ51" s="77">
        <v>3.839E-3</v>
      </c>
      <c r="CA51" s="77">
        <v>3.9940000000000002E-3</v>
      </c>
      <c r="CB51" s="77">
        <v>4.1618000000000002E-3</v>
      </c>
      <c r="CC51" s="77">
        <v>4.3438000000000001E-3</v>
      </c>
      <c r="CD51" s="77">
        <v>4.5366E-3</v>
      </c>
      <c r="CE51" s="77">
        <v>4.7418E-3</v>
      </c>
      <c r="CF51" s="96"/>
      <c r="CH51" s="94"/>
      <c r="CI51" s="81">
        <v>54</v>
      </c>
      <c r="CJ51" s="125">
        <f t="shared" si="1"/>
        <v>1.5208899999999999E-2</v>
      </c>
      <c r="CK51" s="125">
        <f t="shared" si="2"/>
        <v>4.2691999999999999E-3</v>
      </c>
      <c r="CL51" s="112">
        <v>1.5208899999999999E-2</v>
      </c>
      <c r="CM51" s="112">
        <v>4.2691999999999999E-3</v>
      </c>
      <c r="CN51" s="112"/>
      <c r="CO51" s="112"/>
      <c r="CP51" s="112"/>
      <c r="CQ51" s="112"/>
      <c r="CR51" s="96"/>
      <c r="CT51" s="94"/>
      <c r="CU51" s="81">
        <v>38</v>
      </c>
      <c r="CV51" s="125">
        <f t="shared" si="3"/>
        <v>4.2989999999999999E-4</v>
      </c>
      <c r="CW51" s="125">
        <f t="shared" si="4"/>
        <v>4.2989999999999999E-4</v>
      </c>
      <c r="CX51" s="112">
        <v>4.2989999999999999E-4</v>
      </c>
      <c r="CY51" s="112">
        <v>4.2989999999999999E-4</v>
      </c>
      <c r="CZ51" s="112"/>
      <c r="DA51" s="112"/>
      <c r="DB51" s="112"/>
      <c r="DC51" s="112"/>
      <c r="DD51" s="95"/>
      <c r="DE51" s="95"/>
      <c r="DF51" s="95"/>
      <c r="DG51" s="96"/>
      <c r="DI51" s="94"/>
      <c r="DJ51" s="65">
        <v>37</v>
      </c>
      <c r="DK51" s="77">
        <v>0.1079396</v>
      </c>
      <c r="DL51" s="77">
        <v>9.8167900000000002E-2</v>
      </c>
      <c r="DM51" s="77">
        <v>9.0056499999999998E-2</v>
      </c>
      <c r="DN51" s="77">
        <v>8.3218899999999998E-2</v>
      </c>
      <c r="DO51" s="77">
        <v>7.7380500000000005E-2</v>
      </c>
      <c r="DP51" s="77">
        <v>7.2340000000000002E-2</v>
      </c>
      <c r="DQ51" s="77">
        <v>6.7947300000000002E-2</v>
      </c>
      <c r="DR51" s="77">
        <v>6.4087500000000006E-2</v>
      </c>
      <c r="DS51" s="77">
        <v>6.0671500000000003E-2</v>
      </c>
      <c r="DT51" s="77">
        <v>5.7629399999999997E-2</v>
      </c>
      <c r="DU51" s="77">
        <v>5.4905299999999997E-2</v>
      </c>
      <c r="DV51" s="77">
        <v>5.2454599999999997E-2</v>
      </c>
      <c r="DW51" s="77">
        <v>5.02405E-2</v>
      </c>
      <c r="DX51" s="77">
        <v>4.8233199999999997E-2</v>
      </c>
      <c r="DY51" s="77">
        <v>4.64076E-2</v>
      </c>
      <c r="DZ51" s="95"/>
      <c r="EA51" s="65">
        <v>37</v>
      </c>
      <c r="EB51" s="77">
        <v>0.1074922</v>
      </c>
      <c r="EC51" s="77">
        <v>9.76963E-2</v>
      </c>
      <c r="ED51" s="77">
        <v>8.9559200000000005E-2</v>
      </c>
      <c r="EE51" s="77">
        <v>8.2694100000000006E-2</v>
      </c>
      <c r="EF51" s="77">
        <v>7.6826000000000005E-2</v>
      </c>
      <c r="EG51" s="77">
        <v>7.1753800000000006E-2</v>
      </c>
      <c r="EH51" s="77">
        <v>6.7327200000000004E-2</v>
      </c>
      <c r="EI51" s="77">
        <v>6.3431600000000005E-2</v>
      </c>
      <c r="EJ51" s="77">
        <v>5.9977999999999997E-2</v>
      </c>
      <c r="EK51" s="77">
        <v>5.6896200000000001E-2</v>
      </c>
      <c r="EL51" s="77">
        <v>5.4130499999999998E-2</v>
      </c>
      <c r="EM51" s="77">
        <v>5.1635599999999997E-2</v>
      </c>
      <c r="EN51" s="77">
        <v>4.9374899999999999E-2</v>
      </c>
      <c r="EO51" s="77">
        <v>4.7318300000000001E-2</v>
      </c>
      <c r="EP51" s="77">
        <v>4.5440800000000003E-2</v>
      </c>
      <c r="EQ51" s="96"/>
      <c r="ES51" s="94"/>
      <c r="ET51" s="65">
        <v>37</v>
      </c>
      <c r="EU51" s="77">
        <v>0.18061060000000001</v>
      </c>
      <c r="EV51" s="77">
        <v>0.1544661</v>
      </c>
      <c r="EW51" s="77">
        <v>0.13499369999999999</v>
      </c>
      <c r="EX51" s="77">
        <v>0.11993239999999999</v>
      </c>
      <c r="EY51" s="77">
        <v>0.1079396</v>
      </c>
      <c r="EZ51" s="77">
        <v>9.8167900000000002E-2</v>
      </c>
      <c r="FA51" s="77">
        <v>9.0056499999999998E-2</v>
      </c>
      <c r="FB51" s="77">
        <v>8.3218899999999998E-2</v>
      </c>
      <c r="FC51" s="77">
        <v>7.7380500000000005E-2</v>
      </c>
      <c r="FD51" s="77">
        <v>7.2340000000000002E-2</v>
      </c>
      <c r="FE51" s="77">
        <v>6.7947300000000002E-2</v>
      </c>
      <c r="FF51" s="77">
        <v>6.4087500000000006E-2</v>
      </c>
      <c r="FG51" s="77">
        <v>6.0671500000000003E-2</v>
      </c>
      <c r="FH51" s="77">
        <v>5.7629399999999997E-2</v>
      </c>
      <c r="FI51" s="77">
        <v>5.4905299999999997E-2</v>
      </c>
      <c r="FJ51" s="95"/>
      <c r="FK51" s="65">
        <v>37</v>
      </c>
      <c r="FL51" s="77">
        <v>0.1802599</v>
      </c>
      <c r="FM51" s="77">
        <v>0.15409010000000001</v>
      </c>
      <c r="FN51" s="77">
        <v>0.1345935</v>
      </c>
      <c r="FO51" s="77">
        <v>0.11950860000000001</v>
      </c>
      <c r="FP51" s="77">
        <v>0.1074922</v>
      </c>
      <c r="FQ51" s="77">
        <v>9.76963E-2</v>
      </c>
      <c r="FR51" s="77">
        <v>8.9559200000000005E-2</v>
      </c>
      <c r="FS51" s="77">
        <v>8.2694100000000006E-2</v>
      </c>
      <c r="FT51" s="77">
        <v>7.6826000000000005E-2</v>
      </c>
      <c r="FU51" s="77">
        <v>7.1753800000000006E-2</v>
      </c>
      <c r="FV51" s="77">
        <v>6.7327200000000004E-2</v>
      </c>
      <c r="FW51" s="77">
        <v>6.3431600000000005E-2</v>
      </c>
      <c r="FX51" s="77">
        <v>5.9977999999999997E-2</v>
      </c>
      <c r="FY51" s="77">
        <v>5.6896200000000001E-2</v>
      </c>
      <c r="FZ51" s="77">
        <v>5.4130499999999998E-2</v>
      </c>
      <c r="GA51" s="96"/>
    </row>
    <row r="52" spans="1:183" ht="15" customHeight="1" x14ac:dyDescent="0.25">
      <c r="A52" s="110">
        <v>38</v>
      </c>
      <c r="B52" s="75">
        <v>4.3728999999999999E-3</v>
      </c>
      <c r="C52" s="75">
        <v>3.0387999999999999E-3</v>
      </c>
      <c r="D52" s="75">
        <v>1.4824E-3</v>
      </c>
      <c r="E52" s="75">
        <v>1.4824E-3</v>
      </c>
      <c r="F52" s="75">
        <v>1.7789999999999999E-4</v>
      </c>
      <c r="G52" s="75">
        <v>1.7789999999999999E-4</v>
      </c>
      <c r="H52" s="75">
        <v>5.1880000000000003E-4</v>
      </c>
      <c r="I52" s="75">
        <v>5.1880000000000003E-4</v>
      </c>
      <c r="J52" s="75">
        <v>7.5600000000000005E-4</v>
      </c>
      <c r="K52" s="75">
        <v>7.5600000000000005E-4</v>
      </c>
      <c r="L52" s="75">
        <v>3.7058999999999998E-3</v>
      </c>
      <c r="M52" s="75">
        <v>3.7058999999999998E-3</v>
      </c>
      <c r="N52" s="111">
        <v>0</v>
      </c>
      <c r="O52" s="111">
        <v>0</v>
      </c>
      <c r="Q52" s="110">
        <v>38</v>
      </c>
      <c r="R52" s="75">
        <v>3.2464E-3</v>
      </c>
      <c r="S52" s="75">
        <v>1.6899E-3</v>
      </c>
      <c r="T52" s="75">
        <v>1.2895999999999999E-3</v>
      </c>
      <c r="U52" s="75">
        <v>1.2895999999999999E-3</v>
      </c>
      <c r="V52" s="111">
        <v>0</v>
      </c>
      <c r="W52" s="111">
        <v>0</v>
      </c>
      <c r="X52" s="118">
        <v>0</v>
      </c>
      <c r="Y52" s="118">
        <v>0</v>
      </c>
      <c r="Z52" s="75">
        <v>4.7439999999999998E-4</v>
      </c>
      <c r="AA52" s="75">
        <v>4.7439999999999998E-4</v>
      </c>
      <c r="AB52" s="78">
        <v>2.6681999999999999E-3</v>
      </c>
      <c r="AC52" s="78">
        <v>2.6681999999999999E-3</v>
      </c>
      <c r="AD52" s="117">
        <v>0</v>
      </c>
      <c r="AE52" s="117">
        <v>0</v>
      </c>
      <c r="AG52" s="110">
        <v>38</v>
      </c>
      <c r="AH52" s="78">
        <v>3.7207E-3</v>
      </c>
      <c r="AI52" s="78">
        <v>1.3489000000000001E-3</v>
      </c>
      <c r="AJ52" s="75">
        <v>1.4082000000000001E-3</v>
      </c>
      <c r="AK52" s="75">
        <v>1.4082000000000001E-3</v>
      </c>
      <c r="AL52" s="77">
        <v>0</v>
      </c>
      <c r="AM52" s="77">
        <v>0</v>
      </c>
      <c r="AN52" s="78">
        <v>4.4499999999999997E-5</v>
      </c>
      <c r="AO52" s="78">
        <v>4.4499999999999997E-5</v>
      </c>
      <c r="AP52" s="75">
        <v>4.2989999999999999E-4</v>
      </c>
      <c r="AQ52" s="75">
        <v>4.2989999999999999E-4</v>
      </c>
      <c r="AR52" s="79">
        <v>0</v>
      </c>
      <c r="AS52" s="79">
        <v>0</v>
      </c>
      <c r="AT52" s="79">
        <v>0</v>
      </c>
      <c r="AU52" s="79">
        <v>0</v>
      </c>
      <c r="AX52" s="94"/>
      <c r="AY52" s="65">
        <v>38</v>
      </c>
      <c r="AZ52" s="77">
        <v>4.3728999999999999E-3</v>
      </c>
      <c r="BA52" s="77">
        <v>4.5579000000000001E-3</v>
      </c>
      <c r="BB52" s="77">
        <v>4.7524999999999998E-3</v>
      </c>
      <c r="BC52" s="77">
        <v>4.9528999999999997E-3</v>
      </c>
      <c r="BD52" s="77">
        <v>5.1641999999999999E-3</v>
      </c>
      <c r="BE52" s="77">
        <v>5.3880999999999998E-3</v>
      </c>
      <c r="BF52" s="77">
        <v>5.6251000000000001E-3</v>
      </c>
      <c r="BG52" s="77">
        <v>5.8792000000000002E-3</v>
      </c>
      <c r="BH52" s="77">
        <v>6.1587999999999999E-3</v>
      </c>
      <c r="BI52" s="77">
        <v>6.4746999999999999E-3</v>
      </c>
      <c r="BJ52" s="77">
        <v>6.8230000000000001E-3</v>
      </c>
      <c r="BK52" s="77">
        <v>7.2030999999999996E-3</v>
      </c>
      <c r="BL52" s="77">
        <v>7.6102000000000001E-3</v>
      </c>
      <c r="BM52" s="77">
        <v>8.0388000000000005E-3</v>
      </c>
      <c r="BN52" s="77">
        <v>8.4863999999999998E-3</v>
      </c>
      <c r="BO52" s="95"/>
      <c r="BP52" s="65">
        <v>38</v>
      </c>
      <c r="BQ52" s="77">
        <v>3.0387999999999999E-3</v>
      </c>
      <c r="BR52" s="77">
        <v>3.1277000000000002E-3</v>
      </c>
      <c r="BS52" s="77">
        <v>3.2163999999999999E-3</v>
      </c>
      <c r="BT52" s="77">
        <v>3.3124000000000001E-3</v>
      </c>
      <c r="BU52" s="77">
        <v>3.4172E-3</v>
      </c>
      <c r="BV52" s="77">
        <v>3.5336999999999999E-3</v>
      </c>
      <c r="BW52" s="77">
        <v>3.6608999999999999E-3</v>
      </c>
      <c r="BX52" s="77">
        <v>3.7984E-3</v>
      </c>
      <c r="BY52" s="77">
        <v>3.9474999999999996E-3</v>
      </c>
      <c r="BZ52" s="77">
        <v>4.1076000000000003E-3</v>
      </c>
      <c r="CA52" s="77">
        <v>4.2808000000000004E-3</v>
      </c>
      <c r="CB52" s="77">
        <v>4.4685000000000002E-3</v>
      </c>
      <c r="CC52" s="77">
        <v>4.6671000000000004E-3</v>
      </c>
      <c r="CD52" s="77">
        <v>4.8782000000000001E-3</v>
      </c>
      <c r="CE52" s="77">
        <v>5.1000999999999998E-3</v>
      </c>
      <c r="CF52" s="96"/>
      <c r="CH52" s="94"/>
      <c r="CI52" s="81">
        <v>55</v>
      </c>
      <c r="CJ52" s="125">
        <f t="shared" si="1"/>
        <v>1.66024E-2</v>
      </c>
      <c r="CK52" s="125">
        <f t="shared" si="2"/>
        <v>4.5953000000000001E-3</v>
      </c>
      <c r="CL52" s="112">
        <v>1.66024E-2</v>
      </c>
      <c r="CM52" s="112">
        <v>4.5953000000000001E-3</v>
      </c>
      <c r="CN52" s="112"/>
      <c r="CO52" s="112"/>
      <c r="CP52" s="112"/>
      <c r="CQ52" s="112"/>
      <c r="CR52" s="96"/>
      <c r="CT52" s="94"/>
      <c r="CU52" s="81">
        <v>39</v>
      </c>
      <c r="CV52" s="125">
        <f t="shared" si="3"/>
        <v>4.2989999999999999E-4</v>
      </c>
      <c r="CW52" s="125">
        <f t="shared" si="4"/>
        <v>4.2989999999999999E-4</v>
      </c>
      <c r="CX52" s="112">
        <v>4.2989999999999999E-4</v>
      </c>
      <c r="CY52" s="112">
        <v>4.2989999999999999E-4</v>
      </c>
      <c r="CZ52" s="112"/>
      <c r="DA52" s="112"/>
      <c r="DB52" s="112"/>
      <c r="DC52" s="112"/>
      <c r="DD52" s="95"/>
      <c r="DE52" s="95"/>
      <c r="DF52" s="95"/>
      <c r="DG52" s="96"/>
      <c r="DI52" s="94"/>
      <c r="DJ52" s="65">
        <v>38</v>
      </c>
      <c r="DK52" s="77">
        <v>0.1080541</v>
      </c>
      <c r="DL52" s="77">
        <v>9.8288500000000001E-2</v>
      </c>
      <c r="DM52" s="77">
        <v>9.0183799999999995E-2</v>
      </c>
      <c r="DN52" s="77">
        <v>8.3353499999999997E-2</v>
      </c>
      <c r="DO52" s="77">
        <v>7.7522400000000005E-2</v>
      </c>
      <c r="DP52" s="77">
        <v>7.2489399999999996E-2</v>
      </c>
      <c r="DQ52" s="77">
        <v>6.8103899999999995E-2</v>
      </c>
      <c r="DR52" s="77">
        <v>6.4251299999999997E-2</v>
      </c>
      <c r="DS52" s="77">
        <v>6.08427E-2</v>
      </c>
      <c r="DT52" s="77">
        <v>5.7808199999999997E-2</v>
      </c>
      <c r="DU52" s="77">
        <v>5.5092200000000001E-2</v>
      </c>
      <c r="DV52" s="77">
        <v>5.2650000000000002E-2</v>
      </c>
      <c r="DW52" s="77">
        <v>5.04451E-2</v>
      </c>
      <c r="DX52" s="77">
        <v>4.84476E-2</v>
      </c>
      <c r="DY52" s="77">
        <v>4.6632300000000002E-2</v>
      </c>
      <c r="DZ52" s="95"/>
      <c r="EA52" s="65">
        <v>38</v>
      </c>
      <c r="EB52" s="77">
        <v>0.1075492</v>
      </c>
      <c r="EC52" s="77">
        <v>9.7756399999999993E-2</v>
      </c>
      <c r="ED52" s="77">
        <v>8.9622499999999994E-2</v>
      </c>
      <c r="EE52" s="77">
        <v>8.2760799999999995E-2</v>
      </c>
      <c r="EF52" s="77">
        <v>7.6896099999999995E-2</v>
      </c>
      <c r="EG52" s="77">
        <v>7.1827299999999997E-2</v>
      </c>
      <c r="EH52" s="77">
        <v>6.7404199999999997E-2</v>
      </c>
      <c r="EI52" s="77">
        <v>6.3511999999999999E-2</v>
      </c>
      <c r="EJ52" s="77">
        <v>6.0061700000000003E-2</v>
      </c>
      <c r="EK52" s="77">
        <v>5.6983499999999999E-2</v>
      </c>
      <c r="EL52" s="77">
        <v>5.4221199999999997E-2</v>
      </c>
      <c r="EM52" s="77">
        <v>5.17303E-2</v>
      </c>
      <c r="EN52" s="77">
        <v>4.9473900000000001E-2</v>
      </c>
      <c r="EO52" s="77">
        <v>4.7422100000000002E-2</v>
      </c>
      <c r="EP52" s="77">
        <v>4.5549600000000003E-2</v>
      </c>
      <c r="EQ52" s="96"/>
      <c r="ES52" s="94"/>
      <c r="ET52" s="65">
        <v>38</v>
      </c>
      <c r="EU52" s="77">
        <v>0.18070639999999999</v>
      </c>
      <c r="EV52" s="77">
        <v>0.1545665</v>
      </c>
      <c r="EW52" s="77">
        <v>0.13509850000000001</v>
      </c>
      <c r="EX52" s="77">
        <v>0.1200418</v>
      </c>
      <c r="EY52" s="77">
        <v>0.1080541</v>
      </c>
      <c r="EZ52" s="77">
        <v>9.8288500000000001E-2</v>
      </c>
      <c r="FA52" s="77">
        <v>9.0183799999999995E-2</v>
      </c>
      <c r="FB52" s="77">
        <v>8.3353499999999997E-2</v>
      </c>
      <c r="FC52" s="77">
        <v>7.7522400000000005E-2</v>
      </c>
      <c r="FD52" s="77">
        <v>7.2489399999999996E-2</v>
      </c>
      <c r="FE52" s="77">
        <v>6.8103899999999995E-2</v>
      </c>
      <c r="FF52" s="77">
        <v>6.4251299999999997E-2</v>
      </c>
      <c r="FG52" s="77">
        <v>6.08427E-2</v>
      </c>
      <c r="FH52" s="77">
        <v>5.7808199999999997E-2</v>
      </c>
      <c r="FI52" s="77">
        <v>5.5092200000000001E-2</v>
      </c>
      <c r="FJ52" s="95"/>
      <c r="FK52" s="65">
        <v>38</v>
      </c>
      <c r="FL52" s="77">
        <v>0.18030499999999999</v>
      </c>
      <c r="FM52" s="77">
        <v>0.1541381</v>
      </c>
      <c r="FN52" s="77">
        <v>0.1346445</v>
      </c>
      <c r="FO52" s="77">
        <v>0.1195626</v>
      </c>
      <c r="FP52" s="77">
        <v>0.1075492</v>
      </c>
      <c r="FQ52" s="77">
        <v>9.7756399999999993E-2</v>
      </c>
      <c r="FR52" s="77">
        <v>8.9622499999999994E-2</v>
      </c>
      <c r="FS52" s="77">
        <v>8.2760799999999995E-2</v>
      </c>
      <c r="FT52" s="77">
        <v>7.6896099999999995E-2</v>
      </c>
      <c r="FU52" s="77">
        <v>7.1827299999999997E-2</v>
      </c>
      <c r="FV52" s="77">
        <v>6.7404199999999997E-2</v>
      </c>
      <c r="FW52" s="77">
        <v>6.3511999999999999E-2</v>
      </c>
      <c r="FX52" s="77">
        <v>6.0061700000000003E-2</v>
      </c>
      <c r="FY52" s="77">
        <v>5.6983499999999999E-2</v>
      </c>
      <c r="FZ52" s="77">
        <v>5.4221199999999997E-2</v>
      </c>
      <c r="GA52" s="96"/>
    </row>
    <row r="53" spans="1:183" ht="15" customHeight="1" x14ac:dyDescent="0.25">
      <c r="A53" s="110">
        <v>39</v>
      </c>
      <c r="B53" s="75">
        <v>4.7435000000000003E-3</v>
      </c>
      <c r="C53" s="75">
        <v>3.2166999999999999E-3</v>
      </c>
      <c r="D53" s="75">
        <v>1.4824E-3</v>
      </c>
      <c r="E53" s="75">
        <v>1.4824E-3</v>
      </c>
      <c r="F53" s="75">
        <v>1.7789999999999999E-4</v>
      </c>
      <c r="G53" s="75">
        <v>1.7789999999999999E-4</v>
      </c>
      <c r="H53" s="75">
        <v>5.1880000000000003E-4</v>
      </c>
      <c r="I53" s="75">
        <v>5.1880000000000003E-4</v>
      </c>
      <c r="J53" s="75">
        <v>7.5600000000000005E-4</v>
      </c>
      <c r="K53" s="75">
        <v>7.5600000000000005E-4</v>
      </c>
      <c r="L53" s="75">
        <v>3.7058999999999998E-3</v>
      </c>
      <c r="M53" s="75">
        <v>3.7058999999999998E-3</v>
      </c>
      <c r="N53" s="111">
        <v>0</v>
      </c>
      <c r="O53" s="111">
        <v>0</v>
      </c>
      <c r="Q53" s="110">
        <v>39</v>
      </c>
      <c r="R53" s="75">
        <v>3.5132000000000002E-3</v>
      </c>
      <c r="S53" s="75">
        <v>1.7788000000000001E-3</v>
      </c>
      <c r="T53" s="75">
        <v>1.2895999999999999E-3</v>
      </c>
      <c r="U53" s="75">
        <v>1.2895999999999999E-3</v>
      </c>
      <c r="V53" s="111">
        <v>0</v>
      </c>
      <c r="W53" s="111">
        <v>0</v>
      </c>
      <c r="X53" s="118">
        <v>0</v>
      </c>
      <c r="Y53" s="118">
        <v>0</v>
      </c>
      <c r="Z53" s="75">
        <v>4.7439999999999998E-4</v>
      </c>
      <c r="AA53" s="75">
        <v>4.7439999999999998E-4</v>
      </c>
      <c r="AB53" s="78">
        <v>2.6681999999999999E-3</v>
      </c>
      <c r="AC53" s="78">
        <v>2.6681999999999999E-3</v>
      </c>
      <c r="AD53" s="117">
        <v>0</v>
      </c>
      <c r="AE53" s="117">
        <v>0</v>
      </c>
      <c r="AG53" s="110">
        <v>39</v>
      </c>
      <c r="AH53" s="78">
        <v>4.0467999999999997E-3</v>
      </c>
      <c r="AI53" s="78">
        <v>1.4231000000000001E-3</v>
      </c>
      <c r="AJ53" s="75">
        <v>1.4082000000000001E-3</v>
      </c>
      <c r="AK53" s="75">
        <v>1.4082000000000001E-3</v>
      </c>
      <c r="AL53" s="77">
        <v>0</v>
      </c>
      <c r="AM53" s="77">
        <v>0</v>
      </c>
      <c r="AN53" s="78">
        <v>4.4499999999999997E-5</v>
      </c>
      <c r="AO53" s="78">
        <v>4.4499999999999997E-5</v>
      </c>
      <c r="AP53" s="75">
        <v>4.2989999999999999E-4</v>
      </c>
      <c r="AQ53" s="75">
        <v>4.2989999999999999E-4</v>
      </c>
      <c r="AR53" s="79">
        <v>0</v>
      </c>
      <c r="AS53" s="79">
        <v>0</v>
      </c>
      <c r="AT53" s="79">
        <v>0</v>
      </c>
      <c r="AU53" s="79">
        <v>0</v>
      </c>
      <c r="AX53" s="94"/>
      <c r="AY53" s="65">
        <v>39</v>
      </c>
      <c r="AZ53" s="77">
        <v>4.7435000000000003E-3</v>
      </c>
      <c r="BA53" s="77">
        <v>4.9433000000000003E-3</v>
      </c>
      <c r="BB53" s="77">
        <v>5.1475999999999996E-3</v>
      </c>
      <c r="BC53" s="77">
        <v>5.3638999999999996E-3</v>
      </c>
      <c r="BD53" s="77">
        <v>5.5935000000000004E-3</v>
      </c>
      <c r="BE53" s="77">
        <v>5.8367999999999996E-3</v>
      </c>
      <c r="BF53" s="77">
        <v>6.0980000000000001E-3</v>
      </c>
      <c r="BG53" s="77">
        <v>6.3864999999999998E-3</v>
      </c>
      <c r="BH53" s="77">
        <v>6.7134999999999998E-3</v>
      </c>
      <c r="BI53" s="77">
        <v>7.0742000000000001E-3</v>
      </c>
      <c r="BJ53" s="77">
        <v>7.4678000000000001E-3</v>
      </c>
      <c r="BK53" s="77">
        <v>7.8887999999999996E-3</v>
      </c>
      <c r="BL53" s="77">
        <v>8.3309999999999999E-3</v>
      </c>
      <c r="BM53" s="77">
        <v>8.7919999999999995E-3</v>
      </c>
      <c r="BN53" s="77">
        <v>9.2707999999999992E-3</v>
      </c>
      <c r="BO53" s="95"/>
      <c r="BP53" s="65">
        <v>39</v>
      </c>
      <c r="BQ53" s="77">
        <v>3.2166999999999999E-3</v>
      </c>
      <c r="BR53" s="77">
        <v>3.3054999999999998E-3</v>
      </c>
      <c r="BS53" s="77">
        <v>3.4041000000000002E-3</v>
      </c>
      <c r="BT53" s="77">
        <v>3.5125E-3</v>
      </c>
      <c r="BU53" s="77">
        <v>3.6334000000000002E-3</v>
      </c>
      <c r="BV53" s="77">
        <v>3.7656E-3</v>
      </c>
      <c r="BW53" s="77">
        <v>3.9081000000000003E-3</v>
      </c>
      <c r="BX53" s="77">
        <v>4.0626000000000004E-3</v>
      </c>
      <c r="BY53" s="77">
        <v>4.2281000000000003E-3</v>
      </c>
      <c r="BZ53" s="77">
        <v>4.4070000000000003E-3</v>
      </c>
      <c r="CA53" s="77">
        <v>4.6008000000000004E-3</v>
      </c>
      <c r="CB53" s="77">
        <v>4.8056000000000001E-3</v>
      </c>
      <c r="CC53" s="77">
        <v>5.0229999999999997E-3</v>
      </c>
      <c r="CD53" s="77">
        <v>5.2510999999999999E-3</v>
      </c>
      <c r="CE53" s="77">
        <v>5.4885000000000003E-3</v>
      </c>
      <c r="CF53" s="96"/>
      <c r="CH53" s="94"/>
      <c r="CI53" s="81">
        <v>56</v>
      </c>
      <c r="CJ53" s="125">
        <f t="shared" si="1"/>
        <v>1.8218100000000001E-2</v>
      </c>
      <c r="CK53" s="125">
        <f t="shared" si="2"/>
        <v>4.9658999999999997E-3</v>
      </c>
      <c r="CL53" s="112">
        <v>1.8218100000000001E-2</v>
      </c>
      <c r="CM53" s="112">
        <v>4.9658999999999997E-3</v>
      </c>
      <c r="CN53" s="112"/>
      <c r="CO53" s="112"/>
      <c r="CP53" s="112"/>
      <c r="CQ53" s="112"/>
      <c r="CR53" s="96"/>
      <c r="CT53" s="94"/>
      <c r="CU53" s="81">
        <v>40</v>
      </c>
      <c r="CV53" s="125">
        <f t="shared" si="3"/>
        <v>4.2989999999999999E-4</v>
      </c>
      <c r="CW53" s="125">
        <f t="shared" si="4"/>
        <v>4.2989999999999999E-4</v>
      </c>
      <c r="CX53" s="112">
        <v>4.2989999999999999E-4</v>
      </c>
      <c r="CY53" s="112">
        <v>4.2989999999999999E-4</v>
      </c>
      <c r="CZ53" s="112"/>
      <c r="DA53" s="112"/>
      <c r="DB53" s="112"/>
      <c r="DC53" s="112"/>
      <c r="DD53" s="95"/>
      <c r="DE53" s="95"/>
      <c r="DF53" s="95"/>
      <c r="DG53" s="96"/>
      <c r="DI53" s="94"/>
      <c r="DJ53" s="65">
        <v>39</v>
      </c>
      <c r="DK53" s="77">
        <v>0.1081794</v>
      </c>
      <c r="DL53" s="77">
        <v>9.8421300000000003E-2</v>
      </c>
      <c r="DM53" s="77">
        <v>9.0324600000000005E-2</v>
      </c>
      <c r="DN53" s="77">
        <v>8.3502300000000002E-2</v>
      </c>
      <c r="DO53" s="77">
        <v>7.7679200000000004E-2</v>
      </c>
      <c r="DP53" s="77">
        <v>7.2653999999999996E-2</v>
      </c>
      <c r="DQ53" s="77">
        <v>6.8276199999999995E-2</v>
      </c>
      <c r="DR53" s="77">
        <v>6.4431299999999997E-2</v>
      </c>
      <c r="DS53" s="77">
        <v>6.1030599999999997E-2</v>
      </c>
      <c r="DT53" s="77">
        <v>5.8004500000000001E-2</v>
      </c>
      <c r="DU53" s="77">
        <v>5.5297499999999999E-2</v>
      </c>
      <c r="DV53" s="77">
        <v>5.2865000000000002E-2</v>
      </c>
      <c r="DW53" s="77">
        <v>5.0670399999999997E-2</v>
      </c>
      <c r="DX53" s="77">
        <v>4.86836E-2</v>
      </c>
      <c r="DY53" s="77">
        <v>4.6879299999999999E-2</v>
      </c>
      <c r="DZ53" s="95"/>
      <c r="EA53" s="65">
        <v>39</v>
      </c>
      <c r="EB53" s="77">
        <v>0.1076124</v>
      </c>
      <c r="EC53" s="77">
        <v>9.7823099999999996E-2</v>
      </c>
      <c r="ED53" s="77">
        <v>8.9692900000000006E-2</v>
      </c>
      <c r="EE53" s="77">
        <v>8.28348E-2</v>
      </c>
      <c r="EF53" s="77">
        <v>7.6973799999999995E-2</v>
      </c>
      <c r="EG53" s="77">
        <v>7.1908600000000003E-2</v>
      </c>
      <c r="EH53" s="77">
        <v>6.7488999999999993E-2</v>
      </c>
      <c r="EI53" s="77">
        <v>6.3600400000000001E-2</v>
      </c>
      <c r="EJ53" s="77">
        <v>6.0153699999999997E-2</v>
      </c>
      <c r="EK53" s="77">
        <v>5.7079100000000001E-2</v>
      </c>
      <c r="EL53" s="77">
        <v>5.4321000000000001E-2</v>
      </c>
      <c r="EM53" s="77">
        <v>5.1834499999999999E-2</v>
      </c>
      <c r="EN53" s="77">
        <v>4.9583099999999998E-2</v>
      </c>
      <c r="EO53" s="77">
        <v>4.7536500000000002E-2</v>
      </c>
      <c r="EP53" s="77">
        <v>4.5669700000000001E-2</v>
      </c>
      <c r="EQ53" s="96"/>
      <c r="ES53" s="94"/>
      <c r="ET53" s="65">
        <v>39</v>
      </c>
      <c r="EU53" s="77">
        <v>0.18080840000000001</v>
      </c>
      <c r="EV53" s="77">
        <v>0.1546738</v>
      </c>
      <c r="EW53" s="77">
        <v>0.1352111</v>
      </c>
      <c r="EX53" s="77">
        <v>0.12016019999999999</v>
      </c>
      <c r="EY53" s="77">
        <v>0.1081794</v>
      </c>
      <c r="EZ53" s="77">
        <v>9.8421300000000003E-2</v>
      </c>
      <c r="FA53" s="77">
        <v>9.0324600000000005E-2</v>
      </c>
      <c r="FB53" s="77">
        <v>8.3502300000000002E-2</v>
      </c>
      <c r="FC53" s="77">
        <v>7.7679200000000004E-2</v>
      </c>
      <c r="FD53" s="77">
        <v>7.2653999999999996E-2</v>
      </c>
      <c r="FE53" s="77">
        <v>6.8276199999999995E-2</v>
      </c>
      <c r="FF53" s="77">
        <v>6.4431299999999997E-2</v>
      </c>
      <c r="FG53" s="77">
        <v>6.1030599999999997E-2</v>
      </c>
      <c r="FH53" s="77">
        <v>5.8004500000000001E-2</v>
      </c>
      <c r="FI53" s="77">
        <v>5.5297499999999999E-2</v>
      </c>
      <c r="FJ53" s="95"/>
      <c r="FK53" s="65">
        <v>39</v>
      </c>
      <c r="FL53" s="77">
        <v>0.1803546</v>
      </c>
      <c r="FM53" s="77">
        <v>0.1541912</v>
      </c>
      <c r="FN53" s="77">
        <v>0.13470099999999999</v>
      </c>
      <c r="FO53" s="77">
        <v>0.1196224</v>
      </c>
      <c r="FP53" s="77">
        <v>0.1076124</v>
      </c>
      <c r="FQ53" s="77">
        <v>9.7823099999999996E-2</v>
      </c>
      <c r="FR53" s="77">
        <v>8.9692900000000006E-2</v>
      </c>
      <c r="FS53" s="77">
        <v>8.28348E-2</v>
      </c>
      <c r="FT53" s="77">
        <v>7.6973799999999995E-2</v>
      </c>
      <c r="FU53" s="77">
        <v>7.1908600000000003E-2</v>
      </c>
      <c r="FV53" s="77">
        <v>6.7488999999999993E-2</v>
      </c>
      <c r="FW53" s="77">
        <v>6.3600400000000001E-2</v>
      </c>
      <c r="FX53" s="77">
        <v>6.0153699999999997E-2</v>
      </c>
      <c r="FY53" s="77">
        <v>5.7079100000000001E-2</v>
      </c>
      <c r="FZ53" s="77">
        <v>5.4321000000000001E-2</v>
      </c>
      <c r="GA53" s="96"/>
    </row>
    <row r="54" spans="1:183" ht="15" customHeight="1" x14ac:dyDescent="0.25">
      <c r="A54" s="110">
        <v>40</v>
      </c>
      <c r="B54" s="75">
        <v>5.1437999999999996E-3</v>
      </c>
      <c r="C54" s="75">
        <v>3.3945999999999998E-3</v>
      </c>
      <c r="D54" s="75">
        <v>1.4824E-3</v>
      </c>
      <c r="E54" s="75">
        <v>1.4824E-3</v>
      </c>
      <c r="F54" s="75">
        <v>1.7789999999999999E-4</v>
      </c>
      <c r="G54" s="75">
        <v>1.7789999999999999E-4</v>
      </c>
      <c r="H54" s="75">
        <v>5.1880000000000003E-4</v>
      </c>
      <c r="I54" s="75">
        <v>5.1880000000000003E-4</v>
      </c>
      <c r="J54" s="75">
        <v>7.5600000000000005E-4</v>
      </c>
      <c r="K54" s="75">
        <v>7.5600000000000005E-4</v>
      </c>
      <c r="L54" s="75">
        <v>3.7058999999999998E-3</v>
      </c>
      <c r="M54" s="75">
        <v>3.7058999999999998E-3</v>
      </c>
      <c r="N54" s="111">
        <v>0</v>
      </c>
      <c r="O54" s="111">
        <v>0</v>
      </c>
      <c r="Q54" s="110">
        <v>40</v>
      </c>
      <c r="R54" s="75">
        <v>3.8245000000000002E-3</v>
      </c>
      <c r="S54" s="75">
        <v>1.8825999999999999E-3</v>
      </c>
      <c r="T54" s="75">
        <v>1.2895999999999999E-3</v>
      </c>
      <c r="U54" s="75">
        <v>1.2895999999999999E-3</v>
      </c>
      <c r="V54" s="111">
        <v>0</v>
      </c>
      <c r="W54" s="111">
        <v>0</v>
      </c>
      <c r="X54" s="118">
        <v>0</v>
      </c>
      <c r="Y54" s="118">
        <v>0</v>
      </c>
      <c r="Z54" s="75">
        <v>4.1510000000000001E-4</v>
      </c>
      <c r="AA54" s="75">
        <v>4.1510000000000001E-4</v>
      </c>
      <c r="AB54" s="78">
        <v>2.6681999999999999E-3</v>
      </c>
      <c r="AC54" s="78">
        <v>2.6681999999999999E-3</v>
      </c>
      <c r="AD54" s="117">
        <v>0</v>
      </c>
      <c r="AE54" s="117">
        <v>0</v>
      </c>
      <c r="AG54" s="110">
        <v>40</v>
      </c>
      <c r="AH54" s="78">
        <v>4.3877999999999999E-3</v>
      </c>
      <c r="AI54" s="78">
        <v>1.5120000000000001E-3</v>
      </c>
      <c r="AJ54" s="75">
        <v>1.4082000000000001E-3</v>
      </c>
      <c r="AK54" s="75">
        <v>1.4082000000000001E-3</v>
      </c>
      <c r="AL54" s="77">
        <v>0</v>
      </c>
      <c r="AM54" s="77">
        <v>0</v>
      </c>
      <c r="AN54" s="78">
        <v>1.3339999999999999E-4</v>
      </c>
      <c r="AO54" s="78">
        <v>1.3339999999999999E-4</v>
      </c>
      <c r="AP54" s="75">
        <v>4.2989999999999999E-4</v>
      </c>
      <c r="AQ54" s="75">
        <v>4.2989999999999999E-4</v>
      </c>
      <c r="AR54" s="79">
        <v>0</v>
      </c>
      <c r="AS54" s="79">
        <v>0</v>
      </c>
      <c r="AT54" s="79">
        <v>0</v>
      </c>
      <c r="AU54" s="79">
        <v>0</v>
      </c>
      <c r="AX54" s="94"/>
      <c r="AY54" s="65">
        <v>40</v>
      </c>
      <c r="AZ54" s="77">
        <v>5.1437999999999996E-3</v>
      </c>
      <c r="BA54" s="77">
        <v>5.3508999999999996E-3</v>
      </c>
      <c r="BB54" s="77">
        <v>5.5723999999999999E-3</v>
      </c>
      <c r="BC54" s="77">
        <v>5.8082000000000003E-3</v>
      </c>
      <c r="BD54" s="77">
        <v>6.0583E-3</v>
      </c>
      <c r="BE54" s="77">
        <v>6.3273000000000001E-3</v>
      </c>
      <c r="BF54" s="77">
        <v>6.6255000000000003E-3</v>
      </c>
      <c r="BG54" s="77">
        <v>6.9649999999999998E-3</v>
      </c>
      <c r="BH54" s="77">
        <v>7.3394999999999997E-3</v>
      </c>
      <c r="BI54" s="77">
        <v>7.7478E-3</v>
      </c>
      <c r="BJ54" s="77">
        <v>8.1837000000000003E-3</v>
      </c>
      <c r="BK54" s="77">
        <v>8.6405000000000006E-3</v>
      </c>
      <c r="BL54" s="77">
        <v>9.1158000000000003E-3</v>
      </c>
      <c r="BM54" s="77">
        <v>9.6085000000000007E-3</v>
      </c>
      <c r="BN54" s="77">
        <v>1.0123200000000001E-2</v>
      </c>
      <c r="BO54" s="95"/>
      <c r="BP54" s="65">
        <v>40</v>
      </c>
      <c r="BQ54" s="77">
        <v>3.3945999999999998E-3</v>
      </c>
      <c r="BR54" s="77">
        <v>3.4981999999999999E-3</v>
      </c>
      <c r="BS54" s="77">
        <v>3.6116E-3</v>
      </c>
      <c r="BT54" s="77">
        <v>3.7383E-3</v>
      </c>
      <c r="BU54" s="77">
        <v>3.8763000000000001E-3</v>
      </c>
      <c r="BV54" s="77">
        <v>4.0245000000000003E-3</v>
      </c>
      <c r="BW54" s="77">
        <v>4.1849000000000001E-3</v>
      </c>
      <c r="BX54" s="77">
        <v>4.3562999999999996E-3</v>
      </c>
      <c r="BY54" s="77">
        <v>4.5414000000000001E-3</v>
      </c>
      <c r="BZ54" s="77">
        <v>4.7416999999999997E-3</v>
      </c>
      <c r="CA54" s="77">
        <v>4.9528999999999997E-3</v>
      </c>
      <c r="CB54" s="77">
        <v>5.1767999999999996E-3</v>
      </c>
      <c r="CC54" s="77">
        <v>5.4114000000000002E-3</v>
      </c>
      <c r="CD54" s="77">
        <v>5.6550999999999997E-3</v>
      </c>
      <c r="CE54" s="77">
        <v>5.9097000000000004E-3</v>
      </c>
      <c r="CF54" s="96"/>
      <c r="CH54" s="94"/>
      <c r="CI54" s="81">
        <v>57</v>
      </c>
      <c r="CJ54" s="125">
        <f t="shared" si="1"/>
        <v>2.0071100000000001E-2</v>
      </c>
      <c r="CK54" s="125">
        <f t="shared" si="2"/>
        <v>5.4402000000000001E-3</v>
      </c>
      <c r="CL54" s="112">
        <v>2.0071100000000001E-2</v>
      </c>
      <c r="CM54" s="112">
        <v>5.4402000000000001E-3</v>
      </c>
      <c r="CN54" s="112"/>
      <c r="CO54" s="112"/>
      <c r="CP54" s="112"/>
      <c r="CQ54" s="112"/>
      <c r="CR54" s="96"/>
      <c r="CT54" s="94"/>
      <c r="CU54" s="81">
        <v>41</v>
      </c>
      <c r="CV54" s="125">
        <f t="shared" si="3"/>
        <v>4.2989999999999999E-4</v>
      </c>
      <c r="CW54" s="125">
        <f t="shared" si="4"/>
        <v>4.2989999999999999E-4</v>
      </c>
      <c r="CX54" s="112">
        <v>4.2989999999999999E-4</v>
      </c>
      <c r="CY54" s="112">
        <v>4.2989999999999999E-4</v>
      </c>
      <c r="CZ54" s="112"/>
      <c r="DA54" s="112"/>
      <c r="DB54" s="112"/>
      <c r="DC54" s="112"/>
      <c r="DD54" s="95"/>
      <c r="DE54" s="95"/>
      <c r="DF54" s="95"/>
      <c r="DG54" s="96"/>
      <c r="DI54" s="94"/>
      <c r="DJ54" s="65">
        <v>40</v>
      </c>
      <c r="DK54" s="77">
        <v>0.1083187</v>
      </c>
      <c r="DL54" s="77">
        <v>9.8569400000000001E-2</v>
      </c>
      <c r="DM54" s="77">
        <v>9.0481400000000003E-2</v>
      </c>
      <c r="DN54" s="77">
        <v>8.3667699999999998E-2</v>
      </c>
      <c r="DO54" s="77">
        <v>7.7852900000000003E-2</v>
      </c>
      <c r="DP54" s="77">
        <v>7.2835700000000003E-2</v>
      </c>
      <c r="DQ54" s="77">
        <v>6.8465999999999999E-2</v>
      </c>
      <c r="DR54" s="77">
        <v>6.4629500000000006E-2</v>
      </c>
      <c r="DS54" s="77">
        <v>6.1237600000000003E-2</v>
      </c>
      <c r="DT54" s="77">
        <v>5.8221000000000002E-2</v>
      </c>
      <c r="DU54" s="77">
        <v>5.55241E-2</v>
      </c>
      <c r="DV54" s="77">
        <v>5.3102299999999998E-2</v>
      </c>
      <c r="DW54" s="77">
        <v>5.0918900000000003E-2</v>
      </c>
      <c r="DX54" s="77">
        <v>4.8943599999999997E-2</v>
      </c>
      <c r="DY54" s="77">
        <v>4.7151400000000003E-2</v>
      </c>
      <c r="DZ54" s="95"/>
      <c r="EA54" s="65">
        <v>40</v>
      </c>
      <c r="EB54" s="77">
        <v>0.107683</v>
      </c>
      <c r="EC54" s="77">
        <v>9.7897600000000001E-2</v>
      </c>
      <c r="ED54" s="77">
        <v>8.9771299999999998E-2</v>
      </c>
      <c r="EE54" s="77">
        <v>8.2917099999999994E-2</v>
      </c>
      <c r="EF54" s="77">
        <v>7.7059799999999998E-2</v>
      </c>
      <c r="EG54" s="77">
        <v>7.1998400000000004E-2</v>
      </c>
      <c r="EH54" s="77">
        <v>6.7582500000000004E-2</v>
      </c>
      <c r="EI54" s="77">
        <v>6.3697500000000004E-2</v>
      </c>
      <c r="EJ54" s="77">
        <v>6.0254700000000001E-2</v>
      </c>
      <c r="EK54" s="77">
        <v>5.71843E-2</v>
      </c>
      <c r="EL54" s="77">
        <v>5.4430899999999997E-2</v>
      </c>
      <c r="EM54" s="77">
        <v>5.1949500000000003E-2</v>
      </c>
      <c r="EN54" s="77">
        <v>4.9703600000000001E-2</v>
      </c>
      <c r="EO54" s="77">
        <v>4.7662999999999997E-2</v>
      </c>
      <c r="EP54" s="77">
        <v>4.5802299999999997E-2</v>
      </c>
      <c r="EQ54" s="96"/>
      <c r="ES54" s="94"/>
      <c r="ET54" s="65">
        <v>40</v>
      </c>
      <c r="EU54" s="77">
        <v>0.18091840000000001</v>
      </c>
      <c r="EV54" s="77">
        <v>0.15479000000000001</v>
      </c>
      <c r="EW54" s="77">
        <v>0.13533410000000001</v>
      </c>
      <c r="EX54" s="77">
        <v>0.1202911</v>
      </c>
      <c r="EY54" s="77">
        <v>0.1083187</v>
      </c>
      <c r="EZ54" s="77">
        <v>9.8569400000000001E-2</v>
      </c>
      <c r="FA54" s="77">
        <v>9.0481400000000003E-2</v>
      </c>
      <c r="FB54" s="77">
        <v>8.3667699999999998E-2</v>
      </c>
      <c r="FC54" s="77">
        <v>7.7852900000000003E-2</v>
      </c>
      <c r="FD54" s="77">
        <v>7.2835700000000003E-2</v>
      </c>
      <c r="FE54" s="77">
        <v>6.8465999999999999E-2</v>
      </c>
      <c r="FF54" s="77">
        <v>6.4629500000000006E-2</v>
      </c>
      <c r="FG54" s="77">
        <v>6.1237600000000003E-2</v>
      </c>
      <c r="FH54" s="77">
        <v>5.8221000000000002E-2</v>
      </c>
      <c r="FI54" s="77">
        <v>5.55241E-2</v>
      </c>
      <c r="FJ54" s="95"/>
      <c r="FK54" s="65">
        <v>40</v>
      </c>
      <c r="FL54" s="77">
        <v>0.1804096</v>
      </c>
      <c r="FM54" s="77">
        <v>0.1542502</v>
      </c>
      <c r="FN54" s="77">
        <v>0.13476389999999999</v>
      </c>
      <c r="FO54" s="77">
        <v>0.11968910000000001</v>
      </c>
      <c r="FP54" s="77">
        <v>0.107683</v>
      </c>
      <c r="FQ54" s="77">
        <v>9.7897600000000001E-2</v>
      </c>
      <c r="FR54" s="77">
        <v>8.9771299999999998E-2</v>
      </c>
      <c r="FS54" s="77">
        <v>8.2917099999999994E-2</v>
      </c>
      <c r="FT54" s="77">
        <v>7.7059799999999998E-2</v>
      </c>
      <c r="FU54" s="77">
        <v>7.1998400000000004E-2</v>
      </c>
      <c r="FV54" s="77">
        <v>6.7582500000000004E-2</v>
      </c>
      <c r="FW54" s="77">
        <v>6.3697500000000004E-2</v>
      </c>
      <c r="FX54" s="77">
        <v>6.0254700000000001E-2</v>
      </c>
      <c r="FY54" s="77">
        <v>5.71843E-2</v>
      </c>
      <c r="FZ54" s="77">
        <v>5.4430899999999997E-2</v>
      </c>
      <c r="GA54" s="96"/>
    </row>
    <row r="55" spans="1:183" ht="15" customHeight="1" x14ac:dyDescent="0.25">
      <c r="A55" s="110">
        <v>41</v>
      </c>
      <c r="B55" s="75">
        <v>5.5588E-3</v>
      </c>
      <c r="C55" s="75">
        <v>3.6021E-3</v>
      </c>
      <c r="D55" s="75">
        <v>1.4824E-3</v>
      </c>
      <c r="E55" s="75">
        <v>1.4824E-3</v>
      </c>
      <c r="F55" s="75">
        <v>1.7789999999999999E-4</v>
      </c>
      <c r="G55" s="75">
        <v>1.7789999999999999E-4</v>
      </c>
      <c r="H55" s="75">
        <v>5.1880000000000003E-4</v>
      </c>
      <c r="I55" s="75">
        <v>5.1880000000000003E-4</v>
      </c>
      <c r="J55" s="75">
        <v>7.5600000000000005E-4</v>
      </c>
      <c r="K55" s="75">
        <v>7.5600000000000005E-4</v>
      </c>
      <c r="L55" s="75">
        <v>3.7058999999999998E-3</v>
      </c>
      <c r="M55" s="75">
        <v>3.7058999999999998E-3</v>
      </c>
      <c r="N55" s="111">
        <v>0</v>
      </c>
      <c r="O55" s="111">
        <v>0</v>
      </c>
      <c r="Q55" s="110">
        <v>41</v>
      </c>
      <c r="R55" s="75">
        <v>4.1209000000000003E-3</v>
      </c>
      <c r="S55" s="75">
        <v>2.0011999999999999E-3</v>
      </c>
      <c r="T55" s="75">
        <v>1.2895999999999999E-3</v>
      </c>
      <c r="U55" s="75">
        <v>1.2895999999999999E-3</v>
      </c>
      <c r="V55" s="111">
        <v>0</v>
      </c>
      <c r="W55" s="111">
        <v>0</v>
      </c>
      <c r="X55" s="118">
        <v>0</v>
      </c>
      <c r="Y55" s="118">
        <v>0</v>
      </c>
      <c r="Z55" s="75">
        <v>4.1510000000000001E-4</v>
      </c>
      <c r="AA55" s="75">
        <v>4.1510000000000001E-4</v>
      </c>
      <c r="AB55" s="78">
        <v>2.6681999999999999E-3</v>
      </c>
      <c r="AC55" s="78">
        <v>2.6681999999999999E-3</v>
      </c>
      <c r="AD55" s="117">
        <v>0</v>
      </c>
      <c r="AE55" s="117">
        <v>0</v>
      </c>
      <c r="AG55" s="110">
        <v>41</v>
      </c>
      <c r="AH55" s="78">
        <v>4.7286999999999997E-3</v>
      </c>
      <c r="AI55" s="78">
        <v>1.6008999999999999E-3</v>
      </c>
      <c r="AJ55" s="75">
        <v>1.4082000000000001E-3</v>
      </c>
      <c r="AK55" s="75">
        <v>1.4082000000000001E-3</v>
      </c>
      <c r="AL55" s="77">
        <v>0</v>
      </c>
      <c r="AM55" s="77">
        <v>0</v>
      </c>
      <c r="AN55" s="78">
        <v>1.186E-4</v>
      </c>
      <c r="AO55" s="78">
        <v>1.186E-4</v>
      </c>
      <c r="AP55" s="75">
        <v>4.2989999999999999E-4</v>
      </c>
      <c r="AQ55" s="75">
        <v>4.2989999999999999E-4</v>
      </c>
      <c r="AR55" s="79">
        <v>0</v>
      </c>
      <c r="AS55" s="79">
        <v>0</v>
      </c>
      <c r="AT55" s="79">
        <v>0</v>
      </c>
      <c r="AU55" s="79">
        <v>0</v>
      </c>
      <c r="AX55" s="94"/>
      <c r="AY55" s="65">
        <v>41</v>
      </c>
      <c r="AZ55" s="77">
        <v>5.5588E-3</v>
      </c>
      <c r="BA55" s="77">
        <v>5.7881E-3</v>
      </c>
      <c r="BB55" s="77">
        <v>6.0317000000000001E-3</v>
      </c>
      <c r="BC55" s="77">
        <v>6.2895E-3</v>
      </c>
      <c r="BD55" s="77">
        <v>6.5672999999999999E-3</v>
      </c>
      <c r="BE55" s="77">
        <v>6.8766000000000001E-3</v>
      </c>
      <c r="BF55" s="77">
        <v>7.2303999999999997E-3</v>
      </c>
      <c r="BG55" s="77">
        <v>7.6204000000000003E-3</v>
      </c>
      <c r="BH55" s="77">
        <v>8.0447999999999995E-3</v>
      </c>
      <c r="BI55" s="77">
        <v>8.4968999999999999E-3</v>
      </c>
      <c r="BJ55" s="77">
        <v>8.9692999999999995E-3</v>
      </c>
      <c r="BK55" s="77">
        <v>9.4596000000000003E-3</v>
      </c>
      <c r="BL55" s="77">
        <v>9.9667999999999996E-3</v>
      </c>
      <c r="BM55" s="77">
        <v>1.0496E-2</v>
      </c>
      <c r="BN55" s="77">
        <v>1.10545E-2</v>
      </c>
      <c r="BO55" s="95"/>
      <c r="BP55" s="65">
        <v>41</v>
      </c>
      <c r="BQ55" s="77">
        <v>3.6021E-3</v>
      </c>
      <c r="BR55" s="77">
        <v>3.7204999999999998E-3</v>
      </c>
      <c r="BS55" s="77">
        <v>3.8536E-3</v>
      </c>
      <c r="BT55" s="77">
        <v>3.9975999999999996E-3</v>
      </c>
      <c r="BU55" s="77">
        <v>4.1516000000000001E-3</v>
      </c>
      <c r="BV55" s="77">
        <v>4.3179999999999998E-3</v>
      </c>
      <c r="BW55" s="77">
        <v>4.4954000000000001E-3</v>
      </c>
      <c r="BX55" s="77">
        <v>4.6867999999999996E-3</v>
      </c>
      <c r="BY55" s="77">
        <v>4.8938999999999996E-3</v>
      </c>
      <c r="BZ55" s="77">
        <v>5.1117000000000003E-3</v>
      </c>
      <c r="CA55" s="77">
        <v>5.3423000000000003E-3</v>
      </c>
      <c r="CB55" s="77">
        <v>5.5834999999999999E-3</v>
      </c>
      <c r="CC55" s="77">
        <v>5.8336000000000004E-3</v>
      </c>
      <c r="CD55" s="77">
        <v>6.0946000000000004E-3</v>
      </c>
      <c r="CE55" s="77">
        <v>6.3667000000000003E-3</v>
      </c>
      <c r="CF55" s="96"/>
      <c r="CH55" s="94"/>
      <c r="CI55" s="81">
        <v>58</v>
      </c>
      <c r="CJ55" s="125">
        <f t="shared" si="1"/>
        <v>2.21167E-2</v>
      </c>
      <c r="CK55" s="125">
        <f t="shared" si="2"/>
        <v>5.9886999999999996E-3</v>
      </c>
      <c r="CL55" s="112">
        <v>2.21167E-2</v>
      </c>
      <c r="CM55" s="112">
        <v>5.9886999999999996E-3</v>
      </c>
      <c r="CN55" s="112"/>
      <c r="CO55" s="112"/>
      <c r="CP55" s="112"/>
      <c r="CQ55" s="112"/>
      <c r="CR55" s="96"/>
      <c r="CT55" s="94"/>
      <c r="CU55" s="81">
        <v>42</v>
      </c>
      <c r="CV55" s="125">
        <f t="shared" si="3"/>
        <v>4.2989999999999999E-4</v>
      </c>
      <c r="CW55" s="125">
        <f t="shared" si="4"/>
        <v>4.2989999999999999E-4</v>
      </c>
      <c r="CX55" s="112">
        <v>4.2989999999999999E-4</v>
      </c>
      <c r="CY55" s="112">
        <v>4.2989999999999999E-4</v>
      </c>
      <c r="CZ55" s="112"/>
      <c r="DA55" s="112"/>
      <c r="DB55" s="112"/>
      <c r="DC55" s="112"/>
      <c r="DD55" s="95"/>
      <c r="DE55" s="95"/>
      <c r="DF55" s="95"/>
      <c r="DG55" s="96"/>
      <c r="DI55" s="94"/>
      <c r="DJ55" s="65">
        <v>41</v>
      </c>
      <c r="DK55" s="77">
        <v>0.1084746</v>
      </c>
      <c r="DL55" s="77">
        <v>9.87349E-2</v>
      </c>
      <c r="DM55" s="77">
        <v>9.0656200000000006E-2</v>
      </c>
      <c r="DN55" s="77">
        <v>8.3851400000000006E-2</v>
      </c>
      <c r="DO55" s="77">
        <v>7.8045000000000003E-2</v>
      </c>
      <c r="DP55" s="77">
        <v>7.3036400000000001E-2</v>
      </c>
      <c r="DQ55" s="77">
        <v>6.8675399999999998E-2</v>
      </c>
      <c r="DR55" s="77">
        <v>6.4848100000000006E-2</v>
      </c>
      <c r="DS55" s="77">
        <v>6.1466100000000003E-2</v>
      </c>
      <c r="DT55" s="77">
        <v>5.8459999999999998E-2</v>
      </c>
      <c r="DU55" s="77">
        <v>5.5774400000000002E-2</v>
      </c>
      <c r="DV55" s="77">
        <v>5.3364300000000003E-2</v>
      </c>
      <c r="DW55" s="77">
        <v>5.1193000000000002E-2</v>
      </c>
      <c r="DX55" s="77">
        <v>4.9230299999999998E-2</v>
      </c>
      <c r="DY55" s="77">
        <v>4.7451E-2</v>
      </c>
      <c r="DZ55" s="95"/>
      <c r="EA55" s="65">
        <v>41</v>
      </c>
      <c r="EB55" s="77">
        <v>0.10776289999999999</v>
      </c>
      <c r="EC55" s="77">
        <v>9.7981600000000002E-2</v>
      </c>
      <c r="ED55" s="77">
        <v>8.9859300000000003E-2</v>
      </c>
      <c r="EE55" s="77">
        <v>8.3008999999999999E-2</v>
      </c>
      <c r="EF55" s="77">
        <v>7.7155600000000005E-2</v>
      </c>
      <c r="EG55" s="77">
        <v>7.2097999999999995E-2</v>
      </c>
      <c r="EH55" s="77">
        <v>6.7685800000000004E-2</v>
      </c>
      <c r="EI55" s="77">
        <v>6.3804799999999995E-2</v>
      </c>
      <c r="EJ55" s="77">
        <v>6.0366299999999998E-2</v>
      </c>
      <c r="EK55" s="77">
        <v>5.7300700000000003E-2</v>
      </c>
      <c r="EL55" s="77">
        <v>5.4552700000000003E-2</v>
      </c>
      <c r="EM55" s="77">
        <v>5.2077100000000001E-2</v>
      </c>
      <c r="EN55" s="77">
        <v>4.9837300000000001E-2</v>
      </c>
      <c r="EO55" s="77">
        <v>4.7803100000000001E-2</v>
      </c>
      <c r="EP55" s="77">
        <v>4.5949200000000003E-2</v>
      </c>
      <c r="EQ55" s="96"/>
      <c r="ES55" s="94"/>
      <c r="ET55" s="65">
        <v>41</v>
      </c>
      <c r="EU55" s="77">
        <v>0.18103759999999999</v>
      </c>
      <c r="EV55" s="77">
        <v>0.15491730000000001</v>
      </c>
      <c r="EW55" s="77">
        <v>0.1354706</v>
      </c>
      <c r="EX55" s="77">
        <v>0.12043719999999999</v>
      </c>
      <c r="EY55" s="77">
        <v>0.1084746</v>
      </c>
      <c r="EZ55" s="77">
        <v>9.87349E-2</v>
      </c>
      <c r="FA55" s="77">
        <v>9.0656200000000006E-2</v>
      </c>
      <c r="FB55" s="77">
        <v>8.3851400000000006E-2</v>
      </c>
      <c r="FC55" s="77">
        <v>7.8045000000000003E-2</v>
      </c>
      <c r="FD55" s="77">
        <v>7.3036400000000001E-2</v>
      </c>
      <c r="FE55" s="77">
        <v>6.8675399999999998E-2</v>
      </c>
      <c r="FF55" s="77">
        <v>6.4848100000000006E-2</v>
      </c>
      <c r="FG55" s="77">
        <v>6.1466100000000003E-2</v>
      </c>
      <c r="FH55" s="77">
        <v>5.8459999999999998E-2</v>
      </c>
      <c r="FI55" s="77">
        <v>5.5774400000000002E-2</v>
      </c>
      <c r="FJ55" s="95"/>
      <c r="FK55" s="65">
        <v>41</v>
      </c>
      <c r="FL55" s="77">
        <v>0.18047270000000001</v>
      </c>
      <c r="FM55" s="77">
        <v>0.1543177</v>
      </c>
      <c r="FN55" s="77">
        <v>0.1348355</v>
      </c>
      <c r="FO55" s="77">
        <v>0.1197648</v>
      </c>
      <c r="FP55" s="77">
        <v>0.10776289999999999</v>
      </c>
      <c r="FQ55" s="77">
        <v>9.7981600000000002E-2</v>
      </c>
      <c r="FR55" s="77">
        <v>8.9859300000000003E-2</v>
      </c>
      <c r="FS55" s="77">
        <v>8.3008999999999999E-2</v>
      </c>
      <c r="FT55" s="77">
        <v>7.7155600000000005E-2</v>
      </c>
      <c r="FU55" s="77">
        <v>7.2097999999999995E-2</v>
      </c>
      <c r="FV55" s="77">
        <v>6.7685800000000004E-2</v>
      </c>
      <c r="FW55" s="77">
        <v>6.3804799999999995E-2</v>
      </c>
      <c r="FX55" s="77">
        <v>6.0366299999999998E-2</v>
      </c>
      <c r="FY55" s="77">
        <v>5.7300700000000003E-2</v>
      </c>
      <c r="FZ55" s="77">
        <v>5.4552700000000003E-2</v>
      </c>
      <c r="GA55" s="96"/>
    </row>
    <row r="56" spans="1:183" ht="15" customHeight="1" x14ac:dyDescent="0.25">
      <c r="A56" s="110">
        <v>42</v>
      </c>
      <c r="B56" s="75">
        <v>6.0184000000000001E-3</v>
      </c>
      <c r="C56" s="75">
        <v>3.8392999999999999E-3</v>
      </c>
      <c r="D56" s="75">
        <v>1.4824E-3</v>
      </c>
      <c r="E56" s="75">
        <v>1.4824E-3</v>
      </c>
      <c r="F56" s="75">
        <v>1.7789999999999999E-4</v>
      </c>
      <c r="G56" s="75">
        <v>1.7789999999999999E-4</v>
      </c>
      <c r="H56" s="75">
        <v>5.1880000000000003E-4</v>
      </c>
      <c r="I56" s="75">
        <v>5.1880000000000003E-4</v>
      </c>
      <c r="J56" s="75">
        <v>7.5600000000000005E-4</v>
      </c>
      <c r="K56" s="75">
        <v>7.5600000000000005E-4</v>
      </c>
      <c r="L56" s="75">
        <v>3.7058999999999998E-3</v>
      </c>
      <c r="M56" s="75">
        <v>3.7058999999999998E-3</v>
      </c>
      <c r="N56" s="111">
        <v>0</v>
      </c>
      <c r="O56" s="111">
        <v>0</v>
      </c>
      <c r="Q56" s="110">
        <v>42</v>
      </c>
      <c r="R56" s="75">
        <v>4.4619000000000004E-3</v>
      </c>
      <c r="S56" s="75">
        <v>2.1346E-3</v>
      </c>
      <c r="T56" s="75">
        <v>1.2895999999999999E-3</v>
      </c>
      <c r="U56" s="75">
        <v>1.2895999999999999E-3</v>
      </c>
      <c r="V56" s="111">
        <v>0</v>
      </c>
      <c r="W56" s="111">
        <v>0</v>
      </c>
      <c r="X56" s="118">
        <v>0</v>
      </c>
      <c r="Y56" s="118">
        <v>0</v>
      </c>
      <c r="Z56" s="75">
        <v>4.1510000000000001E-4</v>
      </c>
      <c r="AA56" s="75">
        <v>4.1510000000000001E-4</v>
      </c>
      <c r="AB56" s="78">
        <v>2.6681999999999999E-3</v>
      </c>
      <c r="AC56" s="78">
        <v>2.6681999999999999E-3</v>
      </c>
      <c r="AD56" s="117">
        <v>0</v>
      </c>
      <c r="AE56" s="117">
        <v>0</v>
      </c>
      <c r="AG56" s="110">
        <v>42</v>
      </c>
      <c r="AH56" s="78">
        <v>5.1140999999999999E-3</v>
      </c>
      <c r="AI56" s="78">
        <v>1.7047E-3</v>
      </c>
      <c r="AJ56" s="75">
        <v>1.4082000000000001E-3</v>
      </c>
      <c r="AK56" s="75">
        <v>1.4082000000000001E-3</v>
      </c>
      <c r="AL56" s="77">
        <v>0</v>
      </c>
      <c r="AM56" s="77">
        <v>0</v>
      </c>
      <c r="AN56" s="78">
        <v>1.186E-4</v>
      </c>
      <c r="AO56" s="78">
        <v>1.186E-4</v>
      </c>
      <c r="AP56" s="75">
        <v>4.2989999999999999E-4</v>
      </c>
      <c r="AQ56" s="75">
        <v>4.2989999999999999E-4</v>
      </c>
      <c r="AR56" s="79">
        <v>0</v>
      </c>
      <c r="AS56" s="79">
        <v>0</v>
      </c>
      <c r="AT56" s="79">
        <v>0</v>
      </c>
      <c r="AU56" s="79">
        <v>0</v>
      </c>
      <c r="AX56" s="94"/>
      <c r="AY56" s="65">
        <v>42</v>
      </c>
      <c r="AZ56" s="77">
        <v>6.0184000000000001E-3</v>
      </c>
      <c r="BA56" s="77">
        <v>6.2696999999999996E-3</v>
      </c>
      <c r="BB56" s="77">
        <v>6.5354000000000002E-3</v>
      </c>
      <c r="BC56" s="77">
        <v>6.8224999999999996E-3</v>
      </c>
      <c r="BD56" s="77">
        <v>7.1441999999999999E-3</v>
      </c>
      <c r="BE56" s="77">
        <v>7.5141000000000001E-3</v>
      </c>
      <c r="BF56" s="77">
        <v>7.9211999999999998E-3</v>
      </c>
      <c r="BG56" s="77">
        <v>8.3634E-3</v>
      </c>
      <c r="BH56" s="77">
        <v>8.8328999999999994E-3</v>
      </c>
      <c r="BI56" s="77">
        <v>9.3217000000000005E-3</v>
      </c>
      <c r="BJ56" s="77">
        <v>9.8274999999999994E-3</v>
      </c>
      <c r="BK56" s="77">
        <v>1.03496E-2</v>
      </c>
      <c r="BL56" s="77">
        <v>1.08938E-2</v>
      </c>
      <c r="BM56" s="77">
        <v>1.14678E-2</v>
      </c>
      <c r="BN56" s="77">
        <v>1.2079400000000001E-2</v>
      </c>
      <c r="BO56" s="95"/>
      <c r="BP56" s="65">
        <v>42</v>
      </c>
      <c r="BQ56" s="77">
        <v>3.8392999999999999E-3</v>
      </c>
      <c r="BR56" s="77">
        <v>3.9798999999999998E-3</v>
      </c>
      <c r="BS56" s="77">
        <v>4.1301999999999997E-3</v>
      </c>
      <c r="BT56" s="77">
        <v>4.2900999999999998E-3</v>
      </c>
      <c r="BU56" s="77">
        <v>4.4625999999999997E-3</v>
      </c>
      <c r="BV56" s="77">
        <v>4.646E-3</v>
      </c>
      <c r="BW56" s="77">
        <v>4.8438999999999999E-3</v>
      </c>
      <c r="BX56" s="77">
        <v>5.0578999999999997E-3</v>
      </c>
      <c r="BY56" s="77">
        <v>5.2823999999999996E-3</v>
      </c>
      <c r="BZ56" s="77">
        <v>5.5199000000000003E-3</v>
      </c>
      <c r="CA56" s="77">
        <v>5.7676999999999997E-3</v>
      </c>
      <c r="CB56" s="77">
        <v>6.0242999999999998E-3</v>
      </c>
      <c r="CC56" s="77">
        <v>6.2918000000000002E-3</v>
      </c>
      <c r="CD56" s="77">
        <v>6.5703999999999997E-3</v>
      </c>
      <c r="CE56" s="77">
        <v>6.8634000000000004E-3</v>
      </c>
      <c r="CF56" s="96"/>
      <c r="CH56" s="94"/>
      <c r="CI56" s="81">
        <v>59</v>
      </c>
      <c r="CJ56" s="125">
        <f t="shared" si="1"/>
        <v>2.4340199999999999E-2</v>
      </c>
      <c r="CK56" s="125">
        <f t="shared" si="2"/>
        <v>6.5964999999999999E-3</v>
      </c>
      <c r="CL56" s="112">
        <v>2.4340199999999999E-2</v>
      </c>
      <c r="CM56" s="112">
        <v>6.5964999999999999E-3</v>
      </c>
      <c r="CN56" s="112"/>
      <c r="CO56" s="112"/>
      <c r="CP56" s="112"/>
      <c r="CQ56" s="112"/>
      <c r="CR56" s="96"/>
      <c r="CT56" s="94"/>
      <c r="CU56" s="81">
        <v>43</v>
      </c>
      <c r="CV56" s="125">
        <f t="shared" si="3"/>
        <v>4.1510000000000001E-4</v>
      </c>
      <c r="CW56" s="125">
        <f t="shared" si="4"/>
        <v>4.1510000000000001E-4</v>
      </c>
      <c r="CX56" s="112">
        <v>4.1510000000000001E-4</v>
      </c>
      <c r="CY56" s="112">
        <v>4.1510000000000001E-4</v>
      </c>
      <c r="CZ56" s="112"/>
      <c r="DA56" s="112"/>
      <c r="DB56" s="112"/>
      <c r="DC56" s="112"/>
      <c r="DD56" s="95"/>
      <c r="DE56" s="95"/>
      <c r="DF56" s="95"/>
      <c r="DG56" s="96"/>
      <c r="DI56" s="94"/>
      <c r="DJ56" s="65">
        <v>42</v>
      </c>
      <c r="DK56" s="77">
        <v>0.108651</v>
      </c>
      <c r="DL56" s="77">
        <v>9.8921200000000001E-2</v>
      </c>
      <c r="DM56" s="77">
        <v>9.0851799999999996E-2</v>
      </c>
      <c r="DN56" s="77">
        <v>8.40558E-2</v>
      </c>
      <c r="DO56" s="77">
        <v>7.8258300000000003E-2</v>
      </c>
      <c r="DP56" s="77">
        <v>7.3258699999999996E-2</v>
      </c>
      <c r="DQ56" s="77">
        <v>6.8907300000000005E-2</v>
      </c>
      <c r="DR56" s="77">
        <v>6.5090300000000004E-2</v>
      </c>
      <c r="DS56" s="77">
        <v>6.1719400000000001E-2</v>
      </c>
      <c r="DT56" s="77">
        <v>5.8725100000000002E-2</v>
      </c>
      <c r="DU56" s="77">
        <v>5.6051700000000003E-2</v>
      </c>
      <c r="DV56" s="77">
        <v>5.3654199999999999E-2</v>
      </c>
      <c r="DW56" s="77">
        <v>5.1496E-2</v>
      </c>
      <c r="DX56" s="77">
        <v>4.9546699999999999E-2</v>
      </c>
      <c r="DY56" s="77">
        <v>4.77816E-2</v>
      </c>
      <c r="DZ56" s="95"/>
      <c r="EA56" s="65">
        <v>42</v>
      </c>
      <c r="EB56" s="77">
        <v>0.1078525</v>
      </c>
      <c r="EC56" s="77">
        <v>9.8075499999999996E-2</v>
      </c>
      <c r="ED56" s="77">
        <v>8.9957300000000004E-2</v>
      </c>
      <c r="EE56" s="77">
        <v>8.3110900000000001E-2</v>
      </c>
      <c r="EF56" s="77">
        <v>7.7261399999999994E-2</v>
      </c>
      <c r="EG56" s="77">
        <v>7.2207599999999997E-2</v>
      </c>
      <c r="EH56" s="77">
        <v>6.7799499999999999E-2</v>
      </c>
      <c r="EI56" s="77">
        <v>6.3922900000000005E-2</v>
      </c>
      <c r="EJ56" s="77">
        <v>6.0489399999999999E-2</v>
      </c>
      <c r="EK56" s="77">
        <v>5.7429500000000001E-2</v>
      </c>
      <c r="EL56" s="77">
        <v>5.4687399999999997E-2</v>
      </c>
      <c r="EM56" s="77">
        <v>5.2218199999999999E-2</v>
      </c>
      <c r="EN56" s="77">
        <v>4.9985099999999998E-2</v>
      </c>
      <c r="EO56" s="77">
        <v>4.7958000000000001E-2</v>
      </c>
      <c r="EP56" s="77">
        <v>4.6111600000000003E-2</v>
      </c>
      <c r="EQ56" s="96"/>
      <c r="ES56" s="94"/>
      <c r="ET56" s="65">
        <v>42</v>
      </c>
      <c r="EU56" s="77">
        <v>0.18117050000000001</v>
      </c>
      <c r="EV56" s="77">
        <v>0.15506110000000001</v>
      </c>
      <c r="EW56" s="77">
        <v>0.13562540000000001</v>
      </c>
      <c r="EX56" s="77">
        <v>0.120603</v>
      </c>
      <c r="EY56" s="77">
        <v>0.108651</v>
      </c>
      <c r="EZ56" s="77">
        <v>9.8921200000000001E-2</v>
      </c>
      <c r="FA56" s="77">
        <v>9.0851799999999996E-2</v>
      </c>
      <c r="FB56" s="77">
        <v>8.40558E-2</v>
      </c>
      <c r="FC56" s="77">
        <v>7.8258300000000003E-2</v>
      </c>
      <c r="FD56" s="77">
        <v>7.3258699999999996E-2</v>
      </c>
      <c r="FE56" s="77">
        <v>6.8907300000000005E-2</v>
      </c>
      <c r="FF56" s="77">
        <v>6.5090300000000004E-2</v>
      </c>
      <c r="FG56" s="77">
        <v>6.1719400000000001E-2</v>
      </c>
      <c r="FH56" s="77">
        <v>5.8725100000000002E-2</v>
      </c>
      <c r="FI56" s="77">
        <v>5.6051700000000003E-2</v>
      </c>
      <c r="FJ56" s="95"/>
      <c r="FK56" s="65">
        <v>42</v>
      </c>
      <c r="FL56" s="77">
        <v>0.1805445</v>
      </c>
      <c r="FM56" s="77">
        <v>0.15439410000000001</v>
      </c>
      <c r="FN56" s="77">
        <v>0.13491629999999999</v>
      </c>
      <c r="FO56" s="77">
        <v>0.1198502</v>
      </c>
      <c r="FP56" s="77">
        <v>0.1078525</v>
      </c>
      <c r="FQ56" s="77">
        <v>9.8075499999999996E-2</v>
      </c>
      <c r="FR56" s="77">
        <v>8.9957300000000004E-2</v>
      </c>
      <c r="FS56" s="77">
        <v>8.3110900000000001E-2</v>
      </c>
      <c r="FT56" s="77">
        <v>7.7261399999999994E-2</v>
      </c>
      <c r="FU56" s="77">
        <v>7.2207599999999997E-2</v>
      </c>
      <c r="FV56" s="77">
        <v>6.7799499999999999E-2</v>
      </c>
      <c r="FW56" s="77">
        <v>6.3922900000000005E-2</v>
      </c>
      <c r="FX56" s="77">
        <v>6.0489399999999999E-2</v>
      </c>
      <c r="FY56" s="77">
        <v>5.7429500000000001E-2</v>
      </c>
      <c r="FZ56" s="77">
        <v>5.4687399999999997E-2</v>
      </c>
      <c r="GA56" s="96"/>
    </row>
    <row r="57" spans="1:183" ht="15" customHeight="1" x14ac:dyDescent="0.25">
      <c r="A57" s="110">
        <v>43</v>
      </c>
      <c r="B57" s="75">
        <v>6.5224000000000002E-3</v>
      </c>
      <c r="C57" s="75">
        <v>4.1209000000000003E-3</v>
      </c>
      <c r="D57" s="75">
        <v>1.4824E-3</v>
      </c>
      <c r="E57" s="75">
        <v>1.4824E-3</v>
      </c>
      <c r="F57" s="75">
        <v>1.7789999999999999E-4</v>
      </c>
      <c r="G57" s="75">
        <v>1.7789999999999999E-4</v>
      </c>
      <c r="H57" s="75">
        <v>5.1880000000000003E-4</v>
      </c>
      <c r="I57" s="75">
        <v>5.1880000000000003E-4</v>
      </c>
      <c r="J57" s="75">
        <v>7.5600000000000005E-4</v>
      </c>
      <c r="K57" s="75">
        <v>7.5600000000000005E-4</v>
      </c>
      <c r="L57" s="75">
        <v>3.7058999999999998E-3</v>
      </c>
      <c r="M57" s="75">
        <v>3.7058999999999998E-3</v>
      </c>
      <c r="N57" s="111">
        <v>0</v>
      </c>
      <c r="O57" s="111">
        <v>0</v>
      </c>
      <c r="Q57" s="110">
        <v>43</v>
      </c>
      <c r="R57" s="75">
        <v>4.8325E-3</v>
      </c>
      <c r="S57" s="75">
        <v>2.2975999999999999E-3</v>
      </c>
      <c r="T57" s="75">
        <v>1.2895999999999999E-3</v>
      </c>
      <c r="U57" s="75">
        <v>1.2895999999999999E-3</v>
      </c>
      <c r="V57" s="111">
        <v>0</v>
      </c>
      <c r="W57" s="111">
        <v>0</v>
      </c>
      <c r="X57" s="118">
        <v>0</v>
      </c>
      <c r="Y57" s="118">
        <v>0</v>
      </c>
      <c r="Z57" s="75">
        <v>4.1510000000000001E-4</v>
      </c>
      <c r="AA57" s="75">
        <v>4.1510000000000001E-4</v>
      </c>
      <c r="AB57" s="78">
        <v>2.6681999999999999E-3</v>
      </c>
      <c r="AC57" s="78">
        <v>2.6681999999999999E-3</v>
      </c>
      <c r="AD57" s="117">
        <v>0</v>
      </c>
      <c r="AE57" s="117">
        <v>0</v>
      </c>
      <c r="AG57" s="110">
        <v>43</v>
      </c>
      <c r="AH57" s="78">
        <v>5.5440000000000003E-3</v>
      </c>
      <c r="AI57" s="78">
        <v>1.8381000000000001E-3</v>
      </c>
      <c r="AJ57" s="75">
        <v>1.4082000000000001E-3</v>
      </c>
      <c r="AK57" s="75">
        <v>1.4082000000000001E-3</v>
      </c>
      <c r="AL57" s="77">
        <v>0</v>
      </c>
      <c r="AM57" s="77">
        <v>0</v>
      </c>
      <c r="AN57" s="78">
        <v>1.038E-4</v>
      </c>
      <c r="AO57" s="78">
        <v>1.038E-4</v>
      </c>
      <c r="AP57" s="75">
        <v>4.1510000000000001E-4</v>
      </c>
      <c r="AQ57" s="75">
        <v>4.1510000000000001E-4</v>
      </c>
      <c r="AR57" s="79">
        <v>0</v>
      </c>
      <c r="AS57" s="79">
        <v>0</v>
      </c>
      <c r="AT57" s="79">
        <v>0</v>
      </c>
      <c r="AU57" s="79">
        <v>0</v>
      </c>
      <c r="AX57" s="94"/>
      <c r="AY57" s="65">
        <v>43</v>
      </c>
      <c r="AZ57" s="77">
        <v>6.5224000000000002E-3</v>
      </c>
      <c r="BA57" s="77">
        <v>6.7958999999999997E-3</v>
      </c>
      <c r="BB57" s="77">
        <v>7.0933999999999997E-3</v>
      </c>
      <c r="BC57" s="77">
        <v>7.4294000000000001E-3</v>
      </c>
      <c r="BD57" s="77">
        <v>7.8182000000000008E-3</v>
      </c>
      <c r="BE57" s="77">
        <v>8.2447000000000006E-3</v>
      </c>
      <c r="BF57" s="77">
        <v>8.7063999999999996E-3</v>
      </c>
      <c r="BG57" s="77">
        <v>9.1944000000000001E-3</v>
      </c>
      <c r="BH57" s="77">
        <v>9.7003999999999996E-3</v>
      </c>
      <c r="BI57" s="77">
        <v>1.02223E-2</v>
      </c>
      <c r="BJ57" s="77">
        <v>1.0759599999999999E-2</v>
      </c>
      <c r="BK57" s="77">
        <v>1.1318999999999999E-2</v>
      </c>
      <c r="BL57" s="77">
        <v>1.1908800000000001E-2</v>
      </c>
      <c r="BM57" s="77">
        <v>1.2537400000000001E-2</v>
      </c>
      <c r="BN57" s="77">
        <v>1.3211199999999999E-2</v>
      </c>
      <c r="BO57" s="95"/>
      <c r="BP57" s="65">
        <v>43</v>
      </c>
      <c r="BQ57" s="77">
        <v>4.1209000000000003E-3</v>
      </c>
      <c r="BR57" s="77">
        <v>4.2763000000000002E-3</v>
      </c>
      <c r="BS57" s="77">
        <v>4.4413999999999999E-3</v>
      </c>
      <c r="BT57" s="77">
        <v>4.6197E-3</v>
      </c>
      <c r="BU57" s="77">
        <v>4.8089999999999999E-3</v>
      </c>
      <c r="BV57" s="77">
        <v>5.0134000000000003E-3</v>
      </c>
      <c r="BW57" s="77">
        <v>5.2344999999999996E-3</v>
      </c>
      <c r="BX57" s="77">
        <v>5.4659000000000001E-3</v>
      </c>
      <c r="BY57" s="77">
        <v>5.7102000000000003E-3</v>
      </c>
      <c r="BZ57" s="77">
        <v>5.9648000000000001E-3</v>
      </c>
      <c r="CA57" s="77">
        <v>6.2278999999999998E-3</v>
      </c>
      <c r="CB57" s="77">
        <v>6.5018000000000003E-3</v>
      </c>
      <c r="CC57" s="77">
        <v>6.7869999999999996E-3</v>
      </c>
      <c r="CD57" s="77">
        <v>7.0866999999999996E-3</v>
      </c>
      <c r="CE57" s="77">
        <v>7.4146000000000004E-3</v>
      </c>
      <c r="CF57" s="96"/>
      <c r="CH57" s="94"/>
      <c r="CI57" s="81">
        <v>60</v>
      </c>
      <c r="CJ57" s="125">
        <f t="shared" si="1"/>
        <v>2.66675E-2</v>
      </c>
      <c r="CK57" s="125">
        <f t="shared" si="2"/>
        <v>7.2487000000000003E-3</v>
      </c>
      <c r="CL57" s="112">
        <v>2.66675E-2</v>
      </c>
      <c r="CM57" s="112">
        <v>7.2487000000000003E-3</v>
      </c>
      <c r="CN57" s="112"/>
      <c r="CO57" s="112"/>
      <c r="CP57" s="112"/>
      <c r="CQ57" s="112"/>
      <c r="CR57" s="96"/>
      <c r="CT57" s="94"/>
      <c r="CU57" s="81">
        <v>44</v>
      </c>
      <c r="CV57" s="125">
        <f t="shared" si="3"/>
        <v>4.1510000000000001E-4</v>
      </c>
      <c r="CW57" s="125">
        <f t="shared" si="4"/>
        <v>4.1510000000000001E-4</v>
      </c>
      <c r="CX57" s="112">
        <v>4.1510000000000001E-4</v>
      </c>
      <c r="CY57" s="112">
        <v>4.1510000000000001E-4</v>
      </c>
      <c r="CZ57" s="112"/>
      <c r="DA57" s="112"/>
      <c r="DB57" s="112"/>
      <c r="DC57" s="112"/>
      <c r="DD57" s="95"/>
      <c r="DE57" s="95"/>
      <c r="DF57" s="95"/>
      <c r="DG57" s="96"/>
      <c r="DI57" s="94"/>
      <c r="DJ57" s="65">
        <v>43</v>
      </c>
      <c r="DK57" s="77">
        <v>0.10884969999999999</v>
      </c>
      <c r="DL57" s="77">
        <v>9.9129800000000004E-2</v>
      </c>
      <c r="DM57" s="77">
        <v>9.1069700000000003E-2</v>
      </c>
      <c r="DN57" s="77">
        <v>8.4282800000000005E-2</v>
      </c>
      <c r="DO57" s="77">
        <v>7.8494700000000001E-2</v>
      </c>
      <c r="DP57" s="77">
        <v>7.3505000000000001E-2</v>
      </c>
      <c r="DQ57" s="77">
        <v>6.9164400000000001E-2</v>
      </c>
      <c r="DR57" s="77">
        <v>6.5358899999999998E-2</v>
      </c>
      <c r="DS57" s="77">
        <v>6.2000199999999998E-2</v>
      </c>
      <c r="DT57" s="77">
        <v>5.9018599999999997E-2</v>
      </c>
      <c r="DU57" s="77">
        <v>5.6358400000000003E-2</v>
      </c>
      <c r="DV57" s="77">
        <v>5.3974500000000002E-2</v>
      </c>
      <c r="DW57" s="77">
        <v>5.1830399999999999E-2</v>
      </c>
      <c r="DX57" s="77">
        <v>4.98959E-2</v>
      </c>
      <c r="DY57" s="77">
        <v>4.8146399999999999E-2</v>
      </c>
      <c r="DZ57" s="95"/>
      <c r="EA57" s="65">
        <v>43</v>
      </c>
      <c r="EB57" s="77">
        <v>0.10795250000000001</v>
      </c>
      <c r="EC57" s="77">
        <v>9.8179699999999995E-2</v>
      </c>
      <c r="ED57" s="77">
        <v>9.0065500000000007E-2</v>
      </c>
      <c r="EE57" s="77">
        <v>8.3223099999999994E-2</v>
      </c>
      <c r="EF57" s="77">
        <v>7.7377500000000002E-2</v>
      </c>
      <c r="EG57" s="77">
        <v>7.2327799999999998E-2</v>
      </c>
      <c r="EH57" s="77">
        <v>6.7924300000000007E-2</v>
      </c>
      <c r="EI57" s="77">
        <v>6.4052999999999999E-2</v>
      </c>
      <c r="EJ57" s="77">
        <v>6.06253E-2</v>
      </c>
      <c r="EK57" s="77">
        <v>5.7571700000000003E-2</v>
      </c>
      <c r="EL57" s="77">
        <v>5.4836200000000002E-2</v>
      </c>
      <c r="EM57" s="77">
        <v>5.2373999999999997E-2</v>
      </c>
      <c r="EN57" s="77">
        <v>5.0148400000000003E-2</v>
      </c>
      <c r="EO57" s="77">
        <v>4.8128999999999998E-2</v>
      </c>
      <c r="EP57" s="77">
        <v>4.6291100000000002E-2</v>
      </c>
      <c r="EQ57" s="96"/>
      <c r="ES57" s="94"/>
      <c r="ET57" s="65">
        <v>43</v>
      </c>
      <c r="EU57" s="77">
        <v>0.1813215</v>
      </c>
      <c r="EV57" s="77">
        <v>0.1552251</v>
      </c>
      <c r="EW57" s="77">
        <v>0.1358019</v>
      </c>
      <c r="EX57" s="77">
        <v>0.1207911</v>
      </c>
      <c r="EY57" s="77">
        <v>0.10884969999999999</v>
      </c>
      <c r="EZ57" s="77">
        <v>9.9129800000000004E-2</v>
      </c>
      <c r="FA57" s="77">
        <v>9.1069700000000003E-2</v>
      </c>
      <c r="FB57" s="77">
        <v>8.4282800000000005E-2</v>
      </c>
      <c r="FC57" s="77">
        <v>7.8494700000000001E-2</v>
      </c>
      <c r="FD57" s="77">
        <v>7.3505000000000001E-2</v>
      </c>
      <c r="FE57" s="77">
        <v>6.9164400000000001E-2</v>
      </c>
      <c r="FF57" s="77">
        <v>6.5358899999999998E-2</v>
      </c>
      <c r="FG57" s="77">
        <v>6.2000199999999998E-2</v>
      </c>
      <c r="FH57" s="77">
        <v>5.9018599999999997E-2</v>
      </c>
      <c r="FI57" s="77">
        <v>5.6358400000000003E-2</v>
      </c>
      <c r="FJ57" s="95"/>
      <c r="FK57" s="65">
        <v>43</v>
      </c>
      <c r="FL57" s="77">
        <v>0.18062539999999999</v>
      </c>
      <c r="FM57" s="77">
        <v>0.15448000000000001</v>
      </c>
      <c r="FN57" s="77">
        <v>0.13500719999999999</v>
      </c>
      <c r="FO57" s="77">
        <v>0.1199457</v>
      </c>
      <c r="FP57" s="77">
        <v>0.10795250000000001</v>
      </c>
      <c r="FQ57" s="77">
        <v>9.8179699999999995E-2</v>
      </c>
      <c r="FR57" s="77">
        <v>9.0065500000000007E-2</v>
      </c>
      <c r="FS57" s="77">
        <v>8.3223099999999994E-2</v>
      </c>
      <c r="FT57" s="77">
        <v>7.7377500000000002E-2</v>
      </c>
      <c r="FU57" s="77">
        <v>7.2327799999999998E-2</v>
      </c>
      <c r="FV57" s="77">
        <v>6.7924300000000007E-2</v>
      </c>
      <c r="FW57" s="77">
        <v>6.4052999999999999E-2</v>
      </c>
      <c r="FX57" s="77">
        <v>6.06253E-2</v>
      </c>
      <c r="FY57" s="77">
        <v>5.7571700000000003E-2</v>
      </c>
      <c r="FZ57" s="77">
        <v>5.4836200000000002E-2</v>
      </c>
      <c r="GA57" s="96"/>
    </row>
    <row r="58" spans="1:183" ht="15" customHeight="1" x14ac:dyDescent="0.25">
      <c r="A58" s="110">
        <v>44</v>
      </c>
      <c r="B58" s="75">
        <v>7.0708000000000003E-3</v>
      </c>
      <c r="C58" s="75">
        <v>4.4321999999999999E-3</v>
      </c>
      <c r="D58" s="75">
        <v>1.4824E-3</v>
      </c>
      <c r="E58" s="75">
        <v>1.4824E-3</v>
      </c>
      <c r="F58" s="75">
        <v>1.7789999999999999E-4</v>
      </c>
      <c r="G58" s="75">
        <v>1.7789999999999999E-4</v>
      </c>
      <c r="H58" s="75">
        <v>5.1880000000000003E-4</v>
      </c>
      <c r="I58" s="75">
        <v>5.1880000000000003E-4</v>
      </c>
      <c r="J58" s="75">
        <v>7.5600000000000005E-4</v>
      </c>
      <c r="K58" s="75">
        <v>7.5600000000000005E-4</v>
      </c>
      <c r="L58" s="75">
        <v>3.7058999999999998E-3</v>
      </c>
      <c r="M58" s="75">
        <v>3.7058999999999998E-3</v>
      </c>
      <c r="N58" s="111">
        <v>0</v>
      </c>
      <c r="O58" s="111">
        <v>0</v>
      </c>
      <c r="Q58" s="110">
        <v>44</v>
      </c>
      <c r="R58" s="75">
        <v>5.2326999999999999E-3</v>
      </c>
      <c r="S58" s="75">
        <v>2.4607000000000001E-3</v>
      </c>
      <c r="T58" s="75">
        <v>1.2895999999999999E-3</v>
      </c>
      <c r="U58" s="75">
        <v>1.2895999999999999E-3</v>
      </c>
      <c r="V58" s="111">
        <v>0</v>
      </c>
      <c r="W58" s="111">
        <v>0</v>
      </c>
      <c r="X58" s="118">
        <v>0</v>
      </c>
      <c r="Y58" s="118">
        <v>0</v>
      </c>
      <c r="Z58" s="75">
        <v>4.1510000000000001E-4</v>
      </c>
      <c r="AA58" s="75">
        <v>4.1510000000000001E-4</v>
      </c>
      <c r="AB58" s="78">
        <v>2.6681999999999999E-3</v>
      </c>
      <c r="AC58" s="78">
        <v>2.6681999999999999E-3</v>
      </c>
      <c r="AD58" s="117">
        <v>0</v>
      </c>
      <c r="AE58" s="117">
        <v>0</v>
      </c>
      <c r="AG58" s="110">
        <v>44</v>
      </c>
      <c r="AH58" s="78">
        <v>6.0184000000000001E-3</v>
      </c>
      <c r="AI58" s="78">
        <v>1.9715000000000002E-3</v>
      </c>
      <c r="AJ58" s="75">
        <v>1.4082000000000001E-3</v>
      </c>
      <c r="AK58" s="75">
        <v>1.4082000000000001E-3</v>
      </c>
      <c r="AL58" s="77">
        <v>0</v>
      </c>
      <c r="AM58" s="77">
        <v>0</v>
      </c>
      <c r="AN58" s="78">
        <v>1.038E-4</v>
      </c>
      <c r="AO58" s="78">
        <v>1.038E-4</v>
      </c>
      <c r="AP58" s="75">
        <v>4.1510000000000001E-4</v>
      </c>
      <c r="AQ58" s="75">
        <v>4.1510000000000001E-4</v>
      </c>
      <c r="AR58" s="79">
        <v>0</v>
      </c>
      <c r="AS58" s="79">
        <v>0</v>
      </c>
      <c r="AT58" s="79">
        <v>0</v>
      </c>
      <c r="AU58" s="79">
        <v>0</v>
      </c>
      <c r="AX58" s="94"/>
      <c r="AY58" s="65">
        <v>44</v>
      </c>
      <c r="AZ58" s="77">
        <v>7.0708000000000003E-3</v>
      </c>
      <c r="BA58" s="77">
        <v>7.3812000000000001E-3</v>
      </c>
      <c r="BB58" s="77">
        <v>7.7351E-3</v>
      </c>
      <c r="BC58" s="77">
        <v>8.1467999999999992E-3</v>
      </c>
      <c r="BD58" s="77">
        <v>8.5953999999999996E-3</v>
      </c>
      <c r="BE58" s="77">
        <v>9.0782999999999992E-3</v>
      </c>
      <c r="BF58" s="77">
        <v>9.5858999999999996E-3</v>
      </c>
      <c r="BG58" s="77">
        <v>1.0109699999999999E-2</v>
      </c>
      <c r="BH58" s="77">
        <v>1.06477E-2</v>
      </c>
      <c r="BI58" s="77">
        <v>1.12003E-2</v>
      </c>
      <c r="BJ58" s="77">
        <v>1.17748E-2</v>
      </c>
      <c r="BK58" s="77">
        <v>1.2380499999999999E-2</v>
      </c>
      <c r="BL58" s="77">
        <v>1.30265E-2</v>
      </c>
      <c r="BM58" s="77">
        <v>1.37193E-2</v>
      </c>
      <c r="BN58" s="77">
        <v>1.44612E-2</v>
      </c>
      <c r="BO58" s="95"/>
      <c r="BP58" s="65">
        <v>44</v>
      </c>
      <c r="BQ58" s="77">
        <v>4.4321999999999999E-3</v>
      </c>
      <c r="BR58" s="77">
        <v>4.6024000000000004E-3</v>
      </c>
      <c r="BS58" s="77">
        <v>4.7870999999999999E-3</v>
      </c>
      <c r="BT58" s="77">
        <v>4.9826000000000002E-3</v>
      </c>
      <c r="BU58" s="77">
        <v>5.1939000000000004E-3</v>
      </c>
      <c r="BV58" s="77">
        <v>5.4225999999999996E-3</v>
      </c>
      <c r="BW58" s="77">
        <v>5.6610000000000002E-3</v>
      </c>
      <c r="BX58" s="77">
        <v>5.9125000000000002E-3</v>
      </c>
      <c r="BY58" s="77">
        <v>6.1739999999999998E-3</v>
      </c>
      <c r="BZ58" s="77">
        <v>6.4435999999999998E-3</v>
      </c>
      <c r="CA58" s="77">
        <v>6.7239999999999999E-3</v>
      </c>
      <c r="CB58" s="77">
        <v>7.0158E-3</v>
      </c>
      <c r="CC58" s="77">
        <v>7.3223999999999997E-3</v>
      </c>
      <c r="CD58" s="77">
        <v>7.6584000000000001E-3</v>
      </c>
      <c r="CE58" s="77">
        <v>8.0277000000000005E-3</v>
      </c>
      <c r="CF58" s="96"/>
      <c r="CH58" s="94"/>
      <c r="CI58" s="81">
        <v>61</v>
      </c>
      <c r="CJ58" s="125">
        <f t="shared" si="1"/>
        <v>2.91282E-2</v>
      </c>
      <c r="CK58" s="125">
        <f t="shared" si="2"/>
        <v>7.9454E-3</v>
      </c>
      <c r="CL58" s="112">
        <v>2.91282E-2</v>
      </c>
      <c r="CM58" s="112">
        <v>7.9454E-3</v>
      </c>
      <c r="CN58" s="112"/>
      <c r="CO58" s="112"/>
      <c r="CP58" s="112"/>
      <c r="CQ58" s="112"/>
      <c r="CR58" s="96"/>
      <c r="CT58" s="94"/>
      <c r="CU58" s="81">
        <v>45</v>
      </c>
      <c r="CV58" s="125">
        <f t="shared" si="3"/>
        <v>4.0020000000000002E-4</v>
      </c>
      <c r="CW58" s="125">
        <f t="shared" si="4"/>
        <v>4.0020000000000002E-4</v>
      </c>
      <c r="CX58" s="112">
        <v>4.0020000000000002E-4</v>
      </c>
      <c r="CY58" s="112">
        <v>4.0020000000000002E-4</v>
      </c>
      <c r="CZ58" s="112"/>
      <c r="DA58" s="112"/>
      <c r="DB58" s="112"/>
      <c r="DC58" s="112"/>
      <c r="DD58" s="95"/>
      <c r="DE58" s="95"/>
      <c r="DF58" s="95"/>
      <c r="DG58" s="96"/>
      <c r="DI58" s="94"/>
      <c r="DJ58" s="65">
        <v>44</v>
      </c>
      <c r="DK58" s="77">
        <v>0.109073</v>
      </c>
      <c r="DL58" s="77">
        <v>9.9362599999999995E-2</v>
      </c>
      <c r="DM58" s="77">
        <v>9.1311799999999999E-2</v>
      </c>
      <c r="DN58" s="77">
        <v>8.4534600000000001E-2</v>
      </c>
      <c r="DO58" s="77">
        <v>7.8756699999999999E-2</v>
      </c>
      <c r="DP58" s="77">
        <v>7.3778200000000002E-2</v>
      </c>
      <c r="DQ58" s="77">
        <v>6.94496E-2</v>
      </c>
      <c r="DR58" s="77">
        <v>6.5656800000000001E-2</v>
      </c>
      <c r="DS58" s="77">
        <v>6.2311499999999999E-2</v>
      </c>
      <c r="DT58" s="77">
        <v>5.9343600000000003E-2</v>
      </c>
      <c r="DU58" s="77">
        <v>5.6697499999999998E-2</v>
      </c>
      <c r="DV58" s="77">
        <v>5.4328300000000003E-2</v>
      </c>
      <c r="DW58" s="77">
        <v>5.2199500000000003E-2</v>
      </c>
      <c r="DX58" s="77">
        <v>5.0281300000000001E-2</v>
      </c>
      <c r="DY58" s="77">
        <v>4.8549200000000001E-2</v>
      </c>
      <c r="DZ58" s="95"/>
      <c r="EA58" s="65">
        <v>44</v>
      </c>
      <c r="EB58" s="77">
        <v>0.1080623</v>
      </c>
      <c r="EC58" s="77">
        <v>9.8293699999999998E-2</v>
      </c>
      <c r="ED58" s="77">
        <v>9.0183600000000003E-2</v>
      </c>
      <c r="EE58" s="77">
        <v>8.3345299999999997E-2</v>
      </c>
      <c r="EF58" s="77">
        <v>7.7503900000000001E-2</v>
      </c>
      <c r="EG58" s="77">
        <v>7.2458999999999996E-2</v>
      </c>
      <c r="EH58" s="77">
        <v>6.8060999999999997E-2</v>
      </c>
      <c r="EI58" s="77">
        <v>6.4195799999999997E-2</v>
      </c>
      <c r="EJ58" s="77">
        <v>6.0774799999999997E-2</v>
      </c>
      <c r="EK58" s="77">
        <v>5.7728099999999997E-2</v>
      </c>
      <c r="EL58" s="77">
        <v>5.5000100000000003E-2</v>
      </c>
      <c r="EM58" s="77">
        <v>5.2545599999999998E-2</v>
      </c>
      <c r="EN58" s="77">
        <v>5.0328100000000001E-2</v>
      </c>
      <c r="EO58" s="77">
        <v>4.8317600000000002E-2</v>
      </c>
      <c r="EP58" s="77">
        <v>4.6489299999999997E-2</v>
      </c>
      <c r="EQ58" s="96"/>
      <c r="ES58" s="94"/>
      <c r="ET58" s="65">
        <v>44</v>
      </c>
      <c r="EU58" s="77">
        <v>0.18149570000000001</v>
      </c>
      <c r="EV58" s="77">
        <v>0.15541369999999999</v>
      </c>
      <c r="EW58" s="77">
        <v>0.13600329999999999</v>
      </c>
      <c r="EX58" s="77">
        <v>0.121004</v>
      </c>
      <c r="EY58" s="77">
        <v>0.109073</v>
      </c>
      <c r="EZ58" s="77">
        <v>9.9362599999999995E-2</v>
      </c>
      <c r="FA58" s="77">
        <v>9.1311799999999999E-2</v>
      </c>
      <c r="FB58" s="77">
        <v>8.4534600000000001E-2</v>
      </c>
      <c r="FC58" s="77">
        <v>7.8756699999999999E-2</v>
      </c>
      <c r="FD58" s="77">
        <v>7.3778200000000002E-2</v>
      </c>
      <c r="FE58" s="77">
        <v>6.94496E-2</v>
      </c>
      <c r="FF58" s="77">
        <v>6.5656800000000001E-2</v>
      </c>
      <c r="FG58" s="77">
        <v>6.2311499999999999E-2</v>
      </c>
      <c r="FH58" s="77">
        <v>5.9343600000000003E-2</v>
      </c>
      <c r="FI58" s="77">
        <v>5.6697499999999998E-2</v>
      </c>
      <c r="FJ58" s="95"/>
      <c r="FK58" s="65">
        <v>44</v>
      </c>
      <c r="FL58" s="77">
        <v>0.18071509999999999</v>
      </c>
      <c r="FM58" s="77">
        <v>0.1545754</v>
      </c>
      <c r="FN58" s="77">
        <v>0.13510759999999999</v>
      </c>
      <c r="FO58" s="77">
        <v>0.1200509</v>
      </c>
      <c r="FP58" s="77">
        <v>0.1080623</v>
      </c>
      <c r="FQ58" s="77">
        <v>9.8293699999999998E-2</v>
      </c>
      <c r="FR58" s="77">
        <v>9.0183600000000003E-2</v>
      </c>
      <c r="FS58" s="77">
        <v>8.3345299999999997E-2</v>
      </c>
      <c r="FT58" s="77">
        <v>7.7503900000000001E-2</v>
      </c>
      <c r="FU58" s="77">
        <v>7.2458999999999996E-2</v>
      </c>
      <c r="FV58" s="77">
        <v>6.8060999999999997E-2</v>
      </c>
      <c r="FW58" s="77">
        <v>6.4195799999999997E-2</v>
      </c>
      <c r="FX58" s="77">
        <v>6.0774799999999997E-2</v>
      </c>
      <c r="FY58" s="77">
        <v>5.7728099999999997E-2</v>
      </c>
      <c r="FZ58" s="77">
        <v>5.5000100000000003E-2</v>
      </c>
      <c r="GA58" s="96"/>
    </row>
    <row r="59" spans="1:183" ht="15" customHeight="1" x14ac:dyDescent="0.25">
      <c r="A59" s="110">
        <v>45</v>
      </c>
      <c r="B59" s="75">
        <v>7.6934000000000004E-3</v>
      </c>
      <c r="C59" s="75">
        <v>4.7732E-3</v>
      </c>
      <c r="D59" s="75">
        <v>1.4824E-3</v>
      </c>
      <c r="E59" s="75">
        <v>1.4824E-3</v>
      </c>
      <c r="F59" s="75">
        <v>1.7789999999999999E-4</v>
      </c>
      <c r="G59" s="75">
        <v>1.7789999999999999E-4</v>
      </c>
      <c r="H59" s="75">
        <v>5.1880000000000003E-4</v>
      </c>
      <c r="I59" s="75">
        <v>5.1880000000000003E-4</v>
      </c>
      <c r="J59" s="75">
        <v>7.5600000000000005E-4</v>
      </c>
      <c r="K59" s="75">
        <v>7.5600000000000005E-4</v>
      </c>
      <c r="L59" s="75">
        <v>3.7058999999999998E-3</v>
      </c>
      <c r="M59" s="75">
        <v>3.7058999999999998E-3</v>
      </c>
      <c r="N59" s="111">
        <v>0</v>
      </c>
      <c r="O59" s="111">
        <v>0</v>
      </c>
      <c r="Q59" s="110">
        <v>45</v>
      </c>
      <c r="R59" s="75">
        <v>5.7070999999999997E-3</v>
      </c>
      <c r="S59" s="75">
        <v>2.6534000000000002E-3</v>
      </c>
      <c r="T59" s="75">
        <v>1.2895999999999999E-3</v>
      </c>
      <c r="U59" s="75">
        <v>1.2895999999999999E-3</v>
      </c>
      <c r="V59" s="111">
        <v>0</v>
      </c>
      <c r="W59" s="111">
        <v>0</v>
      </c>
      <c r="X59" s="118">
        <v>0</v>
      </c>
      <c r="Y59" s="118">
        <v>0</v>
      </c>
      <c r="Z59" s="75">
        <v>4.1510000000000001E-4</v>
      </c>
      <c r="AA59" s="75">
        <v>4.1510000000000001E-4</v>
      </c>
      <c r="AB59" s="78">
        <v>2.6681999999999999E-3</v>
      </c>
      <c r="AC59" s="78">
        <v>2.6681999999999999E-3</v>
      </c>
      <c r="AD59" s="117">
        <v>0</v>
      </c>
      <c r="AE59" s="117">
        <v>0</v>
      </c>
      <c r="AG59" s="110">
        <v>45</v>
      </c>
      <c r="AH59" s="78">
        <v>6.5519999999999997E-3</v>
      </c>
      <c r="AI59" s="78">
        <v>2.1197999999999998E-3</v>
      </c>
      <c r="AJ59" s="75">
        <v>1.4082000000000001E-3</v>
      </c>
      <c r="AK59" s="75">
        <v>1.4082000000000001E-3</v>
      </c>
      <c r="AL59" s="77">
        <v>0</v>
      </c>
      <c r="AM59" s="77">
        <v>0</v>
      </c>
      <c r="AN59" s="78">
        <v>8.8900000000000006E-5</v>
      </c>
      <c r="AO59" s="78">
        <v>8.8900000000000006E-5</v>
      </c>
      <c r="AP59" s="75">
        <v>4.0020000000000002E-4</v>
      </c>
      <c r="AQ59" s="75">
        <v>4.0020000000000002E-4</v>
      </c>
      <c r="AR59" s="79">
        <v>0</v>
      </c>
      <c r="AS59" s="79">
        <v>0</v>
      </c>
      <c r="AT59" s="79">
        <v>0</v>
      </c>
      <c r="AU59" s="79">
        <v>0</v>
      </c>
      <c r="AX59" s="94"/>
      <c r="AY59" s="65">
        <v>45</v>
      </c>
      <c r="AZ59" s="77">
        <v>7.6934000000000004E-3</v>
      </c>
      <c r="BA59" s="77">
        <v>8.0701999999999996E-3</v>
      </c>
      <c r="BB59" s="77">
        <v>8.5099000000000008E-3</v>
      </c>
      <c r="BC59" s="77">
        <v>8.9826000000000003E-3</v>
      </c>
      <c r="BD59" s="77">
        <v>9.4877E-3</v>
      </c>
      <c r="BE59" s="77">
        <v>1.00152E-2</v>
      </c>
      <c r="BF59" s="77">
        <v>1.0556100000000001E-2</v>
      </c>
      <c r="BG59" s="77">
        <v>1.11097E-2</v>
      </c>
      <c r="BH59" s="77">
        <v>1.16767E-2</v>
      </c>
      <c r="BI59" s="77">
        <v>1.22658E-2</v>
      </c>
      <c r="BJ59" s="77">
        <v>1.28872E-2</v>
      </c>
      <c r="BK59" s="77">
        <v>1.3550599999999999E-2</v>
      </c>
      <c r="BL59" s="77">
        <v>1.4262800000000001E-2</v>
      </c>
      <c r="BM59" s="77">
        <v>1.50259E-2</v>
      </c>
      <c r="BN59" s="77">
        <v>1.5839900000000001E-2</v>
      </c>
      <c r="BO59" s="95"/>
      <c r="BP59" s="65">
        <v>45</v>
      </c>
      <c r="BQ59" s="77">
        <v>4.7732E-3</v>
      </c>
      <c r="BR59" s="77">
        <v>4.9655000000000003E-3</v>
      </c>
      <c r="BS59" s="77">
        <v>5.1673999999999999E-3</v>
      </c>
      <c r="BT59" s="77">
        <v>5.3860999999999996E-3</v>
      </c>
      <c r="BU59" s="77">
        <v>5.6230999999999998E-3</v>
      </c>
      <c r="BV59" s="77">
        <v>5.8688000000000004E-3</v>
      </c>
      <c r="BW59" s="77">
        <v>6.1276000000000004E-3</v>
      </c>
      <c r="BX59" s="77">
        <v>6.3959999999999998E-3</v>
      </c>
      <c r="BY59" s="77">
        <v>6.6721000000000003E-3</v>
      </c>
      <c r="BZ59" s="77">
        <v>6.9591000000000002E-3</v>
      </c>
      <c r="CA59" s="77">
        <v>7.2573999999999998E-3</v>
      </c>
      <c r="CB59" s="77">
        <v>7.5709999999999996E-3</v>
      </c>
      <c r="CC59" s="77">
        <v>7.9155000000000007E-3</v>
      </c>
      <c r="CD59" s="77">
        <v>8.2947000000000003E-3</v>
      </c>
      <c r="CE59" s="77">
        <v>8.7080999999999999E-3</v>
      </c>
      <c r="CF59" s="96"/>
      <c r="CH59" s="94"/>
      <c r="CI59" s="81">
        <v>62</v>
      </c>
      <c r="CJ59" s="125">
        <f t="shared" si="1"/>
        <v>3.1752000000000002E-2</v>
      </c>
      <c r="CK59" s="125">
        <f t="shared" si="2"/>
        <v>8.6865999999999992E-3</v>
      </c>
      <c r="CL59" s="112">
        <v>3.1752000000000002E-2</v>
      </c>
      <c r="CM59" s="112">
        <v>8.6865999999999992E-3</v>
      </c>
      <c r="CN59" s="112"/>
      <c r="CO59" s="112"/>
      <c r="CP59" s="112"/>
      <c r="CQ59" s="112"/>
      <c r="CR59" s="96"/>
      <c r="CT59" s="94"/>
      <c r="CU59" s="81">
        <v>46</v>
      </c>
      <c r="CV59" s="125">
        <f t="shared" si="3"/>
        <v>4.0020000000000002E-4</v>
      </c>
      <c r="CW59" s="125">
        <f t="shared" si="4"/>
        <v>4.0020000000000002E-4</v>
      </c>
      <c r="CX59" s="112">
        <v>4.0020000000000002E-4</v>
      </c>
      <c r="CY59" s="112">
        <v>4.0020000000000002E-4</v>
      </c>
      <c r="CZ59" s="112"/>
      <c r="DA59" s="112"/>
      <c r="DB59" s="112"/>
      <c r="DC59" s="112"/>
      <c r="DD59" s="95"/>
      <c r="DE59" s="95"/>
      <c r="DF59" s="95"/>
      <c r="DG59" s="96"/>
      <c r="DI59" s="94"/>
      <c r="DJ59" s="65">
        <v>45</v>
      </c>
      <c r="DK59" s="77">
        <v>0.1093229</v>
      </c>
      <c r="DL59" s="77">
        <v>9.9621899999999999E-2</v>
      </c>
      <c r="DM59" s="77">
        <v>9.1580900000000007E-2</v>
      </c>
      <c r="DN59" s="77">
        <v>8.4814200000000006E-2</v>
      </c>
      <c r="DO59" s="77">
        <v>7.9047800000000001E-2</v>
      </c>
      <c r="DP59" s="77">
        <v>7.40817E-2</v>
      </c>
      <c r="DQ59" s="77">
        <v>6.9766300000000003E-2</v>
      </c>
      <c r="DR59" s="77">
        <v>6.5987400000000002E-2</v>
      </c>
      <c r="DS59" s="77">
        <v>6.2656299999999998E-2</v>
      </c>
      <c r="DT59" s="77">
        <v>5.9703100000000002E-2</v>
      </c>
      <c r="DU59" s="77">
        <v>5.7072299999999999E-2</v>
      </c>
      <c r="DV59" s="77">
        <v>5.4718999999999997E-2</v>
      </c>
      <c r="DW59" s="77">
        <v>5.26072E-2</v>
      </c>
      <c r="DX59" s="77">
        <v>5.0707200000000001E-2</v>
      </c>
      <c r="DY59" s="77">
        <v>4.89944E-2</v>
      </c>
      <c r="DZ59" s="95"/>
      <c r="EA59" s="65">
        <v>45</v>
      </c>
      <c r="EB59" s="77">
        <v>0.10818220000000001</v>
      </c>
      <c r="EC59" s="77">
        <v>9.8417900000000003E-2</v>
      </c>
      <c r="ED59" s="77">
        <v>9.0312100000000006E-2</v>
      </c>
      <c r="EE59" s="77">
        <v>8.34781E-2</v>
      </c>
      <c r="EF59" s="77">
        <v>7.7641699999999994E-2</v>
      </c>
      <c r="EG59" s="77">
        <v>7.2602700000000006E-2</v>
      </c>
      <c r="EH59" s="77">
        <v>6.8211099999999997E-2</v>
      </c>
      <c r="EI59" s="77">
        <v>6.4352900000000005E-2</v>
      </c>
      <c r="EJ59" s="77">
        <v>6.0939199999999999E-2</v>
      </c>
      <c r="EK59" s="77">
        <v>5.7900300000000002E-2</v>
      </c>
      <c r="EL59" s="77">
        <v>5.5180300000000002E-2</v>
      </c>
      <c r="EM59" s="77">
        <v>5.2734499999999997E-2</v>
      </c>
      <c r="EN59" s="77">
        <v>5.0526300000000003E-2</v>
      </c>
      <c r="EO59" s="77">
        <v>4.8525800000000001E-2</v>
      </c>
      <c r="EP59" s="77">
        <v>4.67085E-2</v>
      </c>
      <c r="EQ59" s="96"/>
      <c r="ES59" s="94"/>
      <c r="ET59" s="65">
        <v>45</v>
      </c>
      <c r="EU59" s="77">
        <v>0.181699</v>
      </c>
      <c r="EV59" s="77">
        <v>0.1556313</v>
      </c>
      <c r="EW59" s="77">
        <v>0.13623299999999999</v>
      </c>
      <c r="EX59" s="77">
        <v>0.1212443</v>
      </c>
      <c r="EY59" s="77">
        <v>0.1093229</v>
      </c>
      <c r="EZ59" s="77">
        <v>9.9621899999999999E-2</v>
      </c>
      <c r="FA59" s="77">
        <v>9.1580900000000007E-2</v>
      </c>
      <c r="FB59" s="77">
        <v>8.4814200000000006E-2</v>
      </c>
      <c r="FC59" s="77">
        <v>7.9047800000000001E-2</v>
      </c>
      <c r="FD59" s="77">
        <v>7.40817E-2</v>
      </c>
      <c r="FE59" s="77">
        <v>6.9766300000000003E-2</v>
      </c>
      <c r="FF59" s="77">
        <v>6.5987400000000002E-2</v>
      </c>
      <c r="FG59" s="77">
        <v>6.2656299999999998E-2</v>
      </c>
      <c r="FH59" s="77">
        <v>5.9703100000000002E-2</v>
      </c>
      <c r="FI59" s="77">
        <v>5.7072299999999999E-2</v>
      </c>
      <c r="FJ59" s="95"/>
      <c r="FK59" s="65">
        <v>45</v>
      </c>
      <c r="FL59" s="77">
        <v>0.18081459999999999</v>
      </c>
      <c r="FM59" s="77">
        <v>0.1546807</v>
      </c>
      <c r="FN59" s="77">
        <v>0.13521830000000001</v>
      </c>
      <c r="FO59" s="77">
        <v>0.12016640000000001</v>
      </c>
      <c r="FP59" s="77">
        <v>0.10818220000000001</v>
      </c>
      <c r="FQ59" s="77">
        <v>9.8417900000000003E-2</v>
      </c>
      <c r="FR59" s="77">
        <v>9.0312100000000006E-2</v>
      </c>
      <c r="FS59" s="77">
        <v>8.34781E-2</v>
      </c>
      <c r="FT59" s="77">
        <v>7.7641699999999994E-2</v>
      </c>
      <c r="FU59" s="77">
        <v>7.2602700000000006E-2</v>
      </c>
      <c r="FV59" s="77">
        <v>6.8211099999999997E-2</v>
      </c>
      <c r="FW59" s="77">
        <v>6.4352900000000005E-2</v>
      </c>
      <c r="FX59" s="77">
        <v>6.0939199999999999E-2</v>
      </c>
      <c r="FY59" s="77">
        <v>5.7900300000000002E-2</v>
      </c>
      <c r="FZ59" s="77">
        <v>5.5180300000000002E-2</v>
      </c>
      <c r="GA59" s="96"/>
    </row>
    <row r="60" spans="1:183" ht="15" customHeight="1" x14ac:dyDescent="0.25">
      <c r="A60" s="110">
        <v>46</v>
      </c>
      <c r="B60" s="75">
        <v>8.4493999999999993E-3</v>
      </c>
      <c r="C60" s="75">
        <v>5.1586000000000002E-3</v>
      </c>
      <c r="D60" s="75">
        <v>1.4824E-3</v>
      </c>
      <c r="E60" s="75">
        <v>1.4824E-3</v>
      </c>
      <c r="F60" s="75">
        <v>1.7789999999999999E-4</v>
      </c>
      <c r="G60" s="75">
        <v>1.7789999999999999E-4</v>
      </c>
      <c r="H60" s="75">
        <v>5.1880000000000003E-4</v>
      </c>
      <c r="I60" s="75">
        <v>5.1880000000000003E-4</v>
      </c>
      <c r="J60" s="75">
        <v>7.5600000000000005E-4</v>
      </c>
      <c r="K60" s="75">
        <v>7.5600000000000005E-4</v>
      </c>
      <c r="L60" s="75">
        <v>3.7058999999999998E-3</v>
      </c>
      <c r="M60" s="75">
        <v>3.7058999999999998E-3</v>
      </c>
      <c r="N60" s="111">
        <v>0</v>
      </c>
      <c r="O60" s="111">
        <v>0</v>
      </c>
      <c r="Q60" s="110">
        <v>46</v>
      </c>
      <c r="R60" s="75">
        <v>6.2554999999999998E-3</v>
      </c>
      <c r="S60" s="75">
        <v>2.8609E-3</v>
      </c>
      <c r="T60" s="75">
        <v>1.2895999999999999E-3</v>
      </c>
      <c r="U60" s="75">
        <v>1.2895999999999999E-3</v>
      </c>
      <c r="V60" s="111">
        <v>0</v>
      </c>
      <c r="W60" s="111">
        <v>0</v>
      </c>
      <c r="X60" s="118">
        <v>0</v>
      </c>
      <c r="Y60" s="118">
        <v>0</v>
      </c>
      <c r="Z60" s="75">
        <v>4.1510000000000001E-4</v>
      </c>
      <c r="AA60" s="75">
        <v>4.1510000000000001E-4</v>
      </c>
      <c r="AB60" s="78">
        <v>2.6681999999999999E-3</v>
      </c>
      <c r="AC60" s="78">
        <v>2.6681999999999999E-3</v>
      </c>
      <c r="AD60" s="117">
        <v>0</v>
      </c>
      <c r="AE60" s="117">
        <v>0</v>
      </c>
      <c r="AG60" s="110">
        <v>46</v>
      </c>
      <c r="AH60" s="78">
        <v>7.1894000000000003E-3</v>
      </c>
      <c r="AI60" s="78">
        <v>2.2975999999999999E-3</v>
      </c>
      <c r="AJ60" s="75">
        <v>1.4082000000000001E-3</v>
      </c>
      <c r="AK60" s="75">
        <v>1.4082000000000001E-3</v>
      </c>
      <c r="AL60" s="77">
        <v>0</v>
      </c>
      <c r="AM60" s="77">
        <v>0</v>
      </c>
      <c r="AN60" s="78">
        <v>8.8900000000000006E-5</v>
      </c>
      <c r="AO60" s="78">
        <v>8.8900000000000006E-5</v>
      </c>
      <c r="AP60" s="75">
        <v>4.0020000000000002E-4</v>
      </c>
      <c r="AQ60" s="75">
        <v>4.0020000000000002E-4</v>
      </c>
      <c r="AR60" s="79">
        <v>0</v>
      </c>
      <c r="AS60" s="79">
        <v>0</v>
      </c>
      <c r="AT60" s="79">
        <v>0</v>
      </c>
      <c r="AU60" s="79">
        <v>0</v>
      </c>
      <c r="AX60" s="94"/>
      <c r="AY60" s="65">
        <v>46</v>
      </c>
      <c r="AZ60" s="77">
        <v>8.4493999999999993E-3</v>
      </c>
      <c r="BA60" s="77">
        <v>8.9221000000000005E-3</v>
      </c>
      <c r="BB60" s="77">
        <v>9.4181000000000004E-3</v>
      </c>
      <c r="BC60" s="77">
        <v>9.9441000000000009E-3</v>
      </c>
      <c r="BD60" s="77">
        <v>1.04896E-2</v>
      </c>
      <c r="BE60" s="77">
        <v>1.1045900000000001E-2</v>
      </c>
      <c r="BF60" s="77">
        <v>1.1613099999999999E-2</v>
      </c>
      <c r="BG60" s="77">
        <v>1.21929E-2</v>
      </c>
      <c r="BH60" s="77">
        <v>1.2795300000000001E-2</v>
      </c>
      <c r="BI60" s="77">
        <v>1.34317E-2</v>
      </c>
      <c r="BJ60" s="77">
        <v>1.41122E-2</v>
      </c>
      <c r="BK60" s="77">
        <v>1.48439E-2</v>
      </c>
      <c r="BL60" s="77">
        <v>1.5628900000000001E-2</v>
      </c>
      <c r="BM60" s="77">
        <v>1.6466399999999999E-2</v>
      </c>
      <c r="BN60" s="77">
        <v>1.7348200000000001E-2</v>
      </c>
      <c r="BO60" s="95"/>
      <c r="BP60" s="65">
        <v>46</v>
      </c>
      <c r="BQ60" s="77">
        <v>5.1586000000000002E-3</v>
      </c>
      <c r="BR60" s="77">
        <v>5.3657000000000002E-3</v>
      </c>
      <c r="BS60" s="77">
        <v>5.5921E-3</v>
      </c>
      <c r="BT60" s="77">
        <v>5.8377999999999998E-3</v>
      </c>
      <c r="BU60" s="77">
        <v>6.0908000000000004E-3</v>
      </c>
      <c r="BV60" s="77">
        <v>6.3568000000000001E-3</v>
      </c>
      <c r="BW60" s="77">
        <v>6.6321000000000001E-3</v>
      </c>
      <c r="BX60" s="77">
        <v>6.9145999999999999E-3</v>
      </c>
      <c r="BY60" s="77">
        <v>7.2078999999999997E-3</v>
      </c>
      <c r="BZ60" s="77">
        <v>7.5126999999999998E-3</v>
      </c>
      <c r="CA60" s="77">
        <v>7.8332999999999996E-3</v>
      </c>
      <c r="CB60" s="77">
        <v>8.1864999999999993E-3</v>
      </c>
      <c r="CC60" s="77">
        <v>8.5760999999999997E-3</v>
      </c>
      <c r="CD60" s="77">
        <v>9.0012000000000009E-3</v>
      </c>
      <c r="CE60" s="77">
        <v>9.4593999999999998E-3</v>
      </c>
      <c r="CF60" s="96"/>
      <c r="CH60" s="94"/>
      <c r="CI60" s="81">
        <v>63</v>
      </c>
      <c r="CJ60" s="125">
        <f t="shared" si="1"/>
        <v>3.46722E-2</v>
      </c>
      <c r="CK60" s="125">
        <f t="shared" si="2"/>
        <v>9.5166999999999995E-3</v>
      </c>
      <c r="CL60" s="112">
        <v>3.46722E-2</v>
      </c>
      <c r="CM60" s="112">
        <v>9.5166999999999995E-3</v>
      </c>
      <c r="CN60" s="112"/>
      <c r="CO60" s="112"/>
      <c r="CP60" s="112"/>
      <c r="CQ60" s="112"/>
      <c r="CR60" s="96"/>
      <c r="CT60" s="94"/>
      <c r="CU60" s="81">
        <v>47</v>
      </c>
      <c r="CV60" s="125">
        <f t="shared" si="3"/>
        <v>4.0020000000000002E-4</v>
      </c>
      <c r="CW60" s="125">
        <f t="shared" si="4"/>
        <v>4.0020000000000002E-4</v>
      </c>
      <c r="CX60" s="112">
        <v>4.0020000000000002E-4</v>
      </c>
      <c r="CY60" s="112">
        <v>4.0020000000000002E-4</v>
      </c>
      <c r="CZ60" s="112"/>
      <c r="DA60" s="112"/>
      <c r="DB60" s="112"/>
      <c r="DC60" s="112"/>
      <c r="DD60" s="95"/>
      <c r="DE60" s="95"/>
      <c r="DF60" s="95"/>
      <c r="DG60" s="96"/>
      <c r="DI60" s="94"/>
      <c r="DJ60" s="65">
        <v>46</v>
      </c>
      <c r="DK60" s="77">
        <v>0.1096005</v>
      </c>
      <c r="DL60" s="77">
        <v>9.9909300000000006E-2</v>
      </c>
      <c r="DM60" s="77">
        <v>9.1878899999999999E-2</v>
      </c>
      <c r="DN60" s="77">
        <v>8.5124000000000005E-2</v>
      </c>
      <c r="DO60" s="77">
        <v>7.9370499999999997E-2</v>
      </c>
      <c r="DP60" s="77">
        <v>7.4418200000000004E-2</v>
      </c>
      <c r="DQ60" s="77">
        <v>7.0117200000000005E-2</v>
      </c>
      <c r="DR60" s="77">
        <v>6.6353200000000001E-2</v>
      </c>
      <c r="DS60" s="77">
        <v>6.3037300000000004E-2</v>
      </c>
      <c r="DT60" s="77">
        <v>6.0100000000000001E-2</v>
      </c>
      <c r="DU60" s="77">
        <v>5.7485700000000001E-2</v>
      </c>
      <c r="DV60" s="77">
        <v>5.5150200000000003E-2</v>
      </c>
      <c r="DW60" s="77">
        <v>5.3057300000000002E-2</v>
      </c>
      <c r="DX60" s="77">
        <v>5.1177500000000001E-2</v>
      </c>
      <c r="DY60" s="77">
        <v>4.9486500000000003E-2</v>
      </c>
      <c r="DZ60" s="95"/>
      <c r="EA60" s="65">
        <v>46</v>
      </c>
      <c r="EB60" s="77">
        <v>0.1083128</v>
      </c>
      <c r="EC60" s="77">
        <v>9.8552799999999996E-2</v>
      </c>
      <c r="ED60" s="77">
        <v>9.0451400000000001E-2</v>
      </c>
      <c r="EE60" s="77">
        <v>8.3622799999999997E-2</v>
      </c>
      <c r="EF60" s="77">
        <v>7.7792600000000003E-2</v>
      </c>
      <c r="EG60" s="77">
        <v>7.27603E-2</v>
      </c>
      <c r="EH60" s="77">
        <v>6.8376199999999998E-2</v>
      </c>
      <c r="EI60" s="77">
        <v>6.4525700000000005E-2</v>
      </c>
      <c r="EJ60" s="77">
        <v>6.11202E-2</v>
      </c>
      <c r="EK60" s="77">
        <v>5.8089799999999997E-2</v>
      </c>
      <c r="EL60" s="77">
        <v>5.5378900000000002E-2</v>
      </c>
      <c r="EM60" s="77">
        <v>5.2942799999999998E-2</v>
      </c>
      <c r="EN60" s="77">
        <v>5.0745100000000001E-2</v>
      </c>
      <c r="EO60" s="77">
        <v>4.87562E-2</v>
      </c>
      <c r="EP60" s="77">
        <v>4.6951399999999997E-2</v>
      </c>
      <c r="EQ60" s="96"/>
      <c r="ES60" s="94"/>
      <c r="ET60" s="65">
        <v>46</v>
      </c>
      <c r="EU60" s="77">
        <v>0.1819347</v>
      </c>
      <c r="EV60" s="77">
        <v>0.1558794</v>
      </c>
      <c r="EW60" s="77">
        <v>0.1364918</v>
      </c>
      <c r="EX60" s="77">
        <v>0.1215126</v>
      </c>
      <c r="EY60" s="77">
        <v>0.1096005</v>
      </c>
      <c r="EZ60" s="77">
        <v>9.9909300000000006E-2</v>
      </c>
      <c r="FA60" s="77">
        <v>9.1878899999999999E-2</v>
      </c>
      <c r="FB60" s="77">
        <v>8.5124000000000005E-2</v>
      </c>
      <c r="FC60" s="77">
        <v>7.9370499999999997E-2</v>
      </c>
      <c r="FD60" s="77">
        <v>7.4418200000000004E-2</v>
      </c>
      <c r="FE60" s="77">
        <v>7.0117200000000005E-2</v>
      </c>
      <c r="FF60" s="77">
        <v>6.6353200000000001E-2</v>
      </c>
      <c r="FG60" s="77">
        <v>6.3037300000000004E-2</v>
      </c>
      <c r="FH60" s="77">
        <v>6.0100000000000001E-2</v>
      </c>
      <c r="FI60" s="77">
        <v>5.7485700000000001E-2</v>
      </c>
      <c r="FJ60" s="95"/>
      <c r="FK60" s="65">
        <v>46</v>
      </c>
      <c r="FL60" s="77">
        <v>0.1809249</v>
      </c>
      <c r="FM60" s="77">
        <v>0.15479689999999999</v>
      </c>
      <c r="FN60" s="77">
        <v>0.13533970000000001</v>
      </c>
      <c r="FO60" s="77">
        <v>0.1202926</v>
      </c>
      <c r="FP60" s="77">
        <v>0.1083128</v>
      </c>
      <c r="FQ60" s="77">
        <v>9.8552799999999996E-2</v>
      </c>
      <c r="FR60" s="77">
        <v>9.0451400000000001E-2</v>
      </c>
      <c r="FS60" s="77">
        <v>8.3622799999999997E-2</v>
      </c>
      <c r="FT60" s="77">
        <v>7.7792600000000003E-2</v>
      </c>
      <c r="FU60" s="77">
        <v>7.27603E-2</v>
      </c>
      <c r="FV60" s="77">
        <v>6.8376199999999998E-2</v>
      </c>
      <c r="FW60" s="77">
        <v>6.4525700000000005E-2</v>
      </c>
      <c r="FX60" s="77">
        <v>6.11202E-2</v>
      </c>
      <c r="FY60" s="77">
        <v>5.8089799999999997E-2</v>
      </c>
      <c r="FZ60" s="77">
        <v>5.5378900000000002E-2</v>
      </c>
      <c r="GA60" s="96"/>
    </row>
    <row r="61" spans="1:183" ht="15" customHeight="1" x14ac:dyDescent="0.25">
      <c r="A61" s="110">
        <v>47</v>
      </c>
      <c r="B61" s="75">
        <v>9.3980999999999995E-3</v>
      </c>
      <c r="C61" s="75">
        <v>5.5735999999999997E-3</v>
      </c>
      <c r="D61" s="75">
        <v>1.4824E-3</v>
      </c>
      <c r="E61" s="75">
        <v>1.4824E-3</v>
      </c>
      <c r="F61" s="75">
        <v>1.7789999999999999E-4</v>
      </c>
      <c r="G61" s="75">
        <v>1.7789999999999999E-4</v>
      </c>
      <c r="H61" s="75">
        <v>5.1880000000000003E-4</v>
      </c>
      <c r="I61" s="75">
        <v>5.1880000000000003E-4</v>
      </c>
      <c r="J61" s="75">
        <v>7.5600000000000005E-4</v>
      </c>
      <c r="K61" s="75">
        <v>7.5600000000000005E-4</v>
      </c>
      <c r="L61" s="75">
        <v>3.7058999999999998E-3</v>
      </c>
      <c r="M61" s="75">
        <v>3.7058999999999998E-3</v>
      </c>
      <c r="N61" s="111">
        <v>0</v>
      </c>
      <c r="O61" s="111">
        <v>0</v>
      </c>
      <c r="Q61" s="110">
        <v>47</v>
      </c>
      <c r="R61" s="75">
        <v>6.9522000000000004E-3</v>
      </c>
      <c r="S61" s="75">
        <v>3.0980999999999999E-3</v>
      </c>
      <c r="T61" s="75">
        <v>1.2895999999999999E-3</v>
      </c>
      <c r="U61" s="75">
        <v>1.2895999999999999E-3</v>
      </c>
      <c r="V61" s="111">
        <v>0</v>
      </c>
      <c r="W61" s="111">
        <v>0</v>
      </c>
      <c r="X61" s="118">
        <v>0</v>
      </c>
      <c r="Y61" s="118">
        <v>0</v>
      </c>
      <c r="Z61" s="75">
        <v>4.1510000000000001E-4</v>
      </c>
      <c r="AA61" s="75">
        <v>4.1510000000000001E-4</v>
      </c>
      <c r="AB61" s="78">
        <v>2.6681999999999999E-3</v>
      </c>
      <c r="AC61" s="78">
        <v>2.6681999999999999E-3</v>
      </c>
      <c r="AD61" s="117">
        <v>0</v>
      </c>
      <c r="AE61" s="117">
        <v>0</v>
      </c>
      <c r="AG61" s="110">
        <v>47</v>
      </c>
      <c r="AH61" s="78">
        <v>7.9898999999999994E-3</v>
      </c>
      <c r="AI61" s="78">
        <v>2.4754999999999998E-3</v>
      </c>
      <c r="AJ61" s="75">
        <v>1.4082000000000001E-3</v>
      </c>
      <c r="AK61" s="75">
        <v>1.4082000000000001E-3</v>
      </c>
      <c r="AL61" s="77">
        <v>0</v>
      </c>
      <c r="AM61" s="77">
        <v>0</v>
      </c>
      <c r="AN61" s="78">
        <v>7.4099999999999999E-5</v>
      </c>
      <c r="AO61" s="78">
        <v>7.4099999999999999E-5</v>
      </c>
      <c r="AP61" s="75">
        <v>4.0020000000000002E-4</v>
      </c>
      <c r="AQ61" s="75">
        <v>4.0020000000000002E-4</v>
      </c>
      <c r="AR61" s="79">
        <v>0</v>
      </c>
      <c r="AS61" s="79">
        <v>0</v>
      </c>
      <c r="AT61" s="79">
        <v>0</v>
      </c>
      <c r="AU61" s="79">
        <v>0</v>
      </c>
      <c r="AX61" s="94"/>
      <c r="AY61" s="65">
        <v>47</v>
      </c>
      <c r="AZ61" s="77">
        <v>9.3980999999999995E-3</v>
      </c>
      <c r="BA61" s="77">
        <v>9.9076000000000008E-3</v>
      </c>
      <c r="BB61" s="77">
        <v>1.04498E-2</v>
      </c>
      <c r="BC61" s="77">
        <v>1.10095E-2</v>
      </c>
      <c r="BD61" s="77">
        <v>1.15777E-2</v>
      </c>
      <c r="BE61" s="77">
        <v>1.21557E-2</v>
      </c>
      <c r="BF61" s="77">
        <v>1.2746199999999999E-2</v>
      </c>
      <c r="BG61" s="77">
        <v>1.33606E-2</v>
      </c>
      <c r="BH61" s="77">
        <v>1.40111E-2</v>
      </c>
      <c r="BI61" s="77">
        <v>1.47086E-2</v>
      </c>
      <c r="BJ61" s="77">
        <v>1.54603E-2</v>
      </c>
      <c r="BK61" s="77">
        <v>1.62677E-2</v>
      </c>
      <c r="BL61" s="77">
        <v>1.71299E-2</v>
      </c>
      <c r="BM61" s="77">
        <v>1.8037600000000001E-2</v>
      </c>
      <c r="BN61" s="77">
        <v>1.8986699999999999E-2</v>
      </c>
      <c r="BO61" s="95"/>
      <c r="BP61" s="65">
        <v>47</v>
      </c>
      <c r="BQ61" s="77">
        <v>5.5735999999999997E-3</v>
      </c>
      <c r="BR61" s="77">
        <v>5.8103E-3</v>
      </c>
      <c r="BS61" s="77">
        <v>6.0661999999999999E-3</v>
      </c>
      <c r="BT61" s="77">
        <v>6.3264999999999997E-3</v>
      </c>
      <c r="BU61" s="77">
        <v>6.5998999999999997E-3</v>
      </c>
      <c r="BV61" s="77">
        <v>6.8818999999999998E-3</v>
      </c>
      <c r="BW61" s="77">
        <v>7.1704999999999998E-3</v>
      </c>
      <c r="BX61" s="77">
        <v>7.4700000000000001E-3</v>
      </c>
      <c r="BY61" s="77">
        <v>7.7812999999999997E-3</v>
      </c>
      <c r="BZ61" s="77">
        <v>8.1087999999999993E-3</v>
      </c>
      <c r="CA61" s="77">
        <v>8.4711000000000005E-3</v>
      </c>
      <c r="CB61" s="77">
        <v>8.8716000000000003E-3</v>
      </c>
      <c r="CC61" s="77">
        <v>9.3092999999999995E-3</v>
      </c>
      <c r="CD61" s="77">
        <v>9.7809000000000004E-3</v>
      </c>
      <c r="CE61" s="77">
        <v>1.02868E-2</v>
      </c>
      <c r="CF61" s="96"/>
      <c r="CH61" s="94"/>
      <c r="CI61" s="81">
        <v>64</v>
      </c>
      <c r="CJ61" s="125">
        <f t="shared" si="1"/>
        <v>3.7948200000000001E-2</v>
      </c>
      <c r="CK61" s="125">
        <f t="shared" si="2"/>
        <v>1.0450600000000001E-2</v>
      </c>
      <c r="CL61" s="112">
        <v>3.7948200000000001E-2</v>
      </c>
      <c r="CM61" s="112">
        <v>1.0450600000000001E-2</v>
      </c>
      <c r="CN61" s="112"/>
      <c r="CO61" s="112"/>
      <c r="CP61" s="112"/>
      <c r="CQ61" s="112"/>
      <c r="CR61" s="96"/>
      <c r="CT61" s="94"/>
      <c r="CU61" s="81">
        <v>48</v>
      </c>
      <c r="CV61" s="125">
        <f t="shared" si="3"/>
        <v>4.1510000000000001E-4</v>
      </c>
      <c r="CW61" s="125">
        <f t="shared" si="4"/>
        <v>4.1510000000000001E-4</v>
      </c>
      <c r="CX61" s="112">
        <v>4.1510000000000001E-4</v>
      </c>
      <c r="CY61" s="112">
        <v>4.1510000000000001E-4</v>
      </c>
      <c r="CZ61" s="112"/>
      <c r="DA61" s="112"/>
      <c r="DB61" s="112"/>
      <c r="DC61" s="112"/>
      <c r="DD61" s="95"/>
      <c r="DE61" s="95"/>
      <c r="DF61" s="95"/>
      <c r="DG61" s="96"/>
      <c r="DI61" s="94"/>
      <c r="DJ61" s="65">
        <v>47</v>
      </c>
      <c r="DK61" s="77">
        <v>0.1099041</v>
      </c>
      <c r="DL61" s="77">
        <v>0.10022399999999999</v>
      </c>
      <c r="DM61" s="77">
        <v>9.2205899999999993E-2</v>
      </c>
      <c r="DN61" s="77">
        <v>8.5464499999999999E-2</v>
      </c>
      <c r="DO61" s="77">
        <v>7.9725500000000005E-2</v>
      </c>
      <c r="DP61" s="77">
        <v>7.4788300000000002E-2</v>
      </c>
      <c r="DQ61" s="77">
        <v>7.0502899999999993E-2</v>
      </c>
      <c r="DR61" s="77">
        <v>6.6754800000000003E-2</v>
      </c>
      <c r="DS61" s="77">
        <v>6.3455499999999998E-2</v>
      </c>
      <c r="DT61" s="77">
        <v>6.0535600000000002E-2</v>
      </c>
      <c r="DU61" s="77">
        <v>5.7939900000000003E-2</v>
      </c>
      <c r="DV61" s="77">
        <v>5.5624199999999999E-2</v>
      </c>
      <c r="DW61" s="77">
        <v>5.3552500000000003E-2</v>
      </c>
      <c r="DX61" s="77">
        <v>5.1695600000000001E-2</v>
      </c>
      <c r="DY61" s="77">
        <v>5.0028900000000001E-2</v>
      </c>
      <c r="DZ61" s="95"/>
      <c r="EA61" s="65">
        <v>47</v>
      </c>
      <c r="EB61" s="77">
        <v>0.1084536</v>
      </c>
      <c r="EC61" s="77">
        <v>9.8698400000000006E-2</v>
      </c>
      <c r="ED61" s="77">
        <v>9.0602600000000005E-2</v>
      </c>
      <c r="EE61" s="77">
        <v>8.3780499999999994E-2</v>
      </c>
      <c r="EF61" s="77">
        <v>7.7957600000000002E-2</v>
      </c>
      <c r="EG61" s="77">
        <v>7.2933200000000004E-2</v>
      </c>
      <c r="EH61" s="77">
        <v>6.8557400000000004E-2</v>
      </c>
      <c r="EI61" s="77">
        <v>6.4715499999999995E-2</v>
      </c>
      <c r="EJ61" s="77">
        <v>6.1318999999999999E-2</v>
      </c>
      <c r="EK61" s="77">
        <v>5.8298200000000001E-2</v>
      </c>
      <c r="EL61" s="77">
        <v>5.5597500000000001E-2</v>
      </c>
      <c r="EM61" s="77">
        <v>5.3172499999999998E-2</v>
      </c>
      <c r="EN61" s="77">
        <v>5.0986999999999998E-2</v>
      </c>
      <c r="EO61" s="77">
        <v>4.9011399999999997E-2</v>
      </c>
      <c r="EP61" s="77">
        <v>4.7221300000000001E-2</v>
      </c>
      <c r="EQ61" s="96"/>
      <c r="ES61" s="94"/>
      <c r="ET61" s="65">
        <v>47</v>
      </c>
      <c r="EU61" s="77">
        <v>0.18219869999999999</v>
      </c>
      <c r="EV61" s="77">
        <v>0.1561544</v>
      </c>
      <c r="EW61" s="77">
        <v>0.13677629999999999</v>
      </c>
      <c r="EX61" s="77">
        <v>0.12180630000000001</v>
      </c>
      <c r="EY61" s="77">
        <v>0.1099041</v>
      </c>
      <c r="EZ61" s="77">
        <v>0.10022399999999999</v>
      </c>
      <c r="FA61" s="77">
        <v>9.2205899999999993E-2</v>
      </c>
      <c r="FB61" s="77">
        <v>8.5464499999999999E-2</v>
      </c>
      <c r="FC61" s="77">
        <v>7.9725500000000005E-2</v>
      </c>
      <c r="FD61" s="77">
        <v>7.4788300000000002E-2</v>
      </c>
      <c r="FE61" s="77">
        <v>7.0502899999999993E-2</v>
      </c>
      <c r="FF61" s="77">
        <v>6.6754800000000003E-2</v>
      </c>
      <c r="FG61" s="77">
        <v>6.3455499999999998E-2</v>
      </c>
      <c r="FH61" s="77">
        <v>6.0535600000000002E-2</v>
      </c>
      <c r="FI61" s="77">
        <v>5.7939900000000003E-2</v>
      </c>
      <c r="FJ61" s="95"/>
      <c r="FK61" s="65">
        <v>47</v>
      </c>
      <c r="FL61" s="77">
        <v>0.1810455</v>
      </c>
      <c r="FM61" s="77">
        <v>0.15492349999999999</v>
      </c>
      <c r="FN61" s="77">
        <v>0.13547139999999999</v>
      </c>
      <c r="FO61" s="77">
        <v>0.12042890000000001</v>
      </c>
      <c r="FP61" s="77">
        <v>0.1084536</v>
      </c>
      <c r="FQ61" s="77">
        <v>9.8698400000000006E-2</v>
      </c>
      <c r="FR61" s="77">
        <v>9.0602600000000005E-2</v>
      </c>
      <c r="FS61" s="77">
        <v>8.3780499999999994E-2</v>
      </c>
      <c r="FT61" s="77">
        <v>7.7957600000000002E-2</v>
      </c>
      <c r="FU61" s="77">
        <v>7.2933200000000004E-2</v>
      </c>
      <c r="FV61" s="77">
        <v>6.8557400000000004E-2</v>
      </c>
      <c r="FW61" s="77">
        <v>6.4715499999999995E-2</v>
      </c>
      <c r="FX61" s="77">
        <v>6.1318999999999999E-2</v>
      </c>
      <c r="FY61" s="77">
        <v>5.8298200000000001E-2</v>
      </c>
      <c r="FZ61" s="77">
        <v>5.5597500000000001E-2</v>
      </c>
      <c r="GA61" s="96"/>
    </row>
    <row r="62" spans="1:183" ht="15" customHeight="1" x14ac:dyDescent="0.25">
      <c r="A62" s="110">
        <v>48</v>
      </c>
      <c r="B62" s="75">
        <v>1.04209E-2</v>
      </c>
      <c r="C62" s="75">
        <v>6.0480000000000004E-3</v>
      </c>
      <c r="D62" s="75">
        <v>1.4824E-3</v>
      </c>
      <c r="E62" s="75">
        <v>1.4824E-3</v>
      </c>
      <c r="F62" s="75">
        <v>1.7789999999999999E-4</v>
      </c>
      <c r="G62" s="75">
        <v>1.7789999999999999E-4</v>
      </c>
      <c r="H62" s="75">
        <v>5.1880000000000003E-4</v>
      </c>
      <c r="I62" s="75">
        <v>5.1880000000000003E-4</v>
      </c>
      <c r="J62" s="75">
        <v>7.5600000000000005E-4</v>
      </c>
      <c r="K62" s="75">
        <v>7.5600000000000005E-4</v>
      </c>
      <c r="L62" s="75">
        <v>3.7058999999999998E-3</v>
      </c>
      <c r="M62" s="75">
        <v>3.7058999999999998E-3</v>
      </c>
      <c r="N62" s="111">
        <v>0</v>
      </c>
      <c r="O62" s="111">
        <v>0</v>
      </c>
      <c r="Q62" s="110">
        <v>48</v>
      </c>
      <c r="R62" s="75">
        <v>7.7231000000000001E-3</v>
      </c>
      <c r="S62" s="75">
        <v>3.3649000000000001E-3</v>
      </c>
      <c r="T62" s="75">
        <v>1.2895999999999999E-3</v>
      </c>
      <c r="U62" s="75">
        <v>1.2895999999999999E-3</v>
      </c>
      <c r="V62" s="111">
        <v>0</v>
      </c>
      <c r="W62" s="111">
        <v>0</v>
      </c>
      <c r="X62" s="118">
        <v>0</v>
      </c>
      <c r="Y62" s="118">
        <v>0</v>
      </c>
      <c r="Z62" s="75">
        <v>4.1510000000000001E-4</v>
      </c>
      <c r="AA62" s="75">
        <v>4.1510000000000001E-4</v>
      </c>
      <c r="AB62" s="78">
        <v>2.6681999999999999E-3</v>
      </c>
      <c r="AC62" s="78">
        <v>2.6681999999999999E-3</v>
      </c>
      <c r="AD62" s="117">
        <v>0</v>
      </c>
      <c r="AE62" s="117">
        <v>0</v>
      </c>
      <c r="AG62" s="110">
        <v>48</v>
      </c>
      <c r="AH62" s="78">
        <v>8.8792999999999997E-3</v>
      </c>
      <c r="AI62" s="78">
        <v>2.6830999999999999E-3</v>
      </c>
      <c r="AJ62" s="75">
        <v>1.4082000000000001E-3</v>
      </c>
      <c r="AK62" s="75">
        <v>1.4082000000000001E-3</v>
      </c>
      <c r="AL62" s="77">
        <v>0</v>
      </c>
      <c r="AM62" s="77">
        <v>0</v>
      </c>
      <c r="AN62" s="78">
        <v>7.4099999999999999E-5</v>
      </c>
      <c r="AO62" s="78">
        <v>7.4099999999999999E-5</v>
      </c>
      <c r="AP62" s="75">
        <v>4.1510000000000001E-4</v>
      </c>
      <c r="AQ62" s="75">
        <v>4.1510000000000001E-4</v>
      </c>
      <c r="AR62" s="79">
        <v>0</v>
      </c>
      <c r="AS62" s="79">
        <v>0</v>
      </c>
      <c r="AT62" s="79">
        <v>0</v>
      </c>
      <c r="AU62" s="79">
        <v>0</v>
      </c>
      <c r="AX62" s="94"/>
      <c r="AY62" s="65">
        <v>48</v>
      </c>
      <c r="AZ62" s="77">
        <v>1.04209E-2</v>
      </c>
      <c r="BA62" s="77">
        <v>1.09818E-2</v>
      </c>
      <c r="BB62" s="77">
        <v>1.15555E-2</v>
      </c>
      <c r="BC62" s="77">
        <v>1.21342E-2</v>
      </c>
      <c r="BD62" s="77">
        <v>1.2722000000000001E-2</v>
      </c>
      <c r="BE62" s="77">
        <v>1.3322199999999999E-2</v>
      </c>
      <c r="BF62" s="77">
        <v>1.39483E-2</v>
      </c>
      <c r="BG62" s="77">
        <v>1.46135E-2</v>
      </c>
      <c r="BH62" s="77">
        <v>1.5329000000000001E-2</v>
      </c>
      <c r="BI62" s="77">
        <v>1.6102000000000002E-2</v>
      </c>
      <c r="BJ62" s="77">
        <v>1.6933699999999999E-2</v>
      </c>
      <c r="BK62" s="77">
        <v>1.7822299999999999E-2</v>
      </c>
      <c r="BL62" s="77">
        <v>1.8757699999999999E-2</v>
      </c>
      <c r="BM62" s="77">
        <v>1.97354E-2</v>
      </c>
      <c r="BN62" s="77">
        <v>2.07537E-2</v>
      </c>
      <c r="BO62" s="95"/>
      <c r="BP62" s="65">
        <v>48</v>
      </c>
      <c r="BQ62" s="77">
        <v>6.0480000000000004E-3</v>
      </c>
      <c r="BR62" s="77">
        <v>6.3141999999999998E-3</v>
      </c>
      <c r="BS62" s="77">
        <v>6.5798000000000002E-3</v>
      </c>
      <c r="BT62" s="77">
        <v>6.8596000000000004E-3</v>
      </c>
      <c r="BU62" s="77">
        <v>7.1475000000000002E-3</v>
      </c>
      <c r="BV62" s="77">
        <v>7.4415000000000002E-3</v>
      </c>
      <c r="BW62" s="77">
        <v>7.7467999999999999E-3</v>
      </c>
      <c r="BX62" s="77">
        <v>8.0640999999999994E-3</v>
      </c>
      <c r="BY62" s="77">
        <v>8.3986000000000009E-3</v>
      </c>
      <c r="BZ62" s="77">
        <v>8.7703E-3</v>
      </c>
      <c r="CA62" s="77">
        <v>9.1824000000000003E-3</v>
      </c>
      <c r="CB62" s="77">
        <v>9.6332999999999992E-3</v>
      </c>
      <c r="CC62" s="77">
        <v>1.0119299999999999E-2</v>
      </c>
      <c r="CD62" s="77">
        <v>1.0640500000000001E-2</v>
      </c>
      <c r="CE62" s="77">
        <v>1.11929E-2</v>
      </c>
      <c r="CF62" s="96"/>
      <c r="CH62" s="94"/>
      <c r="CI62" s="81">
        <v>65</v>
      </c>
      <c r="CJ62" s="125">
        <f t="shared" si="1"/>
        <v>4.1668900000000002E-2</v>
      </c>
      <c r="CK62" s="125">
        <f t="shared" si="2"/>
        <v>1.15327E-2</v>
      </c>
      <c r="CL62" s="112">
        <v>4.1668900000000002E-2</v>
      </c>
      <c r="CM62" s="112">
        <v>1.15327E-2</v>
      </c>
      <c r="CN62" s="112"/>
      <c r="CO62" s="112"/>
      <c r="CP62" s="112"/>
      <c r="CQ62" s="112"/>
      <c r="CR62" s="96"/>
      <c r="CT62" s="94"/>
      <c r="CU62" s="81">
        <v>49</v>
      </c>
      <c r="CV62" s="125">
        <f t="shared" si="3"/>
        <v>4.2989999999999999E-4</v>
      </c>
      <c r="CW62" s="125">
        <f t="shared" si="4"/>
        <v>4.2989999999999999E-4</v>
      </c>
      <c r="CX62" s="112">
        <v>4.2989999999999999E-4</v>
      </c>
      <c r="CY62" s="112">
        <v>4.2989999999999999E-4</v>
      </c>
      <c r="CZ62" s="112"/>
      <c r="DA62" s="112"/>
      <c r="DB62" s="112"/>
      <c r="DC62" s="112"/>
      <c r="DD62" s="95"/>
      <c r="DE62" s="95"/>
      <c r="DF62" s="95"/>
      <c r="DG62" s="96"/>
      <c r="DI62" s="94"/>
      <c r="DJ62" s="65">
        <v>48</v>
      </c>
      <c r="DK62" s="77">
        <v>0.1102291</v>
      </c>
      <c r="DL62" s="77">
        <v>0.1005624</v>
      </c>
      <c r="DM62" s="77">
        <v>9.2559100000000005E-2</v>
      </c>
      <c r="DN62" s="77">
        <v>8.5833400000000004E-2</v>
      </c>
      <c r="DO62" s="77">
        <v>8.0110700000000007E-2</v>
      </c>
      <c r="DP62" s="77">
        <v>7.5190099999999996E-2</v>
      </c>
      <c r="DQ62" s="77">
        <v>7.0921700000000004E-2</v>
      </c>
      <c r="DR62" s="77">
        <v>6.7191200000000006E-2</v>
      </c>
      <c r="DS62" s="77">
        <v>6.3910300000000003E-2</v>
      </c>
      <c r="DT62" s="77">
        <v>6.1010000000000002E-2</v>
      </c>
      <c r="DU62" s="77">
        <v>5.8435300000000003E-2</v>
      </c>
      <c r="DV62" s="77">
        <v>5.61421E-2</v>
      </c>
      <c r="DW62" s="77">
        <v>5.40946E-2</v>
      </c>
      <c r="DX62" s="77">
        <v>5.2263499999999997E-2</v>
      </c>
      <c r="DY62" s="77">
        <v>5.06244E-2</v>
      </c>
      <c r="DZ62" s="95"/>
      <c r="EA62" s="65">
        <v>48</v>
      </c>
      <c r="EB62" s="77">
        <v>0.1086056</v>
      </c>
      <c r="EC62" s="77">
        <v>9.8856399999999997E-2</v>
      </c>
      <c r="ED62" s="77">
        <v>9.0767700000000007E-2</v>
      </c>
      <c r="EE62" s="77">
        <v>8.39535E-2</v>
      </c>
      <c r="EF62" s="77">
        <v>7.8139E-2</v>
      </c>
      <c r="EG62" s="77">
        <v>7.3123400000000005E-2</v>
      </c>
      <c r="EH62" s="77">
        <v>6.8756700000000004E-2</v>
      </c>
      <c r="EI62" s="77">
        <v>6.4924399999999993E-2</v>
      </c>
      <c r="EJ62" s="77">
        <v>6.1538000000000002E-2</v>
      </c>
      <c r="EK62" s="77">
        <v>5.8527999999999997E-2</v>
      </c>
      <c r="EL62" s="77">
        <v>5.5839E-2</v>
      </c>
      <c r="EM62" s="77">
        <v>5.3426800000000003E-2</v>
      </c>
      <c r="EN62" s="77">
        <v>5.1255299999999997E-2</v>
      </c>
      <c r="EO62" s="77">
        <v>4.9295199999999997E-2</v>
      </c>
      <c r="EP62" s="77">
        <v>4.7522399999999999E-2</v>
      </c>
      <c r="EQ62" s="96"/>
      <c r="ES62" s="94"/>
      <c r="ET62" s="65">
        <v>48</v>
      </c>
      <c r="EU62" s="77">
        <v>0.1824799</v>
      </c>
      <c r="EV62" s="77">
        <v>0.15644620000000001</v>
      </c>
      <c r="EW62" s="77">
        <v>0.13707829999999999</v>
      </c>
      <c r="EX62" s="77">
        <v>0.1221193</v>
      </c>
      <c r="EY62" s="77">
        <v>0.1102291</v>
      </c>
      <c r="EZ62" s="77">
        <v>0.1005624</v>
      </c>
      <c r="FA62" s="77">
        <v>9.2559100000000005E-2</v>
      </c>
      <c r="FB62" s="77">
        <v>8.5833400000000004E-2</v>
      </c>
      <c r="FC62" s="77">
        <v>8.0110700000000007E-2</v>
      </c>
      <c r="FD62" s="77">
        <v>7.5190099999999996E-2</v>
      </c>
      <c r="FE62" s="77">
        <v>7.0921700000000004E-2</v>
      </c>
      <c r="FF62" s="77">
        <v>6.7191200000000006E-2</v>
      </c>
      <c r="FG62" s="77">
        <v>6.3910300000000003E-2</v>
      </c>
      <c r="FH62" s="77">
        <v>6.1010000000000002E-2</v>
      </c>
      <c r="FI62" s="77">
        <v>5.8435300000000003E-2</v>
      </c>
      <c r="FJ62" s="95"/>
      <c r="FK62" s="65">
        <v>48</v>
      </c>
      <c r="FL62" s="77">
        <v>0.18117739999999999</v>
      </c>
      <c r="FM62" s="77">
        <v>0.1550608</v>
      </c>
      <c r="FN62" s="77">
        <v>0.1356137</v>
      </c>
      <c r="FO62" s="77">
        <v>0.120576</v>
      </c>
      <c r="FP62" s="77">
        <v>0.1086056</v>
      </c>
      <c r="FQ62" s="77">
        <v>9.8856399999999997E-2</v>
      </c>
      <c r="FR62" s="77">
        <v>9.0767700000000007E-2</v>
      </c>
      <c r="FS62" s="77">
        <v>8.39535E-2</v>
      </c>
      <c r="FT62" s="77">
        <v>7.8139E-2</v>
      </c>
      <c r="FU62" s="77">
        <v>7.3123400000000005E-2</v>
      </c>
      <c r="FV62" s="77">
        <v>6.8756700000000004E-2</v>
      </c>
      <c r="FW62" s="77">
        <v>6.4924399999999993E-2</v>
      </c>
      <c r="FX62" s="77">
        <v>6.1538000000000002E-2</v>
      </c>
      <c r="FY62" s="77">
        <v>5.8527999999999997E-2</v>
      </c>
      <c r="FZ62" s="77">
        <v>5.5839E-2</v>
      </c>
      <c r="GA62" s="96"/>
    </row>
    <row r="63" spans="1:183" ht="15" customHeight="1" x14ac:dyDescent="0.25">
      <c r="A63" s="110">
        <v>49</v>
      </c>
      <c r="B63" s="75">
        <v>1.15475E-2</v>
      </c>
      <c r="C63" s="75">
        <v>6.5816E-3</v>
      </c>
      <c r="D63" s="75">
        <v>1.4824E-3</v>
      </c>
      <c r="E63" s="75">
        <v>1.4824E-3</v>
      </c>
      <c r="F63" s="75">
        <v>1.7789999999999999E-4</v>
      </c>
      <c r="G63" s="75">
        <v>1.7789999999999999E-4</v>
      </c>
      <c r="H63" s="75">
        <v>5.1880000000000003E-4</v>
      </c>
      <c r="I63" s="75">
        <v>5.1880000000000003E-4</v>
      </c>
      <c r="J63" s="75">
        <v>7.5600000000000005E-4</v>
      </c>
      <c r="K63" s="75">
        <v>7.5600000000000005E-4</v>
      </c>
      <c r="L63" s="75">
        <v>3.7058999999999998E-3</v>
      </c>
      <c r="M63" s="75">
        <v>3.7058999999999998E-3</v>
      </c>
      <c r="N63" s="111">
        <v>0</v>
      </c>
      <c r="O63" s="111">
        <v>0</v>
      </c>
      <c r="Q63" s="110">
        <v>49</v>
      </c>
      <c r="R63" s="75">
        <v>8.5532000000000004E-3</v>
      </c>
      <c r="S63" s="75">
        <v>3.6465999999999998E-3</v>
      </c>
      <c r="T63" s="75">
        <v>1.2895999999999999E-3</v>
      </c>
      <c r="U63" s="75">
        <v>1.2895999999999999E-3</v>
      </c>
      <c r="V63" s="111">
        <v>0</v>
      </c>
      <c r="W63" s="111">
        <v>0</v>
      </c>
      <c r="X63" s="118">
        <v>0</v>
      </c>
      <c r="Y63" s="118">
        <v>0</v>
      </c>
      <c r="Z63" s="75">
        <v>4.1510000000000001E-4</v>
      </c>
      <c r="AA63" s="75">
        <v>4.1510000000000001E-4</v>
      </c>
      <c r="AB63" s="78">
        <v>2.6681999999999999E-3</v>
      </c>
      <c r="AC63" s="78">
        <v>2.6681999999999999E-3</v>
      </c>
      <c r="AD63" s="117">
        <v>0</v>
      </c>
      <c r="AE63" s="117">
        <v>0</v>
      </c>
      <c r="AG63" s="110">
        <v>49</v>
      </c>
      <c r="AH63" s="78">
        <v>9.8279999999999999E-3</v>
      </c>
      <c r="AI63" s="78">
        <v>2.9202E-3</v>
      </c>
      <c r="AJ63" s="75">
        <v>1.4082000000000001E-3</v>
      </c>
      <c r="AK63" s="75">
        <v>1.4082000000000001E-3</v>
      </c>
      <c r="AL63" s="77">
        <v>0</v>
      </c>
      <c r="AM63" s="77">
        <v>0</v>
      </c>
      <c r="AN63" s="78">
        <v>7.4099999999999999E-5</v>
      </c>
      <c r="AO63" s="78">
        <v>7.4099999999999999E-5</v>
      </c>
      <c r="AP63" s="75">
        <v>4.2989999999999999E-4</v>
      </c>
      <c r="AQ63" s="75">
        <v>4.2989999999999999E-4</v>
      </c>
      <c r="AR63" s="79">
        <v>0</v>
      </c>
      <c r="AS63" s="79">
        <v>0</v>
      </c>
      <c r="AT63" s="79">
        <v>0</v>
      </c>
      <c r="AU63" s="79">
        <v>0</v>
      </c>
      <c r="AX63" s="94"/>
      <c r="AY63" s="65">
        <v>49</v>
      </c>
      <c r="AZ63" s="77">
        <v>1.15475E-2</v>
      </c>
      <c r="BA63" s="77">
        <v>1.21303E-2</v>
      </c>
      <c r="BB63" s="77">
        <v>1.2715799999999999E-2</v>
      </c>
      <c r="BC63" s="77">
        <v>1.3310900000000001E-2</v>
      </c>
      <c r="BD63" s="77">
        <v>1.3919600000000001E-2</v>
      </c>
      <c r="BE63" s="77">
        <v>1.45571E-2</v>
      </c>
      <c r="BF63" s="77">
        <v>1.52376E-2</v>
      </c>
      <c r="BG63" s="77">
        <v>1.59726E-2</v>
      </c>
      <c r="BH63" s="77">
        <v>1.67689E-2</v>
      </c>
      <c r="BI63" s="77">
        <v>1.7626900000000001E-2</v>
      </c>
      <c r="BJ63" s="77">
        <v>1.85443E-2</v>
      </c>
      <c r="BK63" s="77">
        <v>1.9509499999999999E-2</v>
      </c>
      <c r="BL63" s="77">
        <v>2.05177E-2</v>
      </c>
      <c r="BM63" s="77">
        <v>2.15674E-2</v>
      </c>
      <c r="BN63" s="77">
        <v>2.26628E-2</v>
      </c>
      <c r="BO63" s="95"/>
      <c r="BP63" s="65">
        <v>49</v>
      </c>
      <c r="BQ63" s="77">
        <v>6.5816E-3</v>
      </c>
      <c r="BR63" s="77">
        <v>6.8478000000000002E-3</v>
      </c>
      <c r="BS63" s="77">
        <v>7.1329999999999996E-3</v>
      </c>
      <c r="BT63" s="77">
        <v>7.4260999999999997E-3</v>
      </c>
      <c r="BU63" s="77">
        <v>7.7248000000000004E-3</v>
      </c>
      <c r="BV63" s="77">
        <v>8.0356000000000004E-3</v>
      </c>
      <c r="BW63" s="77">
        <v>8.3589000000000007E-3</v>
      </c>
      <c r="BX63" s="77">
        <v>8.7004000000000005E-3</v>
      </c>
      <c r="BY63" s="77">
        <v>9.0822000000000003E-3</v>
      </c>
      <c r="BZ63" s="77">
        <v>9.5069000000000004E-3</v>
      </c>
      <c r="CA63" s="77">
        <v>9.9722000000000005E-3</v>
      </c>
      <c r="CB63" s="77">
        <v>1.04736E-2</v>
      </c>
      <c r="CC63" s="77">
        <v>1.1011200000000001E-2</v>
      </c>
      <c r="CD63" s="77">
        <v>1.1580500000000001E-2</v>
      </c>
      <c r="CE63" s="77">
        <v>1.2186300000000001E-2</v>
      </c>
      <c r="CF63" s="96"/>
      <c r="CH63" s="94"/>
      <c r="CI63" s="95"/>
      <c r="CJ63" s="95"/>
      <c r="CK63" s="95"/>
      <c r="CL63" s="95"/>
      <c r="CM63" s="95"/>
      <c r="CN63" s="95"/>
      <c r="CO63" s="95"/>
      <c r="CP63" s="95"/>
      <c r="CQ63" s="95"/>
      <c r="CR63" s="96"/>
      <c r="CT63" s="94"/>
      <c r="CU63" s="81">
        <v>50</v>
      </c>
      <c r="CV63" s="125">
        <f t="shared" si="3"/>
        <v>4.595E-4</v>
      </c>
      <c r="CW63" s="125">
        <f t="shared" si="4"/>
        <v>4.595E-4</v>
      </c>
      <c r="CX63" s="112">
        <v>4.595E-4</v>
      </c>
      <c r="CY63" s="112">
        <v>4.595E-4</v>
      </c>
      <c r="CZ63" s="112"/>
      <c r="DA63" s="112"/>
      <c r="DB63" s="112"/>
      <c r="DC63" s="112"/>
      <c r="DD63" s="95"/>
      <c r="DE63" s="95"/>
      <c r="DF63" s="95"/>
      <c r="DG63" s="96"/>
      <c r="DI63" s="94"/>
      <c r="DJ63" s="65">
        <v>49</v>
      </c>
      <c r="DK63" s="77">
        <v>0.1105785</v>
      </c>
      <c r="DL63" s="77">
        <v>0.100928</v>
      </c>
      <c r="DM63" s="77">
        <v>9.2941899999999994E-2</v>
      </c>
      <c r="DN63" s="77">
        <v>8.6233900000000002E-2</v>
      </c>
      <c r="DO63" s="77">
        <v>8.0529000000000003E-2</v>
      </c>
      <c r="DP63" s="77">
        <v>7.5626700000000005E-2</v>
      </c>
      <c r="DQ63" s="77">
        <v>7.1376999999999996E-2</v>
      </c>
      <c r="DR63" s="77">
        <v>6.7666100000000007E-2</v>
      </c>
      <c r="DS63" s="77">
        <v>6.4406000000000005E-2</v>
      </c>
      <c r="DT63" s="77">
        <v>6.1527999999999999E-2</v>
      </c>
      <c r="DU63" s="77">
        <v>5.8977099999999998E-2</v>
      </c>
      <c r="DV63" s="77">
        <v>5.6709500000000003E-2</v>
      </c>
      <c r="DW63" s="77">
        <v>5.4689399999999999E-2</v>
      </c>
      <c r="DX63" s="77">
        <v>5.2887400000000001E-2</v>
      </c>
      <c r="DY63" s="77">
        <v>5.1288100000000003E-2</v>
      </c>
      <c r="DZ63" s="95"/>
      <c r="EA63" s="65">
        <v>49</v>
      </c>
      <c r="EB63" s="77">
        <v>0.1087692</v>
      </c>
      <c r="EC63" s="77">
        <v>9.9027699999999996E-2</v>
      </c>
      <c r="ED63" s="77">
        <v>9.0947700000000006E-2</v>
      </c>
      <c r="EE63" s="77">
        <v>8.4142599999999998E-2</v>
      </c>
      <c r="EF63" s="77">
        <v>7.8337599999999993E-2</v>
      </c>
      <c r="EG63" s="77">
        <v>7.3331900000000005E-2</v>
      </c>
      <c r="EH63" s="77">
        <v>6.8975300000000003E-2</v>
      </c>
      <c r="EI63" s="77">
        <v>6.5153799999999998E-2</v>
      </c>
      <c r="EJ63" s="77">
        <v>6.1778800000000002E-2</v>
      </c>
      <c r="EK63" s="77">
        <v>5.8781199999999999E-2</v>
      </c>
      <c r="EL63" s="77">
        <v>5.61059E-2</v>
      </c>
      <c r="EM63" s="77">
        <v>5.3708499999999999E-2</v>
      </c>
      <c r="EN63" s="77">
        <v>5.1553500000000002E-2</v>
      </c>
      <c r="EO63" s="77">
        <v>4.9611599999999999E-2</v>
      </c>
      <c r="EP63" s="77">
        <v>4.7863999999999997E-2</v>
      </c>
      <c r="EQ63" s="96"/>
      <c r="ES63" s="94"/>
      <c r="ET63" s="65">
        <v>49</v>
      </c>
      <c r="EU63" s="77">
        <v>0.18277640000000001</v>
      </c>
      <c r="EV63" s="77">
        <v>0.15675459999999999</v>
      </c>
      <c r="EW63" s="77">
        <v>0.13739899999999999</v>
      </c>
      <c r="EX63" s="77">
        <v>0.1224536</v>
      </c>
      <c r="EY63" s="77">
        <v>0.1105785</v>
      </c>
      <c r="EZ63" s="77">
        <v>0.100928</v>
      </c>
      <c r="FA63" s="77">
        <v>9.2941899999999994E-2</v>
      </c>
      <c r="FB63" s="77">
        <v>8.6233900000000002E-2</v>
      </c>
      <c r="FC63" s="77">
        <v>8.0529000000000003E-2</v>
      </c>
      <c r="FD63" s="77">
        <v>7.5626700000000005E-2</v>
      </c>
      <c r="FE63" s="77">
        <v>7.1376999999999996E-2</v>
      </c>
      <c r="FF63" s="77">
        <v>6.7666100000000007E-2</v>
      </c>
      <c r="FG63" s="77">
        <v>6.4406000000000005E-2</v>
      </c>
      <c r="FH63" s="77">
        <v>6.1527999999999999E-2</v>
      </c>
      <c r="FI63" s="77">
        <v>5.8977099999999998E-2</v>
      </c>
      <c r="FJ63" s="95"/>
      <c r="FK63" s="65">
        <v>49</v>
      </c>
      <c r="FL63" s="77">
        <v>0.18131810000000001</v>
      </c>
      <c r="FM63" s="77">
        <v>0.15520719999999999</v>
      </c>
      <c r="FN63" s="77">
        <v>0.13576530000000001</v>
      </c>
      <c r="FO63" s="77">
        <v>0.1207329</v>
      </c>
      <c r="FP63" s="77">
        <v>0.1087692</v>
      </c>
      <c r="FQ63" s="77">
        <v>9.9027699999999996E-2</v>
      </c>
      <c r="FR63" s="77">
        <v>9.0947700000000006E-2</v>
      </c>
      <c r="FS63" s="77">
        <v>8.4142599999999998E-2</v>
      </c>
      <c r="FT63" s="77">
        <v>7.8337599999999993E-2</v>
      </c>
      <c r="FU63" s="77">
        <v>7.3331900000000005E-2</v>
      </c>
      <c r="FV63" s="77">
        <v>6.8975300000000003E-2</v>
      </c>
      <c r="FW63" s="77">
        <v>6.5153799999999998E-2</v>
      </c>
      <c r="FX63" s="77">
        <v>6.1778800000000002E-2</v>
      </c>
      <c r="FY63" s="77">
        <v>5.8781199999999999E-2</v>
      </c>
      <c r="FZ63" s="77">
        <v>5.61059E-2</v>
      </c>
      <c r="GA63" s="96"/>
    </row>
    <row r="64" spans="1:183" ht="15" customHeight="1" x14ac:dyDescent="0.25">
      <c r="A64" s="110">
        <v>50</v>
      </c>
      <c r="B64" s="75">
        <v>1.27186E-2</v>
      </c>
      <c r="C64" s="75">
        <v>7.1152999999999997E-3</v>
      </c>
      <c r="D64" s="75">
        <v>1.4824E-3</v>
      </c>
      <c r="E64" s="75">
        <v>1.4824E-3</v>
      </c>
      <c r="F64" s="75">
        <v>1.7789999999999999E-4</v>
      </c>
      <c r="G64" s="75">
        <v>1.7789999999999999E-4</v>
      </c>
      <c r="H64" s="75">
        <v>5.1880000000000003E-4</v>
      </c>
      <c r="I64" s="75">
        <v>5.1880000000000003E-4</v>
      </c>
      <c r="J64" s="75">
        <v>7.5600000000000005E-4</v>
      </c>
      <c r="K64" s="75">
        <v>7.5600000000000005E-4</v>
      </c>
      <c r="L64" s="75">
        <v>3.7058999999999998E-3</v>
      </c>
      <c r="M64" s="75">
        <v>3.7058999999999998E-3</v>
      </c>
      <c r="N64" s="111">
        <v>0</v>
      </c>
      <c r="O64" s="111">
        <v>0</v>
      </c>
      <c r="Q64" s="110">
        <v>50</v>
      </c>
      <c r="R64" s="75">
        <v>9.4129000000000001E-3</v>
      </c>
      <c r="S64" s="75">
        <v>3.9579000000000003E-3</v>
      </c>
      <c r="T64" s="75">
        <v>1.2895999999999999E-3</v>
      </c>
      <c r="U64" s="75">
        <v>1.2895999999999999E-3</v>
      </c>
      <c r="V64" s="111">
        <v>0</v>
      </c>
      <c r="W64" s="111">
        <v>0</v>
      </c>
      <c r="X64" s="117">
        <v>0</v>
      </c>
      <c r="Y64" s="118">
        <v>0</v>
      </c>
      <c r="Z64" s="75">
        <v>5.3359999999999996E-4</v>
      </c>
      <c r="AA64" s="75">
        <v>5.3359999999999996E-4</v>
      </c>
      <c r="AB64" s="78">
        <v>2.6681999999999999E-3</v>
      </c>
      <c r="AC64" s="78">
        <v>2.6681999999999999E-3</v>
      </c>
      <c r="AD64" s="117">
        <v>0</v>
      </c>
      <c r="AE64" s="117">
        <v>0</v>
      </c>
      <c r="AG64" s="110">
        <v>50</v>
      </c>
      <c r="AH64" s="78">
        <v>1.08212E-2</v>
      </c>
      <c r="AI64" s="78">
        <v>3.1573999999999999E-3</v>
      </c>
      <c r="AJ64" s="75">
        <v>1.4082000000000001E-3</v>
      </c>
      <c r="AK64" s="75">
        <v>1.4082000000000001E-3</v>
      </c>
      <c r="AL64" s="77">
        <v>0</v>
      </c>
      <c r="AM64" s="77">
        <v>0</v>
      </c>
      <c r="AN64" s="78">
        <v>2.2240000000000001E-4</v>
      </c>
      <c r="AO64" s="78">
        <v>2.2240000000000001E-4</v>
      </c>
      <c r="AP64" s="75">
        <v>4.595E-4</v>
      </c>
      <c r="AQ64" s="75">
        <v>4.595E-4</v>
      </c>
      <c r="AR64" s="79">
        <v>0</v>
      </c>
      <c r="AS64" s="79">
        <v>0</v>
      </c>
      <c r="AT64" s="79">
        <v>0</v>
      </c>
      <c r="AU64" s="79">
        <v>0</v>
      </c>
      <c r="AX64" s="94"/>
      <c r="AY64" s="65">
        <v>50</v>
      </c>
      <c r="AZ64" s="77">
        <v>1.27186E-2</v>
      </c>
      <c r="BA64" s="77">
        <v>1.3308499999999999E-2</v>
      </c>
      <c r="BB64" s="77">
        <v>1.39106E-2</v>
      </c>
      <c r="BC64" s="77">
        <v>1.45281E-2</v>
      </c>
      <c r="BD64" s="77">
        <v>1.51786E-2</v>
      </c>
      <c r="BE64" s="77">
        <v>1.5876700000000001E-2</v>
      </c>
      <c r="BF64" s="77">
        <v>1.6633999999999999E-2</v>
      </c>
      <c r="BG64" s="77">
        <v>1.7456800000000001E-2</v>
      </c>
      <c r="BH64" s="77">
        <v>1.8344300000000001E-2</v>
      </c>
      <c r="BI64" s="77">
        <v>1.9293500000000002E-2</v>
      </c>
      <c r="BJ64" s="77">
        <v>2.0291300000000002E-2</v>
      </c>
      <c r="BK64" s="77">
        <v>2.13326E-2</v>
      </c>
      <c r="BL64" s="77">
        <v>2.2415899999999999E-2</v>
      </c>
      <c r="BM64" s="77">
        <v>2.35461E-2</v>
      </c>
      <c r="BN64" s="77">
        <v>2.4729999999999999E-2</v>
      </c>
      <c r="BO64" s="95"/>
      <c r="BP64" s="65">
        <v>50</v>
      </c>
      <c r="BQ64" s="77">
        <v>7.1152999999999997E-3</v>
      </c>
      <c r="BR64" s="77">
        <v>7.4108999999999998E-3</v>
      </c>
      <c r="BS64" s="77">
        <v>7.7108000000000003E-3</v>
      </c>
      <c r="BT64" s="77">
        <v>8.0148000000000007E-3</v>
      </c>
      <c r="BU64" s="77">
        <v>8.3315999999999998E-3</v>
      </c>
      <c r="BV64" s="77">
        <v>8.6615000000000008E-3</v>
      </c>
      <c r="BW64" s="77">
        <v>9.0107999999999994E-3</v>
      </c>
      <c r="BX64" s="77">
        <v>9.4038999999999998E-3</v>
      </c>
      <c r="BY64" s="77">
        <v>9.8428999999999999E-3</v>
      </c>
      <c r="BZ64" s="77">
        <v>1.03242E-2</v>
      </c>
      <c r="CA64" s="77">
        <v>1.08427E-2</v>
      </c>
      <c r="CB64" s="77">
        <v>1.13981E-2</v>
      </c>
      <c r="CC64" s="77">
        <v>1.19857E-2</v>
      </c>
      <c r="CD64" s="77">
        <v>1.2610400000000001E-2</v>
      </c>
      <c r="CE64" s="77">
        <v>1.3277300000000001E-2</v>
      </c>
      <c r="CF64" s="96"/>
      <c r="CH64" s="94"/>
      <c r="CI64" s="95"/>
      <c r="CJ64" s="95"/>
      <c r="CK64" s="95"/>
      <c r="CL64" s="95"/>
      <c r="CM64" s="95"/>
      <c r="CN64" s="95"/>
      <c r="CO64" s="95"/>
      <c r="CP64" s="95"/>
      <c r="CQ64" s="95"/>
      <c r="CR64" s="96"/>
      <c r="CT64" s="94"/>
      <c r="CU64" s="81">
        <v>51</v>
      </c>
      <c r="CV64" s="125">
        <f t="shared" si="3"/>
        <v>4.8919999999999996E-4</v>
      </c>
      <c r="CW64" s="125">
        <f t="shared" si="4"/>
        <v>4.8919999999999996E-4</v>
      </c>
      <c r="CX64" s="112">
        <v>4.8919999999999996E-4</v>
      </c>
      <c r="CY64" s="112">
        <v>4.8919999999999996E-4</v>
      </c>
      <c r="CZ64" s="112"/>
      <c r="DA64" s="112"/>
      <c r="DB64" s="112"/>
      <c r="DC64" s="112"/>
      <c r="DD64" s="95"/>
      <c r="DE64" s="95"/>
      <c r="DF64" s="95"/>
      <c r="DG64" s="96"/>
      <c r="DI64" s="94"/>
      <c r="DJ64" s="65">
        <v>50</v>
      </c>
      <c r="DK64" s="77">
        <v>0.1109542</v>
      </c>
      <c r="DL64" s="77">
        <v>0.101323</v>
      </c>
      <c r="DM64" s="77">
        <v>9.3356400000000006E-2</v>
      </c>
      <c r="DN64" s="77">
        <v>8.6667900000000006E-2</v>
      </c>
      <c r="DO64" s="77">
        <v>8.0982700000000005E-2</v>
      </c>
      <c r="DP64" s="77">
        <v>7.6100500000000001E-2</v>
      </c>
      <c r="DQ64" s="77">
        <v>7.1871699999999997E-2</v>
      </c>
      <c r="DR64" s="77">
        <v>6.8182999999999994E-2</v>
      </c>
      <c r="DS64" s="77">
        <v>6.4946699999999996E-2</v>
      </c>
      <c r="DT64" s="77">
        <v>6.2094099999999999E-2</v>
      </c>
      <c r="DU64" s="77">
        <v>5.9570499999999998E-2</v>
      </c>
      <c r="DV64" s="77">
        <v>5.7331899999999998E-2</v>
      </c>
      <c r="DW64" s="77">
        <v>5.5342799999999998E-2</v>
      </c>
      <c r="DX64" s="77">
        <v>5.35833E-2</v>
      </c>
      <c r="DY64" s="77">
        <v>5.2027200000000003E-2</v>
      </c>
      <c r="DZ64" s="95"/>
      <c r="EA64" s="65">
        <v>50</v>
      </c>
      <c r="EB64" s="77">
        <v>0.1089454</v>
      </c>
      <c r="EC64" s="77">
        <v>9.9213599999999999E-2</v>
      </c>
      <c r="ED64" s="77">
        <v>9.1143699999999994E-2</v>
      </c>
      <c r="EE64" s="77">
        <v>8.4349099999999996E-2</v>
      </c>
      <c r="EF64" s="77">
        <v>7.8554700000000005E-2</v>
      </c>
      <c r="EG64" s="77">
        <v>7.356E-2</v>
      </c>
      <c r="EH64" s="77">
        <v>6.9214899999999996E-2</v>
      </c>
      <c r="EI64" s="77">
        <v>6.5405599999999994E-2</v>
      </c>
      <c r="EJ64" s="77">
        <v>6.2044000000000002E-2</v>
      </c>
      <c r="EK64" s="77">
        <v>5.9060799999999997E-2</v>
      </c>
      <c r="EL64" s="77">
        <v>5.6401199999999999E-2</v>
      </c>
      <c r="EM64" s="77">
        <v>5.4021300000000001E-2</v>
      </c>
      <c r="EN64" s="77">
        <v>5.1885599999999997E-2</v>
      </c>
      <c r="EO64" s="77">
        <v>4.9970599999999997E-2</v>
      </c>
      <c r="EP64" s="77">
        <v>4.8251299999999997E-2</v>
      </c>
      <c r="EQ64" s="96"/>
      <c r="ES64" s="94"/>
      <c r="ET64" s="65">
        <v>50</v>
      </c>
      <c r="EU64" s="77">
        <v>0.18308489999999999</v>
      </c>
      <c r="EV64" s="77">
        <v>0.1570782</v>
      </c>
      <c r="EW64" s="77">
        <v>0.1377389</v>
      </c>
      <c r="EX64" s="77">
        <v>0.1228108</v>
      </c>
      <c r="EY64" s="77">
        <v>0.1109542</v>
      </c>
      <c r="EZ64" s="77">
        <v>0.101323</v>
      </c>
      <c r="FA64" s="77">
        <v>9.3356400000000006E-2</v>
      </c>
      <c r="FB64" s="77">
        <v>8.6667900000000006E-2</v>
      </c>
      <c r="FC64" s="77">
        <v>8.0982700000000005E-2</v>
      </c>
      <c r="FD64" s="77">
        <v>7.6100500000000001E-2</v>
      </c>
      <c r="FE64" s="77">
        <v>7.1871699999999997E-2</v>
      </c>
      <c r="FF64" s="77">
        <v>6.8182999999999994E-2</v>
      </c>
      <c r="FG64" s="77">
        <v>6.4946699999999996E-2</v>
      </c>
      <c r="FH64" s="77">
        <v>6.2094099999999999E-2</v>
      </c>
      <c r="FI64" s="77">
        <v>5.9570499999999998E-2</v>
      </c>
      <c r="FJ64" s="95"/>
      <c r="FK64" s="65">
        <v>50</v>
      </c>
      <c r="FL64" s="77">
        <v>0.18146509999999999</v>
      </c>
      <c r="FM64" s="77">
        <v>0.15536050000000001</v>
      </c>
      <c r="FN64" s="77">
        <v>0.13592489999999999</v>
      </c>
      <c r="FO64" s="77">
        <v>0.1209002</v>
      </c>
      <c r="FP64" s="77">
        <v>0.1089454</v>
      </c>
      <c r="FQ64" s="77">
        <v>9.9213599999999999E-2</v>
      </c>
      <c r="FR64" s="77">
        <v>9.1143699999999994E-2</v>
      </c>
      <c r="FS64" s="77">
        <v>8.4349099999999996E-2</v>
      </c>
      <c r="FT64" s="77">
        <v>7.8554700000000005E-2</v>
      </c>
      <c r="FU64" s="77">
        <v>7.356E-2</v>
      </c>
      <c r="FV64" s="77">
        <v>6.9214899999999996E-2</v>
      </c>
      <c r="FW64" s="77">
        <v>6.5405599999999994E-2</v>
      </c>
      <c r="FX64" s="77">
        <v>6.2044000000000002E-2</v>
      </c>
      <c r="FY64" s="77">
        <v>5.9060799999999997E-2</v>
      </c>
      <c r="FZ64" s="77">
        <v>5.6401199999999999E-2</v>
      </c>
      <c r="GA64" s="96"/>
    </row>
    <row r="65" spans="1:183" ht="15" customHeight="1" x14ac:dyDescent="0.25">
      <c r="A65" s="110">
        <v>51</v>
      </c>
      <c r="B65" s="75">
        <v>1.39045E-2</v>
      </c>
      <c r="C65" s="75">
        <v>7.7082000000000001E-3</v>
      </c>
      <c r="D65" s="75">
        <v>1.4824E-3</v>
      </c>
      <c r="E65" s="75">
        <v>1.4824E-3</v>
      </c>
      <c r="F65" s="75">
        <v>1.7789999999999999E-4</v>
      </c>
      <c r="G65" s="75">
        <v>1.7789999999999999E-4</v>
      </c>
      <c r="H65" s="75">
        <v>5.1880000000000003E-4</v>
      </c>
      <c r="I65" s="75">
        <v>5.1880000000000003E-4</v>
      </c>
      <c r="J65" s="75">
        <v>7.5600000000000005E-4</v>
      </c>
      <c r="K65" s="75">
        <v>7.5600000000000005E-4</v>
      </c>
      <c r="L65" s="75">
        <v>3.7058999999999998E-3</v>
      </c>
      <c r="M65" s="75">
        <v>3.7058999999999998E-3</v>
      </c>
      <c r="N65" s="111">
        <v>0</v>
      </c>
      <c r="O65" s="111">
        <v>0</v>
      </c>
      <c r="Q65" s="110">
        <v>51</v>
      </c>
      <c r="R65" s="75">
        <v>1.02875E-2</v>
      </c>
      <c r="S65" s="75">
        <v>4.2839999999999996E-3</v>
      </c>
      <c r="T65" s="75">
        <v>1.2895999999999999E-3</v>
      </c>
      <c r="U65" s="75">
        <v>1.2895999999999999E-3</v>
      </c>
      <c r="V65" s="111">
        <v>0</v>
      </c>
      <c r="W65" s="111">
        <v>0</v>
      </c>
      <c r="X65" s="117">
        <v>0</v>
      </c>
      <c r="Y65" s="118">
        <v>0</v>
      </c>
      <c r="Z65" s="75">
        <v>5.3359999999999996E-4</v>
      </c>
      <c r="AA65" s="75">
        <v>5.3359999999999996E-4</v>
      </c>
      <c r="AB65" s="78">
        <v>2.6681999999999999E-3</v>
      </c>
      <c r="AC65" s="78">
        <v>2.6681999999999999E-3</v>
      </c>
      <c r="AD65" s="117">
        <v>0</v>
      </c>
      <c r="AE65" s="117">
        <v>0</v>
      </c>
      <c r="AG65" s="110">
        <v>51</v>
      </c>
      <c r="AH65" s="78">
        <v>1.18292E-2</v>
      </c>
      <c r="AI65" s="78">
        <v>3.4242000000000001E-3</v>
      </c>
      <c r="AJ65" s="75">
        <v>1.4082000000000001E-3</v>
      </c>
      <c r="AK65" s="75">
        <v>1.4082000000000001E-3</v>
      </c>
      <c r="AL65" s="77">
        <v>0</v>
      </c>
      <c r="AM65" s="77">
        <v>0</v>
      </c>
      <c r="AN65" s="78">
        <v>2.075E-4</v>
      </c>
      <c r="AO65" s="78">
        <v>2.075E-4</v>
      </c>
      <c r="AP65" s="75">
        <v>4.8919999999999996E-4</v>
      </c>
      <c r="AQ65" s="75">
        <v>4.8919999999999996E-4</v>
      </c>
      <c r="AR65" s="79">
        <v>0</v>
      </c>
      <c r="AS65" s="79">
        <v>0</v>
      </c>
      <c r="AT65" s="79">
        <v>0</v>
      </c>
      <c r="AU65" s="79">
        <v>0</v>
      </c>
      <c r="AX65" s="94"/>
      <c r="AY65" s="65">
        <v>51</v>
      </c>
      <c r="AZ65" s="77">
        <v>1.39045E-2</v>
      </c>
      <c r="BA65" s="77">
        <v>1.45162E-2</v>
      </c>
      <c r="BB65" s="77">
        <v>1.5144700000000001E-2</v>
      </c>
      <c r="BC65" s="77">
        <v>1.5811200000000001E-2</v>
      </c>
      <c r="BD65" s="77">
        <v>1.6530799999999998E-2</v>
      </c>
      <c r="BE65" s="77">
        <v>1.73145E-2</v>
      </c>
      <c r="BF65" s="77">
        <v>1.8167900000000001E-2</v>
      </c>
      <c r="BG65" s="77">
        <v>1.9088999999999998E-2</v>
      </c>
      <c r="BH65" s="77">
        <v>2.00737E-2</v>
      </c>
      <c r="BI65" s="77">
        <v>2.1107299999999999E-2</v>
      </c>
      <c r="BJ65" s="77">
        <v>2.2184499999999999E-2</v>
      </c>
      <c r="BK65" s="77">
        <v>2.3303999999999998E-2</v>
      </c>
      <c r="BL65" s="77">
        <v>2.4471300000000001E-2</v>
      </c>
      <c r="BM65" s="77">
        <v>2.5694000000000002E-2</v>
      </c>
      <c r="BN65" s="77">
        <v>2.6981700000000001E-2</v>
      </c>
      <c r="BO65" s="95"/>
      <c r="BP65" s="65">
        <v>51</v>
      </c>
      <c r="BQ65" s="77">
        <v>7.7082000000000001E-3</v>
      </c>
      <c r="BR65" s="77">
        <v>8.0111999999999996E-3</v>
      </c>
      <c r="BS65" s="77">
        <v>8.3183000000000007E-3</v>
      </c>
      <c r="BT65" s="77">
        <v>8.6403999999999995E-3</v>
      </c>
      <c r="BU65" s="77">
        <v>8.9768000000000001E-3</v>
      </c>
      <c r="BV65" s="77">
        <v>9.3340999999999997E-3</v>
      </c>
      <c r="BW65" s="77">
        <v>9.7397999999999998E-3</v>
      </c>
      <c r="BX65" s="77">
        <v>1.01946E-2</v>
      </c>
      <c r="BY65" s="77">
        <v>1.06937E-2</v>
      </c>
      <c r="BZ65" s="77">
        <v>1.1230800000000001E-2</v>
      </c>
      <c r="CA65" s="77">
        <v>1.1805599999999999E-2</v>
      </c>
      <c r="CB65" s="77">
        <v>1.24128E-2</v>
      </c>
      <c r="CC65" s="77">
        <v>1.30578E-2</v>
      </c>
      <c r="CD65" s="77">
        <v>1.3746E-2</v>
      </c>
      <c r="CE65" s="77">
        <v>1.4484800000000001E-2</v>
      </c>
      <c r="CF65" s="96"/>
      <c r="CH65" s="94"/>
      <c r="CI65" s="95"/>
      <c r="CJ65" s="95"/>
      <c r="CK65" s="95"/>
      <c r="CL65" s="95"/>
      <c r="CM65" s="95"/>
      <c r="CN65" s="95"/>
      <c r="CO65" s="95"/>
      <c r="CP65" s="95"/>
      <c r="CQ65" s="95"/>
      <c r="CR65" s="96"/>
      <c r="CT65" s="94"/>
      <c r="CU65" s="81">
        <v>52</v>
      </c>
      <c r="CV65" s="125">
        <f t="shared" si="3"/>
        <v>5.3359999999999996E-4</v>
      </c>
      <c r="CW65" s="125">
        <f t="shared" si="4"/>
        <v>5.3359999999999996E-4</v>
      </c>
      <c r="CX65" s="112">
        <v>5.3359999999999996E-4</v>
      </c>
      <c r="CY65" s="112">
        <v>5.3359999999999996E-4</v>
      </c>
      <c r="CZ65" s="112"/>
      <c r="DA65" s="112"/>
      <c r="DB65" s="112"/>
      <c r="DC65" s="112"/>
      <c r="DD65" s="95"/>
      <c r="DE65" s="95"/>
      <c r="DF65" s="95"/>
      <c r="DG65" s="96"/>
      <c r="DI65" s="94"/>
      <c r="DJ65" s="65">
        <v>51</v>
      </c>
      <c r="DK65" s="77">
        <v>0.1113628</v>
      </c>
      <c r="DL65" s="77">
        <v>0.1017533</v>
      </c>
      <c r="DM65" s="77">
        <v>9.3808000000000002E-2</v>
      </c>
      <c r="DN65" s="77">
        <v>8.7140800000000004E-2</v>
      </c>
      <c r="DO65" s="77">
        <v>8.14772E-2</v>
      </c>
      <c r="DP65" s="77">
        <v>7.6617400000000002E-2</v>
      </c>
      <c r="DQ65" s="77">
        <v>7.2412400000000002E-2</v>
      </c>
      <c r="DR65" s="77">
        <v>6.8749000000000005E-2</v>
      </c>
      <c r="DS65" s="77">
        <v>6.5539700000000006E-2</v>
      </c>
      <c r="DT65" s="77">
        <v>6.2715999999999994E-2</v>
      </c>
      <c r="DU65" s="77">
        <v>6.02233E-2</v>
      </c>
      <c r="DV65" s="77">
        <v>5.8017800000000001E-2</v>
      </c>
      <c r="DW65" s="77">
        <v>5.6074100000000002E-2</v>
      </c>
      <c r="DX65" s="77">
        <v>5.4360899999999997E-2</v>
      </c>
      <c r="DY65" s="77">
        <v>5.2851500000000003E-2</v>
      </c>
      <c r="DZ65" s="95"/>
      <c r="EA65" s="65">
        <v>51</v>
      </c>
      <c r="EB65" s="77">
        <v>0.10913920000000001</v>
      </c>
      <c r="EC65" s="77">
        <v>9.9418599999999996E-2</v>
      </c>
      <c r="ED65" s="77">
        <v>9.13601E-2</v>
      </c>
      <c r="EE65" s="77">
        <v>8.4576999999999999E-2</v>
      </c>
      <c r="EF65" s="77">
        <v>7.8794400000000001E-2</v>
      </c>
      <c r="EG65" s="77">
        <v>7.38119E-2</v>
      </c>
      <c r="EH65" s="77">
        <v>6.9479899999999997E-2</v>
      </c>
      <c r="EI65" s="77">
        <v>6.5684699999999999E-2</v>
      </c>
      <c r="EJ65" s="77">
        <v>6.2338400000000002E-2</v>
      </c>
      <c r="EK65" s="77">
        <v>5.9371899999999998E-2</v>
      </c>
      <c r="EL65" s="77">
        <v>5.6730900000000001E-2</v>
      </c>
      <c r="EM65" s="77">
        <v>5.4371599999999999E-2</v>
      </c>
      <c r="EN65" s="77">
        <v>5.2264699999999997E-2</v>
      </c>
      <c r="EO65" s="77">
        <v>5.0379800000000002E-2</v>
      </c>
      <c r="EP65" s="77">
        <v>4.8691999999999999E-2</v>
      </c>
      <c r="EQ65" s="96"/>
      <c r="ES65" s="94"/>
      <c r="ET65" s="65">
        <v>51</v>
      </c>
      <c r="EU65" s="77">
        <v>0.18340960000000001</v>
      </c>
      <c r="EV65" s="77">
        <v>0.1574229</v>
      </c>
      <c r="EW65" s="77">
        <v>0.13810420000000001</v>
      </c>
      <c r="EX65" s="77">
        <v>0.1231976</v>
      </c>
      <c r="EY65" s="77">
        <v>0.1113628</v>
      </c>
      <c r="EZ65" s="77">
        <v>0.1017533</v>
      </c>
      <c r="FA65" s="77">
        <v>9.3808000000000002E-2</v>
      </c>
      <c r="FB65" s="77">
        <v>8.7140800000000004E-2</v>
      </c>
      <c r="FC65" s="77">
        <v>8.14772E-2</v>
      </c>
      <c r="FD65" s="77">
        <v>7.6617400000000002E-2</v>
      </c>
      <c r="FE65" s="77">
        <v>7.2412400000000002E-2</v>
      </c>
      <c r="FF65" s="77">
        <v>6.8749000000000005E-2</v>
      </c>
      <c r="FG65" s="77">
        <v>6.5539700000000006E-2</v>
      </c>
      <c r="FH65" s="77">
        <v>6.2715999999999994E-2</v>
      </c>
      <c r="FI65" s="77">
        <v>6.02233E-2</v>
      </c>
      <c r="FJ65" s="95"/>
      <c r="FK65" s="65">
        <v>51</v>
      </c>
      <c r="FL65" s="77">
        <v>0.18162159999999999</v>
      </c>
      <c r="FM65" s="77">
        <v>0.1555243</v>
      </c>
      <c r="FN65" s="77">
        <v>0.13609760000000001</v>
      </c>
      <c r="FO65" s="77">
        <v>0.1210831</v>
      </c>
      <c r="FP65" s="77">
        <v>0.10913920000000001</v>
      </c>
      <c r="FQ65" s="77">
        <v>9.9418599999999996E-2</v>
      </c>
      <c r="FR65" s="77">
        <v>9.13601E-2</v>
      </c>
      <c r="FS65" s="77">
        <v>8.4576999999999999E-2</v>
      </c>
      <c r="FT65" s="77">
        <v>7.8794400000000001E-2</v>
      </c>
      <c r="FU65" s="77">
        <v>7.38119E-2</v>
      </c>
      <c r="FV65" s="77">
        <v>6.9479899999999997E-2</v>
      </c>
      <c r="FW65" s="77">
        <v>6.5684699999999999E-2</v>
      </c>
      <c r="FX65" s="77">
        <v>6.2338400000000002E-2</v>
      </c>
      <c r="FY65" s="77">
        <v>5.9371899999999998E-2</v>
      </c>
      <c r="FZ65" s="77">
        <v>5.6730900000000001E-2</v>
      </c>
      <c r="GA65" s="96"/>
    </row>
    <row r="66" spans="1:183" ht="15" customHeight="1" x14ac:dyDescent="0.25">
      <c r="A66" s="110">
        <v>52</v>
      </c>
      <c r="B66" s="75">
        <v>1.51348E-2</v>
      </c>
      <c r="C66" s="75">
        <v>8.3160000000000005E-3</v>
      </c>
      <c r="D66" s="75">
        <v>1.4824E-3</v>
      </c>
      <c r="E66" s="75">
        <v>1.4824E-3</v>
      </c>
      <c r="F66" s="75">
        <v>1.7789999999999999E-4</v>
      </c>
      <c r="G66" s="75">
        <v>1.7789999999999999E-4</v>
      </c>
      <c r="H66" s="75">
        <v>5.1880000000000003E-4</v>
      </c>
      <c r="I66" s="75">
        <v>5.1880000000000003E-4</v>
      </c>
      <c r="J66" s="75">
        <v>7.5600000000000005E-4</v>
      </c>
      <c r="K66" s="75">
        <v>7.5600000000000005E-4</v>
      </c>
      <c r="L66" s="75">
        <v>3.7058999999999998E-3</v>
      </c>
      <c r="M66" s="75">
        <v>3.7058999999999998E-3</v>
      </c>
      <c r="N66" s="111">
        <v>0</v>
      </c>
      <c r="O66" s="111">
        <v>0</v>
      </c>
      <c r="Q66" s="110">
        <v>52</v>
      </c>
      <c r="R66" s="75">
        <v>1.1206600000000001E-2</v>
      </c>
      <c r="S66" s="75">
        <v>4.6249000000000004E-3</v>
      </c>
      <c r="T66" s="75">
        <v>1.2895999999999999E-3</v>
      </c>
      <c r="U66" s="75">
        <v>1.2895999999999999E-3</v>
      </c>
      <c r="V66" s="111">
        <v>0</v>
      </c>
      <c r="W66" s="111">
        <v>0</v>
      </c>
      <c r="X66" s="117">
        <v>0</v>
      </c>
      <c r="Y66" s="118">
        <v>0</v>
      </c>
      <c r="Z66" s="75">
        <v>5.3359999999999996E-4</v>
      </c>
      <c r="AA66" s="75">
        <v>5.3359999999999996E-4</v>
      </c>
      <c r="AB66" s="78">
        <v>2.6681999999999999E-3</v>
      </c>
      <c r="AC66" s="78">
        <v>2.6681999999999999E-3</v>
      </c>
      <c r="AD66" s="117">
        <v>0</v>
      </c>
      <c r="AE66" s="117">
        <v>0</v>
      </c>
      <c r="AG66" s="110">
        <v>52</v>
      </c>
      <c r="AH66" s="78">
        <v>1.28816E-2</v>
      </c>
      <c r="AI66" s="78">
        <v>3.6911000000000001E-3</v>
      </c>
      <c r="AJ66" s="75">
        <v>1.4082000000000001E-3</v>
      </c>
      <c r="AK66" s="75">
        <v>1.4082000000000001E-3</v>
      </c>
      <c r="AL66" s="77">
        <v>0</v>
      </c>
      <c r="AM66" s="77">
        <v>0</v>
      </c>
      <c r="AN66" s="78">
        <v>2.075E-4</v>
      </c>
      <c r="AO66" s="78">
        <v>2.075E-4</v>
      </c>
      <c r="AP66" s="75">
        <v>5.3359999999999996E-4</v>
      </c>
      <c r="AQ66" s="75">
        <v>5.3359999999999996E-4</v>
      </c>
      <c r="AR66" s="79">
        <v>0</v>
      </c>
      <c r="AS66" s="79">
        <v>0</v>
      </c>
      <c r="AT66" s="79">
        <v>0</v>
      </c>
      <c r="AU66" s="79">
        <v>0</v>
      </c>
      <c r="AX66" s="94"/>
      <c r="AY66" s="65">
        <v>52</v>
      </c>
      <c r="AZ66" s="77">
        <v>1.51348E-2</v>
      </c>
      <c r="BA66" s="77">
        <v>1.57757E-2</v>
      </c>
      <c r="BB66" s="77">
        <v>1.64622E-2</v>
      </c>
      <c r="BC66" s="77">
        <v>1.7207900000000002E-2</v>
      </c>
      <c r="BD66" s="77">
        <v>1.8023000000000001E-2</v>
      </c>
      <c r="BE66" s="77">
        <v>1.8911799999999999E-2</v>
      </c>
      <c r="BF66" s="77">
        <v>1.9870599999999999E-2</v>
      </c>
      <c r="BG66" s="77">
        <v>2.0894599999999999E-2</v>
      </c>
      <c r="BH66" s="77">
        <v>2.1967199999999999E-2</v>
      </c>
      <c r="BI66" s="77">
        <v>2.3082999999999999E-2</v>
      </c>
      <c r="BJ66" s="77">
        <v>2.4240899999999999E-2</v>
      </c>
      <c r="BK66" s="77">
        <v>2.5447500000000001E-2</v>
      </c>
      <c r="BL66" s="77">
        <v>2.6711100000000002E-2</v>
      </c>
      <c r="BM66" s="77">
        <v>2.8042399999999999E-2</v>
      </c>
      <c r="BN66" s="77">
        <v>2.9448999999999999E-2</v>
      </c>
      <c r="BO66" s="95"/>
      <c r="BP66" s="65">
        <v>52</v>
      </c>
      <c r="BQ66" s="77">
        <v>8.3160000000000005E-3</v>
      </c>
      <c r="BR66" s="77">
        <v>8.6262000000000005E-3</v>
      </c>
      <c r="BS66" s="77">
        <v>8.9552999999999994E-3</v>
      </c>
      <c r="BT66" s="77">
        <v>9.2992999999999999E-3</v>
      </c>
      <c r="BU66" s="77">
        <v>9.6661000000000004E-3</v>
      </c>
      <c r="BV66" s="77">
        <v>1.0086899999999999E-2</v>
      </c>
      <c r="BW66" s="77">
        <v>1.0560399999999999E-2</v>
      </c>
      <c r="BX66" s="77">
        <v>1.10797E-2</v>
      </c>
      <c r="BY66" s="77">
        <v>1.16376E-2</v>
      </c>
      <c r="BZ66" s="77">
        <v>1.22337E-2</v>
      </c>
      <c r="CA66" s="77">
        <v>1.28621E-2</v>
      </c>
      <c r="CB66" s="77">
        <v>1.35289E-2</v>
      </c>
      <c r="CC66" s="77">
        <v>1.42399E-2</v>
      </c>
      <c r="CD66" s="77">
        <v>1.5003000000000001E-2</v>
      </c>
      <c r="CE66" s="77">
        <v>1.5827600000000001E-2</v>
      </c>
      <c r="CF66" s="96"/>
      <c r="CH66" s="94"/>
      <c r="CI66" s="95"/>
      <c r="CJ66" s="95"/>
      <c r="CK66" s="95"/>
      <c r="CL66" s="95"/>
      <c r="CM66" s="95"/>
      <c r="CN66" s="95"/>
      <c r="CO66" s="95"/>
      <c r="CP66" s="95"/>
      <c r="CQ66" s="95"/>
      <c r="CR66" s="96"/>
      <c r="CT66" s="94"/>
      <c r="CU66" s="81">
        <v>53</v>
      </c>
      <c r="CV66" s="125">
        <f t="shared" si="3"/>
        <v>5.7810000000000001E-4</v>
      </c>
      <c r="CW66" s="125">
        <f t="shared" si="4"/>
        <v>5.7810000000000001E-4</v>
      </c>
      <c r="CX66" s="112">
        <v>5.7810000000000001E-4</v>
      </c>
      <c r="CY66" s="112">
        <v>5.7810000000000001E-4</v>
      </c>
      <c r="CZ66" s="112"/>
      <c r="DA66" s="112"/>
      <c r="DB66" s="112"/>
      <c r="DC66" s="112"/>
      <c r="DD66" s="95"/>
      <c r="DE66" s="95"/>
      <c r="DF66" s="95"/>
      <c r="DG66" s="96"/>
      <c r="DI66" s="94"/>
      <c r="DJ66" s="65">
        <v>52</v>
      </c>
      <c r="DK66" s="77">
        <v>0.1118131</v>
      </c>
      <c r="DL66" s="77">
        <v>0.1022269</v>
      </c>
      <c r="DM66" s="77">
        <v>9.4304499999999999E-2</v>
      </c>
      <c r="DN66" s="77">
        <v>8.7660399999999999E-2</v>
      </c>
      <c r="DO66" s="77">
        <v>8.2020700000000002E-2</v>
      </c>
      <c r="DP66" s="77">
        <v>7.7186099999999994E-2</v>
      </c>
      <c r="DQ66" s="77">
        <v>7.3007900000000001E-2</v>
      </c>
      <c r="DR66" s="77">
        <v>6.9373199999999996E-2</v>
      </c>
      <c r="DS66" s="77">
        <v>6.6194699999999995E-2</v>
      </c>
      <c r="DT66" s="77">
        <v>6.3403899999999999E-2</v>
      </c>
      <c r="DU66" s="77">
        <v>6.0946199999999999E-2</v>
      </c>
      <c r="DV66" s="77">
        <v>5.8789399999999999E-2</v>
      </c>
      <c r="DW66" s="77">
        <v>5.68952E-2</v>
      </c>
      <c r="DX66" s="77">
        <v>5.52319E-2</v>
      </c>
      <c r="DY66" s="77">
        <v>5.3772500000000001E-2</v>
      </c>
      <c r="DZ66" s="95"/>
      <c r="EA66" s="65">
        <v>52</v>
      </c>
      <c r="EB66" s="77">
        <v>0.10935250000000001</v>
      </c>
      <c r="EC66" s="77">
        <v>9.9644700000000003E-2</v>
      </c>
      <c r="ED66" s="77">
        <v>9.1598799999999994E-2</v>
      </c>
      <c r="EE66" s="77">
        <v>8.4828399999999998E-2</v>
      </c>
      <c r="EF66" s="77">
        <v>7.9059000000000004E-2</v>
      </c>
      <c r="EG66" s="77">
        <v>7.4090500000000004E-2</v>
      </c>
      <c r="EH66" s="77">
        <v>6.9773600000000005E-2</v>
      </c>
      <c r="EI66" s="77">
        <v>6.5994700000000003E-2</v>
      </c>
      <c r="EJ66" s="77">
        <v>6.2666200000000005E-2</v>
      </c>
      <c r="EK66" s="77">
        <v>5.9719500000000002E-2</v>
      </c>
      <c r="EL66" s="77">
        <v>5.7100400000000003E-2</v>
      </c>
      <c r="EM66" s="77">
        <v>5.4771899999999998E-2</v>
      </c>
      <c r="EN66" s="77">
        <v>5.2697099999999997E-2</v>
      </c>
      <c r="EO66" s="77">
        <v>5.0845799999999997E-2</v>
      </c>
      <c r="EP66" s="77">
        <v>4.9193099999999997E-2</v>
      </c>
      <c r="EQ66" s="96"/>
      <c r="ES66" s="94"/>
      <c r="ET66" s="65">
        <v>52</v>
      </c>
      <c r="EU66" s="77">
        <v>0.18376120000000001</v>
      </c>
      <c r="EV66" s="77">
        <v>0.15779960000000001</v>
      </c>
      <c r="EW66" s="77">
        <v>0.13850580000000001</v>
      </c>
      <c r="EX66" s="77">
        <v>0.12362389999999999</v>
      </c>
      <c r="EY66" s="77">
        <v>0.1118131</v>
      </c>
      <c r="EZ66" s="77">
        <v>0.1022269</v>
      </c>
      <c r="FA66" s="77">
        <v>9.4304499999999999E-2</v>
      </c>
      <c r="FB66" s="77">
        <v>8.7660399999999999E-2</v>
      </c>
      <c r="FC66" s="77">
        <v>8.2020700000000002E-2</v>
      </c>
      <c r="FD66" s="77">
        <v>7.7186099999999994E-2</v>
      </c>
      <c r="FE66" s="77">
        <v>7.3007900000000001E-2</v>
      </c>
      <c r="FF66" s="77">
        <v>6.9373199999999996E-2</v>
      </c>
      <c r="FG66" s="77">
        <v>6.6194699999999995E-2</v>
      </c>
      <c r="FH66" s="77">
        <v>6.3403899999999999E-2</v>
      </c>
      <c r="FI66" s="77">
        <v>6.0946199999999999E-2</v>
      </c>
      <c r="FJ66" s="95"/>
      <c r="FK66" s="65">
        <v>52</v>
      </c>
      <c r="FL66" s="77">
        <v>0.18178639999999999</v>
      </c>
      <c r="FM66" s="77">
        <v>0.15570020000000001</v>
      </c>
      <c r="FN66" s="77">
        <v>0.13628560000000001</v>
      </c>
      <c r="FO66" s="77">
        <v>0.1212838</v>
      </c>
      <c r="FP66" s="77">
        <v>0.10935250000000001</v>
      </c>
      <c r="FQ66" s="77">
        <v>9.9644700000000003E-2</v>
      </c>
      <c r="FR66" s="77">
        <v>9.1598799999999994E-2</v>
      </c>
      <c r="FS66" s="77">
        <v>8.4828399999999998E-2</v>
      </c>
      <c r="FT66" s="77">
        <v>7.9059000000000004E-2</v>
      </c>
      <c r="FU66" s="77">
        <v>7.4090500000000004E-2</v>
      </c>
      <c r="FV66" s="77">
        <v>6.9773600000000005E-2</v>
      </c>
      <c r="FW66" s="77">
        <v>6.5994700000000003E-2</v>
      </c>
      <c r="FX66" s="77">
        <v>6.2666200000000005E-2</v>
      </c>
      <c r="FY66" s="77">
        <v>5.9719500000000002E-2</v>
      </c>
      <c r="FZ66" s="77">
        <v>5.7100400000000003E-2</v>
      </c>
      <c r="GA66" s="96"/>
    </row>
    <row r="67" spans="1:183" ht="15" customHeight="1" x14ac:dyDescent="0.25">
      <c r="A67" s="110">
        <v>53</v>
      </c>
      <c r="B67" s="75">
        <v>1.6424500000000002E-2</v>
      </c>
      <c r="C67" s="75">
        <v>8.9385999999999997E-3</v>
      </c>
      <c r="D67" s="75">
        <v>1.4824E-3</v>
      </c>
      <c r="E67" s="75">
        <v>1.4824E-3</v>
      </c>
      <c r="F67" s="75">
        <v>1.7789999999999999E-4</v>
      </c>
      <c r="G67" s="75">
        <v>1.7789999999999999E-4</v>
      </c>
      <c r="H67" s="75">
        <v>5.1880000000000003E-4</v>
      </c>
      <c r="I67" s="75">
        <v>5.1880000000000003E-4</v>
      </c>
      <c r="J67" s="75">
        <v>7.5600000000000005E-4</v>
      </c>
      <c r="K67" s="75">
        <v>7.5600000000000005E-4</v>
      </c>
      <c r="L67" s="75">
        <v>3.7058999999999998E-3</v>
      </c>
      <c r="M67" s="75">
        <v>3.7058999999999998E-3</v>
      </c>
      <c r="N67" s="111">
        <v>0</v>
      </c>
      <c r="O67" s="111">
        <v>0</v>
      </c>
      <c r="Q67" s="110">
        <v>53</v>
      </c>
      <c r="R67" s="75">
        <v>1.21701E-2</v>
      </c>
      <c r="S67" s="75">
        <v>4.9658999999999997E-3</v>
      </c>
      <c r="T67" s="75">
        <v>1.2895999999999999E-3</v>
      </c>
      <c r="U67" s="75">
        <v>1.2895999999999999E-3</v>
      </c>
      <c r="V67" s="111">
        <v>0</v>
      </c>
      <c r="W67" s="111">
        <v>0</v>
      </c>
      <c r="X67" s="117">
        <v>0</v>
      </c>
      <c r="Y67" s="118">
        <v>0</v>
      </c>
      <c r="Z67" s="75">
        <v>5.3359999999999996E-4</v>
      </c>
      <c r="AA67" s="75">
        <v>5.3359999999999996E-4</v>
      </c>
      <c r="AB67" s="78">
        <v>2.6681999999999999E-3</v>
      </c>
      <c r="AC67" s="78">
        <v>2.6681999999999999E-3</v>
      </c>
      <c r="AD67" s="117">
        <v>0</v>
      </c>
      <c r="AE67" s="117">
        <v>0</v>
      </c>
      <c r="AG67" s="110">
        <v>53</v>
      </c>
      <c r="AH67" s="78">
        <v>1.3978600000000001E-2</v>
      </c>
      <c r="AI67" s="78">
        <v>3.9727E-3</v>
      </c>
      <c r="AJ67" s="75">
        <v>1.4082000000000001E-3</v>
      </c>
      <c r="AK67" s="75">
        <v>1.4082000000000001E-3</v>
      </c>
      <c r="AL67" s="77">
        <v>0</v>
      </c>
      <c r="AM67" s="77">
        <v>0</v>
      </c>
      <c r="AN67" s="78">
        <v>1.9269999999999999E-4</v>
      </c>
      <c r="AO67" s="78">
        <v>1.9269999999999999E-4</v>
      </c>
      <c r="AP67" s="75">
        <v>5.7810000000000001E-4</v>
      </c>
      <c r="AQ67" s="75">
        <v>5.7810000000000001E-4</v>
      </c>
      <c r="AR67" s="79">
        <v>0</v>
      </c>
      <c r="AS67" s="79">
        <v>0</v>
      </c>
      <c r="AT67" s="79">
        <v>0</v>
      </c>
      <c r="AU67" s="79">
        <v>0</v>
      </c>
      <c r="AX67" s="94"/>
      <c r="AY67" s="65">
        <v>53</v>
      </c>
      <c r="AZ67" s="77">
        <v>1.6424500000000002E-2</v>
      </c>
      <c r="BA67" s="77">
        <v>1.71386E-2</v>
      </c>
      <c r="BB67" s="77">
        <v>1.7917200000000001E-2</v>
      </c>
      <c r="BC67" s="77">
        <v>1.8769600000000001E-2</v>
      </c>
      <c r="BD67" s="77">
        <v>1.9699100000000001E-2</v>
      </c>
      <c r="BE67" s="77">
        <v>2.0700199999999998E-2</v>
      </c>
      <c r="BF67" s="77">
        <v>2.17672E-2</v>
      </c>
      <c r="BG67" s="77">
        <v>2.2881599999999998E-2</v>
      </c>
      <c r="BH67" s="77">
        <v>2.40381E-2</v>
      </c>
      <c r="BI67" s="77">
        <v>2.5236399999999999E-2</v>
      </c>
      <c r="BJ67" s="77">
        <v>2.64841E-2</v>
      </c>
      <c r="BK67" s="77">
        <v>2.7790800000000001E-2</v>
      </c>
      <c r="BL67" s="77">
        <v>2.9167800000000001E-2</v>
      </c>
      <c r="BM67" s="77">
        <v>3.06237E-2</v>
      </c>
      <c r="BN67" s="77">
        <v>3.2161200000000001E-2</v>
      </c>
      <c r="BO67" s="95"/>
      <c r="BP67" s="65">
        <v>53</v>
      </c>
      <c r="BQ67" s="77">
        <v>8.9385999999999997E-3</v>
      </c>
      <c r="BR67" s="77">
        <v>9.2782999999999997E-3</v>
      </c>
      <c r="BS67" s="77">
        <v>9.6317999999999994E-3</v>
      </c>
      <c r="BT67" s="77">
        <v>1.0009799999999999E-2</v>
      </c>
      <c r="BU67" s="77">
        <v>1.0449099999999999E-2</v>
      </c>
      <c r="BV67" s="77">
        <v>1.0944600000000001E-2</v>
      </c>
      <c r="BW67" s="77">
        <v>1.14871E-2</v>
      </c>
      <c r="BX67" s="77">
        <v>1.2068300000000001E-2</v>
      </c>
      <c r="BY67" s="77">
        <v>1.26876E-2</v>
      </c>
      <c r="BZ67" s="77">
        <v>1.3338900000000001E-2</v>
      </c>
      <c r="CA67" s="77">
        <v>1.40289E-2</v>
      </c>
      <c r="CB67" s="77">
        <v>1.47641E-2</v>
      </c>
      <c r="CC67" s="77">
        <v>1.5553000000000001E-2</v>
      </c>
      <c r="CD67" s="77">
        <v>1.64055E-2</v>
      </c>
      <c r="CE67" s="77">
        <v>1.73291E-2</v>
      </c>
      <c r="CF67" s="96"/>
      <c r="CH67" s="94"/>
      <c r="CI67" s="95"/>
      <c r="CJ67" s="95"/>
      <c r="CK67" s="95"/>
      <c r="CL67" s="95"/>
      <c r="CM67" s="95"/>
      <c r="CN67" s="95"/>
      <c r="CO67" s="95"/>
      <c r="CP67" s="95"/>
      <c r="CQ67" s="95"/>
      <c r="CR67" s="96"/>
      <c r="CT67" s="94"/>
      <c r="CU67" s="81">
        <v>54</v>
      </c>
      <c r="CV67" s="125">
        <f t="shared" si="3"/>
        <v>6.2259999999999995E-4</v>
      </c>
      <c r="CW67" s="125">
        <f t="shared" si="4"/>
        <v>6.2259999999999995E-4</v>
      </c>
      <c r="CX67" s="112">
        <v>6.2259999999999995E-4</v>
      </c>
      <c r="CY67" s="112">
        <v>6.2259999999999995E-4</v>
      </c>
      <c r="CZ67" s="112"/>
      <c r="DA67" s="112"/>
      <c r="DB67" s="112"/>
      <c r="DC67" s="112"/>
      <c r="DD67" s="95"/>
      <c r="DE67" s="95"/>
      <c r="DF67" s="95"/>
      <c r="DG67" s="96"/>
      <c r="DI67" s="94"/>
      <c r="DJ67" s="65">
        <v>53</v>
      </c>
      <c r="DK67" s="77">
        <v>0.1123132</v>
      </c>
      <c r="DL67" s="77">
        <v>0.10275140000000001</v>
      </c>
      <c r="DM67" s="77">
        <v>9.4853599999999996E-2</v>
      </c>
      <c r="DN67" s="77">
        <v>8.8234800000000002E-2</v>
      </c>
      <c r="DO67" s="77">
        <v>8.2621799999999995E-2</v>
      </c>
      <c r="DP67" s="77">
        <v>7.7815599999999999E-2</v>
      </c>
      <c r="DQ67" s="77">
        <v>7.3667800000000006E-2</v>
      </c>
      <c r="DR67" s="77">
        <v>7.0065799999999998E-2</v>
      </c>
      <c r="DS67" s="77">
        <v>6.6922099999999998E-2</v>
      </c>
      <c r="DT67" s="77">
        <v>6.41684E-2</v>
      </c>
      <c r="DU67" s="77">
        <v>6.1763100000000001E-2</v>
      </c>
      <c r="DV67" s="77">
        <v>5.9659200000000003E-2</v>
      </c>
      <c r="DW67" s="77">
        <v>5.7818300000000003E-2</v>
      </c>
      <c r="DX67" s="77">
        <v>5.6208300000000003E-2</v>
      </c>
      <c r="DY67" s="77">
        <v>5.4801999999999997E-2</v>
      </c>
      <c r="DZ67" s="95"/>
      <c r="EA67" s="65">
        <v>53</v>
      </c>
      <c r="EB67" s="77">
        <v>0.1095906</v>
      </c>
      <c r="EC67" s="77">
        <v>9.9896499999999999E-2</v>
      </c>
      <c r="ED67" s="77">
        <v>9.1864299999999996E-2</v>
      </c>
      <c r="EE67" s="77">
        <v>8.5108000000000003E-2</v>
      </c>
      <c r="EF67" s="77">
        <v>7.9353599999999996E-2</v>
      </c>
      <c r="EG67" s="77">
        <v>7.4401200000000001E-2</v>
      </c>
      <c r="EH67" s="77">
        <v>7.01016E-2</v>
      </c>
      <c r="EI67" s="77">
        <v>6.6341700000000003E-2</v>
      </c>
      <c r="EJ67" s="77">
        <v>6.3034199999999999E-2</v>
      </c>
      <c r="EK67" s="77">
        <v>6.0110799999999999E-2</v>
      </c>
      <c r="EL67" s="77">
        <v>5.7524699999999998E-2</v>
      </c>
      <c r="EM67" s="77">
        <v>5.5230599999999998E-2</v>
      </c>
      <c r="EN67" s="77">
        <v>5.3191700000000001E-2</v>
      </c>
      <c r="EO67" s="77">
        <v>5.1377800000000001E-2</v>
      </c>
      <c r="EP67" s="77">
        <v>4.9763799999999997E-2</v>
      </c>
      <c r="EQ67" s="96"/>
      <c r="ES67" s="94"/>
      <c r="ET67" s="65">
        <v>53</v>
      </c>
      <c r="EU67" s="77">
        <v>0.18415210000000001</v>
      </c>
      <c r="EV67" s="77">
        <v>0.15821969999999999</v>
      </c>
      <c r="EW67" s="77">
        <v>0.1389542</v>
      </c>
      <c r="EX67" s="77">
        <v>0.12409870000000001</v>
      </c>
      <c r="EY67" s="77">
        <v>0.1123132</v>
      </c>
      <c r="EZ67" s="77">
        <v>0.10275140000000001</v>
      </c>
      <c r="FA67" s="77">
        <v>9.4853599999999996E-2</v>
      </c>
      <c r="FB67" s="77">
        <v>8.8234800000000002E-2</v>
      </c>
      <c r="FC67" s="77">
        <v>8.2621799999999995E-2</v>
      </c>
      <c r="FD67" s="77">
        <v>7.7815599999999999E-2</v>
      </c>
      <c r="FE67" s="77">
        <v>7.3667800000000006E-2</v>
      </c>
      <c r="FF67" s="77">
        <v>7.0065799999999998E-2</v>
      </c>
      <c r="FG67" s="77">
        <v>6.6922099999999998E-2</v>
      </c>
      <c r="FH67" s="77">
        <v>6.41684E-2</v>
      </c>
      <c r="FI67" s="77">
        <v>6.1763100000000001E-2</v>
      </c>
      <c r="FJ67" s="95"/>
      <c r="FK67" s="65">
        <v>53</v>
      </c>
      <c r="FL67" s="77">
        <v>0.1819663</v>
      </c>
      <c r="FM67" s="77">
        <v>0.1558949</v>
      </c>
      <c r="FN67" s="77">
        <v>0.13649520000000001</v>
      </c>
      <c r="FO67" s="77">
        <v>0.1215077</v>
      </c>
      <c r="FP67" s="77">
        <v>0.1095906</v>
      </c>
      <c r="FQ67" s="77">
        <v>9.9896499999999999E-2</v>
      </c>
      <c r="FR67" s="77">
        <v>9.1864299999999996E-2</v>
      </c>
      <c r="FS67" s="77">
        <v>8.5108000000000003E-2</v>
      </c>
      <c r="FT67" s="77">
        <v>7.9353599999999996E-2</v>
      </c>
      <c r="FU67" s="77">
        <v>7.4401200000000001E-2</v>
      </c>
      <c r="FV67" s="77">
        <v>7.01016E-2</v>
      </c>
      <c r="FW67" s="77">
        <v>6.6341700000000003E-2</v>
      </c>
      <c r="FX67" s="77">
        <v>6.3034199999999999E-2</v>
      </c>
      <c r="FY67" s="77">
        <v>6.0110799999999999E-2</v>
      </c>
      <c r="FZ67" s="77">
        <v>5.7524699999999998E-2</v>
      </c>
      <c r="GA67" s="96"/>
    </row>
    <row r="68" spans="1:183" ht="15" customHeight="1" x14ac:dyDescent="0.25">
      <c r="A68" s="110">
        <v>54</v>
      </c>
      <c r="B68" s="75">
        <v>1.78624E-2</v>
      </c>
      <c r="C68" s="75">
        <v>9.6205000000000006E-3</v>
      </c>
      <c r="D68" s="75">
        <v>1.4824E-3</v>
      </c>
      <c r="E68" s="75">
        <v>1.4824E-3</v>
      </c>
      <c r="F68" s="75">
        <v>1.7789999999999999E-4</v>
      </c>
      <c r="G68" s="75">
        <v>1.7789999999999999E-4</v>
      </c>
      <c r="H68" s="75">
        <v>5.1880000000000003E-4</v>
      </c>
      <c r="I68" s="75">
        <v>5.1880000000000003E-4</v>
      </c>
      <c r="J68" s="75">
        <v>7.5600000000000005E-4</v>
      </c>
      <c r="K68" s="75">
        <v>7.5600000000000005E-4</v>
      </c>
      <c r="L68" s="75">
        <v>3.7058999999999998E-3</v>
      </c>
      <c r="M68" s="75">
        <v>3.7058999999999998E-3</v>
      </c>
      <c r="N68" s="111">
        <v>0</v>
      </c>
      <c r="O68" s="111">
        <v>0</v>
      </c>
      <c r="Q68" s="110">
        <v>54</v>
      </c>
      <c r="R68" s="75">
        <v>1.32374E-2</v>
      </c>
      <c r="S68" s="75">
        <v>5.3365000000000001E-3</v>
      </c>
      <c r="T68" s="75">
        <v>1.2895999999999999E-3</v>
      </c>
      <c r="U68" s="75">
        <v>1.2895999999999999E-3</v>
      </c>
      <c r="V68" s="111">
        <v>0</v>
      </c>
      <c r="W68" s="111">
        <v>0</v>
      </c>
      <c r="X68" s="117">
        <v>0</v>
      </c>
      <c r="Y68" s="118">
        <v>0</v>
      </c>
      <c r="Z68" s="75">
        <v>5.3359999999999996E-4</v>
      </c>
      <c r="AA68" s="75">
        <v>5.3359999999999996E-4</v>
      </c>
      <c r="AB68" s="78">
        <v>2.6681999999999999E-3</v>
      </c>
      <c r="AC68" s="78">
        <v>2.6681999999999999E-3</v>
      </c>
      <c r="AD68" s="117">
        <v>0</v>
      </c>
      <c r="AE68" s="117">
        <v>0</v>
      </c>
      <c r="AG68" s="110">
        <v>54</v>
      </c>
      <c r="AH68" s="78">
        <v>1.5208899999999999E-2</v>
      </c>
      <c r="AI68" s="78">
        <v>4.2691999999999999E-3</v>
      </c>
      <c r="AJ68" s="75">
        <v>1.4082000000000001E-3</v>
      </c>
      <c r="AK68" s="75">
        <v>1.4082000000000001E-3</v>
      </c>
      <c r="AL68" s="77">
        <v>0</v>
      </c>
      <c r="AM68" s="77">
        <v>0</v>
      </c>
      <c r="AN68" s="78">
        <v>1.7789999999999999E-4</v>
      </c>
      <c r="AO68" s="78">
        <v>1.7789999999999999E-4</v>
      </c>
      <c r="AP68" s="75">
        <v>6.2259999999999995E-4</v>
      </c>
      <c r="AQ68" s="75">
        <v>6.2259999999999995E-4</v>
      </c>
      <c r="AR68" s="79">
        <v>0</v>
      </c>
      <c r="AS68" s="79">
        <v>0</v>
      </c>
      <c r="AT68" s="79">
        <v>0</v>
      </c>
      <c r="AU68" s="79">
        <v>0</v>
      </c>
      <c r="AX68" s="94"/>
      <c r="AY68" s="65">
        <v>54</v>
      </c>
      <c r="AZ68" s="77">
        <v>1.78624E-2</v>
      </c>
      <c r="BA68" s="77">
        <v>1.8679100000000001E-2</v>
      </c>
      <c r="BB68" s="77">
        <v>1.9573799999999999E-2</v>
      </c>
      <c r="BC68" s="77">
        <v>2.05481E-2</v>
      </c>
      <c r="BD68" s="77">
        <v>2.15949E-2</v>
      </c>
      <c r="BE68" s="77">
        <v>2.2707399999999999E-2</v>
      </c>
      <c r="BF68" s="77">
        <v>2.38652E-2</v>
      </c>
      <c r="BG68" s="77">
        <v>2.5063599999999998E-2</v>
      </c>
      <c r="BH68" s="77">
        <v>2.6303099999999999E-2</v>
      </c>
      <c r="BI68" s="77">
        <v>2.7593099999999999E-2</v>
      </c>
      <c r="BJ68" s="77">
        <v>2.8944000000000001E-2</v>
      </c>
      <c r="BK68" s="77">
        <v>3.0368800000000001E-2</v>
      </c>
      <c r="BL68" s="77">
        <v>3.1876099999999997E-2</v>
      </c>
      <c r="BM68" s="77">
        <v>3.3469199999999998E-2</v>
      </c>
      <c r="BN68" s="77">
        <v>3.5151599999999998E-2</v>
      </c>
      <c r="BO68" s="95"/>
      <c r="BP68" s="65">
        <v>54</v>
      </c>
      <c r="BQ68" s="77">
        <v>9.6205000000000006E-3</v>
      </c>
      <c r="BR68" s="77">
        <v>9.9822000000000001E-3</v>
      </c>
      <c r="BS68" s="77">
        <v>1.0372299999999999E-2</v>
      </c>
      <c r="BT68" s="77">
        <v>1.08342E-2</v>
      </c>
      <c r="BU68" s="77">
        <v>1.13556E-2</v>
      </c>
      <c r="BV68" s="77">
        <v>1.19244E-2</v>
      </c>
      <c r="BW68" s="77">
        <v>1.2530899999999999E-2</v>
      </c>
      <c r="BX68" s="77">
        <v>1.31752E-2</v>
      </c>
      <c r="BY68" s="77">
        <v>1.38505E-2</v>
      </c>
      <c r="BZ68" s="77">
        <v>1.4565E-2</v>
      </c>
      <c r="CA68" s="77">
        <v>1.5325500000000001E-2</v>
      </c>
      <c r="CB68" s="77">
        <v>1.61414E-2</v>
      </c>
      <c r="CC68" s="77">
        <v>1.7023300000000002E-2</v>
      </c>
      <c r="CD68" s="77">
        <v>1.7978899999999999E-2</v>
      </c>
      <c r="CE68" s="77">
        <v>1.90209E-2</v>
      </c>
      <c r="CF68" s="96"/>
      <c r="CH68" s="94"/>
      <c r="CI68" s="95"/>
      <c r="CJ68" s="95"/>
      <c r="CK68" s="95"/>
      <c r="CL68" s="95"/>
      <c r="CM68" s="95"/>
      <c r="CN68" s="95"/>
      <c r="CO68" s="95"/>
      <c r="CP68" s="95"/>
      <c r="CQ68" s="95"/>
      <c r="CR68" s="96"/>
      <c r="CT68" s="94"/>
      <c r="CU68" s="81">
        <v>55</v>
      </c>
      <c r="CV68" s="125">
        <f t="shared" si="3"/>
        <v>6.6710000000000001E-4</v>
      </c>
      <c r="CW68" s="125">
        <f t="shared" si="4"/>
        <v>6.6710000000000001E-4</v>
      </c>
      <c r="CX68" s="112">
        <v>6.6710000000000001E-4</v>
      </c>
      <c r="CY68" s="112">
        <v>6.6710000000000001E-4</v>
      </c>
      <c r="CZ68" s="112"/>
      <c r="DA68" s="112"/>
      <c r="DB68" s="112"/>
      <c r="DC68" s="112"/>
      <c r="DD68" s="95"/>
      <c r="DE68" s="95"/>
      <c r="DF68" s="95"/>
      <c r="DG68" s="96"/>
      <c r="DI68" s="94"/>
      <c r="DJ68" s="65">
        <v>54</v>
      </c>
      <c r="DK68" s="77">
        <v>0.1128714</v>
      </c>
      <c r="DL68" s="77">
        <v>0.10333539999999999</v>
      </c>
      <c r="DM68" s="77">
        <v>9.5464099999999996E-2</v>
      </c>
      <c r="DN68" s="77">
        <v>8.8873300000000002E-2</v>
      </c>
      <c r="DO68" s="77">
        <v>8.3290299999999998E-2</v>
      </c>
      <c r="DP68" s="77">
        <v>7.8516199999999994E-2</v>
      </c>
      <c r="DQ68" s="77">
        <v>7.4402999999999997E-2</v>
      </c>
      <c r="DR68" s="77">
        <v>7.0837800000000006E-2</v>
      </c>
      <c r="DS68" s="77">
        <v>6.7733500000000002E-2</v>
      </c>
      <c r="DT68" s="77">
        <v>6.5036099999999999E-2</v>
      </c>
      <c r="DU68" s="77">
        <v>6.2687499999999993E-2</v>
      </c>
      <c r="DV68" s="77">
        <v>6.0640600000000003E-2</v>
      </c>
      <c r="DW68" s="77">
        <v>5.8856499999999999E-2</v>
      </c>
      <c r="DX68" s="77">
        <v>5.7303E-2</v>
      </c>
      <c r="DY68" s="77">
        <v>5.5952799999999997E-2</v>
      </c>
      <c r="DZ68" s="95"/>
      <c r="EA68" s="65">
        <v>54</v>
      </c>
      <c r="EB68" s="77">
        <v>0.1098589</v>
      </c>
      <c r="EC68" s="77">
        <v>0.1001795</v>
      </c>
      <c r="ED68" s="77">
        <v>9.2162300000000003E-2</v>
      </c>
      <c r="EE68" s="77">
        <v>8.5421899999999995E-2</v>
      </c>
      <c r="EF68" s="77">
        <v>7.9684500000000005E-2</v>
      </c>
      <c r="EG68" s="77">
        <v>7.4750399999999995E-2</v>
      </c>
      <c r="EH68" s="77">
        <v>7.0471000000000006E-2</v>
      </c>
      <c r="EI68" s="77">
        <v>6.6733399999999998E-2</v>
      </c>
      <c r="EJ68" s="77">
        <v>6.3450699999999999E-2</v>
      </c>
      <c r="EK68" s="77">
        <v>6.05628E-2</v>
      </c>
      <c r="EL68" s="77">
        <v>5.8013500000000003E-2</v>
      </c>
      <c r="EM68" s="77">
        <v>5.57577E-2</v>
      </c>
      <c r="EN68" s="77">
        <v>5.3758500000000001E-2</v>
      </c>
      <c r="EO68" s="77">
        <v>5.1985799999999999E-2</v>
      </c>
      <c r="EP68" s="77">
        <v>5.0414399999999998E-2</v>
      </c>
      <c r="EQ68" s="96"/>
      <c r="ES68" s="94"/>
      <c r="ET68" s="65">
        <v>54</v>
      </c>
      <c r="EU68" s="77">
        <v>0.18459629999999999</v>
      </c>
      <c r="EV68" s="77">
        <v>0.1586959</v>
      </c>
      <c r="EW68" s="77">
        <v>0.13945940000000001</v>
      </c>
      <c r="EX68" s="77">
        <v>0.12463100000000001</v>
      </c>
      <c r="EY68" s="77">
        <v>0.1128714</v>
      </c>
      <c r="EZ68" s="77">
        <v>0.10333539999999999</v>
      </c>
      <c r="FA68" s="77">
        <v>9.5464099999999996E-2</v>
      </c>
      <c r="FB68" s="77">
        <v>8.8873300000000002E-2</v>
      </c>
      <c r="FC68" s="77">
        <v>8.3290299999999998E-2</v>
      </c>
      <c r="FD68" s="77">
        <v>7.8516199999999994E-2</v>
      </c>
      <c r="FE68" s="77">
        <v>7.4402999999999997E-2</v>
      </c>
      <c r="FF68" s="77">
        <v>7.0837800000000006E-2</v>
      </c>
      <c r="FG68" s="77">
        <v>6.7733500000000002E-2</v>
      </c>
      <c r="FH68" s="77">
        <v>6.5036099999999999E-2</v>
      </c>
      <c r="FI68" s="77">
        <v>6.2687499999999993E-2</v>
      </c>
      <c r="FJ68" s="95"/>
      <c r="FK68" s="65">
        <v>54</v>
      </c>
      <c r="FL68" s="77">
        <v>0.18217030000000001</v>
      </c>
      <c r="FM68" s="77">
        <v>0.15611649999999999</v>
      </c>
      <c r="FN68" s="77">
        <v>0.1367331</v>
      </c>
      <c r="FO68" s="77">
        <v>0.1217612</v>
      </c>
      <c r="FP68" s="77">
        <v>0.1098589</v>
      </c>
      <c r="FQ68" s="77">
        <v>0.1001795</v>
      </c>
      <c r="FR68" s="77">
        <v>9.2162300000000003E-2</v>
      </c>
      <c r="FS68" s="77">
        <v>8.5421899999999995E-2</v>
      </c>
      <c r="FT68" s="77">
        <v>7.9684500000000005E-2</v>
      </c>
      <c r="FU68" s="77">
        <v>7.4750399999999995E-2</v>
      </c>
      <c r="FV68" s="77">
        <v>7.0471000000000006E-2</v>
      </c>
      <c r="FW68" s="77">
        <v>6.6733399999999998E-2</v>
      </c>
      <c r="FX68" s="77">
        <v>6.3450699999999999E-2</v>
      </c>
      <c r="FY68" s="77">
        <v>6.05628E-2</v>
      </c>
      <c r="FZ68" s="77">
        <v>5.8013500000000003E-2</v>
      </c>
      <c r="GA68" s="96"/>
    </row>
    <row r="69" spans="1:183" ht="15" customHeight="1" x14ac:dyDescent="0.25">
      <c r="A69" s="110">
        <v>55</v>
      </c>
      <c r="B69" s="75">
        <v>1.9507799999999999E-2</v>
      </c>
      <c r="C69" s="75">
        <v>1.03468E-2</v>
      </c>
      <c r="D69" s="75">
        <v>1.4824E-3</v>
      </c>
      <c r="E69" s="75">
        <v>1.4824E-3</v>
      </c>
      <c r="F69" s="75">
        <v>1.7789999999999999E-4</v>
      </c>
      <c r="G69" s="75">
        <v>1.7789999999999999E-4</v>
      </c>
      <c r="H69" s="75">
        <v>5.1880000000000003E-4</v>
      </c>
      <c r="I69" s="75">
        <v>5.1880000000000003E-4</v>
      </c>
      <c r="J69" s="75">
        <v>7.5600000000000005E-4</v>
      </c>
      <c r="K69" s="75">
        <v>7.5600000000000005E-4</v>
      </c>
      <c r="L69" s="75">
        <v>3.7058999999999998E-3</v>
      </c>
      <c r="M69" s="75">
        <v>3.7058999999999998E-3</v>
      </c>
      <c r="N69" s="111">
        <v>0</v>
      </c>
      <c r="O69" s="111">
        <v>0</v>
      </c>
      <c r="Q69" s="110">
        <v>55</v>
      </c>
      <c r="R69" s="75">
        <v>1.4452899999999999E-2</v>
      </c>
      <c r="S69" s="75">
        <v>5.7367E-3</v>
      </c>
      <c r="T69" s="75">
        <v>1.2895999999999999E-3</v>
      </c>
      <c r="U69" s="75">
        <v>1.2895999999999999E-3</v>
      </c>
      <c r="V69" s="111">
        <v>0</v>
      </c>
      <c r="W69" s="111">
        <v>0</v>
      </c>
      <c r="X69" s="117">
        <v>0</v>
      </c>
      <c r="Y69" s="118">
        <v>0</v>
      </c>
      <c r="Z69" s="75">
        <v>8.005E-4</v>
      </c>
      <c r="AA69" s="75">
        <v>8.005E-4</v>
      </c>
      <c r="AB69" s="78">
        <v>2.6681999999999999E-3</v>
      </c>
      <c r="AC69" s="78">
        <v>2.6681999999999999E-3</v>
      </c>
      <c r="AD69" s="117">
        <v>0</v>
      </c>
      <c r="AE69" s="117">
        <v>0</v>
      </c>
      <c r="AG69" s="110">
        <v>55</v>
      </c>
      <c r="AH69" s="78">
        <v>1.66024E-2</v>
      </c>
      <c r="AI69" s="78">
        <v>4.5953000000000001E-3</v>
      </c>
      <c r="AJ69" s="75">
        <v>1.4082000000000001E-3</v>
      </c>
      <c r="AK69" s="75">
        <v>1.4082000000000001E-3</v>
      </c>
      <c r="AL69" s="77">
        <v>0</v>
      </c>
      <c r="AM69" s="77">
        <v>0</v>
      </c>
      <c r="AN69" s="78">
        <v>1.6310000000000001E-4</v>
      </c>
      <c r="AO69" s="78">
        <v>1.6310000000000001E-4</v>
      </c>
      <c r="AP69" s="75">
        <v>6.6710000000000001E-4</v>
      </c>
      <c r="AQ69" s="75">
        <v>6.6710000000000001E-4</v>
      </c>
      <c r="AR69" s="79">
        <v>0</v>
      </c>
      <c r="AS69" s="79">
        <v>0</v>
      </c>
      <c r="AT69" s="79">
        <v>0</v>
      </c>
      <c r="AU69" s="79">
        <v>0</v>
      </c>
      <c r="AX69" s="94"/>
      <c r="AY69" s="65">
        <v>55</v>
      </c>
      <c r="AZ69" s="77">
        <v>1.9507799999999999E-2</v>
      </c>
      <c r="BA69" s="77">
        <v>2.0448899999999999E-2</v>
      </c>
      <c r="BB69" s="77">
        <v>2.1471500000000001E-2</v>
      </c>
      <c r="BC69" s="77">
        <v>2.2565999999999999E-2</v>
      </c>
      <c r="BD69" s="77">
        <v>2.37255E-2</v>
      </c>
      <c r="BE69" s="77">
        <v>2.4927000000000001E-2</v>
      </c>
      <c r="BF69" s="77">
        <v>2.6167300000000001E-2</v>
      </c>
      <c r="BG69" s="77">
        <v>2.74481E-2</v>
      </c>
      <c r="BH69" s="77">
        <v>2.8780699999999999E-2</v>
      </c>
      <c r="BI69" s="77">
        <v>3.01769E-2</v>
      </c>
      <c r="BJ69" s="77">
        <v>3.1650900000000003E-2</v>
      </c>
      <c r="BK69" s="77">
        <v>3.3212100000000001E-2</v>
      </c>
      <c r="BL69" s="77">
        <v>3.4863499999999999E-2</v>
      </c>
      <c r="BM69" s="77">
        <v>3.6609000000000003E-2</v>
      </c>
      <c r="BN69" s="77">
        <v>3.8445600000000003E-2</v>
      </c>
      <c r="BO69" s="95"/>
      <c r="BP69" s="65">
        <v>55</v>
      </c>
      <c r="BQ69" s="77">
        <v>1.03468E-2</v>
      </c>
      <c r="BR69" s="77">
        <v>1.07528E-2</v>
      </c>
      <c r="BS69" s="77">
        <v>1.12455E-2</v>
      </c>
      <c r="BT69" s="77">
        <v>1.1798599999999999E-2</v>
      </c>
      <c r="BU69" s="77">
        <v>1.23973E-2</v>
      </c>
      <c r="BV69" s="77">
        <v>1.30314E-2</v>
      </c>
      <c r="BW69" s="77">
        <v>1.3702199999999999E-2</v>
      </c>
      <c r="BX69" s="77">
        <v>1.44025E-2</v>
      </c>
      <c r="BY69" s="77">
        <v>1.51422E-2</v>
      </c>
      <c r="BZ69" s="77">
        <v>1.5928999999999999E-2</v>
      </c>
      <c r="CA69" s="77">
        <v>1.6773099999999999E-2</v>
      </c>
      <c r="CB69" s="77">
        <v>1.7685699999999999E-2</v>
      </c>
      <c r="CC69" s="77">
        <v>1.8675000000000001E-2</v>
      </c>
      <c r="CD69" s="77">
        <v>1.97542E-2</v>
      </c>
      <c r="CE69" s="77">
        <v>2.09365E-2</v>
      </c>
      <c r="CF69" s="96"/>
      <c r="CH69" s="94"/>
      <c r="CI69" s="95"/>
      <c r="CJ69" s="95"/>
      <c r="CK69" s="95"/>
      <c r="CL69" s="95"/>
      <c r="CM69" s="95"/>
      <c r="CN69" s="95"/>
      <c r="CO69" s="95"/>
      <c r="CP69" s="95"/>
      <c r="CQ69" s="95"/>
      <c r="CR69" s="96"/>
      <c r="CT69" s="94"/>
      <c r="CU69" s="81">
        <v>56</v>
      </c>
      <c r="CV69" s="125">
        <f t="shared" si="3"/>
        <v>7.2639999999999998E-4</v>
      </c>
      <c r="CW69" s="125">
        <f t="shared" si="4"/>
        <v>7.2639999999999998E-4</v>
      </c>
      <c r="CX69" s="112">
        <v>7.2639999999999998E-4</v>
      </c>
      <c r="CY69" s="112">
        <v>7.2639999999999998E-4</v>
      </c>
      <c r="CZ69" s="112"/>
      <c r="DA69" s="112"/>
      <c r="DB69" s="112"/>
      <c r="DC69" s="112"/>
      <c r="DD69" s="95"/>
      <c r="DE69" s="95"/>
      <c r="DF69" s="95"/>
      <c r="DG69" s="96"/>
      <c r="DI69" s="94"/>
      <c r="DJ69" s="65">
        <v>55</v>
      </c>
      <c r="DK69" s="77">
        <v>0.11349239999999999</v>
      </c>
      <c r="DL69" s="77">
        <v>0.1039843</v>
      </c>
      <c r="DM69" s="77">
        <v>9.6142400000000003E-2</v>
      </c>
      <c r="DN69" s="77">
        <v>8.9583200000000002E-2</v>
      </c>
      <c r="DO69" s="77">
        <v>8.40341E-2</v>
      </c>
      <c r="DP69" s="77">
        <v>7.9296500000000006E-2</v>
      </c>
      <c r="DQ69" s="77">
        <v>7.5222399999999995E-2</v>
      </c>
      <c r="DR69" s="77">
        <v>7.1698999999999999E-2</v>
      </c>
      <c r="DS69" s="77">
        <v>6.8655400000000005E-2</v>
      </c>
      <c r="DT69" s="77">
        <v>6.6018999999999994E-2</v>
      </c>
      <c r="DU69" s="77">
        <v>6.3731300000000005E-2</v>
      </c>
      <c r="DV69" s="77">
        <v>6.17452E-2</v>
      </c>
      <c r="DW69" s="77">
        <v>6.0021499999999998E-2</v>
      </c>
      <c r="DX69" s="77">
        <v>5.8527799999999998E-2</v>
      </c>
      <c r="DY69" s="77">
        <v>5.7236700000000001E-2</v>
      </c>
      <c r="DZ69" s="95"/>
      <c r="EA69" s="65">
        <v>55</v>
      </c>
      <c r="EB69" s="77">
        <v>0.1101616</v>
      </c>
      <c r="EC69" s="77">
        <v>0.100498</v>
      </c>
      <c r="ED69" s="77">
        <v>9.2497599999999999E-2</v>
      </c>
      <c r="EE69" s="77">
        <v>8.5775100000000007E-2</v>
      </c>
      <c r="EF69" s="77">
        <v>8.0057199999999995E-2</v>
      </c>
      <c r="EG69" s="77">
        <v>7.5144500000000003E-2</v>
      </c>
      <c r="EH69" s="77">
        <v>7.0888800000000002E-2</v>
      </c>
      <c r="EI69" s="77">
        <v>6.7177500000000001E-2</v>
      </c>
      <c r="EJ69" s="77">
        <v>6.3933000000000004E-2</v>
      </c>
      <c r="EK69" s="77">
        <v>6.1084699999999999E-2</v>
      </c>
      <c r="EL69" s="77">
        <v>5.8576299999999998E-2</v>
      </c>
      <c r="EM69" s="77">
        <v>5.63629E-2</v>
      </c>
      <c r="EN69" s="77">
        <v>5.44076E-2</v>
      </c>
      <c r="EO69" s="77">
        <v>5.2679999999999998E-2</v>
      </c>
      <c r="EP69" s="77">
        <v>5.1154900000000003E-2</v>
      </c>
      <c r="EQ69" s="96"/>
      <c r="ES69" s="94"/>
      <c r="ET69" s="65">
        <v>55</v>
      </c>
      <c r="EU69" s="77">
        <v>0.18510170000000001</v>
      </c>
      <c r="EV69" s="77">
        <v>0.1592336</v>
      </c>
      <c r="EW69" s="77">
        <v>0.14002609999999999</v>
      </c>
      <c r="EX69" s="77">
        <v>0.12522510000000001</v>
      </c>
      <c r="EY69" s="77">
        <v>0.11349239999999999</v>
      </c>
      <c r="EZ69" s="77">
        <v>0.1039843</v>
      </c>
      <c r="FA69" s="77">
        <v>9.6142400000000003E-2</v>
      </c>
      <c r="FB69" s="77">
        <v>8.9583200000000002E-2</v>
      </c>
      <c r="FC69" s="77">
        <v>8.40341E-2</v>
      </c>
      <c r="FD69" s="77">
        <v>7.9296500000000006E-2</v>
      </c>
      <c r="FE69" s="77">
        <v>7.5222399999999995E-2</v>
      </c>
      <c r="FF69" s="77">
        <v>7.1698999999999999E-2</v>
      </c>
      <c r="FG69" s="77">
        <v>6.8655400000000005E-2</v>
      </c>
      <c r="FH69" s="77">
        <v>6.6018999999999994E-2</v>
      </c>
      <c r="FI69" s="77">
        <v>6.3731300000000005E-2</v>
      </c>
      <c r="FJ69" s="95"/>
      <c r="FK69" s="65">
        <v>55</v>
      </c>
      <c r="FL69" s="77">
        <v>0.18240519999999999</v>
      </c>
      <c r="FM69" s="77">
        <v>0.15637010000000001</v>
      </c>
      <c r="FN69" s="77">
        <v>0.13700409999999999</v>
      </c>
      <c r="FO69" s="77">
        <v>0.1220482</v>
      </c>
      <c r="FP69" s="77">
        <v>0.1101616</v>
      </c>
      <c r="FQ69" s="77">
        <v>0.100498</v>
      </c>
      <c r="FR69" s="77">
        <v>9.2497599999999999E-2</v>
      </c>
      <c r="FS69" s="77">
        <v>8.5775100000000007E-2</v>
      </c>
      <c r="FT69" s="77">
        <v>8.0057199999999995E-2</v>
      </c>
      <c r="FU69" s="77">
        <v>7.5144500000000003E-2</v>
      </c>
      <c r="FV69" s="77">
        <v>7.0888800000000002E-2</v>
      </c>
      <c r="FW69" s="77">
        <v>6.7177500000000001E-2</v>
      </c>
      <c r="FX69" s="77">
        <v>6.3933000000000004E-2</v>
      </c>
      <c r="FY69" s="77">
        <v>6.1084699999999999E-2</v>
      </c>
      <c r="FZ69" s="77">
        <v>5.8576299999999998E-2</v>
      </c>
      <c r="GA69" s="96"/>
    </row>
    <row r="70" spans="1:183" ht="15" customHeight="1" x14ac:dyDescent="0.25">
      <c r="A70" s="110">
        <v>56</v>
      </c>
      <c r="B70" s="75">
        <v>2.1405199999999999E-2</v>
      </c>
      <c r="C70" s="75">
        <v>1.1162099999999999E-2</v>
      </c>
      <c r="D70" s="75">
        <v>1.4824E-3</v>
      </c>
      <c r="E70" s="75">
        <v>1.4824E-3</v>
      </c>
      <c r="F70" s="75">
        <v>1.7789999999999999E-4</v>
      </c>
      <c r="G70" s="75">
        <v>1.7789999999999999E-4</v>
      </c>
      <c r="H70" s="75">
        <v>5.1880000000000003E-4</v>
      </c>
      <c r="I70" s="75">
        <v>5.1880000000000003E-4</v>
      </c>
      <c r="J70" s="75">
        <v>7.5600000000000005E-4</v>
      </c>
      <c r="K70" s="75">
        <v>7.5600000000000005E-4</v>
      </c>
      <c r="L70" s="75">
        <v>3.7058999999999998E-3</v>
      </c>
      <c r="M70" s="75">
        <v>3.7058999999999998E-3</v>
      </c>
      <c r="N70" s="111">
        <v>0</v>
      </c>
      <c r="O70" s="111">
        <v>0</v>
      </c>
      <c r="Q70" s="110">
        <v>56</v>
      </c>
      <c r="R70" s="75">
        <v>1.5861199999999999E-2</v>
      </c>
      <c r="S70" s="75">
        <v>6.1961999999999998E-3</v>
      </c>
      <c r="T70" s="75">
        <v>1.2895999999999999E-3</v>
      </c>
      <c r="U70" s="75">
        <v>1.2895999999999999E-3</v>
      </c>
      <c r="V70" s="111">
        <v>0</v>
      </c>
      <c r="W70" s="111">
        <v>0</v>
      </c>
      <c r="X70" s="117">
        <v>0</v>
      </c>
      <c r="Y70" s="118">
        <v>0</v>
      </c>
      <c r="Z70" s="75">
        <v>8.005E-4</v>
      </c>
      <c r="AA70" s="75">
        <v>8.005E-4</v>
      </c>
      <c r="AB70" s="78">
        <v>2.6681999999999999E-3</v>
      </c>
      <c r="AC70" s="78">
        <v>2.6681999999999999E-3</v>
      </c>
      <c r="AD70" s="117">
        <v>0</v>
      </c>
      <c r="AE70" s="117">
        <v>0</v>
      </c>
      <c r="AG70" s="110">
        <v>56</v>
      </c>
      <c r="AH70" s="78">
        <v>1.8218100000000001E-2</v>
      </c>
      <c r="AI70" s="78">
        <v>4.9658999999999997E-3</v>
      </c>
      <c r="AJ70" s="75">
        <v>1.4082000000000001E-3</v>
      </c>
      <c r="AK70" s="75">
        <v>1.4082000000000001E-3</v>
      </c>
      <c r="AL70" s="77">
        <v>0</v>
      </c>
      <c r="AM70" s="77">
        <v>0</v>
      </c>
      <c r="AN70" s="78">
        <v>1.482E-4</v>
      </c>
      <c r="AO70" s="78">
        <v>1.482E-4</v>
      </c>
      <c r="AP70" s="75">
        <v>7.2639999999999998E-4</v>
      </c>
      <c r="AQ70" s="75">
        <v>7.2639999999999998E-4</v>
      </c>
      <c r="AR70" s="79">
        <v>0</v>
      </c>
      <c r="AS70" s="79">
        <v>0</v>
      </c>
      <c r="AT70" s="79">
        <v>0</v>
      </c>
      <c r="AU70" s="79">
        <v>0</v>
      </c>
      <c r="AX70" s="94"/>
      <c r="AY70" s="65">
        <v>56</v>
      </c>
      <c r="AZ70" s="77">
        <v>2.1405199999999999E-2</v>
      </c>
      <c r="BA70" s="77">
        <v>2.2477799999999999E-2</v>
      </c>
      <c r="BB70" s="77">
        <v>2.3620499999999999E-2</v>
      </c>
      <c r="BC70" s="77">
        <v>2.4827100000000001E-2</v>
      </c>
      <c r="BD70" s="77">
        <v>2.6071299999999999E-2</v>
      </c>
      <c r="BE70" s="77">
        <v>2.73522E-2</v>
      </c>
      <c r="BF70" s="77">
        <v>2.8673500000000001E-2</v>
      </c>
      <c r="BG70" s="77">
        <v>3.0048499999999999E-2</v>
      </c>
      <c r="BH70" s="77">
        <v>3.1490900000000002E-2</v>
      </c>
      <c r="BI70" s="77">
        <v>3.3015700000000002E-2</v>
      </c>
      <c r="BJ70" s="77">
        <v>3.46331E-2</v>
      </c>
      <c r="BK70" s="77">
        <v>3.6346000000000003E-2</v>
      </c>
      <c r="BL70" s="77">
        <v>3.8158400000000002E-2</v>
      </c>
      <c r="BM70" s="77">
        <v>4.0066999999999998E-2</v>
      </c>
      <c r="BN70" s="77"/>
      <c r="BO70" s="95"/>
      <c r="BP70" s="65">
        <v>56</v>
      </c>
      <c r="BQ70" s="77">
        <v>1.1162099999999999E-2</v>
      </c>
      <c r="BR70" s="77">
        <v>1.17007E-2</v>
      </c>
      <c r="BS70" s="77">
        <v>1.22912E-2</v>
      </c>
      <c r="BT70" s="77">
        <v>1.2921800000000001E-2</v>
      </c>
      <c r="BU70" s="77">
        <v>1.35838E-2</v>
      </c>
      <c r="BV70" s="77">
        <v>1.42808E-2</v>
      </c>
      <c r="BW70" s="77">
        <v>1.50058E-2</v>
      </c>
      <c r="BX70" s="77">
        <v>1.57705E-2</v>
      </c>
      <c r="BY70" s="77">
        <v>1.65836E-2</v>
      </c>
      <c r="BZ70" s="77">
        <v>1.74564E-2</v>
      </c>
      <c r="CA70" s="77">
        <v>1.8400799999999998E-2</v>
      </c>
      <c r="CB70" s="77">
        <v>1.9425100000000001E-2</v>
      </c>
      <c r="CC70" s="77">
        <v>2.0543499999999999E-2</v>
      </c>
      <c r="CD70" s="77">
        <v>2.1769500000000001E-2</v>
      </c>
      <c r="CE70" s="77"/>
      <c r="CF70" s="96"/>
      <c r="CH70" s="94"/>
      <c r="CI70" s="95"/>
      <c r="CJ70" s="95"/>
      <c r="CK70" s="95"/>
      <c r="CL70" s="95"/>
      <c r="CM70" s="95"/>
      <c r="CN70" s="95"/>
      <c r="CO70" s="95"/>
      <c r="CP70" s="95"/>
      <c r="CQ70" s="95"/>
      <c r="CR70" s="96"/>
      <c r="CT70" s="94"/>
      <c r="CU70" s="81">
        <v>57</v>
      </c>
      <c r="CV70" s="125">
        <f t="shared" si="3"/>
        <v>7.4120000000000002E-4</v>
      </c>
      <c r="CW70" s="125">
        <f t="shared" si="4"/>
        <v>7.4120000000000002E-4</v>
      </c>
      <c r="CX70" s="112">
        <v>7.4120000000000002E-4</v>
      </c>
      <c r="CY70" s="112">
        <v>7.4120000000000002E-4</v>
      </c>
      <c r="CZ70" s="112"/>
      <c r="DA70" s="112"/>
      <c r="DB70" s="112"/>
      <c r="DC70" s="112"/>
      <c r="DD70" s="95"/>
      <c r="DE70" s="95"/>
      <c r="DF70" s="95"/>
      <c r="DG70" s="96"/>
      <c r="DI70" s="94"/>
      <c r="DJ70" s="65">
        <v>56</v>
      </c>
      <c r="DK70" s="77">
        <v>0.11417910000000001</v>
      </c>
      <c r="DL70" s="77">
        <v>0.104702</v>
      </c>
      <c r="DM70" s="77">
        <v>9.6893699999999999E-2</v>
      </c>
      <c r="DN70" s="77">
        <v>9.0370500000000006E-2</v>
      </c>
      <c r="DO70" s="77">
        <v>8.48603E-2</v>
      </c>
      <c r="DP70" s="77">
        <v>8.0164399999999997E-2</v>
      </c>
      <c r="DQ70" s="77">
        <v>7.6134800000000002E-2</v>
      </c>
      <c r="DR70" s="77">
        <v>7.2677199999999997E-2</v>
      </c>
      <c r="DS70" s="77">
        <v>6.9699399999999995E-2</v>
      </c>
      <c r="DT70" s="77">
        <v>6.7128400000000005E-2</v>
      </c>
      <c r="DU70" s="77">
        <v>6.4905900000000002E-2</v>
      </c>
      <c r="DV70" s="77">
        <v>6.2984299999999993E-2</v>
      </c>
      <c r="DW70" s="77">
        <v>6.1324400000000001E-2</v>
      </c>
      <c r="DX70" s="77">
        <v>5.9893799999999997E-2</v>
      </c>
      <c r="DY70" s="77"/>
      <c r="DZ70" s="95"/>
      <c r="EA70" s="65">
        <v>56</v>
      </c>
      <c r="EB70" s="77">
        <v>0.11050459999999999</v>
      </c>
      <c r="EC70" s="77">
        <v>0.10085860000000001</v>
      </c>
      <c r="ED70" s="77">
        <v>9.2877000000000001E-2</v>
      </c>
      <c r="EE70" s="77">
        <v>8.6175000000000002E-2</v>
      </c>
      <c r="EF70" s="77">
        <v>8.0479700000000001E-2</v>
      </c>
      <c r="EG70" s="77">
        <v>7.5592099999999995E-2</v>
      </c>
      <c r="EH70" s="77">
        <v>7.1364399999999995E-2</v>
      </c>
      <c r="EI70" s="77">
        <v>6.7694400000000002E-2</v>
      </c>
      <c r="EJ70" s="77">
        <v>6.4492300000000002E-2</v>
      </c>
      <c r="EK70" s="77">
        <v>6.1687699999999998E-2</v>
      </c>
      <c r="EL70" s="77">
        <v>5.9224600000000002E-2</v>
      </c>
      <c r="EM70" s="77">
        <v>5.7057799999999999E-2</v>
      </c>
      <c r="EN70" s="77">
        <v>5.5150499999999998E-2</v>
      </c>
      <c r="EO70" s="77">
        <v>5.3472199999999998E-2</v>
      </c>
      <c r="EP70" s="77"/>
      <c r="EQ70" s="96"/>
      <c r="ES70" s="94"/>
      <c r="ET70" s="65">
        <v>56</v>
      </c>
      <c r="EU70" s="77">
        <v>0.18566969999999999</v>
      </c>
      <c r="EV70" s="77">
        <v>0.15983339999999999</v>
      </c>
      <c r="EW70" s="77">
        <v>0.140655</v>
      </c>
      <c r="EX70" s="77">
        <v>0.12588250000000001</v>
      </c>
      <c r="EY70" s="77">
        <v>0.11417910000000001</v>
      </c>
      <c r="EZ70" s="77">
        <v>0.104702</v>
      </c>
      <c r="FA70" s="77">
        <v>9.6893699999999999E-2</v>
      </c>
      <c r="FB70" s="77">
        <v>9.0370500000000006E-2</v>
      </c>
      <c r="FC70" s="77">
        <v>8.48603E-2</v>
      </c>
      <c r="FD70" s="77">
        <v>8.0164399999999997E-2</v>
      </c>
      <c r="FE70" s="77">
        <v>7.6134800000000002E-2</v>
      </c>
      <c r="FF70" s="77">
        <v>7.2677199999999997E-2</v>
      </c>
      <c r="FG70" s="77">
        <v>6.9699399999999995E-2</v>
      </c>
      <c r="FH70" s="77">
        <v>6.7128400000000005E-2</v>
      </c>
      <c r="FI70" s="77"/>
      <c r="FJ70" s="95"/>
      <c r="FK70" s="65">
        <v>56</v>
      </c>
      <c r="FL70" s="77">
        <v>0.18267949999999999</v>
      </c>
      <c r="FM70" s="77">
        <v>0.15666340000000001</v>
      </c>
      <c r="FN70" s="77">
        <v>0.1373142</v>
      </c>
      <c r="FO70" s="77">
        <v>0.1223747</v>
      </c>
      <c r="FP70" s="77">
        <v>0.11050459999999999</v>
      </c>
      <c r="FQ70" s="77">
        <v>0.10085860000000001</v>
      </c>
      <c r="FR70" s="77">
        <v>9.2877000000000001E-2</v>
      </c>
      <c r="FS70" s="77">
        <v>8.6175000000000002E-2</v>
      </c>
      <c r="FT70" s="77">
        <v>8.0479700000000001E-2</v>
      </c>
      <c r="FU70" s="77">
        <v>7.5592099999999995E-2</v>
      </c>
      <c r="FV70" s="77">
        <v>7.1364399999999995E-2</v>
      </c>
      <c r="FW70" s="77">
        <v>6.7694400000000002E-2</v>
      </c>
      <c r="FX70" s="77">
        <v>6.4492300000000002E-2</v>
      </c>
      <c r="FY70" s="77">
        <v>6.1687699999999998E-2</v>
      </c>
      <c r="FZ70" s="77"/>
      <c r="GA70" s="96"/>
    </row>
    <row r="71" spans="1:183" ht="15" customHeight="1" x14ac:dyDescent="0.25">
      <c r="A71" s="110">
        <v>57</v>
      </c>
      <c r="B71" s="75">
        <v>2.3569400000000001E-2</v>
      </c>
      <c r="C71" s="75">
        <v>1.22442E-2</v>
      </c>
      <c r="D71" s="75">
        <v>1.4824E-3</v>
      </c>
      <c r="E71" s="75">
        <v>1.4824E-3</v>
      </c>
      <c r="F71" s="75">
        <v>1.7789999999999999E-4</v>
      </c>
      <c r="G71" s="75">
        <v>1.7789999999999999E-4</v>
      </c>
      <c r="H71" s="75">
        <v>5.1880000000000003E-4</v>
      </c>
      <c r="I71" s="75">
        <v>5.1880000000000003E-4</v>
      </c>
      <c r="J71" s="75">
        <v>7.5600000000000005E-4</v>
      </c>
      <c r="K71" s="75">
        <v>7.5600000000000005E-4</v>
      </c>
      <c r="L71" s="75">
        <v>3.7058999999999998E-3</v>
      </c>
      <c r="M71" s="75">
        <v>3.7058999999999998E-3</v>
      </c>
      <c r="N71" s="111">
        <v>0</v>
      </c>
      <c r="O71" s="111">
        <v>0</v>
      </c>
      <c r="Q71" s="110">
        <v>57</v>
      </c>
      <c r="R71" s="75">
        <v>1.7462100000000001E-2</v>
      </c>
      <c r="S71" s="75">
        <v>6.8040000000000002E-3</v>
      </c>
      <c r="T71" s="75">
        <v>1.2895999999999999E-3</v>
      </c>
      <c r="U71" s="75">
        <v>1.2895999999999999E-3</v>
      </c>
      <c r="V71" s="111">
        <v>0</v>
      </c>
      <c r="W71" s="111">
        <v>0</v>
      </c>
      <c r="X71" s="117">
        <v>0</v>
      </c>
      <c r="Y71" s="118">
        <v>0</v>
      </c>
      <c r="Z71" s="75">
        <v>8.005E-4</v>
      </c>
      <c r="AA71" s="75">
        <v>8.005E-4</v>
      </c>
      <c r="AB71" s="78">
        <v>2.6681999999999999E-3</v>
      </c>
      <c r="AC71" s="78">
        <v>2.6681999999999999E-3</v>
      </c>
      <c r="AD71" s="117">
        <v>0</v>
      </c>
      <c r="AE71" s="117">
        <v>0</v>
      </c>
      <c r="AG71" s="110">
        <v>57</v>
      </c>
      <c r="AH71" s="78">
        <v>2.0071100000000001E-2</v>
      </c>
      <c r="AI71" s="78">
        <v>5.4402000000000001E-3</v>
      </c>
      <c r="AJ71" s="75">
        <v>1.4082000000000001E-3</v>
      </c>
      <c r="AK71" s="75">
        <v>1.4082000000000001E-3</v>
      </c>
      <c r="AL71" s="77">
        <v>0</v>
      </c>
      <c r="AM71" s="77">
        <v>0</v>
      </c>
      <c r="AN71" s="78">
        <v>1.3339999999999999E-4</v>
      </c>
      <c r="AO71" s="78">
        <v>1.3339999999999999E-4</v>
      </c>
      <c r="AP71" s="75">
        <v>7.4120000000000002E-4</v>
      </c>
      <c r="AQ71" s="75">
        <v>7.4120000000000002E-4</v>
      </c>
      <c r="AR71" s="79">
        <v>0</v>
      </c>
      <c r="AS71" s="79">
        <v>0</v>
      </c>
      <c r="AT71" s="79">
        <v>0</v>
      </c>
      <c r="AU71" s="79">
        <v>0</v>
      </c>
      <c r="AX71" s="94"/>
      <c r="AY71" s="65">
        <v>57</v>
      </c>
      <c r="AZ71" s="77">
        <v>2.3569400000000001E-2</v>
      </c>
      <c r="BA71" s="77">
        <v>2.4758599999999999E-2</v>
      </c>
      <c r="BB71" s="77">
        <v>2.6010999999999999E-2</v>
      </c>
      <c r="BC71" s="77">
        <v>2.7295300000000002E-2</v>
      </c>
      <c r="BD71" s="77">
        <v>2.86147E-2</v>
      </c>
      <c r="BE71" s="77">
        <v>2.9975100000000001E-2</v>
      </c>
      <c r="BF71" s="77">
        <v>3.1392499999999997E-2</v>
      </c>
      <c r="BG71" s="77">
        <v>3.2881899999999999E-2</v>
      </c>
      <c r="BH71" s="77">
        <v>3.4459799999999999E-2</v>
      </c>
      <c r="BI71" s="77">
        <v>3.6136599999999998E-2</v>
      </c>
      <c r="BJ71" s="77">
        <v>3.7914799999999999E-2</v>
      </c>
      <c r="BK71" s="77">
        <v>3.9798600000000003E-2</v>
      </c>
      <c r="BL71" s="77">
        <v>4.1784099999999998E-2</v>
      </c>
      <c r="BM71" s="77"/>
      <c r="BN71" s="77"/>
      <c r="BO71" s="95"/>
      <c r="BP71" s="65">
        <v>57</v>
      </c>
      <c r="BQ71" s="77">
        <v>1.22442E-2</v>
      </c>
      <c r="BR71" s="77">
        <v>1.28637E-2</v>
      </c>
      <c r="BS71" s="77">
        <v>1.35198E-2</v>
      </c>
      <c r="BT71" s="77">
        <v>1.42045E-2</v>
      </c>
      <c r="BU71" s="77">
        <v>1.49242E-2</v>
      </c>
      <c r="BV71" s="77">
        <v>1.5670799999999999E-2</v>
      </c>
      <c r="BW71" s="77">
        <v>1.6458500000000001E-2</v>
      </c>
      <c r="BX71" s="77">
        <v>1.7297099999999999E-2</v>
      </c>
      <c r="BY71" s="77">
        <v>1.8198300000000001E-2</v>
      </c>
      <c r="BZ71" s="77">
        <v>1.9175000000000001E-2</v>
      </c>
      <c r="CA71" s="77">
        <v>2.0235599999999999E-2</v>
      </c>
      <c r="CB71" s="77">
        <v>2.1394900000000001E-2</v>
      </c>
      <c r="CC71" s="77">
        <v>2.26669E-2</v>
      </c>
      <c r="CD71" s="77"/>
      <c r="CE71" s="77"/>
      <c r="CF71" s="96"/>
      <c r="CH71" s="94"/>
      <c r="CI71" s="95"/>
      <c r="CJ71" s="95"/>
      <c r="CK71" s="95"/>
      <c r="CL71" s="95"/>
      <c r="CM71" s="95"/>
      <c r="CN71" s="95"/>
      <c r="CO71" s="95"/>
      <c r="CP71" s="95"/>
      <c r="CQ71" s="95"/>
      <c r="CR71" s="96"/>
      <c r="CT71" s="94"/>
      <c r="CU71" s="81">
        <v>58</v>
      </c>
      <c r="CV71" s="125">
        <f t="shared" si="3"/>
        <v>7.8560000000000001E-4</v>
      </c>
      <c r="CW71" s="125">
        <f t="shared" si="4"/>
        <v>7.8560000000000001E-4</v>
      </c>
      <c r="CX71" s="112">
        <v>7.8560000000000001E-4</v>
      </c>
      <c r="CY71" s="112">
        <v>7.8560000000000001E-4</v>
      </c>
      <c r="CZ71" s="112"/>
      <c r="DA71" s="112"/>
      <c r="DB71" s="112"/>
      <c r="DC71" s="112"/>
      <c r="DD71" s="95"/>
      <c r="DE71" s="95"/>
      <c r="DF71" s="95"/>
      <c r="DG71" s="96"/>
      <c r="DI71" s="94"/>
      <c r="DJ71" s="65">
        <v>57</v>
      </c>
      <c r="DK71" s="77">
        <v>0.11493340000000001</v>
      </c>
      <c r="DL71" s="77">
        <v>0.1054923</v>
      </c>
      <c r="DM71" s="77">
        <v>9.7722699999999996E-2</v>
      </c>
      <c r="DN71" s="77">
        <v>9.1241199999999995E-2</v>
      </c>
      <c r="DO71" s="77">
        <v>8.5775699999999996E-2</v>
      </c>
      <c r="DP71" s="77">
        <v>8.1127599999999994E-2</v>
      </c>
      <c r="DQ71" s="77">
        <v>7.7169799999999997E-2</v>
      </c>
      <c r="DR71" s="77">
        <v>7.3783500000000002E-2</v>
      </c>
      <c r="DS71" s="77">
        <v>7.0876300000000003E-2</v>
      </c>
      <c r="DT71" s="77">
        <v>6.8375400000000003E-2</v>
      </c>
      <c r="DU71" s="77">
        <v>6.6222199999999995E-2</v>
      </c>
      <c r="DV71" s="77">
        <v>6.4368900000000007E-2</v>
      </c>
      <c r="DW71" s="77">
        <v>6.2776600000000002E-2</v>
      </c>
      <c r="DX71" s="77"/>
      <c r="DY71" s="77"/>
      <c r="DZ71" s="95"/>
      <c r="EA71" s="65">
        <v>57</v>
      </c>
      <c r="EB71" s="77">
        <v>0.1108933</v>
      </c>
      <c r="EC71" s="77">
        <v>0.10126690000000001</v>
      </c>
      <c r="ED71" s="77">
        <v>9.3306799999999995E-2</v>
      </c>
      <c r="EE71" s="77">
        <v>8.6628700000000003E-2</v>
      </c>
      <c r="EF71" s="77">
        <v>8.0960000000000004E-2</v>
      </c>
      <c r="EG71" s="77">
        <v>7.6102199999999995E-2</v>
      </c>
      <c r="EH71" s="77">
        <v>7.19191E-2</v>
      </c>
      <c r="EI71" s="77">
        <v>6.8294800000000003E-2</v>
      </c>
      <c r="EJ71" s="77">
        <v>6.5139600000000006E-2</v>
      </c>
      <c r="EK71" s="77">
        <v>6.2383300000000003E-2</v>
      </c>
      <c r="EL71" s="77">
        <v>5.9970000000000002E-2</v>
      </c>
      <c r="EM71" s="77">
        <v>5.7854299999999997E-2</v>
      </c>
      <c r="EN71" s="77">
        <v>5.5999300000000002E-2</v>
      </c>
      <c r="EO71" s="77"/>
      <c r="EP71" s="77"/>
      <c r="EQ71" s="96"/>
      <c r="ES71" s="94"/>
      <c r="ET71" s="65">
        <v>57</v>
      </c>
      <c r="EU71" s="77">
        <v>0.1862963</v>
      </c>
      <c r="EV71" s="77">
        <v>0.160492</v>
      </c>
      <c r="EW71" s="77">
        <v>0.14134450000000001</v>
      </c>
      <c r="EX71" s="77">
        <v>0.1266034</v>
      </c>
      <c r="EY71" s="77">
        <v>0.11493340000000001</v>
      </c>
      <c r="EZ71" s="77">
        <v>0.1054923</v>
      </c>
      <c r="FA71" s="77">
        <v>9.7722699999999996E-2</v>
      </c>
      <c r="FB71" s="77">
        <v>9.1241199999999995E-2</v>
      </c>
      <c r="FC71" s="77">
        <v>8.5775699999999996E-2</v>
      </c>
      <c r="FD71" s="77">
        <v>8.1127599999999994E-2</v>
      </c>
      <c r="FE71" s="77">
        <v>7.7169799999999997E-2</v>
      </c>
      <c r="FF71" s="77">
        <v>7.3783500000000002E-2</v>
      </c>
      <c r="FG71" s="77">
        <v>7.0876300000000003E-2</v>
      </c>
      <c r="FH71" s="77"/>
      <c r="FI71" s="77"/>
      <c r="FJ71" s="95"/>
      <c r="FK71" s="65">
        <v>57</v>
      </c>
      <c r="FL71" s="77">
        <v>0.182999</v>
      </c>
      <c r="FM71" s="77">
        <v>0.15700020000000001</v>
      </c>
      <c r="FN71" s="77">
        <v>0.13766780000000001</v>
      </c>
      <c r="FO71" s="77">
        <v>0.1227453</v>
      </c>
      <c r="FP71" s="77">
        <v>0.1108933</v>
      </c>
      <c r="FQ71" s="77">
        <v>0.10126690000000001</v>
      </c>
      <c r="FR71" s="77">
        <v>9.3306799999999995E-2</v>
      </c>
      <c r="FS71" s="77">
        <v>8.6628700000000003E-2</v>
      </c>
      <c r="FT71" s="77">
        <v>8.0960000000000004E-2</v>
      </c>
      <c r="FU71" s="77">
        <v>7.6102199999999995E-2</v>
      </c>
      <c r="FV71" s="77">
        <v>7.19191E-2</v>
      </c>
      <c r="FW71" s="77">
        <v>6.8294800000000003E-2</v>
      </c>
      <c r="FX71" s="77">
        <v>6.5139600000000006E-2</v>
      </c>
      <c r="FY71" s="77"/>
      <c r="FZ71" s="77"/>
      <c r="GA71" s="96"/>
    </row>
    <row r="72" spans="1:183" ht="15" customHeight="1" x14ac:dyDescent="0.25">
      <c r="A72" s="110">
        <v>58</v>
      </c>
      <c r="B72" s="75">
        <v>2.5970799999999999E-2</v>
      </c>
      <c r="C72" s="75">
        <v>1.34894E-2</v>
      </c>
      <c r="D72" s="75">
        <v>1.4824E-3</v>
      </c>
      <c r="E72" s="75">
        <v>1.4824E-3</v>
      </c>
      <c r="F72" s="75">
        <v>1.7789999999999999E-4</v>
      </c>
      <c r="G72" s="75">
        <v>1.7789999999999999E-4</v>
      </c>
      <c r="H72" s="75">
        <v>5.1880000000000003E-4</v>
      </c>
      <c r="I72" s="75">
        <v>5.1880000000000003E-4</v>
      </c>
      <c r="J72" s="75">
        <v>7.5600000000000005E-4</v>
      </c>
      <c r="K72" s="75">
        <v>7.5600000000000005E-4</v>
      </c>
      <c r="L72" s="75">
        <v>3.7058999999999998E-3</v>
      </c>
      <c r="M72" s="75">
        <v>3.7058999999999998E-3</v>
      </c>
      <c r="N72" s="111">
        <v>0</v>
      </c>
      <c r="O72" s="111">
        <v>0</v>
      </c>
      <c r="Q72" s="110">
        <v>58</v>
      </c>
      <c r="R72" s="75">
        <v>1.9240899999999998E-2</v>
      </c>
      <c r="S72" s="75">
        <v>7.5006999999999999E-3</v>
      </c>
      <c r="T72" s="75">
        <v>1.2895999999999999E-3</v>
      </c>
      <c r="U72" s="75">
        <v>1.2895999999999999E-3</v>
      </c>
      <c r="V72" s="111">
        <v>0</v>
      </c>
      <c r="W72" s="111">
        <v>0</v>
      </c>
      <c r="X72" s="117">
        <v>0</v>
      </c>
      <c r="Y72" s="118">
        <v>0</v>
      </c>
      <c r="Z72" s="75">
        <v>8.005E-4</v>
      </c>
      <c r="AA72" s="75">
        <v>8.005E-4</v>
      </c>
      <c r="AB72" s="78">
        <v>2.6681999999999999E-3</v>
      </c>
      <c r="AC72" s="78">
        <v>2.6681999999999999E-3</v>
      </c>
      <c r="AD72" s="117">
        <v>0</v>
      </c>
      <c r="AE72" s="117">
        <v>0</v>
      </c>
      <c r="AG72" s="110">
        <v>58</v>
      </c>
      <c r="AH72" s="78">
        <v>2.21167E-2</v>
      </c>
      <c r="AI72" s="78">
        <v>5.9886999999999996E-3</v>
      </c>
      <c r="AJ72" s="75">
        <v>1.4082000000000001E-3</v>
      </c>
      <c r="AK72" s="75">
        <v>1.4082000000000001E-3</v>
      </c>
      <c r="AL72" s="77">
        <v>0</v>
      </c>
      <c r="AM72" s="77">
        <v>0</v>
      </c>
      <c r="AN72" s="78">
        <v>1.3339999999999999E-4</v>
      </c>
      <c r="AO72" s="78">
        <v>1.3339999999999999E-4</v>
      </c>
      <c r="AP72" s="75">
        <v>7.8560000000000001E-4</v>
      </c>
      <c r="AQ72" s="75">
        <v>7.8560000000000001E-4</v>
      </c>
      <c r="AR72" s="79">
        <v>0</v>
      </c>
      <c r="AS72" s="79">
        <v>0</v>
      </c>
      <c r="AT72" s="79">
        <v>0</v>
      </c>
      <c r="AU72" s="79">
        <v>0</v>
      </c>
      <c r="AX72" s="94"/>
      <c r="AY72" s="65">
        <v>58</v>
      </c>
      <c r="AZ72" s="77">
        <v>2.5970799999999999E-2</v>
      </c>
      <c r="BA72" s="77">
        <v>2.7268799999999999E-2</v>
      </c>
      <c r="BB72" s="77">
        <v>2.8589300000000002E-2</v>
      </c>
      <c r="BC72" s="77">
        <v>2.9944599999999998E-2</v>
      </c>
      <c r="BD72" s="77">
        <v>3.1343099999999999E-2</v>
      </c>
      <c r="BE72" s="77">
        <v>3.2803400000000003E-2</v>
      </c>
      <c r="BF72" s="77">
        <v>3.4341900000000002E-2</v>
      </c>
      <c r="BG72" s="77">
        <v>3.5976099999999997E-2</v>
      </c>
      <c r="BH72" s="77">
        <v>3.7716600000000003E-2</v>
      </c>
      <c r="BI72" s="77">
        <v>3.9565299999999998E-2</v>
      </c>
      <c r="BJ72" s="77">
        <v>4.1526199999999999E-2</v>
      </c>
      <c r="BK72" s="77">
        <v>4.3594800000000003E-2</v>
      </c>
      <c r="BL72" s="77"/>
      <c r="BM72" s="77"/>
      <c r="BN72" s="77"/>
      <c r="BO72" s="95"/>
      <c r="BP72" s="65">
        <v>58</v>
      </c>
      <c r="BQ72" s="77">
        <v>1.34894E-2</v>
      </c>
      <c r="BR72" s="77">
        <v>1.4167600000000001E-2</v>
      </c>
      <c r="BS72" s="77">
        <v>1.4872E-2</v>
      </c>
      <c r="BT72" s="77">
        <v>1.5612900000000001E-2</v>
      </c>
      <c r="BU72" s="77">
        <v>1.6379899999999999E-2</v>
      </c>
      <c r="BV72" s="77">
        <v>1.7190400000000002E-2</v>
      </c>
      <c r="BW72" s="77">
        <v>1.8054799999999999E-2</v>
      </c>
      <c r="BX72" s="77">
        <v>1.8985800000000001E-2</v>
      </c>
      <c r="BY72" s="77">
        <v>1.99966E-2</v>
      </c>
      <c r="BZ72" s="77">
        <v>2.1095900000000001E-2</v>
      </c>
      <c r="CA72" s="77">
        <v>2.2299099999999999E-2</v>
      </c>
      <c r="CB72" s="77">
        <v>2.3620800000000001E-2</v>
      </c>
      <c r="CC72" s="77"/>
      <c r="CD72" s="77"/>
      <c r="CE72" s="77"/>
      <c r="CF72" s="96"/>
      <c r="CH72" s="94"/>
      <c r="CI72" s="95"/>
      <c r="CJ72" s="95"/>
      <c r="CK72" s="95"/>
      <c r="CL72" s="95"/>
      <c r="CM72" s="95"/>
      <c r="CN72" s="95"/>
      <c r="CO72" s="95"/>
      <c r="CP72" s="95"/>
      <c r="CQ72" s="95"/>
      <c r="CR72" s="96"/>
      <c r="CT72" s="94"/>
      <c r="CU72" s="81">
        <v>59</v>
      </c>
      <c r="CV72" s="125">
        <f t="shared" si="3"/>
        <v>8.4489999999999999E-4</v>
      </c>
      <c r="CW72" s="125">
        <f t="shared" si="4"/>
        <v>8.4489999999999999E-4</v>
      </c>
      <c r="CX72" s="112">
        <v>8.4489999999999999E-4</v>
      </c>
      <c r="CY72" s="112">
        <v>8.4489999999999999E-4</v>
      </c>
      <c r="CZ72" s="112"/>
      <c r="DA72" s="112"/>
      <c r="DB72" s="112"/>
      <c r="DC72" s="112"/>
      <c r="DD72" s="95"/>
      <c r="DE72" s="95"/>
      <c r="DF72" s="95"/>
      <c r="DG72" s="96"/>
      <c r="DI72" s="94"/>
      <c r="DJ72" s="65">
        <v>58</v>
      </c>
      <c r="DK72" s="77">
        <v>0.1157584</v>
      </c>
      <c r="DL72" s="77">
        <v>0.1063596</v>
      </c>
      <c r="DM72" s="77">
        <v>9.8635399999999998E-2</v>
      </c>
      <c r="DN72" s="77">
        <v>9.2202400000000004E-2</v>
      </c>
      <c r="DO72" s="77">
        <v>8.6788500000000005E-2</v>
      </c>
      <c r="DP72" s="77">
        <v>8.2219399999999998E-2</v>
      </c>
      <c r="DQ72" s="77">
        <v>7.8339300000000001E-2</v>
      </c>
      <c r="DR72" s="77">
        <v>7.5029700000000005E-2</v>
      </c>
      <c r="DS72" s="77">
        <v>7.2198200000000004E-2</v>
      </c>
      <c r="DT72" s="77">
        <v>6.9771799999999995E-2</v>
      </c>
      <c r="DU72" s="77">
        <v>6.7692000000000002E-2</v>
      </c>
      <c r="DV72" s="77">
        <v>6.5911200000000003E-2</v>
      </c>
      <c r="DW72" s="77"/>
      <c r="DX72" s="77"/>
      <c r="DY72" s="77"/>
      <c r="DZ72" s="95"/>
      <c r="EA72" s="65">
        <v>58</v>
      </c>
      <c r="EB72" s="77">
        <v>0.1113237</v>
      </c>
      <c r="EC72" s="77">
        <v>0.10172059999999999</v>
      </c>
      <c r="ED72" s="77">
        <v>9.3786300000000003E-2</v>
      </c>
      <c r="EE72" s="77">
        <v>8.7137000000000006E-2</v>
      </c>
      <c r="EF72" s="77">
        <v>8.1500500000000003E-2</v>
      </c>
      <c r="EG72" s="77">
        <v>7.6691599999999999E-2</v>
      </c>
      <c r="EH72" s="77">
        <v>7.2558200000000003E-2</v>
      </c>
      <c r="EI72" s="77">
        <v>6.8984599999999993E-2</v>
      </c>
      <c r="EJ72" s="77">
        <v>6.5881400000000007E-2</v>
      </c>
      <c r="EK72" s="77">
        <v>6.3178499999999999E-2</v>
      </c>
      <c r="EL72" s="77">
        <v>6.08198E-2</v>
      </c>
      <c r="EM72" s="77">
        <v>5.876E-2</v>
      </c>
      <c r="EN72" s="77"/>
      <c r="EO72" s="77"/>
      <c r="EP72" s="77"/>
      <c r="EQ72" s="96"/>
      <c r="ES72" s="94"/>
      <c r="ET72" s="65">
        <v>58</v>
      </c>
      <c r="EU72" s="77">
        <v>0.186975</v>
      </c>
      <c r="EV72" s="77">
        <v>0.16120570000000001</v>
      </c>
      <c r="EW72" s="77">
        <v>0.1420931</v>
      </c>
      <c r="EX72" s="77">
        <v>0.1273889</v>
      </c>
      <c r="EY72" s="77">
        <v>0.1157584</v>
      </c>
      <c r="EZ72" s="77">
        <v>0.1063596</v>
      </c>
      <c r="FA72" s="77">
        <v>9.8635399999999998E-2</v>
      </c>
      <c r="FB72" s="77">
        <v>9.2202400000000004E-2</v>
      </c>
      <c r="FC72" s="77">
        <v>8.6788500000000005E-2</v>
      </c>
      <c r="FD72" s="77">
        <v>8.2219399999999998E-2</v>
      </c>
      <c r="FE72" s="77">
        <v>7.8339300000000001E-2</v>
      </c>
      <c r="FF72" s="77">
        <v>7.5029700000000005E-2</v>
      </c>
      <c r="FG72" s="77"/>
      <c r="FH72" s="77"/>
      <c r="FI72" s="77"/>
      <c r="FJ72" s="95"/>
      <c r="FK72" s="65">
        <v>58</v>
      </c>
      <c r="FL72" s="77">
        <v>0.18335099999999999</v>
      </c>
      <c r="FM72" s="77">
        <v>0.15737090000000001</v>
      </c>
      <c r="FN72" s="77">
        <v>0.13805709999999999</v>
      </c>
      <c r="FO72" s="77">
        <v>0.12315429999999999</v>
      </c>
      <c r="FP72" s="77">
        <v>0.1113237</v>
      </c>
      <c r="FQ72" s="77">
        <v>0.10172059999999999</v>
      </c>
      <c r="FR72" s="77">
        <v>9.3786300000000003E-2</v>
      </c>
      <c r="FS72" s="77">
        <v>8.7137000000000006E-2</v>
      </c>
      <c r="FT72" s="77">
        <v>8.1500500000000003E-2</v>
      </c>
      <c r="FU72" s="77">
        <v>7.6691599999999999E-2</v>
      </c>
      <c r="FV72" s="77">
        <v>7.2558200000000003E-2</v>
      </c>
      <c r="FW72" s="77">
        <v>6.8984599999999993E-2</v>
      </c>
      <c r="FX72" s="77"/>
      <c r="FY72" s="77"/>
      <c r="FZ72" s="77"/>
      <c r="GA72" s="96"/>
    </row>
    <row r="73" spans="1:183" ht="15" customHeight="1" x14ac:dyDescent="0.25">
      <c r="A73" s="110">
        <v>59</v>
      </c>
      <c r="B73" s="75">
        <v>2.8594600000000001E-2</v>
      </c>
      <c r="C73" s="75">
        <v>1.48532E-2</v>
      </c>
      <c r="D73" s="75">
        <v>1.4824E-3</v>
      </c>
      <c r="E73" s="75">
        <v>1.4824E-3</v>
      </c>
      <c r="F73" s="75">
        <v>1.7789999999999999E-4</v>
      </c>
      <c r="G73" s="75">
        <v>1.7789999999999999E-4</v>
      </c>
      <c r="H73" s="75">
        <v>5.1880000000000003E-4</v>
      </c>
      <c r="I73" s="75">
        <v>5.1880000000000003E-4</v>
      </c>
      <c r="J73" s="75">
        <v>7.5600000000000005E-4</v>
      </c>
      <c r="K73" s="75">
        <v>7.5600000000000005E-4</v>
      </c>
      <c r="L73" s="75">
        <v>3.7058999999999998E-3</v>
      </c>
      <c r="M73" s="75">
        <v>3.7058999999999998E-3</v>
      </c>
      <c r="N73" s="111">
        <v>0</v>
      </c>
      <c r="O73" s="111">
        <v>0</v>
      </c>
      <c r="Q73" s="110">
        <v>59</v>
      </c>
      <c r="R73" s="75">
        <v>2.1167999999999999E-2</v>
      </c>
      <c r="S73" s="75">
        <v>8.2567000000000005E-3</v>
      </c>
      <c r="T73" s="75">
        <v>1.2895999999999999E-3</v>
      </c>
      <c r="U73" s="75">
        <v>1.2895999999999999E-3</v>
      </c>
      <c r="V73" s="111">
        <v>0</v>
      </c>
      <c r="W73" s="111">
        <v>0</v>
      </c>
      <c r="X73" s="117">
        <v>0</v>
      </c>
      <c r="Y73" s="118">
        <v>0</v>
      </c>
      <c r="Z73" s="75">
        <v>8.005E-4</v>
      </c>
      <c r="AA73" s="75">
        <v>8.005E-4</v>
      </c>
      <c r="AB73" s="78">
        <v>2.6681999999999999E-3</v>
      </c>
      <c r="AC73" s="78">
        <v>2.6681999999999999E-3</v>
      </c>
      <c r="AD73" s="117">
        <v>0</v>
      </c>
      <c r="AE73" s="117">
        <v>0</v>
      </c>
      <c r="AG73" s="110">
        <v>59</v>
      </c>
      <c r="AH73" s="78">
        <v>2.4340199999999999E-2</v>
      </c>
      <c r="AI73" s="78">
        <v>6.5964999999999999E-3</v>
      </c>
      <c r="AJ73" s="75">
        <v>1.4082000000000001E-3</v>
      </c>
      <c r="AK73" s="75">
        <v>1.4082000000000001E-3</v>
      </c>
      <c r="AL73" s="77">
        <v>0</v>
      </c>
      <c r="AM73" s="77">
        <v>0</v>
      </c>
      <c r="AN73" s="78">
        <v>1.186E-4</v>
      </c>
      <c r="AO73" s="78">
        <v>1.186E-4</v>
      </c>
      <c r="AP73" s="75">
        <v>8.4489999999999999E-4</v>
      </c>
      <c r="AQ73" s="75">
        <v>8.4489999999999999E-4</v>
      </c>
      <c r="AR73" s="79">
        <v>0</v>
      </c>
      <c r="AS73" s="79">
        <v>0</v>
      </c>
      <c r="AT73" s="79">
        <v>0</v>
      </c>
      <c r="AU73" s="79">
        <v>0</v>
      </c>
      <c r="AX73" s="94"/>
      <c r="AY73" s="65">
        <v>59</v>
      </c>
      <c r="AZ73" s="77">
        <v>2.8594600000000001E-2</v>
      </c>
      <c r="BA73" s="77">
        <v>2.9942400000000001E-2</v>
      </c>
      <c r="BB73" s="77">
        <v>3.1330499999999997E-2</v>
      </c>
      <c r="BC73" s="77">
        <v>3.2766700000000003E-2</v>
      </c>
      <c r="BD73" s="77">
        <v>3.4271999999999997E-2</v>
      </c>
      <c r="BE73" s="77">
        <v>3.5863300000000001E-2</v>
      </c>
      <c r="BF73" s="77">
        <v>3.7558899999999999E-2</v>
      </c>
      <c r="BG73" s="77">
        <v>3.9369000000000001E-2</v>
      </c>
      <c r="BH73" s="77">
        <v>4.1294600000000001E-2</v>
      </c>
      <c r="BI73" s="77">
        <v>4.3339799999999998E-2</v>
      </c>
      <c r="BJ73" s="77">
        <v>4.5499100000000001E-2</v>
      </c>
      <c r="BK73" s="77"/>
      <c r="BL73" s="77"/>
      <c r="BM73" s="77"/>
      <c r="BN73" s="77"/>
      <c r="BO73" s="95"/>
      <c r="BP73" s="65">
        <v>59</v>
      </c>
      <c r="BQ73" s="77">
        <v>1.48532E-2</v>
      </c>
      <c r="BR73" s="77">
        <v>1.55751E-2</v>
      </c>
      <c r="BS73" s="77">
        <v>1.6337500000000001E-2</v>
      </c>
      <c r="BT73" s="77">
        <v>1.71247E-2</v>
      </c>
      <c r="BU73" s="77">
        <v>1.79588E-2</v>
      </c>
      <c r="BV73" s="77">
        <v>1.8850800000000001E-2</v>
      </c>
      <c r="BW73" s="77">
        <v>1.9813999999999998E-2</v>
      </c>
      <c r="BX73" s="77">
        <v>2.0861999999999999E-2</v>
      </c>
      <c r="BY73" s="77">
        <v>2.2003499999999999E-2</v>
      </c>
      <c r="BZ73" s="77">
        <v>2.3254400000000001E-2</v>
      </c>
      <c r="CA73" s="77">
        <v>2.4630200000000001E-2</v>
      </c>
      <c r="CB73" s="77"/>
      <c r="CC73" s="77"/>
      <c r="CD73" s="77"/>
      <c r="CE73" s="77"/>
      <c r="CF73" s="96"/>
      <c r="CH73" s="94"/>
      <c r="CI73" s="95"/>
      <c r="CJ73" s="95"/>
      <c r="CK73" s="95"/>
      <c r="CL73" s="95"/>
      <c r="CM73" s="95"/>
      <c r="CN73" s="95"/>
      <c r="CO73" s="95"/>
      <c r="CP73" s="95"/>
      <c r="CQ73" s="95"/>
      <c r="CR73" s="96"/>
      <c r="CT73" s="94"/>
      <c r="CU73" s="81">
        <v>60</v>
      </c>
      <c r="CV73" s="125">
        <f t="shared" si="3"/>
        <v>8.8940000000000004E-4</v>
      </c>
      <c r="CW73" s="125">
        <f t="shared" si="4"/>
        <v>8.8940000000000004E-4</v>
      </c>
      <c r="CX73" s="112">
        <v>8.8940000000000004E-4</v>
      </c>
      <c r="CY73" s="112">
        <v>8.8940000000000004E-4</v>
      </c>
      <c r="CZ73" s="112"/>
      <c r="DA73" s="112"/>
      <c r="DB73" s="112"/>
      <c r="DC73" s="112"/>
      <c r="DD73" s="95"/>
      <c r="DE73" s="95"/>
      <c r="DF73" s="95"/>
      <c r="DG73" s="96"/>
      <c r="DI73" s="94"/>
      <c r="DJ73" s="65">
        <v>59</v>
      </c>
      <c r="DK73" s="77">
        <v>0.1166611</v>
      </c>
      <c r="DL73" s="77">
        <v>0.10731250000000001</v>
      </c>
      <c r="DM73" s="77">
        <v>9.9641400000000005E-2</v>
      </c>
      <c r="DN73" s="77">
        <v>9.3264799999999995E-2</v>
      </c>
      <c r="DO73" s="77">
        <v>8.7938500000000003E-2</v>
      </c>
      <c r="DP73" s="77">
        <v>8.3454700000000007E-2</v>
      </c>
      <c r="DQ73" s="77">
        <v>7.9658300000000001E-2</v>
      </c>
      <c r="DR73" s="77">
        <v>7.6430600000000001E-2</v>
      </c>
      <c r="DS73" s="77">
        <v>7.3679599999999998E-2</v>
      </c>
      <c r="DT73" s="77">
        <v>7.1332300000000001E-2</v>
      </c>
      <c r="DU73" s="77">
        <v>6.9330299999999997E-2</v>
      </c>
      <c r="DV73" s="77"/>
      <c r="DW73" s="77"/>
      <c r="DX73" s="77"/>
      <c r="DY73" s="77"/>
      <c r="DZ73" s="95"/>
      <c r="EA73" s="65">
        <v>59</v>
      </c>
      <c r="EB73" s="77">
        <v>0.11179890000000001</v>
      </c>
      <c r="EC73" s="77">
        <v>0.1022243</v>
      </c>
      <c r="ED73" s="77">
        <v>9.4321699999999994E-2</v>
      </c>
      <c r="EE73" s="77">
        <v>8.7707499999999994E-2</v>
      </c>
      <c r="EF73" s="77">
        <v>8.2125100000000006E-2</v>
      </c>
      <c r="EG73" s="77">
        <v>7.7370700000000001E-2</v>
      </c>
      <c r="EH73" s="77">
        <v>7.3292399999999994E-2</v>
      </c>
      <c r="EI73" s="77">
        <v>6.9775000000000004E-2</v>
      </c>
      <c r="EJ73" s="77">
        <v>6.6729300000000005E-2</v>
      </c>
      <c r="EK73" s="77">
        <v>6.4085000000000003E-2</v>
      </c>
      <c r="EL73" s="77">
        <v>6.1786099999999997E-2</v>
      </c>
      <c r="EM73" s="77"/>
      <c r="EN73" s="77"/>
      <c r="EO73" s="77"/>
      <c r="EP73" s="77"/>
      <c r="EQ73" s="96"/>
      <c r="ES73" s="94"/>
      <c r="ET73" s="65">
        <v>59</v>
      </c>
      <c r="EU73" s="77">
        <v>0.1877036</v>
      </c>
      <c r="EV73" s="77">
        <v>0.16197500000000001</v>
      </c>
      <c r="EW73" s="77">
        <v>0.14290449999999999</v>
      </c>
      <c r="EX73" s="77">
        <v>0.12824459999999999</v>
      </c>
      <c r="EY73" s="77">
        <v>0.1166611</v>
      </c>
      <c r="EZ73" s="77">
        <v>0.10731250000000001</v>
      </c>
      <c r="FA73" s="77">
        <v>9.9641400000000005E-2</v>
      </c>
      <c r="FB73" s="77">
        <v>9.3264799999999995E-2</v>
      </c>
      <c r="FC73" s="77">
        <v>8.7938500000000003E-2</v>
      </c>
      <c r="FD73" s="77">
        <v>8.3454700000000007E-2</v>
      </c>
      <c r="FE73" s="77">
        <v>7.9658300000000001E-2</v>
      </c>
      <c r="FF73" s="77"/>
      <c r="FG73" s="77"/>
      <c r="FH73" s="77"/>
      <c r="FI73" s="77"/>
      <c r="FJ73" s="95"/>
      <c r="FK73" s="65">
        <v>59</v>
      </c>
      <c r="FL73" s="77">
        <v>0.18373249999999999</v>
      </c>
      <c r="FM73" s="77">
        <v>0.157774</v>
      </c>
      <c r="FN73" s="77">
        <v>0.13848260000000001</v>
      </c>
      <c r="FO73" s="77">
        <v>0.1236037</v>
      </c>
      <c r="FP73" s="77">
        <v>0.11179890000000001</v>
      </c>
      <c r="FQ73" s="77">
        <v>0.1022243</v>
      </c>
      <c r="FR73" s="77">
        <v>9.4321699999999994E-2</v>
      </c>
      <c r="FS73" s="77">
        <v>8.7707499999999994E-2</v>
      </c>
      <c r="FT73" s="77">
        <v>8.2125100000000006E-2</v>
      </c>
      <c r="FU73" s="77">
        <v>7.7370700000000001E-2</v>
      </c>
      <c r="FV73" s="77">
        <v>7.3292399999999994E-2</v>
      </c>
      <c r="FW73" s="77"/>
      <c r="FX73" s="77"/>
      <c r="FY73" s="77"/>
      <c r="FZ73" s="77"/>
      <c r="GA73" s="96"/>
    </row>
    <row r="74" spans="1:183" ht="15" customHeight="1" x14ac:dyDescent="0.25">
      <c r="A74" s="110">
        <v>60</v>
      </c>
      <c r="B74" s="75">
        <v>3.1322099999999999E-2</v>
      </c>
      <c r="C74" s="75">
        <v>1.6305900000000002E-2</v>
      </c>
      <c r="D74" s="75">
        <v>1.4824E-3</v>
      </c>
      <c r="E74" s="75">
        <v>1.4824E-3</v>
      </c>
      <c r="F74" s="75">
        <v>1.7789999999999999E-4</v>
      </c>
      <c r="G74" s="75">
        <v>1.7789999999999999E-4</v>
      </c>
      <c r="H74" s="75">
        <v>5.1880000000000003E-4</v>
      </c>
      <c r="I74" s="75">
        <v>5.1880000000000003E-4</v>
      </c>
      <c r="J74" s="75">
        <v>7.5600000000000005E-4</v>
      </c>
      <c r="K74" s="75">
        <v>7.5600000000000005E-4</v>
      </c>
      <c r="L74" s="75">
        <v>3.7058999999999998E-3</v>
      </c>
      <c r="M74" s="75">
        <v>3.7058999999999998E-3</v>
      </c>
      <c r="N74" s="111">
        <v>0</v>
      </c>
      <c r="O74" s="111">
        <v>0</v>
      </c>
      <c r="Q74" s="110">
        <v>60</v>
      </c>
      <c r="R74" s="75">
        <v>2.3198799999999999E-2</v>
      </c>
      <c r="S74" s="75">
        <v>9.0571999999999996E-3</v>
      </c>
      <c r="T74" s="75">
        <v>1.2895999999999999E-3</v>
      </c>
      <c r="U74" s="75">
        <v>1.2895999999999999E-3</v>
      </c>
      <c r="V74" s="111">
        <v>0</v>
      </c>
      <c r="W74" s="111">
        <v>0</v>
      </c>
      <c r="X74" s="117">
        <v>0</v>
      </c>
      <c r="Y74" s="118">
        <v>0</v>
      </c>
      <c r="Z74" s="75">
        <v>8.005E-4</v>
      </c>
      <c r="AA74" s="75">
        <v>8.005E-4</v>
      </c>
      <c r="AB74" s="78">
        <v>2.6681999999999999E-3</v>
      </c>
      <c r="AC74" s="78">
        <v>2.6681999999999999E-3</v>
      </c>
      <c r="AD74" s="117">
        <v>0</v>
      </c>
      <c r="AE74" s="117">
        <v>0</v>
      </c>
      <c r="AG74" s="110">
        <v>60</v>
      </c>
      <c r="AH74" s="78">
        <v>2.66675E-2</v>
      </c>
      <c r="AI74" s="78">
        <v>7.2487000000000003E-3</v>
      </c>
      <c r="AJ74" s="75">
        <v>1.4082000000000001E-3</v>
      </c>
      <c r="AK74" s="75">
        <v>1.4082000000000001E-3</v>
      </c>
      <c r="AL74" s="77">
        <v>0</v>
      </c>
      <c r="AM74" s="77">
        <v>0</v>
      </c>
      <c r="AN74" s="78">
        <v>3.2610000000000001E-4</v>
      </c>
      <c r="AO74" s="78">
        <v>3.2610000000000001E-4</v>
      </c>
      <c r="AP74" s="75">
        <v>8.8940000000000004E-4</v>
      </c>
      <c r="AQ74" s="75">
        <v>8.8940000000000004E-4</v>
      </c>
      <c r="AR74" s="79">
        <v>0</v>
      </c>
      <c r="AS74" s="79">
        <v>0</v>
      </c>
      <c r="AT74" s="79">
        <v>0</v>
      </c>
      <c r="AU74" s="79">
        <v>0</v>
      </c>
      <c r="AX74" s="94"/>
      <c r="AY74" s="65">
        <v>60</v>
      </c>
      <c r="AZ74" s="77">
        <v>3.1322099999999999E-2</v>
      </c>
      <c r="BA74" s="77">
        <v>3.2748899999999997E-2</v>
      </c>
      <c r="BB74" s="77">
        <v>3.42282E-2</v>
      </c>
      <c r="BC74" s="77">
        <v>3.5784999999999997E-2</v>
      </c>
      <c r="BD74" s="77">
        <v>3.7436400000000002E-2</v>
      </c>
      <c r="BE74" s="77">
        <v>3.92015E-2</v>
      </c>
      <c r="BF74" s="77">
        <v>4.1089800000000003E-2</v>
      </c>
      <c r="BG74" s="77">
        <v>4.3101300000000002E-2</v>
      </c>
      <c r="BH74" s="77">
        <v>4.5239599999999998E-2</v>
      </c>
      <c r="BI74" s="77">
        <v>4.7498699999999998E-2</v>
      </c>
      <c r="BJ74" s="77"/>
      <c r="BK74" s="77"/>
      <c r="BL74" s="77"/>
      <c r="BM74" s="77"/>
      <c r="BN74" s="77"/>
      <c r="BO74" s="95"/>
      <c r="BP74" s="65">
        <v>60</v>
      </c>
      <c r="BQ74" s="77">
        <v>1.6305900000000002E-2</v>
      </c>
      <c r="BR74" s="77">
        <v>1.70937E-2</v>
      </c>
      <c r="BS74" s="77">
        <v>1.79016E-2</v>
      </c>
      <c r="BT74" s="77">
        <v>1.87615E-2</v>
      </c>
      <c r="BU74" s="77">
        <v>1.9683900000000001E-2</v>
      </c>
      <c r="BV74" s="77">
        <v>2.0682800000000001E-2</v>
      </c>
      <c r="BW74" s="77">
        <v>2.1772099999999999E-2</v>
      </c>
      <c r="BX74" s="77">
        <v>2.29602E-2</v>
      </c>
      <c r="BY74" s="77">
        <v>2.4263799999999999E-2</v>
      </c>
      <c r="BZ74" s="77">
        <v>2.5699E-2</v>
      </c>
      <c r="CA74" s="77"/>
      <c r="CB74" s="77"/>
      <c r="CC74" s="77"/>
      <c r="CD74" s="77"/>
      <c r="CE74" s="77"/>
      <c r="CF74" s="96"/>
      <c r="CH74" s="94"/>
      <c r="CI74" s="95"/>
      <c r="CJ74" s="95"/>
      <c r="CK74" s="95"/>
      <c r="CL74" s="95"/>
      <c r="CM74" s="95"/>
      <c r="CN74" s="95"/>
      <c r="CO74" s="95"/>
      <c r="CP74" s="95"/>
      <c r="CQ74" s="95"/>
      <c r="CR74" s="96"/>
      <c r="CT74" s="94"/>
      <c r="CU74" s="81">
        <v>61</v>
      </c>
      <c r="CV74" s="125">
        <f t="shared" si="3"/>
        <v>9.3389999999999999E-4</v>
      </c>
      <c r="CW74" s="125">
        <f t="shared" si="4"/>
        <v>9.3389999999999999E-4</v>
      </c>
      <c r="CX74" s="112">
        <v>9.3389999999999999E-4</v>
      </c>
      <c r="CY74" s="112">
        <v>9.3389999999999999E-4</v>
      </c>
      <c r="CZ74" s="112"/>
      <c r="DA74" s="112"/>
      <c r="DB74" s="112"/>
      <c r="DC74" s="112"/>
      <c r="DD74" s="95"/>
      <c r="DE74" s="95"/>
      <c r="DF74" s="95"/>
      <c r="DG74" s="96"/>
      <c r="DI74" s="94"/>
      <c r="DJ74" s="65">
        <v>60</v>
      </c>
      <c r="DK74" s="77">
        <v>0.11765299999999999</v>
      </c>
      <c r="DL74" s="77">
        <v>0.1083633</v>
      </c>
      <c r="DM74" s="77">
        <v>0.1007541</v>
      </c>
      <c r="DN74" s="77">
        <v>9.4475500000000004E-2</v>
      </c>
      <c r="DO74" s="77">
        <v>8.9243600000000006E-2</v>
      </c>
      <c r="DP74" s="77">
        <v>8.4851399999999993E-2</v>
      </c>
      <c r="DQ74" s="77">
        <v>8.1144099999999997E-2</v>
      </c>
      <c r="DR74" s="77">
        <v>7.8003500000000003E-2</v>
      </c>
      <c r="DS74" s="77">
        <v>7.5337699999999994E-2</v>
      </c>
      <c r="DT74" s="77">
        <v>7.3074200000000006E-2</v>
      </c>
      <c r="DU74" s="77"/>
      <c r="DV74" s="77"/>
      <c r="DW74" s="77"/>
      <c r="DX74" s="77"/>
      <c r="DY74" s="77"/>
      <c r="DZ74" s="95"/>
      <c r="EA74" s="65">
        <v>60</v>
      </c>
      <c r="EB74" s="77">
        <v>0.1123275</v>
      </c>
      <c r="EC74" s="77">
        <v>0.1027879</v>
      </c>
      <c r="ED74" s="77">
        <v>9.4923999999999994E-2</v>
      </c>
      <c r="EE74" s="77">
        <v>8.8370299999999999E-2</v>
      </c>
      <c r="EF74" s="77">
        <v>8.2847900000000002E-2</v>
      </c>
      <c r="EG74" s="77">
        <v>7.8153600000000004E-2</v>
      </c>
      <c r="EH74" s="77">
        <v>7.4136300000000002E-2</v>
      </c>
      <c r="EI74" s="77">
        <v>7.0680900000000005E-2</v>
      </c>
      <c r="EJ74" s="77">
        <v>6.76982E-2</v>
      </c>
      <c r="EK74" s="77">
        <v>6.5117999999999995E-2</v>
      </c>
      <c r="EL74" s="77"/>
      <c r="EM74" s="77"/>
      <c r="EN74" s="77"/>
      <c r="EO74" s="77"/>
      <c r="EP74" s="77"/>
      <c r="EQ74" s="96"/>
      <c r="ES74" s="94"/>
      <c r="ET74" s="65">
        <v>60</v>
      </c>
      <c r="EU74" s="77">
        <v>0.18848400000000001</v>
      </c>
      <c r="EV74" s="77">
        <v>0.1628057</v>
      </c>
      <c r="EW74" s="77">
        <v>0.14378669999999999</v>
      </c>
      <c r="EX74" s="77">
        <v>0.1291803</v>
      </c>
      <c r="EY74" s="77">
        <v>0.11765299999999999</v>
      </c>
      <c r="EZ74" s="77">
        <v>0.1083633</v>
      </c>
      <c r="FA74" s="77">
        <v>0.1007541</v>
      </c>
      <c r="FB74" s="77">
        <v>9.4475500000000004E-2</v>
      </c>
      <c r="FC74" s="77">
        <v>8.9243600000000006E-2</v>
      </c>
      <c r="FD74" s="77">
        <v>8.4851399999999993E-2</v>
      </c>
      <c r="FE74" s="77"/>
      <c r="FF74" s="77"/>
      <c r="FG74" s="77"/>
      <c r="FH74" s="77"/>
      <c r="FI74" s="77"/>
      <c r="FJ74" s="95"/>
      <c r="FK74" s="65">
        <v>60</v>
      </c>
      <c r="FL74" s="77">
        <v>0.184146</v>
      </c>
      <c r="FM74" s="77">
        <v>0.15821399999999999</v>
      </c>
      <c r="FN74" s="77">
        <v>0.13895009999999999</v>
      </c>
      <c r="FO74" s="77">
        <v>0.1241005</v>
      </c>
      <c r="FP74" s="77">
        <v>0.1123275</v>
      </c>
      <c r="FQ74" s="77">
        <v>0.1027879</v>
      </c>
      <c r="FR74" s="77">
        <v>9.4923999999999994E-2</v>
      </c>
      <c r="FS74" s="77">
        <v>8.8370299999999999E-2</v>
      </c>
      <c r="FT74" s="77">
        <v>8.2847900000000002E-2</v>
      </c>
      <c r="FU74" s="77">
        <v>7.8153600000000004E-2</v>
      </c>
      <c r="FV74" s="77"/>
      <c r="FW74" s="77"/>
      <c r="FX74" s="77"/>
      <c r="FY74" s="77"/>
      <c r="FZ74" s="77"/>
      <c r="GA74" s="96"/>
    </row>
    <row r="75" spans="1:183" ht="15" customHeight="1" x14ac:dyDescent="0.25">
      <c r="A75" s="110">
        <v>61</v>
      </c>
      <c r="B75" s="75">
        <v>3.4212699999999999E-2</v>
      </c>
      <c r="C75" s="75">
        <v>1.7892000000000002E-2</v>
      </c>
      <c r="D75" s="75">
        <v>1.4824E-3</v>
      </c>
      <c r="E75" s="75">
        <v>1.4824E-3</v>
      </c>
      <c r="F75" s="75">
        <v>1.7789999999999999E-4</v>
      </c>
      <c r="G75" s="75">
        <v>1.7789999999999999E-4</v>
      </c>
      <c r="H75" s="75">
        <v>5.1880000000000003E-4</v>
      </c>
      <c r="I75" s="75">
        <v>5.1880000000000003E-4</v>
      </c>
      <c r="J75" s="75">
        <v>7.5600000000000005E-4</v>
      </c>
      <c r="K75" s="75">
        <v>7.5600000000000005E-4</v>
      </c>
      <c r="L75" s="75">
        <v>3.7058999999999998E-3</v>
      </c>
      <c r="M75" s="75">
        <v>3.7058999999999998E-3</v>
      </c>
      <c r="N75" s="111">
        <v>0</v>
      </c>
      <c r="O75" s="111">
        <v>0</v>
      </c>
      <c r="Q75" s="110">
        <v>61</v>
      </c>
      <c r="R75" s="75">
        <v>2.5348200000000001E-2</v>
      </c>
      <c r="S75" s="75">
        <v>9.9317999999999993E-3</v>
      </c>
      <c r="T75" s="75">
        <v>1.2895999999999999E-3</v>
      </c>
      <c r="U75" s="75">
        <v>1.2895999999999999E-3</v>
      </c>
      <c r="V75" s="111">
        <v>0</v>
      </c>
      <c r="W75" s="111">
        <v>0</v>
      </c>
      <c r="X75" s="117">
        <v>0</v>
      </c>
      <c r="Y75" s="118">
        <v>0</v>
      </c>
      <c r="Z75" s="75">
        <v>8.005E-4</v>
      </c>
      <c r="AA75" s="75">
        <v>8.005E-4</v>
      </c>
      <c r="AB75" s="78">
        <v>2.6681999999999999E-3</v>
      </c>
      <c r="AC75" s="78">
        <v>2.6681999999999999E-3</v>
      </c>
      <c r="AD75" s="117">
        <v>0</v>
      </c>
      <c r="AE75" s="117">
        <v>0</v>
      </c>
      <c r="AG75" s="110">
        <v>61</v>
      </c>
      <c r="AH75" s="78">
        <v>2.91282E-2</v>
      </c>
      <c r="AI75" s="78">
        <v>7.9454E-3</v>
      </c>
      <c r="AJ75" s="75">
        <v>1.4082000000000001E-3</v>
      </c>
      <c r="AK75" s="75">
        <v>1.4082000000000001E-3</v>
      </c>
      <c r="AL75" s="77">
        <v>0</v>
      </c>
      <c r="AM75" s="77">
        <v>0</v>
      </c>
      <c r="AN75" s="78">
        <v>3.1129999999999998E-4</v>
      </c>
      <c r="AO75" s="78">
        <v>3.1129999999999998E-4</v>
      </c>
      <c r="AP75" s="75">
        <v>9.3389999999999999E-4</v>
      </c>
      <c r="AQ75" s="75">
        <v>9.3389999999999999E-4</v>
      </c>
      <c r="AR75" s="79">
        <v>0</v>
      </c>
      <c r="AS75" s="79">
        <v>0</v>
      </c>
      <c r="AT75" s="79">
        <v>0</v>
      </c>
      <c r="AU75" s="79">
        <v>0</v>
      </c>
      <c r="AX75" s="94"/>
      <c r="AY75" s="65">
        <v>61</v>
      </c>
      <c r="AZ75" s="77">
        <v>3.4212699999999999E-2</v>
      </c>
      <c r="BA75" s="77">
        <v>3.5740000000000001E-2</v>
      </c>
      <c r="BB75" s="77">
        <v>3.7355699999999999E-2</v>
      </c>
      <c r="BC75" s="77">
        <v>3.9075600000000002E-2</v>
      </c>
      <c r="BD75" s="77">
        <v>4.0919299999999999E-2</v>
      </c>
      <c r="BE75" s="77">
        <v>4.2895500000000003E-2</v>
      </c>
      <c r="BF75" s="77">
        <v>4.5002300000000002E-2</v>
      </c>
      <c r="BG75" s="77">
        <v>4.7243599999999997E-2</v>
      </c>
      <c r="BH75" s="77">
        <v>4.9612200000000002E-2</v>
      </c>
      <c r="BI75" s="77"/>
      <c r="BJ75" s="77"/>
      <c r="BK75" s="77"/>
      <c r="BL75" s="77"/>
      <c r="BM75" s="77"/>
      <c r="BN75" s="77"/>
      <c r="BO75" s="95"/>
      <c r="BP75" s="65">
        <v>61</v>
      </c>
      <c r="BQ75" s="77">
        <v>1.7892000000000002E-2</v>
      </c>
      <c r="BR75" s="77">
        <v>1.8716099999999999E-2</v>
      </c>
      <c r="BS75" s="77">
        <v>1.96034E-2</v>
      </c>
      <c r="BT75" s="77">
        <v>2.05597E-2</v>
      </c>
      <c r="BU75" s="77">
        <v>2.15985E-2</v>
      </c>
      <c r="BV75" s="77">
        <v>2.2734000000000001E-2</v>
      </c>
      <c r="BW75" s="77">
        <v>2.39738E-2</v>
      </c>
      <c r="BX75" s="77">
        <v>2.5335699999999999E-2</v>
      </c>
      <c r="BY75" s="77">
        <v>2.68363E-2</v>
      </c>
      <c r="BZ75" s="77"/>
      <c r="CA75" s="77"/>
      <c r="CB75" s="77"/>
      <c r="CC75" s="77"/>
      <c r="CD75" s="77"/>
      <c r="CE75" s="77"/>
      <c r="CF75" s="96"/>
      <c r="CH75" s="94"/>
      <c r="CI75" s="95"/>
      <c r="CJ75" s="95"/>
      <c r="CK75" s="95"/>
      <c r="CL75" s="95"/>
      <c r="CM75" s="95"/>
      <c r="CN75" s="95"/>
      <c r="CO75" s="95"/>
      <c r="CP75" s="95"/>
      <c r="CQ75" s="95"/>
      <c r="CR75" s="96"/>
      <c r="CT75" s="94"/>
      <c r="CU75" s="81">
        <v>62</v>
      </c>
      <c r="CV75" s="125">
        <f t="shared" si="3"/>
        <v>9.7839999999999993E-4</v>
      </c>
      <c r="CW75" s="125">
        <f t="shared" si="4"/>
        <v>9.7839999999999993E-4</v>
      </c>
      <c r="CX75" s="112">
        <v>9.7839999999999993E-4</v>
      </c>
      <c r="CY75" s="112">
        <v>9.7839999999999993E-4</v>
      </c>
      <c r="CZ75" s="112"/>
      <c r="DA75" s="112"/>
      <c r="DB75" s="112"/>
      <c r="DC75" s="112"/>
      <c r="DD75" s="95"/>
      <c r="DE75" s="95"/>
      <c r="DF75" s="95"/>
      <c r="DG75" s="96"/>
      <c r="DI75" s="94"/>
      <c r="DJ75" s="65">
        <v>61</v>
      </c>
      <c r="DK75" s="77">
        <v>0.1187564</v>
      </c>
      <c r="DL75" s="77">
        <v>0.1095349</v>
      </c>
      <c r="DM75" s="77">
        <v>0.1020361</v>
      </c>
      <c r="DN75" s="77">
        <v>9.5862000000000003E-2</v>
      </c>
      <c r="DO75" s="77">
        <v>9.0730400000000003E-2</v>
      </c>
      <c r="DP75" s="77">
        <v>8.6435200000000004E-2</v>
      </c>
      <c r="DQ75" s="77">
        <v>8.2822099999999996E-2</v>
      </c>
      <c r="DR75" s="77">
        <v>7.9773499999999997E-2</v>
      </c>
      <c r="DS75" s="77">
        <v>7.71979E-2</v>
      </c>
      <c r="DT75" s="77"/>
      <c r="DU75" s="77"/>
      <c r="DV75" s="77"/>
      <c r="DW75" s="77"/>
      <c r="DX75" s="77"/>
      <c r="DY75" s="77"/>
      <c r="DZ75" s="95"/>
      <c r="EA75" s="65">
        <v>61</v>
      </c>
      <c r="EB75" s="77">
        <v>0.1129232</v>
      </c>
      <c r="EC75" s="77">
        <v>0.1034265</v>
      </c>
      <c r="ED75" s="77">
        <v>9.5630499999999993E-2</v>
      </c>
      <c r="EE75" s="77">
        <v>8.9143200000000006E-2</v>
      </c>
      <c r="EF75" s="77">
        <v>8.36866E-2</v>
      </c>
      <c r="EG75" s="77">
        <v>7.9058500000000004E-2</v>
      </c>
      <c r="EH75" s="77">
        <v>7.5108099999999997E-2</v>
      </c>
      <c r="EI75" s="77">
        <v>7.1720400000000004E-2</v>
      </c>
      <c r="EJ75" s="77">
        <v>6.8806500000000007E-2</v>
      </c>
      <c r="EK75" s="77"/>
      <c r="EL75" s="77"/>
      <c r="EM75" s="77"/>
      <c r="EN75" s="77"/>
      <c r="EO75" s="77"/>
      <c r="EP75" s="77"/>
      <c r="EQ75" s="96"/>
      <c r="ES75" s="94"/>
      <c r="ET75" s="65">
        <v>61</v>
      </c>
      <c r="EU75" s="77">
        <v>0.18933630000000001</v>
      </c>
      <c r="EV75" s="77">
        <v>0.1637189</v>
      </c>
      <c r="EW75" s="77">
        <v>0.14476130000000001</v>
      </c>
      <c r="EX75" s="77">
        <v>0.13021820000000001</v>
      </c>
      <c r="EY75" s="77">
        <v>0.1187564</v>
      </c>
      <c r="EZ75" s="77">
        <v>0.1095349</v>
      </c>
      <c r="FA75" s="77">
        <v>0.1020361</v>
      </c>
      <c r="FB75" s="77">
        <v>9.5862000000000003E-2</v>
      </c>
      <c r="FC75" s="77">
        <v>9.0730400000000003E-2</v>
      </c>
      <c r="FD75" s="77"/>
      <c r="FE75" s="77"/>
      <c r="FF75" s="77"/>
      <c r="FG75" s="77"/>
      <c r="FH75" s="77"/>
      <c r="FI75" s="77"/>
      <c r="FJ75" s="95"/>
      <c r="FK75" s="65">
        <v>61</v>
      </c>
      <c r="FL75" s="77">
        <v>0.1846006</v>
      </c>
      <c r="FM75" s="77">
        <v>0.15870110000000001</v>
      </c>
      <c r="FN75" s="77">
        <v>0.13947080000000001</v>
      </c>
      <c r="FO75" s="77">
        <v>0.12465710000000001</v>
      </c>
      <c r="FP75" s="77">
        <v>0.1129232</v>
      </c>
      <c r="FQ75" s="77">
        <v>0.1034265</v>
      </c>
      <c r="FR75" s="77">
        <v>9.5630499999999993E-2</v>
      </c>
      <c r="FS75" s="77">
        <v>8.9143200000000006E-2</v>
      </c>
      <c r="FT75" s="77">
        <v>8.36866E-2</v>
      </c>
      <c r="FU75" s="77"/>
      <c r="FV75" s="77"/>
      <c r="FW75" s="77"/>
      <c r="FX75" s="77"/>
      <c r="FY75" s="77"/>
      <c r="FZ75" s="77"/>
      <c r="GA75" s="96"/>
    </row>
    <row r="76" spans="1:183" ht="15" customHeight="1" x14ac:dyDescent="0.25">
      <c r="A76" s="110">
        <v>62</v>
      </c>
      <c r="B76" s="75">
        <v>3.7310799999999998E-2</v>
      </c>
      <c r="C76" s="75">
        <v>1.9552199999999999E-2</v>
      </c>
      <c r="D76" s="75">
        <v>1.4824E-3</v>
      </c>
      <c r="E76" s="75">
        <v>1.4824E-3</v>
      </c>
      <c r="F76" s="75">
        <v>1.7789999999999999E-4</v>
      </c>
      <c r="G76" s="75">
        <v>1.7789999999999999E-4</v>
      </c>
      <c r="H76" s="75">
        <v>5.1880000000000003E-4</v>
      </c>
      <c r="I76" s="75">
        <v>5.1880000000000003E-4</v>
      </c>
      <c r="J76" s="75">
        <v>7.5600000000000005E-4</v>
      </c>
      <c r="K76" s="75">
        <v>7.5600000000000005E-4</v>
      </c>
      <c r="L76" s="75">
        <v>3.7058999999999998E-3</v>
      </c>
      <c r="M76" s="75">
        <v>3.7058999999999998E-3</v>
      </c>
      <c r="N76" s="111">
        <v>0</v>
      </c>
      <c r="O76" s="111">
        <v>0</v>
      </c>
      <c r="Q76" s="110">
        <v>62</v>
      </c>
      <c r="R76" s="75">
        <v>2.7631099999999999E-2</v>
      </c>
      <c r="S76" s="75">
        <v>1.08656E-2</v>
      </c>
      <c r="T76" s="75">
        <v>1.2895999999999999E-3</v>
      </c>
      <c r="U76" s="75">
        <v>1.2895999999999999E-3</v>
      </c>
      <c r="V76" s="111">
        <v>0</v>
      </c>
      <c r="W76" s="111">
        <v>0</v>
      </c>
      <c r="X76" s="117">
        <v>0</v>
      </c>
      <c r="Y76" s="118">
        <v>0</v>
      </c>
      <c r="Z76" s="75">
        <v>8.005E-4</v>
      </c>
      <c r="AA76" s="75">
        <v>8.005E-4</v>
      </c>
      <c r="AB76" s="78">
        <v>2.6681999999999999E-3</v>
      </c>
      <c r="AC76" s="78">
        <v>2.6681999999999999E-3</v>
      </c>
      <c r="AD76" s="117">
        <v>0</v>
      </c>
      <c r="AE76" s="117">
        <v>0</v>
      </c>
      <c r="AG76" s="110">
        <v>62</v>
      </c>
      <c r="AH76" s="78">
        <v>3.1752000000000002E-2</v>
      </c>
      <c r="AI76" s="78">
        <v>8.6865999999999992E-3</v>
      </c>
      <c r="AJ76" s="75">
        <v>1.4082000000000001E-3</v>
      </c>
      <c r="AK76" s="75">
        <v>1.4082000000000001E-3</v>
      </c>
      <c r="AL76" s="77">
        <v>0</v>
      </c>
      <c r="AM76" s="77">
        <v>0</v>
      </c>
      <c r="AN76" s="78">
        <v>2.965E-4</v>
      </c>
      <c r="AO76" s="78">
        <v>2.965E-4</v>
      </c>
      <c r="AP76" s="75">
        <v>9.7839999999999993E-4</v>
      </c>
      <c r="AQ76" s="75">
        <v>9.7839999999999993E-4</v>
      </c>
      <c r="AR76" s="79">
        <v>0</v>
      </c>
      <c r="AS76" s="79">
        <v>0</v>
      </c>
      <c r="AT76" s="79">
        <v>0</v>
      </c>
      <c r="AU76" s="79">
        <v>0</v>
      </c>
      <c r="AX76" s="94"/>
      <c r="AY76" s="65">
        <v>62</v>
      </c>
      <c r="AZ76" s="77">
        <v>3.7310799999999998E-2</v>
      </c>
      <c r="BA76" s="77">
        <v>3.8996700000000002E-2</v>
      </c>
      <c r="BB76" s="77">
        <v>4.0795699999999997E-2</v>
      </c>
      <c r="BC76" s="77">
        <v>4.2729000000000003E-2</v>
      </c>
      <c r="BD76" s="77">
        <v>4.4803799999999998E-2</v>
      </c>
      <c r="BE76" s="77">
        <v>4.7016299999999997E-2</v>
      </c>
      <c r="BF76" s="77">
        <v>4.9370799999999999E-2</v>
      </c>
      <c r="BG76" s="77">
        <v>5.1859200000000001E-2</v>
      </c>
      <c r="BH76" s="77"/>
      <c r="BI76" s="77"/>
      <c r="BJ76" s="77"/>
      <c r="BK76" s="77"/>
      <c r="BL76" s="77"/>
      <c r="BM76" s="77"/>
      <c r="BN76" s="77"/>
      <c r="BO76" s="95"/>
      <c r="BP76" s="65">
        <v>62</v>
      </c>
      <c r="BQ76" s="77">
        <v>1.9552199999999999E-2</v>
      </c>
      <c r="BR76" s="77">
        <v>2.0478699999999999E-2</v>
      </c>
      <c r="BS76" s="77">
        <v>2.14769E-2</v>
      </c>
      <c r="BT76" s="77">
        <v>2.25629E-2</v>
      </c>
      <c r="BU76" s="77">
        <v>2.3751499999999998E-2</v>
      </c>
      <c r="BV76" s="77">
        <v>2.5049700000000001E-2</v>
      </c>
      <c r="BW76" s="77">
        <v>2.6476699999999999E-2</v>
      </c>
      <c r="BX76" s="77">
        <v>2.8049999999999999E-2</v>
      </c>
      <c r="BY76" s="77"/>
      <c r="BZ76" s="77"/>
      <c r="CA76" s="77"/>
      <c r="CB76" s="77"/>
      <c r="CC76" s="77"/>
      <c r="CD76" s="77"/>
      <c r="CE76" s="77"/>
      <c r="CF76" s="96"/>
      <c r="CH76" s="94"/>
      <c r="CI76" s="95"/>
      <c r="CJ76" s="95"/>
      <c r="CK76" s="95"/>
      <c r="CL76" s="95"/>
      <c r="CM76" s="95"/>
      <c r="CN76" s="95"/>
      <c r="CO76" s="95"/>
      <c r="CP76" s="95"/>
      <c r="CQ76" s="95"/>
      <c r="CR76" s="96"/>
      <c r="CT76" s="94"/>
      <c r="CU76" s="81">
        <v>63</v>
      </c>
      <c r="CV76" s="125">
        <f t="shared" si="3"/>
        <v>1.008E-3</v>
      </c>
      <c r="CW76" s="125">
        <f t="shared" si="4"/>
        <v>1.008E-3</v>
      </c>
      <c r="CX76" s="112">
        <v>1.008E-3</v>
      </c>
      <c r="CY76" s="112">
        <v>1.008E-3</v>
      </c>
      <c r="CZ76" s="112"/>
      <c r="DA76" s="112"/>
      <c r="DB76" s="112"/>
      <c r="DC76" s="112"/>
      <c r="DD76" s="95"/>
      <c r="DE76" s="95"/>
      <c r="DF76" s="95"/>
      <c r="DG76" s="96"/>
      <c r="DI76" s="94"/>
      <c r="DJ76" s="65">
        <v>62</v>
      </c>
      <c r="DK76" s="77">
        <v>0.11999559999999999</v>
      </c>
      <c r="DL76" s="77">
        <v>0.1108991</v>
      </c>
      <c r="DM76" s="77">
        <v>0.1035166</v>
      </c>
      <c r="DN76" s="77">
        <v>9.7452800000000006E-2</v>
      </c>
      <c r="DO76" s="77">
        <v>9.2426700000000001E-2</v>
      </c>
      <c r="DP76" s="77">
        <v>8.8233300000000001E-2</v>
      </c>
      <c r="DQ76" s="77">
        <v>8.4719199999999995E-2</v>
      </c>
      <c r="DR76" s="77">
        <v>8.1767599999999996E-2</v>
      </c>
      <c r="DS76" s="77"/>
      <c r="DT76" s="77"/>
      <c r="DU76" s="77"/>
      <c r="DV76" s="77"/>
      <c r="DW76" s="77"/>
      <c r="DX76" s="77"/>
      <c r="DY76" s="77"/>
      <c r="DZ76" s="95"/>
      <c r="EA76" s="65">
        <v>62</v>
      </c>
      <c r="EB76" s="77">
        <v>0.11360149999999999</v>
      </c>
      <c r="EC76" s="77">
        <v>0.10418189999999999</v>
      </c>
      <c r="ED76" s="77">
        <v>9.6459799999999998E-2</v>
      </c>
      <c r="EE76" s="77">
        <v>9.0044799999999994E-2</v>
      </c>
      <c r="EF76" s="77">
        <v>8.4660299999999994E-2</v>
      </c>
      <c r="EG76" s="77">
        <v>8.0104599999999998E-2</v>
      </c>
      <c r="EH76" s="77">
        <v>7.6227100000000006E-2</v>
      </c>
      <c r="EI76" s="77">
        <v>7.2913199999999997E-2</v>
      </c>
      <c r="EJ76" s="77"/>
      <c r="EK76" s="77"/>
      <c r="EL76" s="77"/>
      <c r="EM76" s="77"/>
      <c r="EN76" s="77"/>
      <c r="EO76" s="77"/>
      <c r="EP76" s="77"/>
      <c r="EQ76" s="96"/>
      <c r="ES76" s="94"/>
      <c r="ET76" s="65">
        <v>62</v>
      </c>
      <c r="EU76" s="77">
        <v>0.19028329999999999</v>
      </c>
      <c r="EV76" s="77">
        <v>0.16473750000000001</v>
      </c>
      <c r="EW76" s="77">
        <v>0.14585190000000001</v>
      </c>
      <c r="EX76" s="77">
        <v>0.1313821</v>
      </c>
      <c r="EY76" s="77">
        <v>0.11999559999999999</v>
      </c>
      <c r="EZ76" s="77">
        <v>0.1108991</v>
      </c>
      <c r="FA76" s="77">
        <v>0.1035166</v>
      </c>
      <c r="FB76" s="77">
        <v>9.7452800000000006E-2</v>
      </c>
      <c r="FC76" s="77"/>
      <c r="FD76" s="77"/>
      <c r="FE76" s="77"/>
      <c r="FF76" s="77"/>
      <c r="FG76" s="77"/>
      <c r="FH76" s="77"/>
      <c r="FI76" s="77"/>
      <c r="FJ76" s="95"/>
      <c r="FK76" s="65">
        <v>62</v>
      </c>
      <c r="FL76" s="77">
        <v>0.18510579999999999</v>
      </c>
      <c r="FM76" s="77">
        <v>0.159246</v>
      </c>
      <c r="FN76" s="77">
        <v>0.14005709999999999</v>
      </c>
      <c r="FO76" s="77">
        <v>0.1252875</v>
      </c>
      <c r="FP76" s="77">
        <v>0.11360149999999999</v>
      </c>
      <c r="FQ76" s="77">
        <v>0.10418189999999999</v>
      </c>
      <c r="FR76" s="77">
        <v>9.6459799999999998E-2</v>
      </c>
      <c r="FS76" s="77">
        <v>9.0044799999999994E-2</v>
      </c>
      <c r="FT76" s="77"/>
      <c r="FU76" s="77"/>
      <c r="FV76" s="77"/>
      <c r="FW76" s="77"/>
      <c r="FX76" s="77"/>
      <c r="FY76" s="77"/>
      <c r="FZ76" s="77"/>
      <c r="GA76" s="96"/>
    </row>
    <row r="77" spans="1:183" ht="15" customHeight="1" x14ac:dyDescent="0.25">
      <c r="A77" s="110">
        <v>63</v>
      </c>
      <c r="B77" s="75">
        <v>4.0735100000000003E-2</v>
      </c>
      <c r="C77" s="75">
        <v>2.1420000000000002E-2</v>
      </c>
      <c r="D77" s="75">
        <v>1.4824E-3</v>
      </c>
      <c r="E77" s="75">
        <v>1.4824E-3</v>
      </c>
      <c r="F77" s="75">
        <v>1.7789999999999999E-4</v>
      </c>
      <c r="G77" s="75">
        <v>1.7789999999999999E-4</v>
      </c>
      <c r="H77" s="75">
        <v>5.1880000000000003E-4</v>
      </c>
      <c r="I77" s="75">
        <v>5.1880000000000003E-4</v>
      </c>
      <c r="J77" s="75">
        <v>7.5600000000000005E-4</v>
      </c>
      <c r="K77" s="75">
        <v>7.5600000000000005E-4</v>
      </c>
      <c r="L77" s="75">
        <v>3.7058999999999998E-3</v>
      </c>
      <c r="M77" s="75">
        <v>3.7058999999999998E-3</v>
      </c>
      <c r="N77" s="111">
        <v>0</v>
      </c>
      <c r="O77" s="111">
        <v>0</v>
      </c>
      <c r="Q77" s="110">
        <v>63</v>
      </c>
      <c r="R77" s="75">
        <v>3.0165899999999999E-2</v>
      </c>
      <c r="S77" s="75">
        <v>1.19033E-2</v>
      </c>
      <c r="T77" s="75">
        <v>1.2895999999999999E-3</v>
      </c>
      <c r="U77" s="75">
        <v>1.2895999999999999E-3</v>
      </c>
      <c r="V77" s="111">
        <v>0</v>
      </c>
      <c r="W77" s="111">
        <v>0</v>
      </c>
      <c r="X77" s="117">
        <v>0</v>
      </c>
      <c r="Y77" s="118">
        <v>0</v>
      </c>
      <c r="Z77" s="75">
        <v>8.005E-4</v>
      </c>
      <c r="AA77" s="75">
        <v>8.005E-4</v>
      </c>
      <c r="AB77" s="78">
        <v>2.6681999999999999E-3</v>
      </c>
      <c r="AC77" s="78">
        <v>2.6681999999999999E-3</v>
      </c>
      <c r="AD77" s="117">
        <v>0</v>
      </c>
      <c r="AE77" s="117">
        <v>0</v>
      </c>
      <c r="AG77" s="110">
        <v>63</v>
      </c>
      <c r="AH77" s="78">
        <v>3.46722E-2</v>
      </c>
      <c r="AI77" s="78">
        <v>9.5166999999999995E-3</v>
      </c>
      <c r="AJ77" s="75">
        <v>1.4082000000000001E-3</v>
      </c>
      <c r="AK77" s="75">
        <v>1.4082000000000001E-3</v>
      </c>
      <c r="AL77" s="77">
        <v>0</v>
      </c>
      <c r="AM77" s="77">
        <v>0</v>
      </c>
      <c r="AN77" s="78">
        <v>2.965E-4</v>
      </c>
      <c r="AO77" s="78">
        <v>2.965E-4</v>
      </c>
      <c r="AP77" s="75">
        <v>1.008E-3</v>
      </c>
      <c r="AQ77" s="75">
        <v>1.008E-3</v>
      </c>
      <c r="AR77" s="79">
        <v>0</v>
      </c>
      <c r="AS77" s="79">
        <v>0</v>
      </c>
      <c r="AT77" s="79">
        <v>0</v>
      </c>
      <c r="AU77" s="79">
        <v>0</v>
      </c>
      <c r="AX77" s="94"/>
      <c r="AY77" s="65">
        <v>63</v>
      </c>
      <c r="AZ77" s="77">
        <v>4.0735100000000003E-2</v>
      </c>
      <c r="BA77" s="77">
        <v>4.2622500000000001E-2</v>
      </c>
      <c r="BB77" s="77">
        <v>4.4656099999999997E-2</v>
      </c>
      <c r="BC77" s="77">
        <v>4.6840100000000003E-2</v>
      </c>
      <c r="BD77" s="77">
        <v>4.9168299999999998E-2</v>
      </c>
      <c r="BE77" s="77">
        <v>5.16461E-2</v>
      </c>
      <c r="BF77" s="77">
        <v>5.42645E-2</v>
      </c>
      <c r="BG77" s="77"/>
      <c r="BH77" s="77"/>
      <c r="BI77" s="77"/>
      <c r="BJ77" s="77"/>
      <c r="BK77" s="77"/>
      <c r="BL77" s="77"/>
      <c r="BM77" s="77"/>
      <c r="BN77" s="77"/>
      <c r="BO77" s="95"/>
      <c r="BP77" s="65">
        <v>63</v>
      </c>
      <c r="BQ77" s="77">
        <v>2.1420000000000002E-2</v>
      </c>
      <c r="BR77" s="77">
        <v>2.2463299999999999E-2</v>
      </c>
      <c r="BS77" s="77">
        <v>2.3601E-2</v>
      </c>
      <c r="BT77" s="77">
        <v>2.48483E-2</v>
      </c>
      <c r="BU77" s="77">
        <v>2.6210500000000001E-2</v>
      </c>
      <c r="BV77" s="77">
        <v>2.7708900000000002E-2</v>
      </c>
      <c r="BW77" s="77">
        <v>2.93619E-2</v>
      </c>
      <c r="BX77" s="77"/>
      <c r="BY77" s="77"/>
      <c r="BZ77" s="77"/>
      <c r="CA77" s="77"/>
      <c r="CB77" s="77"/>
      <c r="CC77" s="77"/>
      <c r="CD77" s="77"/>
      <c r="CE77" s="77"/>
      <c r="CF77" s="96"/>
      <c r="CH77" s="94"/>
      <c r="CI77" s="95"/>
      <c r="CJ77" s="95"/>
      <c r="CK77" s="95"/>
      <c r="CL77" s="95"/>
      <c r="CM77" s="95"/>
      <c r="CN77" s="95"/>
      <c r="CO77" s="95"/>
      <c r="CP77" s="95"/>
      <c r="CQ77" s="95"/>
      <c r="CR77" s="96"/>
      <c r="CT77" s="94"/>
      <c r="CU77" s="343"/>
      <c r="CV77" s="344"/>
      <c r="CW77" s="344"/>
      <c r="CX77" s="344"/>
      <c r="CY77" s="344"/>
      <c r="CZ77" s="344"/>
      <c r="DA77" s="344"/>
      <c r="DB77" s="344"/>
      <c r="DC77" s="344"/>
      <c r="DD77" s="95"/>
      <c r="DE77" s="95"/>
      <c r="DF77" s="95"/>
      <c r="DG77" s="96"/>
      <c r="DI77" s="94"/>
      <c r="DJ77" s="65">
        <v>63</v>
      </c>
      <c r="DK77" s="77">
        <v>0.1214551</v>
      </c>
      <c r="DL77" s="77">
        <v>0.1124887</v>
      </c>
      <c r="DM77" s="77">
        <v>0.1052273</v>
      </c>
      <c r="DN77" s="77">
        <v>9.9278199999999997E-2</v>
      </c>
      <c r="DO77" s="77">
        <v>9.4362000000000001E-2</v>
      </c>
      <c r="DP77" s="77">
        <v>9.02752E-2</v>
      </c>
      <c r="DQ77" s="77">
        <v>8.6865200000000004E-2</v>
      </c>
      <c r="DR77" s="77"/>
      <c r="DS77" s="77"/>
      <c r="DT77" s="77"/>
      <c r="DU77" s="77"/>
      <c r="DV77" s="77"/>
      <c r="DW77" s="77"/>
      <c r="DX77" s="77"/>
      <c r="DY77" s="77"/>
      <c r="DZ77" s="95"/>
      <c r="EA77" s="65">
        <v>63</v>
      </c>
      <c r="EB77" s="77">
        <v>0.1144172</v>
      </c>
      <c r="EC77" s="77">
        <v>0.10508000000000001</v>
      </c>
      <c r="ED77" s="77">
        <v>9.7437399999999993E-2</v>
      </c>
      <c r="EE77" s="77">
        <v>9.1100700000000007E-2</v>
      </c>
      <c r="EF77" s="77">
        <v>8.5794200000000001E-2</v>
      </c>
      <c r="EG77" s="77">
        <v>8.1316700000000006E-2</v>
      </c>
      <c r="EH77" s="77">
        <v>7.7518299999999998E-2</v>
      </c>
      <c r="EI77" s="77"/>
      <c r="EJ77" s="77"/>
      <c r="EK77" s="77"/>
      <c r="EL77" s="77"/>
      <c r="EM77" s="77"/>
      <c r="EN77" s="77"/>
      <c r="EO77" s="77"/>
      <c r="EP77" s="77"/>
      <c r="EQ77" s="96"/>
      <c r="ES77" s="94"/>
      <c r="ET77" s="65">
        <v>63</v>
      </c>
      <c r="EU77" s="77">
        <v>0.1913513</v>
      </c>
      <c r="EV77" s="77">
        <v>0.16588839999999999</v>
      </c>
      <c r="EW77" s="77">
        <v>0.1470851</v>
      </c>
      <c r="EX77" s="77">
        <v>0.1326985</v>
      </c>
      <c r="EY77" s="77">
        <v>0.1214551</v>
      </c>
      <c r="EZ77" s="77">
        <v>0.1124887</v>
      </c>
      <c r="FA77" s="77">
        <v>0.1052273</v>
      </c>
      <c r="FB77" s="77"/>
      <c r="FC77" s="77"/>
      <c r="FD77" s="77"/>
      <c r="FE77" s="77"/>
      <c r="FF77" s="77"/>
      <c r="FG77" s="77"/>
      <c r="FH77" s="77"/>
      <c r="FI77" s="77"/>
      <c r="FJ77" s="95"/>
      <c r="FK77" s="65">
        <v>63</v>
      </c>
      <c r="FL77" s="77">
        <v>0.18568219999999999</v>
      </c>
      <c r="FM77" s="77">
        <v>0.15987009999999999</v>
      </c>
      <c r="FN77" s="77">
        <v>0.1407311</v>
      </c>
      <c r="FO77" s="77">
        <v>0.12601499999999999</v>
      </c>
      <c r="FP77" s="77">
        <v>0.1144172</v>
      </c>
      <c r="FQ77" s="77">
        <v>0.10508000000000001</v>
      </c>
      <c r="FR77" s="77">
        <v>9.7437399999999993E-2</v>
      </c>
      <c r="FS77" s="77"/>
      <c r="FT77" s="77"/>
      <c r="FU77" s="77"/>
      <c r="FV77" s="77"/>
      <c r="FW77" s="77"/>
      <c r="FX77" s="77"/>
      <c r="FY77" s="77"/>
      <c r="FZ77" s="77"/>
      <c r="GA77" s="96"/>
    </row>
    <row r="78" spans="1:183" ht="15" customHeight="1" x14ac:dyDescent="0.25">
      <c r="A78" s="110">
        <v>64</v>
      </c>
      <c r="B78" s="75">
        <v>4.45744E-2</v>
      </c>
      <c r="C78" s="75">
        <v>2.3524900000000001E-2</v>
      </c>
      <c r="D78" s="75">
        <v>1.4824E-3</v>
      </c>
      <c r="E78" s="75">
        <v>1.4824E-3</v>
      </c>
      <c r="F78" s="75">
        <v>1.7789999999999999E-4</v>
      </c>
      <c r="G78" s="75">
        <v>1.7789999999999999E-4</v>
      </c>
      <c r="H78" s="75">
        <v>5.1880000000000003E-4</v>
      </c>
      <c r="I78" s="75">
        <v>5.1880000000000003E-4</v>
      </c>
      <c r="J78" s="75">
        <v>7.5600000000000005E-4</v>
      </c>
      <c r="K78" s="75">
        <v>7.5600000000000005E-4</v>
      </c>
      <c r="L78" s="75">
        <v>3.7058999999999998E-3</v>
      </c>
      <c r="M78" s="75">
        <v>3.7058999999999998E-3</v>
      </c>
      <c r="N78" s="111">
        <v>0</v>
      </c>
      <c r="O78" s="111">
        <v>0</v>
      </c>
      <c r="Q78" s="110">
        <v>64</v>
      </c>
      <c r="R78" s="75">
        <v>3.3012E-2</v>
      </c>
      <c r="S78" s="75">
        <v>1.30744E-2</v>
      </c>
      <c r="T78" s="75">
        <v>1.2895999999999999E-3</v>
      </c>
      <c r="U78" s="75">
        <v>1.2895999999999999E-3</v>
      </c>
      <c r="V78" s="111">
        <v>0</v>
      </c>
      <c r="W78" s="111">
        <v>0</v>
      </c>
      <c r="X78" s="117">
        <v>0</v>
      </c>
      <c r="Y78" s="118">
        <v>0</v>
      </c>
      <c r="Z78" s="117">
        <v>0</v>
      </c>
      <c r="AA78" s="117">
        <v>0</v>
      </c>
      <c r="AB78" s="117">
        <v>0</v>
      </c>
      <c r="AC78" s="117">
        <v>0</v>
      </c>
      <c r="AD78" s="117">
        <v>0</v>
      </c>
      <c r="AE78" s="117">
        <v>0</v>
      </c>
      <c r="AG78" s="110">
        <v>64</v>
      </c>
      <c r="AH78" s="78">
        <v>3.7948200000000001E-2</v>
      </c>
      <c r="AI78" s="78">
        <v>1.0450600000000001E-2</v>
      </c>
      <c r="AJ78" s="75">
        <v>1.4082000000000001E-3</v>
      </c>
      <c r="AK78" s="75">
        <v>1.4082000000000001E-3</v>
      </c>
      <c r="AL78" s="77">
        <v>0</v>
      </c>
      <c r="AM78" s="77">
        <v>0</v>
      </c>
      <c r="AN78" s="79">
        <v>0</v>
      </c>
      <c r="AO78" s="79">
        <v>0</v>
      </c>
      <c r="AP78" s="79">
        <v>0</v>
      </c>
      <c r="AQ78" s="79">
        <v>0</v>
      </c>
      <c r="AR78" s="79">
        <v>0</v>
      </c>
      <c r="AS78" s="79">
        <v>0</v>
      </c>
      <c r="AT78" s="79">
        <v>0</v>
      </c>
      <c r="AU78" s="79">
        <v>0</v>
      </c>
      <c r="AX78" s="94"/>
      <c r="AY78" s="65">
        <v>64</v>
      </c>
      <c r="AZ78" s="77">
        <v>4.45744E-2</v>
      </c>
      <c r="BA78" s="77">
        <v>4.6720699999999997E-2</v>
      </c>
      <c r="BB78" s="77">
        <v>4.90248E-2</v>
      </c>
      <c r="BC78" s="77">
        <v>5.1478400000000001E-2</v>
      </c>
      <c r="BD78" s="77">
        <v>5.4089600000000002E-2</v>
      </c>
      <c r="BE78" s="77">
        <v>5.6848000000000003E-2</v>
      </c>
      <c r="BF78" s="77"/>
      <c r="BG78" s="77"/>
      <c r="BH78" s="77"/>
      <c r="BI78" s="77"/>
      <c r="BJ78" s="77"/>
      <c r="BK78" s="77"/>
      <c r="BL78" s="77"/>
      <c r="BM78" s="77"/>
      <c r="BN78" s="77"/>
      <c r="BO78" s="95"/>
      <c r="BP78" s="65">
        <v>64</v>
      </c>
      <c r="BQ78" s="77">
        <v>2.3524900000000001E-2</v>
      </c>
      <c r="BR78" s="77">
        <v>2.4721400000000001E-2</v>
      </c>
      <c r="BS78" s="77">
        <v>2.6034399999999999E-2</v>
      </c>
      <c r="BT78" s="77">
        <v>2.7467100000000001E-2</v>
      </c>
      <c r="BU78" s="77">
        <v>2.9044199999999999E-2</v>
      </c>
      <c r="BV78" s="77">
        <v>3.0784700000000002E-2</v>
      </c>
      <c r="BW78" s="77"/>
      <c r="BX78" s="77"/>
      <c r="BY78" s="77"/>
      <c r="BZ78" s="77"/>
      <c r="CA78" s="77"/>
      <c r="CB78" s="77"/>
      <c r="CC78" s="77"/>
      <c r="CD78" s="77"/>
      <c r="CE78" s="77"/>
      <c r="CF78" s="96"/>
      <c r="CH78" s="94"/>
      <c r="CI78" s="95"/>
      <c r="CJ78" s="95"/>
      <c r="CK78" s="95"/>
      <c r="CL78" s="95"/>
      <c r="CM78" s="95"/>
      <c r="CN78" s="95"/>
      <c r="CO78" s="95"/>
      <c r="CP78" s="95"/>
      <c r="CQ78" s="95"/>
      <c r="CR78" s="96"/>
      <c r="CT78" s="94"/>
      <c r="CU78" s="343"/>
      <c r="CV78" s="344"/>
      <c r="CW78" s="344"/>
      <c r="CX78" s="344"/>
      <c r="CY78" s="344"/>
      <c r="CZ78" s="344"/>
      <c r="DA78" s="344"/>
      <c r="DB78" s="344"/>
      <c r="DC78" s="344"/>
      <c r="DD78" s="95"/>
      <c r="DE78" s="95"/>
      <c r="DF78" s="95"/>
      <c r="DG78" s="96"/>
      <c r="DI78" s="94"/>
      <c r="DJ78" s="65">
        <v>64</v>
      </c>
      <c r="DK78" s="77">
        <v>0.1231674</v>
      </c>
      <c r="DL78" s="77">
        <v>0.1143344</v>
      </c>
      <c r="DM78" s="77">
        <v>0.1071978</v>
      </c>
      <c r="DN78" s="77">
        <v>0.10136729999999999</v>
      </c>
      <c r="DO78" s="77">
        <v>9.6565499999999999E-2</v>
      </c>
      <c r="DP78" s="77">
        <v>9.2590199999999998E-2</v>
      </c>
      <c r="DQ78" s="77"/>
      <c r="DR78" s="77"/>
      <c r="DS78" s="77"/>
      <c r="DT78" s="77"/>
      <c r="DU78" s="77"/>
      <c r="DV78" s="77"/>
      <c r="DW78" s="77"/>
      <c r="DX78" s="77"/>
      <c r="DY78" s="77"/>
      <c r="DZ78" s="95"/>
      <c r="EA78" s="65">
        <v>64</v>
      </c>
      <c r="EB78" s="77">
        <v>0.11539339999999999</v>
      </c>
      <c r="EC78" s="77">
        <v>0.1061438</v>
      </c>
      <c r="ED78" s="77">
        <v>9.8586300000000002E-2</v>
      </c>
      <c r="EE78" s="77">
        <v>9.2333799999999994E-2</v>
      </c>
      <c r="EF78" s="77">
        <v>8.7111300000000003E-2</v>
      </c>
      <c r="EG78" s="77">
        <v>8.2718399999999997E-2</v>
      </c>
      <c r="EH78" s="77"/>
      <c r="EI78" s="77"/>
      <c r="EJ78" s="77"/>
      <c r="EK78" s="77"/>
      <c r="EL78" s="77"/>
      <c r="EM78" s="77"/>
      <c r="EN78" s="77"/>
      <c r="EO78" s="77"/>
      <c r="EP78" s="77"/>
      <c r="EQ78" s="96"/>
      <c r="ES78" s="94"/>
      <c r="ET78" s="65">
        <v>64</v>
      </c>
      <c r="EU78" s="77">
        <v>0.19256429999999999</v>
      </c>
      <c r="EV78" s="77">
        <v>0.16719519999999999</v>
      </c>
      <c r="EW78" s="77">
        <v>0.1484849</v>
      </c>
      <c r="EX78" s="77">
        <v>0.13426440000000001</v>
      </c>
      <c r="EY78" s="77">
        <v>0.1231674</v>
      </c>
      <c r="EZ78" s="77">
        <v>0.1143344</v>
      </c>
      <c r="FA78" s="77"/>
      <c r="FB78" s="77"/>
      <c r="FC78" s="77"/>
      <c r="FD78" s="77"/>
      <c r="FE78" s="77"/>
      <c r="FF78" s="77"/>
      <c r="FG78" s="77"/>
      <c r="FH78" s="77"/>
      <c r="FI78" s="77"/>
      <c r="FJ78" s="95"/>
      <c r="FK78" s="65">
        <v>64</v>
      </c>
      <c r="FL78" s="77">
        <v>0.18634519999999999</v>
      </c>
      <c r="FM78" s="77">
        <v>0.16059090000000001</v>
      </c>
      <c r="FN78" s="77">
        <v>0.14151230000000001</v>
      </c>
      <c r="FO78" s="77">
        <v>0.1268986</v>
      </c>
      <c r="FP78" s="77">
        <v>0.11539339999999999</v>
      </c>
      <c r="FQ78" s="77">
        <v>0.1061438</v>
      </c>
      <c r="FR78" s="77"/>
      <c r="FS78" s="77"/>
      <c r="FT78" s="77"/>
      <c r="FU78" s="77"/>
      <c r="FV78" s="77"/>
      <c r="FW78" s="77"/>
      <c r="FX78" s="77"/>
      <c r="FY78" s="77"/>
      <c r="FZ78" s="77"/>
      <c r="GA78" s="96"/>
    </row>
    <row r="79" spans="1:183" ht="15" customHeight="1" x14ac:dyDescent="0.25">
      <c r="A79" s="110">
        <v>65</v>
      </c>
      <c r="B79" s="75">
        <v>4.8947299999999999E-2</v>
      </c>
      <c r="C79" s="75">
        <v>2.5941200000000001E-2</v>
      </c>
      <c r="D79" s="75">
        <v>1.4824E-3</v>
      </c>
      <c r="E79" s="75">
        <v>1.4824E-3</v>
      </c>
      <c r="F79" s="75">
        <v>1.7789999999999999E-4</v>
      </c>
      <c r="G79" s="75">
        <v>1.7789999999999999E-4</v>
      </c>
      <c r="H79" s="75">
        <v>5.1880000000000003E-4</v>
      </c>
      <c r="I79" s="75">
        <v>5.1880000000000003E-4</v>
      </c>
      <c r="J79" s="75">
        <v>7.5600000000000005E-4</v>
      </c>
      <c r="K79" s="75">
        <v>7.5600000000000005E-4</v>
      </c>
      <c r="L79" s="75">
        <v>3.7058999999999998E-3</v>
      </c>
      <c r="M79" s="75">
        <v>3.7058999999999998E-3</v>
      </c>
      <c r="N79" s="111">
        <v>0</v>
      </c>
      <c r="O79" s="111">
        <v>0</v>
      </c>
      <c r="Q79" s="110">
        <v>65</v>
      </c>
      <c r="R79" s="75">
        <v>3.6258400000000003E-2</v>
      </c>
      <c r="S79" s="75">
        <v>1.4408499999999999E-2</v>
      </c>
      <c r="T79" s="75">
        <v>1.2895999999999999E-3</v>
      </c>
      <c r="U79" s="75">
        <v>1.2895999999999999E-3</v>
      </c>
      <c r="V79" s="111">
        <v>0</v>
      </c>
      <c r="W79" s="111">
        <v>0</v>
      </c>
      <c r="X79" s="117">
        <v>0</v>
      </c>
      <c r="Y79" s="118">
        <v>0</v>
      </c>
      <c r="Z79" s="79">
        <v>0</v>
      </c>
      <c r="AA79" s="79">
        <v>0</v>
      </c>
      <c r="AB79" s="79">
        <v>0</v>
      </c>
      <c r="AC79" s="79">
        <v>0</v>
      </c>
      <c r="AD79" s="79">
        <v>0</v>
      </c>
      <c r="AE79" s="117">
        <v>0</v>
      </c>
      <c r="AG79" s="110">
        <v>65</v>
      </c>
      <c r="AH79" s="78">
        <v>4.1668900000000002E-2</v>
      </c>
      <c r="AI79" s="78">
        <v>1.15327E-2</v>
      </c>
      <c r="AJ79" s="75">
        <v>1.4082000000000001E-3</v>
      </c>
      <c r="AK79" s="75">
        <v>1.4082000000000001E-3</v>
      </c>
      <c r="AL79" s="77">
        <v>0</v>
      </c>
      <c r="AM79" s="77">
        <v>0</v>
      </c>
      <c r="AN79" s="79">
        <v>0</v>
      </c>
      <c r="AO79" s="79">
        <v>0</v>
      </c>
      <c r="AP79" s="79">
        <v>0</v>
      </c>
      <c r="AQ79" s="79">
        <v>0</v>
      </c>
      <c r="AR79" s="79">
        <v>0</v>
      </c>
      <c r="AS79" s="79">
        <v>0</v>
      </c>
      <c r="AT79" s="79">
        <v>0</v>
      </c>
      <c r="AU79" s="79">
        <v>0</v>
      </c>
      <c r="AX79" s="94"/>
      <c r="AY79" s="65">
        <v>65</v>
      </c>
      <c r="AZ79" s="77">
        <v>4.8947299999999999E-2</v>
      </c>
      <c r="BA79" s="77">
        <v>5.1380000000000002E-2</v>
      </c>
      <c r="BB79" s="77">
        <v>5.3966399999999998E-2</v>
      </c>
      <c r="BC79" s="77">
        <v>5.6719800000000001E-2</v>
      </c>
      <c r="BD79" s="77">
        <v>5.9627699999999999E-2</v>
      </c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95"/>
      <c r="BP79" s="65">
        <v>65</v>
      </c>
      <c r="BQ79" s="77">
        <v>2.5941200000000001E-2</v>
      </c>
      <c r="BR79" s="77">
        <v>2.73271E-2</v>
      </c>
      <c r="BS79" s="77">
        <v>2.8836299999999999E-2</v>
      </c>
      <c r="BT79" s="77">
        <v>3.0499200000000001E-2</v>
      </c>
      <c r="BU79" s="77">
        <v>3.2335799999999998E-2</v>
      </c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96"/>
      <c r="CH79" s="94"/>
      <c r="CI79" s="95"/>
      <c r="CJ79" s="95"/>
      <c r="CK79" s="95"/>
      <c r="CL79" s="95"/>
      <c r="CM79" s="95"/>
      <c r="CN79" s="95"/>
      <c r="CO79" s="95"/>
      <c r="CP79" s="95"/>
      <c r="CQ79" s="95"/>
      <c r="CR79" s="96"/>
      <c r="CT79" s="113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5"/>
      <c r="DI79" s="94"/>
      <c r="DJ79" s="65">
        <v>65</v>
      </c>
      <c r="DK79" s="77">
        <v>0.12516389999999999</v>
      </c>
      <c r="DL79" s="77">
        <v>0.1164666</v>
      </c>
      <c r="DM79" s="77">
        <v>0.1094577</v>
      </c>
      <c r="DN79" s="77">
        <v>0.1037497</v>
      </c>
      <c r="DO79" s="77">
        <v>9.9067199999999994E-2</v>
      </c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95"/>
      <c r="EA79" s="65">
        <v>65</v>
      </c>
      <c r="EB79" s="77">
        <v>0.1165564</v>
      </c>
      <c r="EC79" s="77">
        <v>0.10739940000000001</v>
      </c>
      <c r="ED79" s="77">
        <v>9.9932599999999996E-2</v>
      </c>
      <c r="EE79" s="77">
        <v>9.3770000000000006E-2</v>
      </c>
      <c r="EF79" s="77">
        <v>8.8637800000000003E-2</v>
      </c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96"/>
      <c r="ES79" s="94"/>
      <c r="ET79" s="65">
        <v>65</v>
      </c>
      <c r="EU79" s="77">
        <v>0.19394420000000001</v>
      </c>
      <c r="EV79" s="77">
        <v>0.16868069999999999</v>
      </c>
      <c r="EW79" s="77">
        <v>0.1501673</v>
      </c>
      <c r="EX79" s="77">
        <v>0.13611319999999999</v>
      </c>
      <c r="EY79" s="77">
        <v>0.12516389999999999</v>
      </c>
      <c r="EZ79" s="77"/>
      <c r="FA79" s="77"/>
      <c r="FB79" s="77"/>
      <c r="FC79" s="77"/>
      <c r="FD79" s="77"/>
      <c r="FE79" s="77"/>
      <c r="FF79" s="77"/>
      <c r="FG79" s="77"/>
      <c r="FH79" s="77"/>
      <c r="FI79" s="77"/>
      <c r="FJ79" s="95"/>
      <c r="FK79" s="65">
        <v>65</v>
      </c>
      <c r="FL79" s="77">
        <v>0.1871157</v>
      </c>
      <c r="FM79" s="77">
        <v>0.16143089999999999</v>
      </c>
      <c r="FN79" s="77">
        <v>0.1424734</v>
      </c>
      <c r="FO79" s="77">
        <v>0.12796469999999999</v>
      </c>
      <c r="FP79" s="77">
        <v>0.1165564</v>
      </c>
      <c r="FQ79" s="77"/>
      <c r="FR79" s="77"/>
      <c r="FS79" s="77"/>
      <c r="FT79" s="77"/>
      <c r="FU79" s="77"/>
      <c r="FV79" s="77"/>
      <c r="FW79" s="77"/>
      <c r="FX79" s="77"/>
      <c r="FY79" s="77"/>
      <c r="FZ79" s="77"/>
      <c r="GA79" s="96"/>
    </row>
    <row r="80" spans="1:183" ht="15" customHeight="1" x14ac:dyDescent="0.25">
      <c r="A80" s="110">
        <v>66</v>
      </c>
      <c r="B80" s="75">
        <v>5.3913200000000001E-2</v>
      </c>
      <c r="C80" s="75">
        <v>2.8742799999999999E-2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93"/>
      <c r="Q80" s="65">
        <v>66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9">
        <v>0</v>
      </c>
      <c r="Y80" s="79">
        <v>0</v>
      </c>
      <c r="Z80" s="79">
        <v>0</v>
      </c>
      <c r="AA80" s="79">
        <v>0</v>
      </c>
      <c r="AB80" s="79">
        <v>0</v>
      </c>
      <c r="AC80" s="79">
        <v>0</v>
      </c>
      <c r="AD80" s="79">
        <v>0</v>
      </c>
      <c r="AE80" s="117">
        <v>0</v>
      </c>
      <c r="AG80" s="65">
        <v>66</v>
      </c>
      <c r="AH80" s="117">
        <v>0</v>
      </c>
      <c r="AI80" s="117">
        <v>0</v>
      </c>
      <c r="AJ80" s="77">
        <v>0</v>
      </c>
      <c r="AK80" s="77">
        <v>0</v>
      </c>
      <c r="AL80" s="77">
        <v>0</v>
      </c>
      <c r="AM80" s="77">
        <v>0</v>
      </c>
      <c r="AN80" s="79">
        <v>0</v>
      </c>
      <c r="AO80" s="79">
        <v>0</v>
      </c>
      <c r="AP80" s="79">
        <v>0</v>
      </c>
      <c r="AQ80" s="79">
        <v>0</v>
      </c>
      <c r="AR80" s="79">
        <v>0</v>
      </c>
      <c r="AS80" s="79">
        <v>0</v>
      </c>
      <c r="AT80" s="79">
        <v>0</v>
      </c>
      <c r="AU80" s="79">
        <v>0</v>
      </c>
      <c r="AX80" s="94"/>
      <c r="AY80" s="65">
        <v>66</v>
      </c>
      <c r="AZ80" s="77">
        <v>5.3913200000000001E-2</v>
      </c>
      <c r="BA80" s="77">
        <v>5.6637800000000002E-2</v>
      </c>
      <c r="BB80" s="77">
        <v>5.9543100000000002E-2</v>
      </c>
      <c r="BC80" s="77">
        <v>6.2610399999999997E-2</v>
      </c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95"/>
      <c r="BP80" s="65">
        <v>66</v>
      </c>
      <c r="BQ80" s="77">
        <v>2.8742799999999999E-2</v>
      </c>
      <c r="BR80" s="77">
        <v>3.03322E-2</v>
      </c>
      <c r="BS80" s="77">
        <v>3.2089199999999998E-2</v>
      </c>
      <c r="BT80" s="77">
        <v>3.4031400000000003E-2</v>
      </c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96"/>
      <c r="CH80" s="94"/>
      <c r="CI80" s="95"/>
      <c r="CJ80" s="95"/>
      <c r="CK80" s="95"/>
      <c r="CL80" s="95"/>
      <c r="CM80" s="95"/>
      <c r="CN80" s="95"/>
      <c r="CO80" s="95"/>
      <c r="CP80" s="95"/>
      <c r="CQ80" s="95"/>
      <c r="CR80" s="96"/>
      <c r="DI80" s="94"/>
      <c r="DJ80" s="65">
        <v>66</v>
      </c>
      <c r="DK80" s="77">
        <v>0.12747339999999999</v>
      </c>
      <c r="DL80" s="77">
        <v>0.1189134</v>
      </c>
      <c r="DM80" s="77">
        <v>0.1120353</v>
      </c>
      <c r="DN80" s="77">
        <v>0.1064544</v>
      </c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95"/>
      <c r="EA80" s="65">
        <v>66</v>
      </c>
      <c r="EB80" s="77">
        <v>0.1179333</v>
      </c>
      <c r="EC80" s="77">
        <v>0.1088737</v>
      </c>
      <c r="ED80" s="77">
        <v>0.10150289999999999</v>
      </c>
      <c r="EE80" s="77">
        <v>9.5436400000000005E-2</v>
      </c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96"/>
      <c r="ES80" s="94"/>
      <c r="ET80" s="65">
        <v>66</v>
      </c>
      <c r="EU80" s="77">
        <v>0.1955084</v>
      </c>
      <c r="EV80" s="77">
        <v>0.1704862</v>
      </c>
      <c r="EW80" s="77">
        <v>0.15216489999999999</v>
      </c>
      <c r="EX80" s="77">
        <v>0.13827519999999999</v>
      </c>
      <c r="EY80" s="77"/>
      <c r="EZ80" s="77"/>
      <c r="FA80" s="77"/>
      <c r="FB80" s="77"/>
      <c r="FC80" s="77"/>
      <c r="FD80" s="77"/>
      <c r="FE80" s="77"/>
      <c r="FF80" s="77"/>
      <c r="FG80" s="77"/>
      <c r="FH80" s="77"/>
      <c r="FI80" s="77"/>
      <c r="FJ80" s="95"/>
      <c r="FK80" s="65">
        <v>66</v>
      </c>
      <c r="FL80" s="77">
        <v>0.1880165</v>
      </c>
      <c r="FM80" s="77">
        <v>0.16247909999999999</v>
      </c>
      <c r="FN80" s="77">
        <v>0.1436423</v>
      </c>
      <c r="FO80" s="77">
        <v>0.12924099999999999</v>
      </c>
      <c r="FP80" s="77"/>
      <c r="FQ80" s="77"/>
      <c r="FR80" s="77"/>
      <c r="FS80" s="77"/>
      <c r="FT80" s="77"/>
      <c r="FU80" s="77"/>
      <c r="FV80" s="77"/>
      <c r="FW80" s="77"/>
      <c r="FX80" s="77"/>
      <c r="FY80" s="77"/>
      <c r="FZ80" s="77"/>
      <c r="GA80" s="96"/>
    </row>
    <row r="81" spans="1:183" ht="15" customHeight="1" x14ac:dyDescent="0.25">
      <c r="A81" s="110">
        <v>67</v>
      </c>
      <c r="B81" s="75">
        <v>5.9486799999999999E-2</v>
      </c>
      <c r="C81" s="75">
        <v>3.1959500000000002E-2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93"/>
      <c r="Q81" s="65">
        <v>67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9">
        <v>0</v>
      </c>
      <c r="Y81" s="79">
        <v>0</v>
      </c>
      <c r="Z81" s="79">
        <v>0</v>
      </c>
      <c r="AA81" s="79">
        <v>0</v>
      </c>
      <c r="AB81" s="79">
        <v>0</v>
      </c>
      <c r="AC81" s="79">
        <v>0</v>
      </c>
      <c r="AD81" s="79">
        <v>0</v>
      </c>
      <c r="AE81" s="117">
        <v>0</v>
      </c>
      <c r="AG81" s="65">
        <v>67</v>
      </c>
      <c r="AH81" s="117">
        <v>0</v>
      </c>
      <c r="AI81" s="117">
        <v>0</v>
      </c>
      <c r="AJ81" s="77">
        <v>0</v>
      </c>
      <c r="AK81" s="77">
        <v>0</v>
      </c>
      <c r="AL81" s="77">
        <v>0</v>
      </c>
      <c r="AM81" s="77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0</v>
      </c>
      <c r="AS81" s="79">
        <v>0</v>
      </c>
      <c r="AT81" s="79">
        <v>0</v>
      </c>
      <c r="AU81" s="79">
        <v>0</v>
      </c>
      <c r="AX81" s="94"/>
      <c r="AY81" s="65">
        <v>67</v>
      </c>
      <c r="AZ81" s="77">
        <v>5.9486799999999999E-2</v>
      </c>
      <c r="BA81" s="77">
        <v>6.2559100000000006E-2</v>
      </c>
      <c r="BB81" s="77">
        <v>6.5797999999999995E-2</v>
      </c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95"/>
      <c r="BP81" s="65">
        <v>67</v>
      </c>
      <c r="BQ81" s="77">
        <v>3.1959500000000002E-2</v>
      </c>
      <c r="BR81" s="77">
        <v>3.3824800000000002E-2</v>
      </c>
      <c r="BS81" s="77">
        <v>3.5885599999999997E-2</v>
      </c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96"/>
      <c r="CH81" s="94"/>
      <c r="CI81" s="95"/>
      <c r="CJ81" s="95"/>
      <c r="CK81" s="95"/>
      <c r="CL81" s="95"/>
      <c r="CM81" s="95"/>
      <c r="CN81" s="95"/>
      <c r="CO81" s="95"/>
      <c r="CP81" s="95"/>
      <c r="CQ81" s="95"/>
      <c r="CR81" s="96"/>
      <c r="DI81" s="94"/>
      <c r="DJ81" s="65">
        <v>67</v>
      </c>
      <c r="DK81" s="77">
        <v>0.13012599999999999</v>
      </c>
      <c r="DL81" s="77">
        <v>0.1217048</v>
      </c>
      <c r="DM81" s="77">
        <v>0.11496149999999999</v>
      </c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95"/>
      <c r="EA81" s="65">
        <v>67</v>
      </c>
      <c r="EB81" s="77">
        <v>0.1195523</v>
      </c>
      <c r="EC81" s="77">
        <v>0.1105946</v>
      </c>
      <c r="ED81" s="77">
        <v>0.1033255</v>
      </c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96"/>
      <c r="ES81" s="94"/>
      <c r="ET81" s="65">
        <v>67</v>
      </c>
      <c r="EU81" s="77">
        <v>0.1974445</v>
      </c>
      <c r="EV81" s="77">
        <v>0.1726483</v>
      </c>
      <c r="EW81" s="77">
        <v>0.1545107</v>
      </c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95"/>
      <c r="FK81" s="65">
        <v>67</v>
      </c>
      <c r="FL81" s="77">
        <v>0.18916189999999999</v>
      </c>
      <c r="FM81" s="77">
        <v>0.16376540000000001</v>
      </c>
      <c r="FN81" s="77">
        <v>0.14504810000000001</v>
      </c>
      <c r="FO81" s="77"/>
      <c r="FP81" s="77"/>
      <c r="FQ81" s="77"/>
      <c r="FR81" s="77"/>
      <c r="FS81" s="77"/>
      <c r="FT81" s="77"/>
      <c r="FU81" s="77"/>
      <c r="FV81" s="77"/>
      <c r="FW81" s="77"/>
      <c r="FX81" s="77"/>
      <c r="FY81" s="77"/>
      <c r="FZ81" s="77"/>
      <c r="GA81" s="96"/>
    </row>
    <row r="82" spans="1:183" ht="15" customHeight="1" x14ac:dyDescent="0.25">
      <c r="A82" s="110">
        <v>68</v>
      </c>
      <c r="B82" s="75">
        <v>6.5786800000000006E-2</v>
      </c>
      <c r="C82" s="75">
        <v>3.57395E-2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93"/>
      <c r="Q82" s="65">
        <v>68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9">
        <v>0</v>
      </c>
      <c r="Y82" s="79">
        <v>0</v>
      </c>
      <c r="Z82" s="79">
        <v>0</v>
      </c>
      <c r="AA82" s="79">
        <v>0</v>
      </c>
      <c r="AB82" s="79">
        <v>0</v>
      </c>
      <c r="AC82" s="79">
        <v>0</v>
      </c>
      <c r="AD82" s="79">
        <v>0</v>
      </c>
      <c r="AE82" s="117">
        <v>0</v>
      </c>
      <c r="AG82" s="65">
        <v>68</v>
      </c>
      <c r="AH82" s="117">
        <v>0</v>
      </c>
      <c r="AI82" s="117">
        <v>0</v>
      </c>
      <c r="AJ82" s="77">
        <v>0</v>
      </c>
      <c r="AK82" s="77">
        <v>0</v>
      </c>
      <c r="AL82" s="77">
        <v>0</v>
      </c>
      <c r="AM82" s="77">
        <v>0</v>
      </c>
      <c r="AN82" s="79">
        <v>0</v>
      </c>
      <c r="AO82" s="79">
        <v>0</v>
      </c>
      <c r="AP82" s="79">
        <v>0</v>
      </c>
      <c r="AQ82" s="79">
        <v>0</v>
      </c>
      <c r="AR82" s="79">
        <v>0</v>
      </c>
      <c r="AS82" s="79">
        <v>0</v>
      </c>
      <c r="AT82" s="79">
        <v>0</v>
      </c>
      <c r="AU82" s="79">
        <v>0</v>
      </c>
      <c r="AX82" s="94"/>
      <c r="AY82" s="65">
        <v>68</v>
      </c>
      <c r="AZ82" s="77">
        <v>6.5786800000000006E-2</v>
      </c>
      <c r="BA82" s="77">
        <v>6.9203899999999999E-2</v>
      </c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95"/>
      <c r="BP82" s="65">
        <v>68</v>
      </c>
      <c r="BQ82" s="77">
        <v>3.57395E-2</v>
      </c>
      <c r="BR82" s="77">
        <v>3.7930400000000003E-2</v>
      </c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96"/>
      <c r="CH82" s="94"/>
      <c r="CI82" s="95"/>
      <c r="CJ82" s="95"/>
      <c r="CK82" s="95"/>
      <c r="CL82" s="95"/>
      <c r="CM82" s="95"/>
      <c r="CN82" s="95"/>
      <c r="CO82" s="95"/>
      <c r="CP82" s="95"/>
      <c r="CQ82" s="95"/>
      <c r="CR82" s="96"/>
      <c r="DI82" s="94"/>
      <c r="DJ82" s="65">
        <v>68</v>
      </c>
      <c r="DK82" s="77">
        <v>0.13315740000000001</v>
      </c>
      <c r="DL82" s="77">
        <v>0.1248774</v>
      </c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95"/>
      <c r="EA82" s="65">
        <v>68</v>
      </c>
      <c r="EB82" s="77">
        <v>0.1214456</v>
      </c>
      <c r="EC82" s="77">
        <v>0.1125946</v>
      </c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96"/>
      <c r="ES82" s="94"/>
      <c r="ET82" s="65">
        <v>68</v>
      </c>
      <c r="EU82" s="77">
        <v>0.1997999</v>
      </c>
      <c r="EV82" s="77">
        <v>0.17520859999999999</v>
      </c>
      <c r="EW82" s="77"/>
      <c r="EX82" s="77"/>
      <c r="EY82" s="77"/>
      <c r="EZ82" s="77"/>
      <c r="FA82" s="77"/>
      <c r="FB82" s="77"/>
      <c r="FC82" s="77"/>
      <c r="FD82" s="77"/>
      <c r="FE82" s="77"/>
      <c r="FF82" s="77"/>
      <c r="FG82" s="77"/>
      <c r="FH82" s="77"/>
      <c r="FI82" s="77"/>
      <c r="FJ82" s="95"/>
      <c r="FK82" s="65">
        <v>68</v>
      </c>
      <c r="FL82" s="77">
        <v>0.1905896</v>
      </c>
      <c r="FM82" s="77">
        <v>0.16532549999999999</v>
      </c>
      <c r="FN82" s="77"/>
      <c r="FO82" s="77"/>
      <c r="FP82" s="77"/>
      <c r="FQ82" s="77"/>
      <c r="FR82" s="77"/>
      <c r="FS82" s="77"/>
      <c r="FT82" s="77"/>
      <c r="FU82" s="77"/>
      <c r="FV82" s="77"/>
      <c r="FW82" s="77"/>
      <c r="FX82" s="77"/>
      <c r="FY82" s="77"/>
      <c r="FZ82" s="77"/>
      <c r="GA82" s="96"/>
    </row>
    <row r="83" spans="1:183" ht="15" customHeight="1" x14ac:dyDescent="0.25">
      <c r="A83" s="110">
        <v>69</v>
      </c>
      <c r="B83" s="75">
        <v>7.2813199999999995E-2</v>
      </c>
      <c r="C83" s="75">
        <v>4.0186600000000003E-2</v>
      </c>
      <c r="D83" s="77">
        <v>0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93"/>
      <c r="Q83" s="65">
        <v>69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9">
        <v>0</v>
      </c>
      <c r="Y83" s="79">
        <v>0</v>
      </c>
      <c r="Z83" s="79">
        <v>0</v>
      </c>
      <c r="AA83" s="79">
        <v>0</v>
      </c>
      <c r="AB83" s="79">
        <v>0</v>
      </c>
      <c r="AC83" s="79">
        <v>0</v>
      </c>
      <c r="AD83" s="79">
        <v>0</v>
      </c>
      <c r="AE83" s="117">
        <v>0</v>
      </c>
      <c r="AG83" s="65">
        <v>69</v>
      </c>
      <c r="AH83" s="117">
        <v>0</v>
      </c>
      <c r="AI83" s="117">
        <v>0</v>
      </c>
      <c r="AJ83" s="77">
        <v>0</v>
      </c>
      <c r="AK83" s="77">
        <v>0</v>
      </c>
      <c r="AL83" s="77">
        <v>0</v>
      </c>
      <c r="AM83" s="77">
        <v>0</v>
      </c>
      <c r="AN83" s="79">
        <v>0</v>
      </c>
      <c r="AO83" s="79">
        <v>0</v>
      </c>
      <c r="AP83" s="79">
        <v>0</v>
      </c>
      <c r="AQ83" s="79">
        <v>0</v>
      </c>
      <c r="AR83" s="79">
        <v>0</v>
      </c>
      <c r="AS83" s="79">
        <v>0</v>
      </c>
      <c r="AT83" s="79">
        <v>0</v>
      </c>
      <c r="AU83" s="79">
        <v>0</v>
      </c>
      <c r="AX83" s="94"/>
      <c r="AY83" s="65">
        <v>69</v>
      </c>
      <c r="AZ83" s="77">
        <v>7.2813199999999995E-2</v>
      </c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95"/>
      <c r="BP83" s="65">
        <v>69</v>
      </c>
      <c r="BQ83" s="77">
        <v>4.0186600000000003E-2</v>
      </c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96"/>
      <c r="CH83" s="94"/>
      <c r="CI83" s="95"/>
      <c r="CJ83" s="95"/>
      <c r="CK83" s="95"/>
      <c r="CL83" s="95"/>
      <c r="CM83" s="95"/>
      <c r="CN83" s="95"/>
      <c r="CO83" s="95"/>
      <c r="CP83" s="95"/>
      <c r="CQ83" s="95"/>
      <c r="CR83" s="96"/>
      <c r="DI83" s="94"/>
      <c r="DJ83" s="65">
        <v>69</v>
      </c>
      <c r="DK83" s="77">
        <v>0.13660359999999999</v>
      </c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95"/>
      <c r="EA83" s="65">
        <v>69</v>
      </c>
      <c r="EB83" s="77">
        <v>0.12364319999999999</v>
      </c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96"/>
      <c r="ES83" s="94"/>
      <c r="ET83" s="65">
        <v>69</v>
      </c>
      <c r="EU83" s="77">
        <v>0.20261789999999999</v>
      </c>
      <c r="EV83" s="77"/>
      <c r="EW83" s="77"/>
      <c r="EX83" s="77"/>
      <c r="EY83" s="77"/>
      <c r="EZ83" s="77"/>
      <c r="FA83" s="77"/>
      <c r="FB83" s="77"/>
      <c r="FC83" s="77"/>
      <c r="FD83" s="77"/>
      <c r="FE83" s="77"/>
      <c r="FF83" s="77"/>
      <c r="FG83" s="77"/>
      <c r="FH83" s="77"/>
      <c r="FI83" s="77"/>
      <c r="FJ83" s="95"/>
      <c r="FK83" s="65">
        <v>69</v>
      </c>
      <c r="FL83" s="77">
        <v>0.19233239999999999</v>
      </c>
      <c r="FM83" s="77"/>
      <c r="FN83" s="77"/>
      <c r="FO83" s="77"/>
      <c r="FP83" s="77"/>
      <c r="FQ83" s="77"/>
      <c r="FR83" s="77"/>
      <c r="FS83" s="77"/>
      <c r="FT83" s="77"/>
      <c r="FU83" s="77"/>
      <c r="FV83" s="77"/>
      <c r="FW83" s="77"/>
      <c r="FX83" s="77"/>
      <c r="FY83" s="77"/>
      <c r="FZ83" s="77"/>
      <c r="GA83" s="96"/>
    </row>
    <row r="84" spans="1:183" ht="15" customHeight="1" x14ac:dyDescent="0.25">
      <c r="A84" s="110">
        <v>70</v>
      </c>
      <c r="B84" s="75">
        <v>8.0654799999999999E-2</v>
      </c>
      <c r="C84" s="75">
        <v>4.5434099999999998E-2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93"/>
      <c r="Q84" s="65">
        <v>70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9">
        <v>0</v>
      </c>
      <c r="Y84" s="79">
        <v>0</v>
      </c>
      <c r="Z84" s="79">
        <v>0</v>
      </c>
      <c r="AA84" s="79">
        <v>0</v>
      </c>
      <c r="AB84" s="79">
        <v>0</v>
      </c>
      <c r="AC84" s="79">
        <v>0</v>
      </c>
      <c r="AD84" s="79">
        <v>0</v>
      </c>
      <c r="AE84" s="117">
        <v>0</v>
      </c>
      <c r="AG84" s="65">
        <v>70</v>
      </c>
      <c r="AH84" s="117">
        <v>0</v>
      </c>
      <c r="AI84" s="117">
        <v>0</v>
      </c>
      <c r="AJ84" s="77">
        <v>0</v>
      </c>
      <c r="AK84" s="77">
        <v>0</v>
      </c>
      <c r="AL84" s="77">
        <v>0</v>
      </c>
      <c r="AM84" s="77">
        <v>0</v>
      </c>
      <c r="AN84" s="79">
        <v>0</v>
      </c>
      <c r="AO84" s="79">
        <v>0</v>
      </c>
      <c r="AP84" s="79">
        <v>0</v>
      </c>
      <c r="AQ84" s="79">
        <v>0</v>
      </c>
      <c r="AR84" s="79">
        <v>0</v>
      </c>
      <c r="AS84" s="79">
        <v>0</v>
      </c>
      <c r="AT84" s="79">
        <v>0</v>
      </c>
      <c r="AU84" s="79">
        <v>0</v>
      </c>
      <c r="AX84" s="94"/>
      <c r="AY84" s="65">
        <v>70</v>
      </c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95"/>
      <c r="BP84" s="65">
        <v>70</v>
      </c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96"/>
      <c r="CH84" s="94"/>
      <c r="CI84" s="95"/>
      <c r="CJ84" s="95"/>
      <c r="CK84" s="95"/>
      <c r="CL84" s="95"/>
      <c r="CM84" s="95"/>
      <c r="CN84" s="95"/>
      <c r="CO84" s="95"/>
      <c r="CP84" s="95"/>
      <c r="CQ84" s="95"/>
      <c r="CR84" s="96"/>
      <c r="DI84" s="94"/>
      <c r="DJ84" s="65">
        <v>70</v>
      </c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95"/>
      <c r="EA84" s="65">
        <v>70</v>
      </c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96"/>
      <c r="ES84" s="94"/>
      <c r="ET84" s="65">
        <v>70</v>
      </c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95"/>
      <c r="FK84" s="65">
        <v>70</v>
      </c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96"/>
    </row>
    <row r="85" spans="1:183" ht="15" customHeight="1" x14ac:dyDescent="0.25">
      <c r="A85" s="110">
        <v>71</v>
      </c>
      <c r="B85" s="75">
        <v>9.9243499999999998E-2</v>
      </c>
      <c r="C85" s="75">
        <v>5.6788900000000003E-2</v>
      </c>
      <c r="D85" s="111">
        <v>0</v>
      </c>
      <c r="E85" s="111">
        <v>0</v>
      </c>
      <c r="F85" s="111">
        <v>0</v>
      </c>
      <c r="G85" s="111">
        <v>0</v>
      </c>
      <c r="H85" s="111">
        <v>0</v>
      </c>
      <c r="I85" s="111">
        <v>0</v>
      </c>
      <c r="J85" s="111">
        <v>0</v>
      </c>
      <c r="K85" s="111">
        <v>0</v>
      </c>
      <c r="L85" s="111">
        <v>0</v>
      </c>
      <c r="M85" s="111">
        <v>0</v>
      </c>
      <c r="N85" s="111">
        <v>0</v>
      </c>
      <c r="O85" s="111">
        <v>0</v>
      </c>
      <c r="P85" s="93"/>
      <c r="Q85" s="65">
        <v>71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9">
        <v>0</v>
      </c>
      <c r="Y85" s="79">
        <v>0</v>
      </c>
      <c r="Z85" s="117">
        <v>0</v>
      </c>
      <c r="AA85" s="117">
        <v>0</v>
      </c>
      <c r="AB85" s="117">
        <v>0</v>
      </c>
      <c r="AC85" s="117">
        <v>0</v>
      </c>
      <c r="AD85" s="117">
        <v>0</v>
      </c>
      <c r="AE85" s="117">
        <v>0</v>
      </c>
      <c r="AG85" s="65">
        <v>71</v>
      </c>
      <c r="AH85" s="117">
        <v>0</v>
      </c>
      <c r="AI85" s="117">
        <v>0</v>
      </c>
      <c r="AJ85" s="77">
        <v>0</v>
      </c>
      <c r="AK85" s="77">
        <v>0</v>
      </c>
      <c r="AL85" s="77">
        <v>0</v>
      </c>
      <c r="AM85" s="77">
        <v>0</v>
      </c>
      <c r="AN85" s="79">
        <v>0</v>
      </c>
      <c r="AO85" s="79">
        <v>0</v>
      </c>
      <c r="AP85" s="79">
        <v>0</v>
      </c>
      <c r="AQ85" s="79">
        <v>0</v>
      </c>
      <c r="AR85" s="79">
        <v>0</v>
      </c>
      <c r="AS85" s="79">
        <v>0</v>
      </c>
      <c r="AT85" s="79">
        <v>0</v>
      </c>
      <c r="AU85" s="79">
        <v>0</v>
      </c>
      <c r="AX85" s="94"/>
      <c r="AY85" s="65">
        <v>71</v>
      </c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95"/>
      <c r="BP85" s="65">
        <v>71</v>
      </c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96"/>
      <c r="CH85" s="94"/>
      <c r="CI85" s="95"/>
      <c r="CJ85" s="95"/>
      <c r="CK85" s="95"/>
      <c r="CL85" s="95"/>
      <c r="CM85" s="95"/>
      <c r="CN85" s="95"/>
      <c r="CO85" s="95"/>
      <c r="CP85" s="95"/>
      <c r="CQ85" s="95"/>
      <c r="CR85" s="96"/>
      <c r="DI85" s="94"/>
      <c r="DJ85" s="65">
        <v>71</v>
      </c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95"/>
      <c r="EA85" s="65">
        <v>71</v>
      </c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96"/>
      <c r="ES85" s="94"/>
      <c r="ET85" s="65">
        <v>71</v>
      </c>
      <c r="EU85" s="77"/>
      <c r="EV85" s="77"/>
      <c r="EW85" s="77"/>
      <c r="EX85" s="77"/>
      <c r="EY85" s="77"/>
      <c r="EZ85" s="77"/>
      <c r="FA85" s="77"/>
      <c r="FB85" s="77"/>
      <c r="FC85" s="77"/>
      <c r="FD85" s="77"/>
      <c r="FE85" s="77"/>
      <c r="FF85" s="77"/>
      <c r="FG85" s="77"/>
      <c r="FH85" s="77"/>
      <c r="FI85" s="77"/>
      <c r="FJ85" s="95"/>
      <c r="FK85" s="65">
        <v>71</v>
      </c>
      <c r="FL85" s="77"/>
      <c r="FM85" s="77"/>
      <c r="FN85" s="77"/>
      <c r="FO85" s="77"/>
      <c r="FP85" s="77"/>
      <c r="FQ85" s="77"/>
      <c r="FR85" s="77"/>
      <c r="FS85" s="77"/>
      <c r="FT85" s="77"/>
      <c r="FU85" s="77"/>
      <c r="FV85" s="77"/>
      <c r="FW85" s="77"/>
      <c r="FX85" s="77"/>
      <c r="FY85" s="77"/>
      <c r="FZ85" s="77"/>
      <c r="GA85" s="96"/>
    </row>
    <row r="86" spans="1:183" ht="15" customHeight="1" x14ac:dyDescent="0.25">
      <c r="A86" s="110">
        <v>72</v>
      </c>
      <c r="B86" s="75">
        <v>0.1097534</v>
      </c>
      <c r="C86" s="75">
        <v>6.3963500000000006E-2</v>
      </c>
      <c r="D86" s="111">
        <v>0</v>
      </c>
      <c r="E86" s="111">
        <v>0</v>
      </c>
      <c r="F86" s="111">
        <v>0</v>
      </c>
      <c r="G86" s="111">
        <v>0</v>
      </c>
      <c r="H86" s="111">
        <v>0</v>
      </c>
      <c r="I86" s="111">
        <v>0</v>
      </c>
      <c r="J86" s="111">
        <v>0</v>
      </c>
      <c r="K86" s="111">
        <v>0</v>
      </c>
      <c r="L86" s="111">
        <v>0</v>
      </c>
      <c r="M86" s="111">
        <v>0</v>
      </c>
      <c r="N86" s="111">
        <v>0</v>
      </c>
      <c r="O86" s="111">
        <v>0</v>
      </c>
      <c r="Q86" s="110">
        <v>72</v>
      </c>
      <c r="R86" s="111">
        <v>0</v>
      </c>
      <c r="S86" s="111">
        <v>0</v>
      </c>
      <c r="T86" s="111">
        <v>0</v>
      </c>
      <c r="U86" s="111">
        <v>0</v>
      </c>
      <c r="V86" s="111">
        <v>0</v>
      </c>
      <c r="W86" s="111">
        <v>0</v>
      </c>
      <c r="X86" s="117">
        <v>0</v>
      </c>
      <c r="Y86" s="117">
        <v>0</v>
      </c>
      <c r="Z86" s="117">
        <v>0</v>
      </c>
      <c r="AA86" s="117">
        <v>0</v>
      </c>
      <c r="AB86" s="117">
        <v>0</v>
      </c>
      <c r="AC86" s="117">
        <v>0</v>
      </c>
      <c r="AD86" s="117">
        <v>0</v>
      </c>
      <c r="AE86" s="117">
        <v>0</v>
      </c>
      <c r="AG86" s="110">
        <v>72</v>
      </c>
      <c r="AH86" s="117">
        <v>0</v>
      </c>
      <c r="AI86" s="117">
        <v>0</v>
      </c>
      <c r="AJ86" s="77">
        <v>0</v>
      </c>
      <c r="AK86" s="77">
        <v>0</v>
      </c>
      <c r="AL86" s="77">
        <v>0</v>
      </c>
      <c r="AM86" s="77">
        <v>0</v>
      </c>
      <c r="AN86" s="79">
        <v>0</v>
      </c>
      <c r="AO86" s="79">
        <v>0</v>
      </c>
      <c r="AP86" s="79">
        <v>0</v>
      </c>
      <c r="AQ86" s="79">
        <v>0</v>
      </c>
      <c r="AR86" s="79">
        <v>0</v>
      </c>
      <c r="AS86" s="79">
        <v>0</v>
      </c>
      <c r="AT86" s="79">
        <v>0</v>
      </c>
      <c r="AU86" s="79">
        <v>0</v>
      </c>
      <c r="AX86" s="94"/>
      <c r="AY86" s="65">
        <v>72</v>
      </c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95"/>
      <c r="BP86" s="65">
        <v>72</v>
      </c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96"/>
      <c r="CH86" s="94"/>
      <c r="CI86" s="95"/>
      <c r="CJ86" s="95"/>
      <c r="CK86" s="95"/>
      <c r="CL86" s="95"/>
      <c r="CM86" s="95"/>
      <c r="CN86" s="95"/>
      <c r="CO86" s="95"/>
      <c r="CP86" s="95"/>
      <c r="CQ86" s="95"/>
      <c r="CR86" s="96"/>
      <c r="DI86" s="94"/>
      <c r="DJ86" s="65">
        <v>72</v>
      </c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95"/>
      <c r="EA86" s="65">
        <v>72</v>
      </c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96"/>
      <c r="ES86" s="94"/>
      <c r="ET86" s="65">
        <v>72</v>
      </c>
      <c r="EU86" s="77"/>
      <c r="EV86" s="77"/>
      <c r="EW86" s="77"/>
      <c r="EX86" s="77"/>
      <c r="EY86" s="77"/>
      <c r="EZ86" s="77"/>
      <c r="FA86" s="77"/>
      <c r="FB86" s="77"/>
      <c r="FC86" s="77"/>
      <c r="FD86" s="77"/>
      <c r="FE86" s="77"/>
      <c r="FF86" s="77"/>
      <c r="FG86" s="77"/>
      <c r="FH86" s="77"/>
      <c r="FI86" s="77"/>
      <c r="FJ86" s="95"/>
      <c r="FK86" s="65">
        <v>72</v>
      </c>
      <c r="FL86" s="77"/>
      <c r="FM86" s="77"/>
      <c r="FN86" s="77"/>
      <c r="FO86" s="77"/>
      <c r="FP86" s="77"/>
      <c r="FQ86" s="77"/>
      <c r="FR86" s="77"/>
      <c r="FS86" s="77"/>
      <c r="FT86" s="77"/>
      <c r="FU86" s="77"/>
      <c r="FV86" s="77"/>
      <c r="FW86" s="77"/>
      <c r="FX86" s="77"/>
      <c r="FY86" s="77"/>
      <c r="FZ86" s="77"/>
      <c r="GA86" s="96"/>
    </row>
    <row r="87" spans="1:183" ht="15" customHeight="1" x14ac:dyDescent="0.25">
      <c r="A87" s="110">
        <v>73</v>
      </c>
      <c r="B87" s="75">
        <v>0.12096</v>
      </c>
      <c r="C87" s="75">
        <v>7.1983099999999994E-2</v>
      </c>
      <c r="D87" s="111">
        <v>0</v>
      </c>
      <c r="E87" s="111">
        <v>0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  <c r="K87" s="111">
        <v>0</v>
      </c>
      <c r="L87" s="111">
        <v>0</v>
      </c>
      <c r="M87" s="111">
        <v>0</v>
      </c>
      <c r="N87" s="111">
        <v>0</v>
      </c>
      <c r="O87" s="111">
        <v>0</v>
      </c>
      <c r="Q87" s="110">
        <v>73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1">
        <v>0</v>
      </c>
      <c r="X87" s="117">
        <v>0</v>
      </c>
      <c r="Y87" s="117">
        <v>0</v>
      </c>
      <c r="Z87" s="117">
        <v>0</v>
      </c>
      <c r="AA87" s="117">
        <v>0</v>
      </c>
      <c r="AB87" s="117">
        <v>0</v>
      </c>
      <c r="AC87" s="117">
        <v>0</v>
      </c>
      <c r="AD87" s="117">
        <v>0</v>
      </c>
      <c r="AE87" s="117">
        <v>0</v>
      </c>
      <c r="AG87" s="110">
        <v>73</v>
      </c>
      <c r="AH87" s="117">
        <v>0</v>
      </c>
      <c r="AI87" s="117">
        <v>0</v>
      </c>
      <c r="AJ87" s="77">
        <v>0</v>
      </c>
      <c r="AK87" s="77">
        <v>0</v>
      </c>
      <c r="AL87" s="77">
        <v>0</v>
      </c>
      <c r="AM87" s="77">
        <v>0</v>
      </c>
      <c r="AN87" s="79">
        <v>0</v>
      </c>
      <c r="AO87" s="79">
        <v>0</v>
      </c>
      <c r="AP87" s="79">
        <v>0</v>
      </c>
      <c r="AQ87" s="79">
        <v>0</v>
      </c>
      <c r="AR87" s="79">
        <v>0</v>
      </c>
      <c r="AS87" s="79">
        <v>0</v>
      </c>
      <c r="AT87" s="79">
        <v>0</v>
      </c>
      <c r="AU87" s="79">
        <v>0</v>
      </c>
      <c r="AX87" s="94"/>
      <c r="AY87" s="65">
        <v>73</v>
      </c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95"/>
      <c r="BP87" s="65">
        <v>73</v>
      </c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96"/>
      <c r="CH87" s="94"/>
      <c r="CI87" s="95"/>
      <c r="CJ87" s="95"/>
      <c r="CK87" s="95"/>
      <c r="CL87" s="95"/>
      <c r="CM87" s="95"/>
      <c r="CN87" s="95"/>
      <c r="CO87" s="95"/>
      <c r="CP87" s="95"/>
      <c r="CQ87" s="95"/>
      <c r="CR87" s="96"/>
      <c r="DI87" s="94"/>
      <c r="DJ87" s="65">
        <v>73</v>
      </c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95"/>
      <c r="EA87" s="65">
        <v>73</v>
      </c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96"/>
      <c r="ES87" s="94"/>
      <c r="ET87" s="65">
        <v>73</v>
      </c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95"/>
      <c r="FK87" s="65">
        <v>73</v>
      </c>
      <c r="FL87" s="77"/>
      <c r="FM87" s="77"/>
      <c r="FN87" s="77"/>
      <c r="FO87" s="77"/>
      <c r="FP87" s="77"/>
      <c r="FQ87" s="77"/>
      <c r="FR87" s="77"/>
      <c r="FS87" s="77"/>
      <c r="FT87" s="77"/>
      <c r="FU87" s="77"/>
      <c r="FV87" s="77"/>
      <c r="FW87" s="77"/>
      <c r="FX87" s="77"/>
      <c r="FY87" s="77"/>
      <c r="FZ87" s="77"/>
      <c r="GA87" s="96"/>
    </row>
    <row r="88" spans="1:183" ht="15" customHeight="1" x14ac:dyDescent="0.25">
      <c r="A88" s="110">
        <v>74</v>
      </c>
      <c r="B88" s="75">
        <v>0.1328336</v>
      </c>
      <c r="C88" s="75">
        <v>8.0877199999999996E-2</v>
      </c>
      <c r="D88" s="111">
        <v>0</v>
      </c>
      <c r="E88" s="111">
        <v>0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  <c r="K88" s="111">
        <v>0</v>
      </c>
      <c r="L88" s="111">
        <v>0</v>
      </c>
      <c r="M88" s="111">
        <v>0</v>
      </c>
      <c r="N88" s="111">
        <v>0</v>
      </c>
      <c r="O88" s="111">
        <v>0</v>
      </c>
      <c r="Q88" s="110">
        <v>74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7">
        <v>0</v>
      </c>
      <c r="Y88" s="117">
        <v>0</v>
      </c>
      <c r="Z88" s="117">
        <v>0</v>
      </c>
      <c r="AA88" s="117">
        <v>0</v>
      </c>
      <c r="AB88" s="117">
        <v>0</v>
      </c>
      <c r="AC88" s="117">
        <v>0</v>
      </c>
      <c r="AD88" s="117">
        <v>0</v>
      </c>
      <c r="AE88" s="117">
        <v>0</v>
      </c>
      <c r="AG88" s="110">
        <v>74</v>
      </c>
      <c r="AH88" s="117">
        <v>0</v>
      </c>
      <c r="AI88" s="117">
        <v>0</v>
      </c>
      <c r="AJ88" s="77">
        <v>0</v>
      </c>
      <c r="AK88" s="77">
        <v>0</v>
      </c>
      <c r="AL88" s="77">
        <v>0</v>
      </c>
      <c r="AM88" s="77">
        <v>0</v>
      </c>
      <c r="AN88" s="79">
        <v>0</v>
      </c>
      <c r="AO88" s="79">
        <v>0</v>
      </c>
      <c r="AP88" s="79">
        <v>0</v>
      </c>
      <c r="AQ88" s="79">
        <v>0</v>
      </c>
      <c r="AR88" s="79">
        <v>0</v>
      </c>
      <c r="AS88" s="79">
        <v>0</v>
      </c>
      <c r="AT88" s="79">
        <v>0</v>
      </c>
      <c r="AU88" s="79">
        <v>0</v>
      </c>
      <c r="AX88" s="94"/>
      <c r="AY88" s="65">
        <v>74</v>
      </c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95"/>
      <c r="BP88" s="65">
        <v>74</v>
      </c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96"/>
      <c r="CH88" s="94"/>
      <c r="CI88" s="95"/>
      <c r="CJ88" s="95"/>
      <c r="CK88" s="95"/>
      <c r="CL88" s="95"/>
      <c r="CM88" s="95"/>
      <c r="CN88" s="95"/>
      <c r="CO88" s="95"/>
      <c r="CP88" s="95"/>
      <c r="CQ88" s="95"/>
      <c r="CR88" s="96"/>
      <c r="DI88" s="94"/>
      <c r="DJ88" s="65">
        <v>74</v>
      </c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95"/>
      <c r="EA88" s="65">
        <v>74</v>
      </c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96"/>
      <c r="ES88" s="94"/>
      <c r="ET88" s="65">
        <v>74</v>
      </c>
      <c r="EU88" s="77"/>
      <c r="EV88" s="77"/>
      <c r="EW88" s="77"/>
      <c r="EX88" s="77"/>
      <c r="EY88" s="77"/>
      <c r="EZ88" s="77"/>
      <c r="FA88" s="77"/>
      <c r="FB88" s="77"/>
      <c r="FC88" s="77"/>
      <c r="FD88" s="77"/>
      <c r="FE88" s="77"/>
      <c r="FF88" s="77"/>
      <c r="FG88" s="77"/>
      <c r="FH88" s="77"/>
      <c r="FI88" s="77"/>
      <c r="FJ88" s="95"/>
      <c r="FK88" s="65">
        <v>74</v>
      </c>
      <c r="FL88" s="77"/>
      <c r="FM88" s="77"/>
      <c r="FN88" s="77"/>
      <c r="FO88" s="77"/>
      <c r="FP88" s="77"/>
      <c r="FQ88" s="77"/>
      <c r="FR88" s="77"/>
      <c r="FS88" s="77"/>
      <c r="FT88" s="77"/>
      <c r="FU88" s="77"/>
      <c r="FV88" s="77"/>
      <c r="FW88" s="77"/>
      <c r="FX88" s="77"/>
      <c r="FY88" s="77"/>
      <c r="FZ88" s="77"/>
      <c r="GA88" s="96"/>
    </row>
    <row r="89" spans="1:183" ht="15" customHeight="1" x14ac:dyDescent="0.25">
      <c r="A89" s="110">
        <v>75</v>
      </c>
      <c r="B89" s="75">
        <v>0.14544850000000001</v>
      </c>
      <c r="C89" s="75">
        <v>9.0660699999999997E-2</v>
      </c>
      <c r="D89" s="111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11">
        <v>0</v>
      </c>
      <c r="M89" s="111">
        <v>0</v>
      </c>
      <c r="N89" s="111">
        <v>0</v>
      </c>
      <c r="O89" s="111">
        <v>0</v>
      </c>
      <c r="Q89" s="110">
        <v>75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X89" s="117">
        <v>0</v>
      </c>
      <c r="Y89" s="117">
        <v>0</v>
      </c>
      <c r="Z89" s="117">
        <v>0</v>
      </c>
      <c r="AA89" s="117">
        <v>0</v>
      </c>
      <c r="AB89" s="117">
        <v>0</v>
      </c>
      <c r="AC89" s="117">
        <v>0</v>
      </c>
      <c r="AD89" s="117">
        <v>0</v>
      </c>
      <c r="AE89" s="117">
        <v>0</v>
      </c>
      <c r="AG89" s="110">
        <v>75</v>
      </c>
      <c r="AH89" s="117">
        <v>0</v>
      </c>
      <c r="AI89" s="117">
        <v>0</v>
      </c>
      <c r="AJ89" s="77">
        <v>0</v>
      </c>
      <c r="AK89" s="77">
        <v>0</v>
      </c>
      <c r="AL89" s="77">
        <v>0</v>
      </c>
      <c r="AM89" s="77">
        <v>0</v>
      </c>
      <c r="AN89" s="79">
        <v>0</v>
      </c>
      <c r="AO89" s="79">
        <v>0</v>
      </c>
      <c r="AP89" s="79">
        <v>0</v>
      </c>
      <c r="AQ89" s="79">
        <v>0</v>
      </c>
      <c r="AR89" s="79">
        <v>0</v>
      </c>
      <c r="AS89" s="79">
        <v>0</v>
      </c>
      <c r="AT89" s="79">
        <v>0</v>
      </c>
      <c r="AU89" s="79">
        <v>0</v>
      </c>
      <c r="AX89" s="94"/>
      <c r="AY89" s="65">
        <v>75</v>
      </c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95"/>
      <c r="BP89" s="65">
        <v>75</v>
      </c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96"/>
      <c r="CH89" s="94"/>
      <c r="CI89" s="95"/>
      <c r="CJ89" s="95"/>
      <c r="CK89" s="95"/>
      <c r="CL89" s="95"/>
      <c r="CM89" s="95"/>
      <c r="CN89" s="95"/>
      <c r="CO89" s="95"/>
      <c r="CP89" s="95"/>
      <c r="CQ89" s="95"/>
      <c r="CR89" s="96"/>
      <c r="DI89" s="94"/>
      <c r="DJ89" s="65">
        <v>75</v>
      </c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95"/>
      <c r="EA89" s="65">
        <v>75</v>
      </c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96"/>
      <c r="ES89" s="94"/>
      <c r="ET89" s="65">
        <v>75</v>
      </c>
      <c r="EU89" s="77"/>
      <c r="EV89" s="77"/>
      <c r="EW89" s="77"/>
      <c r="EX89" s="77"/>
      <c r="EY89" s="77"/>
      <c r="EZ89" s="77"/>
      <c r="FA89" s="77"/>
      <c r="FB89" s="77"/>
      <c r="FC89" s="77"/>
      <c r="FD89" s="77"/>
      <c r="FE89" s="77"/>
      <c r="FF89" s="77"/>
      <c r="FG89" s="77"/>
      <c r="FH89" s="77"/>
      <c r="FI89" s="77"/>
      <c r="FJ89" s="95"/>
      <c r="FK89" s="65">
        <v>75</v>
      </c>
      <c r="FL89" s="77"/>
      <c r="FM89" s="77"/>
      <c r="FN89" s="77"/>
      <c r="FO89" s="77"/>
      <c r="FP89" s="77"/>
      <c r="FQ89" s="77"/>
      <c r="FR89" s="77"/>
      <c r="FS89" s="77"/>
      <c r="FT89" s="77"/>
      <c r="FU89" s="77"/>
      <c r="FV89" s="77"/>
      <c r="FW89" s="77"/>
      <c r="FX89" s="77"/>
      <c r="FY89" s="77"/>
      <c r="FZ89" s="77"/>
      <c r="GA89" s="96"/>
    </row>
    <row r="90" spans="1:183" ht="15" customHeight="1" x14ac:dyDescent="0.25">
      <c r="A90" s="110">
        <v>76</v>
      </c>
      <c r="B90" s="75">
        <v>0.15892310000000001</v>
      </c>
      <c r="C90" s="75">
        <v>0.1013781</v>
      </c>
      <c r="D90" s="111">
        <v>0</v>
      </c>
      <c r="E90" s="111">
        <v>0</v>
      </c>
      <c r="F90" s="111">
        <v>0</v>
      </c>
      <c r="G90" s="111">
        <v>0</v>
      </c>
      <c r="H90" s="111">
        <v>0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Q90" s="110">
        <v>76</v>
      </c>
      <c r="R90" s="111">
        <v>0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7">
        <v>0</v>
      </c>
      <c r="Y90" s="117">
        <v>0</v>
      </c>
      <c r="Z90" s="117">
        <v>0</v>
      </c>
      <c r="AA90" s="117">
        <v>0</v>
      </c>
      <c r="AB90" s="117">
        <v>0</v>
      </c>
      <c r="AC90" s="117">
        <v>0</v>
      </c>
      <c r="AD90" s="117">
        <v>0</v>
      </c>
      <c r="AE90" s="117">
        <v>0</v>
      </c>
      <c r="AG90" s="110">
        <v>76</v>
      </c>
      <c r="AH90" s="117">
        <v>0</v>
      </c>
      <c r="AI90" s="117">
        <v>0</v>
      </c>
      <c r="AJ90" s="77">
        <v>0</v>
      </c>
      <c r="AK90" s="77">
        <v>0</v>
      </c>
      <c r="AL90" s="77">
        <v>0</v>
      </c>
      <c r="AM90" s="77">
        <v>0</v>
      </c>
      <c r="AN90" s="79">
        <v>0</v>
      </c>
      <c r="AO90" s="79">
        <v>0</v>
      </c>
      <c r="AP90" s="79">
        <v>0</v>
      </c>
      <c r="AQ90" s="79">
        <v>0</v>
      </c>
      <c r="AR90" s="79">
        <v>0</v>
      </c>
      <c r="AS90" s="79">
        <v>0</v>
      </c>
      <c r="AT90" s="79">
        <v>0</v>
      </c>
      <c r="AU90" s="79">
        <v>0</v>
      </c>
      <c r="AX90" s="94"/>
      <c r="AY90" s="65">
        <v>76</v>
      </c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95"/>
      <c r="BP90" s="65">
        <v>76</v>
      </c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96"/>
      <c r="CH90" s="94"/>
      <c r="CI90" s="95"/>
      <c r="CJ90" s="95"/>
      <c r="CK90" s="95"/>
      <c r="CL90" s="95"/>
      <c r="CM90" s="95"/>
      <c r="CN90" s="95"/>
      <c r="CO90" s="95"/>
      <c r="CP90" s="95"/>
      <c r="CQ90" s="95"/>
      <c r="CR90" s="96"/>
      <c r="DI90" s="94"/>
      <c r="DJ90" s="65">
        <v>76</v>
      </c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95"/>
      <c r="EA90" s="65">
        <v>76</v>
      </c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96"/>
      <c r="ES90" s="94"/>
      <c r="ET90" s="65">
        <v>76</v>
      </c>
      <c r="EU90" s="77"/>
      <c r="EV90" s="77"/>
      <c r="EW90" s="77"/>
      <c r="EX90" s="77"/>
      <c r="EY90" s="77"/>
      <c r="EZ90" s="77"/>
      <c r="FA90" s="77"/>
      <c r="FB90" s="77"/>
      <c r="FC90" s="77"/>
      <c r="FD90" s="77"/>
      <c r="FE90" s="77"/>
      <c r="FF90" s="77"/>
      <c r="FG90" s="77"/>
      <c r="FH90" s="77"/>
      <c r="FI90" s="77"/>
      <c r="FJ90" s="95"/>
      <c r="FK90" s="65">
        <v>76</v>
      </c>
      <c r="FL90" s="77"/>
      <c r="FM90" s="77"/>
      <c r="FN90" s="77"/>
      <c r="FO90" s="77"/>
      <c r="FP90" s="77"/>
      <c r="FQ90" s="77"/>
      <c r="FR90" s="77"/>
      <c r="FS90" s="77"/>
      <c r="FT90" s="77"/>
      <c r="FU90" s="77"/>
      <c r="FV90" s="77"/>
      <c r="FW90" s="77"/>
      <c r="FX90" s="77"/>
      <c r="FY90" s="77"/>
      <c r="FZ90" s="77"/>
      <c r="GA90" s="96"/>
    </row>
    <row r="91" spans="1:183" ht="15" customHeight="1" x14ac:dyDescent="0.25">
      <c r="A91" s="110">
        <v>77</v>
      </c>
      <c r="B91" s="75">
        <v>0.1734946</v>
      </c>
      <c r="C91" s="75">
        <v>0.11316279999999999</v>
      </c>
      <c r="D91" s="111">
        <v>0</v>
      </c>
      <c r="E91" s="111">
        <v>0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  <c r="K91" s="111">
        <v>0</v>
      </c>
      <c r="L91" s="111">
        <v>0</v>
      </c>
      <c r="M91" s="111">
        <v>0</v>
      </c>
      <c r="N91" s="111">
        <v>0</v>
      </c>
      <c r="O91" s="111">
        <v>0</v>
      </c>
      <c r="Q91" s="110">
        <v>77</v>
      </c>
      <c r="R91" s="111">
        <v>0</v>
      </c>
      <c r="S91" s="111">
        <v>0</v>
      </c>
      <c r="T91" s="111">
        <v>0</v>
      </c>
      <c r="U91" s="111">
        <v>0</v>
      </c>
      <c r="V91" s="111">
        <v>0</v>
      </c>
      <c r="W91" s="111">
        <v>0</v>
      </c>
      <c r="X91" s="117">
        <v>0</v>
      </c>
      <c r="Y91" s="117">
        <v>0</v>
      </c>
      <c r="Z91" s="117">
        <v>0</v>
      </c>
      <c r="AA91" s="117">
        <v>0</v>
      </c>
      <c r="AB91" s="117">
        <v>0</v>
      </c>
      <c r="AC91" s="117">
        <v>0</v>
      </c>
      <c r="AD91" s="117">
        <v>0</v>
      </c>
      <c r="AE91" s="117">
        <v>0</v>
      </c>
      <c r="AG91" s="110">
        <v>77</v>
      </c>
      <c r="AH91" s="117">
        <v>0</v>
      </c>
      <c r="AI91" s="117">
        <v>0</v>
      </c>
      <c r="AJ91" s="77">
        <v>0</v>
      </c>
      <c r="AK91" s="77">
        <v>0</v>
      </c>
      <c r="AL91" s="77">
        <v>0</v>
      </c>
      <c r="AM91" s="77">
        <v>0</v>
      </c>
      <c r="AN91" s="79">
        <v>0</v>
      </c>
      <c r="AO91" s="79">
        <v>0</v>
      </c>
      <c r="AP91" s="79">
        <v>0</v>
      </c>
      <c r="AQ91" s="79">
        <v>0</v>
      </c>
      <c r="AR91" s="79">
        <v>0</v>
      </c>
      <c r="AS91" s="79">
        <v>0</v>
      </c>
      <c r="AT91" s="79">
        <v>0</v>
      </c>
      <c r="AU91" s="79">
        <v>0</v>
      </c>
      <c r="AX91" s="94"/>
      <c r="AY91" s="65">
        <v>77</v>
      </c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95"/>
      <c r="BP91" s="65">
        <v>77</v>
      </c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96"/>
      <c r="CH91" s="94"/>
      <c r="CI91" s="95"/>
      <c r="CJ91" s="95"/>
      <c r="CK91" s="95"/>
      <c r="CL91" s="95"/>
      <c r="CM91" s="95"/>
      <c r="CN91" s="95"/>
      <c r="CO91" s="95"/>
      <c r="CP91" s="95"/>
      <c r="CQ91" s="95"/>
      <c r="CR91" s="96"/>
      <c r="DI91" s="94"/>
      <c r="DJ91" s="65">
        <v>77</v>
      </c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95"/>
      <c r="EA91" s="65">
        <v>77</v>
      </c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96"/>
      <c r="ES91" s="94"/>
      <c r="ET91" s="65">
        <v>77</v>
      </c>
      <c r="EU91" s="77"/>
      <c r="EV91" s="77"/>
      <c r="EW91" s="77"/>
      <c r="EX91" s="77"/>
      <c r="EY91" s="77"/>
      <c r="EZ91" s="77"/>
      <c r="FA91" s="77"/>
      <c r="FB91" s="77"/>
      <c r="FC91" s="77"/>
      <c r="FD91" s="77"/>
      <c r="FE91" s="77"/>
      <c r="FF91" s="77"/>
      <c r="FG91" s="77"/>
      <c r="FH91" s="77"/>
      <c r="FI91" s="77"/>
      <c r="FJ91" s="95"/>
      <c r="FK91" s="65">
        <v>77</v>
      </c>
      <c r="FL91" s="77"/>
      <c r="FM91" s="77"/>
      <c r="FN91" s="77"/>
      <c r="FO91" s="77"/>
      <c r="FP91" s="77"/>
      <c r="FQ91" s="77"/>
      <c r="FR91" s="77"/>
      <c r="FS91" s="77"/>
      <c r="FT91" s="77"/>
      <c r="FU91" s="77"/>
      <c r="FV91" s="77"/>
      <c r="FW91" s="77"/>
      <c r="FX91" s="77"/>
      <c r="FY91" s="77"/>
      <c r="FZ91" s="77"/>
      <c r="GA91" s="96"/>
    </row>
    <row r="92" spans="1:183" ht="15" customHeight="1" x14ac:dyDescent="0.25">
      <c r="A92" s="110">
        <v>78</v>
      </c>
      <c r="B92" s="75">
        <v>0.1893261</v>
      </c>
      <c r="C92" s="75">
        <v>0.12610379999999999</v>
      </c>
      <c r="D92" s="111">
        <v>0</v>
      </c>
      <c r="E92" s="111">
        <v>0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  <c r="K92" s="111">
        <v>0</v>
      </c>
      <c r="L92" s="111">
        <v>0</v>
      </c>
      <c r="M92" s="111">
        <v>0</v>
      </c>
      <c r="N92" s="111">
        <v>0</v>
      </c>
      <c r="O92" s="111">
        <v>0</v>
      </c>
      <c r="Q92" s="110">
        <v>78</v>
      </c>
      <c r="R92" s="111">
        <v>0</v>
      </c>
      <c r="S92" s="111">
        <v>0</v>
      </c>
      <c r="T92" s="111">
        <v>0</v>
      </c>
      <c r="U92" s="111">
        <v>0</v>
      </c>
      <c r="V92" s="111">
        <v>0</v>
      </c>
      <c r="W92" s="111">
        <v>0</v>
      </c>
      <c r="X92" s="117">
        <v>0</v>
      </c>
      <c r="Y92" s="117">
        <v>0</v>
      </c>
      <c r="Z92" s="117">
        <v>0</v>
      </c>
      <c r="AA92" s="117">
        <v>0</v>
      </c>
      <c r="AB92" s="117">
        <v>0</v>
      </c>
      <c r="AC92" s="117">
        <v>0</v>
      </c>
      <c r="AD92" s="117">
        <v>0</v>
      </c>
      <c r="AE92" s="117">
        <v>0</v>
      </c>
      <c r="AG92" s="110">
        <v>78</v>
      </c>
      <c r="AH92" s="117">
        <v>0</v>
      </c>
      <c r="AI92" s="117">
        <v>0</v>
      </c>
      <c r="AJ92" s="77">
        <v>0</v>
      </c>
      <c r="AK92" s="77">
        <v>0</v>
      </c>
      <c r="AL92" s="77">
        <v>0</v>
      </c>
      <c r="AM92" s="77">
        <v>0</v>
      </c>
      <c r="AN92" s="79">
        <v>0</v>
      </c>
      <c r="AO92" s="79">
        <v>0</v>
      </c>
      <c r="AP92" s="79">
        <v>0</v>
      </c>
      <c r="AQ92" s="79">
        <v>0</v>
      </c>
      <c r="AR92" s="79">
        <v>0</v>
      </c>
      <c r="AS92" s="79">
        <v>0</v>
      </c>
      <c r="AT92" s="79">
        <v>0</v>
      </c>
      <c r="AU92" s="79">
        <v>0</v>
      </c>
      <c r="AX92" s="94"/>
      <c r="AY92" s="65">
        <v>78</v>
      </c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95"/>
      <c r="BP92" s="65">
        <v>78</v>
      </c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96"/>
      <c r="CH92" s="94"/>
      <c r="CI92" s="95"/>
      <c r="CJ92" s="95"/>
      <c r="CK92" s="95"/>
      <c r="CL92" s="95"/>
      <c r="CM92" s="95"/>
      <c r="CN92" s="95"/>
      <c r="CO92" s="95"/>
      <c r="CP92" s="95"/>
      <c r="CQ92" s="95"/>
      <c r="CR92" s="96"/>
      <c r="DI92" s="94"/>
      <c r="DJ92" s="65">
        <v>78</v>
      </c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95"/>
      <c r="EA92" s="65">
        <v>78</v>
      </c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96"/>
      <c r="ES92" s="94"/>
      <c r="ET92" s="65">
        <v>78</v>
      </c>
      <c r="EU92" s="77"/>
      <c r="EV92" s="77"/>
      <c r="EW92" s="77"/>
      <c r="EX92" s="77"/>
      <c r="EY92" s="77"/>
      <c r="EZ92" s="77"/>
      <c r="FA92" s="77"/>
      <c r="FB92" s="77"/>
      <c r="FC92" s="77"/>
      <c r="FD92" s="77"/>
      <c r="FE92" s="77"/>
      <c r="FF92" s="77"/>
      <c r="FG92" s="77"/>
      <c r="FH92" s="77"/>
      <c r="FI92" s="77"/>
      <c r="FJ92" s="95"/>
      <c r="FK92" s="65">
        <v>78</v>
      </c>
      <c r="FL92" s="77"/>
      <c r="FM92" s="77"/>
      <c r="FN92" s="77"/>
      <c r="FO92" s="77"/>
      <c r="FP92" s="77"/>
      <c r="FQ92" s="77"/>
      <c r="FR92" s="77"/>
      <c r="FS92" s="77"/>
      <c r="FT92" s="77"/>
      <c r="FU92" s="77"/>
      <c r="FV92" s="77"/>
      <c r="FW92" s="77"/>
      <c r="FX92" s="77"/>
      <c r="FY92" s="77"/>
      <c r="FZ92" s="77"/>
      <c r="GA92" s="96"/>
    </row>
    <row r="93" spans="1:183" ht="15" customHeight="1" x14ac:dyDescent="0.25">
      <c r="A93" s="110">
        <v>79</v>
      </c>
      <c r="B93" s="75">
        <v>0.20631389999999999</v>
      </c>
      <c r="C93" s="75">
        <v>0.14031950000000001</v>
      </c>
      <c r="D93" s="111">
        <v>0</v>
      </c>
      <c r="E93" s="111">
        <v>0</v>
      </c>
      <c r="F93" s="111">
        <v>0</v>
      </c>
      <c r="G93" s="111">
        <v>0</v>
      </c>
      <c r="H93" s="111">
        <v>0</v>
      </c>
      <c r="I93" s="111">
        <v>0</v>
      </c>
      <c r="J93" s="111">
        <v>0</v>
      </c>
      <c r="K93" s="111">
        <v>0</v>
      </c>
      <c r="L93" s="111">
        <v>0</v>
      </c>
      <c r="M93" s="111">
        <v>0</v>
      </c>
      <c r="N93" s="111">
        <v>0</v>
      </c>
      <c r="O93" s="111">
        <v>0</v>
      </c>
      <c r="Q93" s="110">
        <v>79</v>
      </c>
      <c r="R93" s="111">
        <v>0</v>
      </c>
      <c r="S93" s="111">
        <v>0</v>
      </c>
      <c r="T93" s="111">
        <v>0</v>
      </c>
      <c r="U93" s="111">
        <v>0</v>
      </c>
      <c r="V93" s="111">
        <v>0</v>
      </c>
      <c r="W93" s="111">
        <v>0</v>
      </c>
      <c r="X93" s="117">
        <v>0</v>
      </c>
      <c r="Y93" s="117">
        <v>0</v>
      </c>
      <c r="Z93" s="117">
        <v>0</v>
      </c>
      <c r="AA93" s="117">
        <v>0</v>
      </c>
      <c r="AB93" s="117">
        <v>0</v>
      </c>
      <c r="AC93" s="117">
        <v>0</v>
      </c>
      <c r="AD93" s="117">
        <v>0</v>
      </c>
      <c r="AE93" s="117">
        <v>0</v>
      </c>
      <c r="AG93" s="110">
        <v>79</v>
      </c>
      <c r="AH93" s="117">
        <v>0</v>
      </c>
      <c r="AI93" s="117">
        <v>0</v>
      </c>
      <c r="AJ93" s="77">
        <v>0</v>
      </c>
      <c r="AK93" s="77">
        <v>0</v>
      </c>
      <c r="AL93" s="77">
        <v>0</v>
      </c>
      <c r="AM93" s="77">
        <v>0</v>
      </c>
      <c r="AN93" s="79">
        <v>0</v>
      </c>
      <c r="AO93" s="79">
        <v>0</v>
      </c>
      <c r="AP93" s="79">
        <v>0</v>
      </c>
      <c r="AQ93" s="79">
        <v>0</v>
      </c>
      <c r="AR93" s="79">
        <v>0</v>
      </c>
      <c r="AS93" s="79">
        <v>0</v>
      </c>
      <c r="AT93" s="79">
        <v>0</v>
      </c>
      <c r="AU93" s="79">
        <v>0</v>
      </c>
      <c r="AX93" s="94"/>
      <c r="AY93" s="65">
        <v>79</v>
      </c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95"/>
      <c r="BP93" s="65">
        <v>79</v>
      </c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96"/>
      <c r="CH93" s="94"/>
      <c r="CI93" s="95"/>
      <c r="CJ93" s="95"/>
      <c r="CK93" s="95"/>
      <c r="CL93" s="95"/>
      <c r="CM93" s="95"/>
      <c r="CN93" s="95"/>
      <c r="CO93" s="95"/>
      <c r="CP93" s="95"/>
      <c r="CQ93" s="95"/>
      <c r="CR93" s="96"/>
      <c r="DI93" s="94"/>
      <c r="DJ93" s="65">
        <v>79</v>
      </c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95"/>
      <c r="EA93" s="65">
        <v>79</v>
      </c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96"/>
      <c r="ES93" s="94"/>
      <c r="ET93" s="65">
        <v>79</v>
      </c>
      <c r="EU93" s="77"/>
      <c r="EV93" s="77"/>
      <c r="EW93" s="77"/>
      <c r="EX93" s="77"/>
      <c r="EY93" s="77"/>
      <c r="EZ93" s="77"/>
      <c r="FA93" s="77"/>
      <c r="FB93" s="77"/>
      <c r="FC93" s="77"/>
      <c r="FD93" s="77"/>
      <c r="FE93" s="77"/>
      <c r="FF93" s="77"/>
      <c r="FG93" s="77"/>
      <c r="FH93" s="77"/>
      <c r="FI93" s="77"/>
      <c r="FJ93" s="95"/>
      <c r="FK93" s="65">
        <v>79</v>
      </c>
      <c r="FL93" s="77"/>
      <c r="FM93" s="77"/>
      <c r="FN93" s="77"/>
      <c r="FO93" s="77"/>
      <c r="FP93" s="77"/>
      <c r="FQ93" s="77"/>
      <c r="FR93" s="77"/>
      <c r="FS93" s="77"/>
      <c r="FT93" s="77"/>
      <c r="FU93" s="77"/>
      <c r="FV93" s="77"/>
      <c r="FW93" s="77"/>
      <c r="FX93" s="77"/>
      <c r="FY93" s="77"/>
      <c r="FZ93" s="77"/>
      <c r="GA93" s="96"/>
    </row>
    <row r="94" spans="1:183" ht="15" customHeight="1" x14ac:dyDescent="0.25">
      <c r="A94" s="110">
        <v>80</v>
      </c>
      <c r="B94" s="75">
        <v>0.22444310000000001</v>
      </c>
      <c r="C94" s="75">
        <v>0.15585460000000001</v>
      </c>
      <c r="D94" s="111">
        <v>0</v>
      </c>
      <c r="E94" s="111">
        <v>0</v>
      </c>
      <c r="F94" s="111">
        <v>0</v>
      </c>
      <c r="G94" s="111">
        <v>0</v>
      </c>
      <c r="H94" s="111">
        <v>0</v>
      </c>
      <c r="I94" s="111">
        <v>0</v>
      </c>
      <c r="J94" s="111">
        <v>0</v>
      </c>
      <c r="K94" s="111">
        <v>0</v>
      </c>
      <c r="L94" s="111">
        <v>0</v>
      </c>
      <c r="M94" s="111">
        <v>0</v>
      </c>
      <c r="N94" s="111">
        <v>0</v>
      </c>
      <c r="O94" s="111">
        <v>0</v>
      </c>
      <c r="Q94" s="110">
        <v>80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0</v>
      </c>
      <c r="X94" s="117">
        <v>0</v>
      </c>
      <c r="Y94" s="117">
        <v>0</v>
      </c>
      <c r="Z94" s="117">
        <v>0</v>
      </c>
      <c r="AA94" s="117">
        <v>0</v>
      </c>
      <c r="AB94" s="117">
        <v>0</v>
      </c>
      <c r="AC94" s="117">
        <v>0</v>
      </c>
      <c r="AD94" s="117">
        <v>0</v>
      </c>
      <c r="AE94" s="117">
        <v>0</v>
      </c>
      <c r="AG94" s="110">
        <v>80</v>
      </c>
      <c r="AH94" s="117">
        <v>0</v>
      </c>
      <c r="AI94" s="117">
        <v>0</v>
      </c>
      <c r="AJ94" s="77">
        <v>0</v>
      </c>
      <c r="AK94" s="77">
        <v>0</v>
      </c>
      <c r="AL94" s="77">
        <v>0</v>
      </c>
      <c r="AM94" s="77">
        <v>0</v>
      </c>
      <c r="AN94" s="79">
        <v>0</v>
      </c>
      <c r="AO94" s="79">
        <v>0</v>
      </c>
      <c r="AP94" s="79">
        <v>0</v>
      </c>
      <c r="AQ94" s="79">
        <v>0</v>
      </c>
      <c r="AR94" s="79">
        <v>0</v>
      </c>
      <c r="AS94" s="79">
        <v>0</v>
      </c>
      <c r="AT94" s="79">
        <v>0</v>
      </c>
      <c r="AU94" s="79">
        <v>0</v>
      </c>
      <c r="AX94" s="94"/>
      <c r="AY94" s="65">
        <v>80</v>
      </c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95"/>
      <c r="BP94" s="65">
        <v>80</v>
      </c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96"/>
      <c r="CH94" s="94"/>
      <c r="CI94" s="95"/>
      <c r="CJ94" s="95"/>
      <c r="CK94" s="95"/>
      <c r="CL94" s="95"/>
      <c r="CM94" s="95"/>
      <c r="CN94" s="95"/>
      <c r="CO94" s="95"/>
      <c r="CP94" s="95"/>
      <c r="CQ94" s="95"/>
      <c r="CR94" s="96"/>
      <c r="DI94" s="94"/>
      <c r="DJ94" s="65">
        <v>80</v>
      </c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95"/>
      <c r="EA94" s="65">
        <v>80</v>
      </c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96"/>
      <c r="ES94" s="94"/>
      <c r="ET94" s="65">
        <v>80</v>
      </c>
      <c r="EU94" s="77"/>
      <c r="EV94" s="77"/>
      <c r="EW94" s="77"/>
      <c r="EX94" s="77"/>
      <c r="EY94" s="77"/>
      <c r="EZ94" s="77"/>
      <c r="FA94" s="77"/>
      <c r="FB94" s="77"/>
      <c r="FC94" s="77"/>
      <c r="FD94" s="77"/>
      <c r="FE94" s="77"/>
      <c r="FF94" s="77"/>
      <c r="FG94" s="77"/>
      <c r="FH94" s="77"/>
      <c r="FI94" s="77"/>
      <c r="FJ94" s="95"/>
      <c r="FK94" s="65">
        <v>80</v>
      </c>
      <c r="FL94" s="77"/>
      <c r="FM94" s="77"/>
      <c r="FN94" s="77"/>
      <c r="FO94" s="77"/>
      <c r="FP94" s="77"/>
      <c r="FQ94" s="77"/>
      <c r="FR94" s="77"/>
      <c r="FS94" s="77"/>
      <c r="FT94" s="77"/>
      <c r="FU94" s="77"/>
      <c r="FV94" s="77"/>
      <c r="FW94" s="77"/>
      <c r="FX94" s="77"/>
      <c r="FY94" s="77"/>
      <c r="FZ94" s="77"/>
      <c r="GA94" s="96"/>
    </row>
    <row r="95" spans="1:183" ht="15" customHeight="1" x14ac:dyDescent="0.25">
      <c r="A95" s="110">
        <v>81</v>
      </c>
      <c r="B95" s="75">
        <v>0.24359510000000001</v>
      </c>
      <c r="C95" s="75">
        <v>0.17267930000000001</v>
      </c>
      <c r="D95" s="111">
        <v>0</v>
      </c>
      <c r="E95" s="111">
        <v>0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  <c r="K95" s="111">
        <v>0</v>
      </c>
      <c r="L95" s="111">
        <v>0</v>
      </c>
      <c r="M95" s="111">
        <v>0</v>
      </c>
      <c r="N95" s="111">
        <v>0</v>
      </c>
      <c r="O95" s="111">
        <v>0</v>
      </c>
      <c r="Q95" s="110">
        <v>81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1">
        <v>0</v>
      </c>
      <c r="X95" s="117">
        <v>0</v>
      </c>
      <c r="Y95" s="117">
        <v>0</v>
      </c>
      <c r="Z95" s="117">
        <v>0</v>
      </c>
      <c r="AA95" s="117">
        <v>0</v>
      </c>
      <c r="AB95" s="117">
        <v>0</v>
      </c>
      <c r="AC95" s="117">
        <v>0</v>
      </c>
      <c r="AD95" s="117">
        <v>0</v>
      </c>
      <c r="AE95" s="117">
        <v>0</v>
      </c>
      <c r="AG95" s="110">
        <v>81</v>
      </c>
      <c r="AH95" s="117">
        <v>0</v>
      </c>
      <c r="AI95" s="117">
        <v>0</v>
      </c>
      <c r="AJ95" s="77">
        <v>0</v>
      </c>
      <c r="AK95" s="77">
        <v>0</v>
      </c>
      <c r="AL95" s="77">
        <v>0</v>
      </c>
      <c r="AM95" s="77">
        <v>0</v>
      </c>
      <c r="AN95" s="79">
        <v>0</v>
      </c>
      <c r="AO95" s="79">
        <v>0</v>
      </c>
      <c r="AP95" s="79">
        <v>0</v>
      </c>
      <c r="AQ95" s="79">
        <v>0</v>
      </c>
      <c r="AR95" s="79">
        <v>0</v>
      </c>
      <c r="AS95" s="79">
        <v>0</v>
      </c>
      <c r="AT95" s="79">
        <v>0</v>
      </c>
      <c r="AU95" s="79">
        <v>0</v>
      </c>
      <c r="AX95" s="94"/>
      <c r="AY95" s="65">
        <v>81</v>
      </c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95"/>
      <c r="BP95" s="65">
        <v>81</v>
      </c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96"/>
      <c r="CH95" s="94"/>
      <c r="CI95" s="95"/>
      <c r="CJ95" s="95"/>
      <c r="CK95" s="95"/>
      <c r="CL95" s="95"/>
      <c r="CM95" s="95"/>
      <c r="CN95" s="95"/>
      <c r="CO95" s="95"/>
      <c r="CP95" s="95"/>
      <c r="CQ95" s="95"/>
      <c r="CR95" s="96"/>
      <c r="DI95" s="94"/>
      <c r="DJ95" s="65">
        <v>81</v>
      </c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95"/>
      <c r="EA95" s="65">
        <v>81</v>
      </c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96"/>
      <c r="ES95" s="94"/>
      <c r="ET95" s="65">
        <v>81</v>
      </c>
      <c r="EU95" s="77"/>
      <c r="EV95" s="77"/>
      <c r="EW95" s="77"/>
      <c r="EX95" s="77"/>
      <c r="EY95" s="77"/>
      <c r="EZ95" s="77"/>
      <c r="FA95" s="77"/>
      <c r="FB95" s="77"/>
      <c r="FC95" s="77"/>
      <c r="FD95" s="77"/>
      <c r="FE95" s="77"/>
      <c r="FF95" s="77"/>
      <c r="FG95" s="77"/>
      <c r="FH95" s="77"/>
      <c r="FI95" s="77"/>
      <c r="FJ95" s="95"/>
      <c r="FK95" s="65">
        <v>81</v>
      </c>
      <c r="FL95" s="77"/>
      <c r="FM95" s="77"/>
      <c r="FN95" s="77"/>
      <c r="FO95" s="77"/>
      <c r="FP95" s="77"/>
      <c r="FQ95" s="77"/>
      <c r="FR95" s="77"/>
      <c r="FS95" s="77"/>
      <c r="FT95" s="77"/>
      <c r="FU95" s="77"/>
      <c r="FV95" s="77"/>
      <c r="FW95" s="77"/>
      <c r="FX95" s="77"/>
      <c r="FY95" s="77"/>
      <c r="FZ95" s="77"/>
      <c r="GA95" s="96"/>
    </row>
    <row r="96" spans="1:183" ht="15" customHeight="1" x14ac:dyDescent="0.25">
      <c r="A96" s="110">
        <v>82</v>
      </c>
      <c r="B96" s="75">
        <v>0.26356239999999997</v>
      </c>
      <c r="C96" s="75">
        <v>0.19079360000000001</v>
      </c>
      <c r="D96" s="111">
        <v>0</v>
      </c>
      <c r="E96" s="111">
        <v>0</v>
      </c>
      <c r="F96" s="111">
        <v>0</v>
      </c>
      <c r="G96" s="111">
        <v>0</v>
      </c>
      <c r="H96" s="111">
        <v>0</v>
      </c>
      <c r="I96" s="111">
        <v>0</v>
      </c>
      <c r="J96" s="111">
        <v>0</v>
      </c>
      <c r="K96" s="111">
        <v>0</v>
      </c>
      <c r="L96" s="111">
        <v>0</v>
      </c>
      <c r="M96" s="111">
        <v>0</v>
      </c>
      <c r="N96" s="111">
        <v>0</v>
      </c>
      <c r="O96" s="111">
        <v>0</v>
      </c>
      <c r="Q96" s="110">
        <v>82</v>
      </c>
      <c r="R96" s="111">
        <v>0</v>
      </c>
      <c r="S96" s="111">
        <v>0</v>
      </c>
      <c r="T96" s="111">
        <v>0</v>
      </c>
      <c r="U96" s="111">
        <v>0</v>
      </c>
      <c r="V96" s="111">
        <v>0</v>
      </c>
      <c r="W96" s="111">
        <v>0</v>
      </c>
      <c r="X96" s="117">
        <v>0</v>
      </c>
      <c r="Y96" s="117">
        <v>0</v>
      </c>
      <c r="Z96" s="117">
        <v>0</v>
      </c>
      <c r="AA96" s="117">
        <v>0</v>
      </c>
      <c r="AB96" s="117">
        <v>0</v>
      </c>
      <c r="AC96" s="117">
        <v>0</v>
      </c>
      <c r="AD96" s="117">
        <v>0</v>
      </c>
      <c r="AE96" s="117">
        <v>0</v>
      </c>
      <c r="AG96" s="110">
        <v>82</v>
      </c>
      <c r="AH96" s="117">
        <v>0</v>
      </c>
      <c r="AI96" s="117">
        <v>0</v>
      </c>
      <c r="AJ96" s="77">
        <v>0</v>
      </c>
      <c r="AK96" s="77">
        <v>0</v>
      </c>
      <c r="AL96" s="77">
        <v>0</v>
      </c>
      <c r="AM96" s="77">
        <v>0</v>
      </c>
      <c r="AN96" s="79">
        <v>0</v>
      </c>
      <c r="AO96" s="79">
        <v>0</v>
      </c>
      <c r="AP96" s="79">
        <v>0</v>
      </c>
      <c r="AQ96" s="79">
        <v>0</v>
      </c>
      <c r="AR96" s="79">
        <v>0</v>
      </c>
      <c r="AS96" s="79">
        <v>0</v>
      </c>
      <c r="AT96" s="79">
        <v>0</v>
      </c>
      <c r="AU96" s="79">
        <v>0</v>
      </c>
      <c r="AX96" s="94"/>
      <c r="AY96" s="65">
        <v>82</v>
      </c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95"/>
      <c r="BP96" s="65">
        <v>82</v>
      </c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96"/>
      <c r="CH96" s="94"/>
      <c r="CI96" s="95"/>
      <c r="CJ96" s="95"/>
      <c r="CK96" s="95"/>
      <c r="CL96" s="95"/>
      <c r="CM96" s="95"/>
      <c r="CN96" s="95"/>
      <c r="CO96" s="95"/>
      <c r="CP96" s="95"/>
      <c r="CQ96" s="95"/>
      <c r="CR96" s="96"/>
      <c r="DI96" s="94"/>
      <c r="DJ96" s="65">
        <v>82</v>
      </c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95"/>
      <c r="EA96" s="65">
        <v>82</v>
      </c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96"/>
      <c r="ES96" s="94"/>
      <c r="ET96" s="65">
        <v>82</v>
      </c>
      <c r="EU96" s="77"/>
      <c r="EV96" s="77"/>
      <c r="EW96" s="77"/>
      <c r="EX96" s="77"/>
      <c r="EY96" s="77"/>
      <c r="EZ96" s="77"/>
      <c r="FA96" s="77"/>
      <c r="FB96" s="77"/>
      <c r="FC96" s="77"/>
      <c r="FD96" s="77"/>
      <c r="FE96" s="77"/>
      <c r="FF96" s="77"/>
      <c r="FG96" s="77"/>
      <c r="FH96" s="77"/>
      <c r="FI96" s="77"/>
      <c r="FJ96" s="95"/>
      <c r="FK96" s="65">
        <v>82</v>
      </c>
      <c r="FL96" s="77"/>
      <c r="FM96" s="77"/>
      <c r="FN96" s="77"/>
      <c r="FO96" s="77"/>
      <c r="FP96" s="77"/>
      <c r="FQ96" s="77"/>
      <c r="FR96" s="77"/>
      <c r="FS96" s="77"/>
      <c r="FT96" s="77"/>
      <c r="FU96" s="77"/>
      <c r="FV96" s="77"/>
      <c r="FW96" s="77"/>
      <c r="FX96" s="77"/>
      <c r="FY96" s="77"/>
      <c r="FZ96" s="77"/>
      <c r="GA96" s="96"/>
    </row>
    <row r="97" spans="1:183" ht="15" customHeight="1" x14ac:dyDescent="0.25">
      <c r="A97" s="110">
        <v>83</v>
      </c>
      <c r="B97" s="75">
        <v>0.28434490000000001</v>
      </c>
      <c r="C97" s="75">
        <v>0.21016799999999999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1">
        <v>0</v>
      </c>
      <c r="O97" s="111">
        <v>0</v>
      </c>
      <c r="Q97" s="110">
        <v>83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1">
        <v>0</v>
      </c>
      <c r="X97" s="117">
        <v>0</v>
      </c>
      <c r="Y97" s="117">
        <v>0</v>
      </c>
      <c r="Z97" s="117">
        <v>0</v>
      </c>
      <c r="AA97" s="117">
        <v>0</v>
      </c>
      <c r="AB97" s="117">
        <v>0</v>
      </c>
      <c r="AC97" s="117">
        <v>0</v>
      </c>
      <c r="AD97" s="117">
        <v>0</v>
      </c>
      <c r="AE97" s="117">
        <v>0</v>
      </c>
      <c r="AG97" s="110">
        <v>83</v>
      </c>
      <c r="AH97" s="117">
        <v>0</v>
      </c>
      <c r="AI97" s="117">
        <v>0</v>
      </c>
      <c r="AJ97" s="77">
        <v>0</v>
      </c>
      <c r="AK97" s="77">
        <v>0</v>
      </c>
      <c r="AL97" s="77">
        <v>0</v>
      </c>
      <c r="AM97" s="77">
        <v>0</v>
      </c>
      <c r="AN97" s="79">
        <v>0</v>
      </c>
      <c r="AO97" s="79">
        <v>0</v>
      </c>
      <c r="AP97" s="79">
        <v>0</v>
      </c>
      <c r="AQ97" s="79">
        <v>0</v>
      </c>
      <c r="AR97" s="79">
        <v>0</v>
      </c>
      <c r="AS97" s="79">
        <v>0</v>
      </c>
      <c r="AT97" s="79">
        <v>0</v>
      </c>
      <c r="AU97" s="79">
        <v>0</v>
      </c>
      <c r="AX97" s="94"/>
      <c r="AY97" s="65">
        <v>83</v>
      </c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95"/>
      <c r="BP97" s="65">
        <v>83</v>
      </c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96"/>
      <c r="CH97" s="94"/>
      <c r="CI97" s="95"/>
      <c r="CJ97" s="95"/>
      <c r="CK97" s="95"/>
      <c r="CL97" s="95"/>
      <c r="CM97" s="95"/>
      <c r="CN97" s="95"/>
      <c r="CO97" s="95"/>
      <c r="CP97" s="95"/>
      <c r="CQ97" s="95"/>
      <c r="CR97" s="96"/>
      <c r="DI97" s="94"/>
      <c r="DJ97" s="65">
        <v>83</v>
      </c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95"/>
      <c r="EA97" s="65">
        <v>83</v>
      </c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96"/>
      <c r="ES97" s="94"/>
      <c r="ET97" s="65">
        <v>83</v>
      </c>
      <c r="EU97" s="77"/>
      <c r="EV97" s="77"/>
      <c r="EW97" s="77"/>
      <c r="EX97" s="77"/>
      <c r="EY97" s="77"/>
      <c r="EZ97" s="77"/>
      <c r="FA97" s="77"/>
      <c r="FB97" s="77"/>
      <c r="FC97" s="77"/>
      <c r="FD97" s="77"/>
      <c r="FE97" s="77"/>
      <c r="FF97" s="77"/>
      <c r="FG97" s="77"/>
      <c r="FH97" s="77"/>
      <c r="FI97" s="77"/>
      <c r="FJ97" s="95"/>
      <c r="FK97" s="65">
        <v>83</v>
      </c>
      <c r="FL97" s="77"/>
      <c r="FM97" s="77"/>
      <c r="FN97" s="77"/>
      <c r="FO97" s="77"/>
      <c r="FP97" s="77"/>
      <c r="FQ97" s="77"/>
      <c r="FR97" s="77"/>
      <c r="FS97" s="77"/>
      <c r="FT97" s="77"/>
      <c r="FU97" s="77"/>
      <c r="FV97" s="77"/>
      <c r="FW97" s="77"/>
      <c r="FX97" s="77"/>
      <c r="FY97" s="77"/>
      <c r="FZ97" s="77"/>
      <c r="GA97" s="96"/>
    </row>
    <row r="98" spans="1:183" ht="15" customHeight="1" x14ac:dyDescent="0.25">
      <c r="A98" s="110">
        <v>84</v>
      </c>
      <c r="B98" s="75">
        <v>0.30583909999999997</v>
      </c>
      <c r="C98" s="75">
        <v>0.23083200000000001</v>
      </c>
      <c r="D98" s="111">
        <v>0</v>
      </c>
      <c r="E98" s="111">
        <v>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  <c r="K98" s="111">
        <v>0</v>
      </c>
      <c r="L98" s="111">
        <v>0</v>
      </c>
      <c r="M98" s="111">
        <v>0</v>
      </c>
      <c r="N98" s="111">
        <v>0</v>
      </c>
      <c r="O98" s="111">
        <v>0</v>
      </c>
      <c r="Q98" s="110">
        <v>84</v>
      </c>
      <c r="R98" s="111">
        <v>0</v>
      </c>
      <c r="S98" s="111">
        <v>0</v>
      </c>
      <c r="T98" s="111">
        <v>0</v>
      </c>
      <c r="U98" s="111">
        <v>0</v>
      </c>
      <c r="V98" s="111">
        <v>0</v>
      </c>
      <c r="W98" s="111">
        <v>0</v>
      </c>
      <c r="X98" s="117">
        <v>0</v>
      </c>
      <c r="Y98" s="117">
        <v>0</v>
      </c>
      <c r="Z98" s="117">
        <v>0</v>
      </c>
      <c r="AA98" s="117">
        <v>0</v>
      </c>
      <c r="AB98" s="117">
        <v>0</v>
      </c>
      <c r="AC98" s="117">
        <v>0</v>
      </c>
      <c r="AD98" s="117">
        <v>0</v>
      </c>
      <c r="AE98" s="117">
        <v>0</v>
      </c>
      <c r="AG98" s="110">
        <v>84</v>
      </c>
      <c r="AH98" s="117">
        <v>0</v>
      </c>
      <c r="AI98" s="117">
        <v>0</v>
      </c>
      <c r="AJ98" s="77">
        <v>0</v>
      </c>
      <c r="AK98" s="77">
        <v>0</v>
      </c>
      <c r="AL98" s="77">
        <v>0</v>
      </c>
      <c r="AM98" s="77">
        <v>0</v>
      </c>
      <c r="AN98" s="79">
        <v>0</v>
      </c>
      <c r="AO98" s="79">
        <v>0</v>
      </c>
      <c r="AP98" s="79">
        <v>0</v>
      </c>
      <c r="AQ98" s="79">
        <v>0</v>
      </c>
      <c r="AR98" s="79">
        <v>0</v>
      </c>
      <c r="AS98" s="79">
        <v>0</v>
      </c>
      <c r="AT98" s="79">
        <v>0</v>
      </c>
      <c r="AU98" s="79">
        <v>0</v>
      </c>
      <c r="AX98" s="94"/>
      <c r="AY98" s="65">
        <v>84</v>
      </c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95"/>
      <c r="BP98" s="65">
        <v>84</v>
      </c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96"/>
      <c r="CH98" s="94"/>
      <c r="CI98" s="95"/>
      <c r="CJ98" s="95"/>
      <c r="CK98" s="95"/>
      <c r="CL98" s="95"/>
      <c r="CM98" s="95"/>
      <c r="CN98" s="95"/>
      <c r="CO98" s="95"/>
      <c r="CP98" s="95"/>
      <c r="CQ98" s="95"/>
      <c r="CR98" s="96"/>
      <c r="DI98" s="94"/>
      <c r="DJ98" s="65">
        <v>84</v>
      </c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95"/>
      <c r="EA98" s="65">
        <v>84</v>
      </c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96"/>
      <c r="ES98" s="94"/>
      <c r="ET98" s="65">
        <v>84</v>
      </c>
      <c r="EU98" s="77"/>
      <c r="EV98" s="77"/>
      <c r="EW98" s="77"/>
      <c r="EX98" s="77"/>
      <c r="EY98" s="77"/>
      <c r="EZ98" s="77"/>
      <c r="FA98" s="77"/>
      <c r="FB98" s="77"/>
      <c r="FC98" s="77"/>
      <c r="FD98" s="77"/>
      <c r="FE98" s="77"/>
      <c r="FF98" s="77"/>
      <c r="FG98" s="77"/>
      <c r="FH98" s="77"/>
      <c r="FI98" s="77"/>
      <c r="FJ98" s="95"/>
      <c r="FK98" s="65">
        <v>84</v>
      </c>
      <c r="FL98" s="77"/>
      <c r="FM98" s="77"/>
      <c r="FN98" s="77"/>
      <c r="FO98" s="77"/>
      <c r="FP98" s="77"/>
      <c r="FQ98" s="77"/>
      <c r="FR98" s="77"/>
      <c r="FS98" s="77"/>
      <c r="FT98" s="77"/>
      <c r="FU98" s="77"/>
      <c r="FV98" s="77"/>
      <c r="FW98" s="77"/>
      <c r="FX98" s="77"/>
      <c r="FY98" s="77"/>
      <c r="FZ98" s="77"/>
      <c r="GA98" s="96"/>
    </row>
    <row r="99" spans="1:183" ht="15" customHeight="1" x14ac:dyDescent="0.25">
      <c r="A99" s="110">
        <v>85</v>
      </c>
      <c r="B99" s="75">
        <v>0.32749620000000002</v>
      </c>
      <c r="C99" s="75">
        <v>0.25280049999999998</v>
      </c>
      <c r="D99" s="111">
        <v>0</v>
      </c>
      <c r="E99" s="111">
        <v>0</v>
      </c>
      <c r="F99" s="111">
        <v>0</v>
      </c>
      <c r="G99" s="111">
        <v>0</v>
      </c>
      <c r="H99" s="111">
        <v>0</v>
      </c>
      <c r="I99" s="111">
        <v>0</v>
      </c>
      <c r="J99" s="111">
        <v>0</v>
      </c>
      <c r="K99" s="111">
        <v>0</v>
      </c>
      <c r="L99" s="111">
        <v>0</v>
      </c>
      <c r="M99" s="111">
        <v>0</v>
      </c>
      <c r="N99" s="111">
        <v>0</v>
      </c>
      <c r="O99" s="111">
        <v>0</v>
      </c>
      <c r="Q99" s="110">
        <v>85</v>
      </c>
      <c r="R99" s="111">
        <v>0</v>
      </c>
      <c r="S99" s="111">
        <v>0</v>
      </c>
      <c r="T99" s="111">
        <v>0</v>
      </c>
      <c r="U99" s="111">
        <v>0</v>
      </c>
      <c r="V99" s="111">
        <v>0</v>
      </c>
      <c r="W99" s="111">
        <v>0</v>
      </c>
      <c r="X99" s="117">
        <v>0</v>
      </c>
      <c r="Y99" s="117">
        <v>0</v>
      </c>
      <c r="Z99" s="117">
        <v>0</v>
      </c>
      <c r="AA99" s="117">
        <v>0</v>
      </c>
      <c r="AB99" s="117">
        <v>0</v>
      </c>
      <c r="AC99" s="117">
        <v>0</v>
      </c>
      <c r="AD99" s="117">
        <v>0</v>
      </c>
      <c r="AE99" s="117">
        <v>0</v>
      </c>
      <c r="AG99" s="110">
        <v>85</v>
      </c>
      <c r="AH99" s="117">
        <v>0</v>
      </c>
      <c r="AI99" s="117">
        <v>0</v>
      </c>
      <c r="AJ99" s="77">
        <v>0</v>
      </c>
      <c r="AK99" s="77">
        <v>0</v>
      </c>
      <c r="AL99" s="77">
        <v>0</v>
      </c>
      <c r="AM99" s="77">
        <v>0</v>
      </c>
      <c r="AN99" s="79">
        <v>0</v>
      </c>
      <c r="AO99" s="79">
        <v>0</v>
      </c>
      <c r="AP99" s="79">
        <v>0</v>
      </c>
      <c r="AQ99" s="79">
        <v>0</v>
      </c>
      <c r="AR99" s="79">
        <v>0</v>
      </c>
      <c r="AS99" s="79">
        <v>0</v>
      </c>
      <c r="AT99" s="79">
        <v>0</v>
      </c>
      <c r="AU99" s="79">
        <v>0</v>
      </c>
      <c r="AX99" s="94"/>
      <c r="AY99" s="65">
        <v>85</v>
      </c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95"/>
      <c r="BP99" s="65">
        <v>85</v>
      </c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96"/>
      <c r="CH99" s="94"/>
      <c r="CI99" s="95"/>
      <c r="CJ99" s="95"/>
      <c r="CK99" s="95"/>
      <c r="CL99" s="95"/>
      <c r="CM99" s="95"/>
      <c r="CN99" s="95"/>
      <c r="CO99" s="95"/>
      <c r="CP99" s="95"/>
      <c r="CQ99" s="95"/>
      <c r="CR99" s="96"/>
      <c r="DI99" s="94"/>
      <c r="DJ99" s="65">
        <v>85</v>
      </c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95"/>
      <c r="EA99" s="65">
        <v>85</v>
      </c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96"/>
      <c r="ES99" s="94"/>
      <c r="ET99" s="65">
        <v>85</v>
      </c>
      <c r="EU99" s="77"/>
      <c r="EV99" s="77"/>
      <c r="EW99" s="77"/>
      <c r="EX99" s="77"/>
      <c r="EY99" s="77"/>
      <c r="EZ99" s="77"/>
      <c r="FA99" s="77"/>
      <c r="FB99" s="77"/>
      <c r="FC99" s="77"/>
      <c r="FD99" s="77"/>
      <c r="FE99" s="77"/>
      <c r="FF99" s="77"/>
      <c r="FG99" s="77"/>
      <c r="FH99" s="77"/>
      <c r="FI99" s="77"/>
      <c r="FJ99" s="95"/>
      <c r="FK99" s="65">
        <v>85</v>
      </c>
      <c r="FL99" s="77"/>
      <c r="FM99" s="77"/>
      <c r="FN99" s="77"/>
      <c r="FO99" s="77"/>
      <c r="FP99" s="77"/>
      <c r="FQ99" s="77"/>
      <c r="FR99" s="77"/>
      <c r="FS99" s="77"/>
      <c r="FT99" s="77"/>
      <c r="FU99" s="77"/>
      <c r="FV99" s="77"/>
      <c r="FW99" s="77"/>
      <c r="FX99" s="77"/>
      <c r="FY99" s="77"/>
      <c r="FZ99" s="77"/>
      <c r="GA99" s="96"/>
    </row>
    <row r="100" spans="1:183" ht="15" customHeight="1" x14ac:dyDescent="0.25">
      <c r="A100" s="110">
        <v>86</v>
      </c>
      <c r="B100" s="75">
        <v>0.34814539999999999</v>
      </c>
      <c r="C100" s="75">
        <v>0.27576210000000001</v>
      </c>
      <c r="D100" s="111">
        <v>0</v>
      </c>
      <c r="E100" s="111">
        <v>0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  <c r="K100" s="111">
        <v>0</v>
      </c>
      <c r="L100" s="111">
        <v>0</v>
      </c>
      <c r="M100" s="111">
        <v>0</v>
      </c>
      <c r="N100" s="111">
        <v>0</v>
      </c>
      <c r="O100" s="111">
        <v>0</v>
      </c>
      <c r="Q100" s="110">
        <v>86</v>
      </c>
      <c r="R100" s="111">
        <v>0</v>
      </c>
      <c r="S100" s="111">
        <v>0</v>
      </c>
      <c r="T100" s="111">
        <v>0</v>
      </c>
      <c r="U100" s="111">
        <v>0</v>
      </c>
      <c r="V100" s="111">
        <v>0</v>
      </c>
      <c r="W100" s="111">
        <v>0</v>
      </c>
      <c r="X100" s="117">
        <v>0</v>
      </c>
      <c r="Y100" s="117">
        <v>0</v>
      </c>
      <c r="Z100" s="117">
        <v>0</v>
      </c>
      <c r="AA100" s="117">
        <v>0</v>
      </c>
      <c r="AB100" s="117">
        <v>0</v>
      </c>
      <c r="AC100" s="117">
        <v>0</v>
      </c>
      <c r="AD100" s="117">
        <v>0</v>
      </c>
      <c r="AE100" s="117">
        <v>0</v>
      </c>
      <c r="AG100" s="110">
        <v>86</v>
      </c>
      <c r="AH100" s="117">
        <v>0</v>
      </c>
      <c r="AI100" s="117">
        <v>0</v>
      </c>
      <c r="AJ100" s="77">
        <v>0</v>
      </c>
      <c r="AK100" s="77">
        <v>0</v>
      </c>
      <c r="AL100" s="77">
        <v>0</v>
      </c>
      <c r="AM100" s="77">
        <v>0</v>
      </c>
      <c r="AN100" s="79">
        <v>0</v>
      </c>
      <c r="AO100" s="79">
        <v>0</v>
      </c>
      <c r="AP100" s="79">
        <v>0</v>
      </c>
      <c r="AQ100" s="79">
        <v>0</v>
      </c>
      <c r="AR100" s="79">
        <v>0</v>
      </c>
      <c r="AS100" s="79">
        <v>0</v>
      </c>
      <c r="AT100" s="79">
        <v>0</v>
      </c>
      <c r="AU100" s="79">
        <v>0</v>
      </c>
      <c r="AX100" s="94"/>
      <c r="AY100" s="65">
        <v>86</v>
      </c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95"/>
      <c r="BP100" s="65">
        <v>86</v>
      </c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96"/>
      <c r="CH100" s="94"/>
      <c r="CI100" s="95"/>
      <c r="CJ100" s="95"/>
      <c r="CK100" s="95"/>
      <c r="CL100" s="95"/>
      <c r="CM100" s="95"/>
      <c r="CN100" s="95"/>
      <c r="CO100" s="95"/>
      <c r="CP100" s="95"/>
      <c r="CQ100" s="95"/>
      <c r="CR100" s="96"/>
      <c r="DI100" s="94"/>
      <c r="DJ100" s="65">
        <v>86</v>
      </c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95"/>
      <c r="EA100" s="65">
        <v>86</v>
      </c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96"/>
      <c r="ES100" s="94"/>
      <c r="ET100" s="65">
        <v>86</v>
      </c>
      <c r="EU100" s="77"/>
      <c r="EV100" s="77"/>
      <c r="EW100" s="77"/>
      <c r="EX100" s="77"/>
      <c r="EY100" s="77"/>
      <c r="EZ100" s="77"/>
      <c r="FA100" s="77"/>
      <c r="FB100" s="77"/>
      <c r="FC100" s="77"/>
      <c r="FD100" s="77"/>
      <c r="FE100" s="77"/>
      <c r="FF100" s="77"/>
      <c r="FG100" s="77"/>
      <c r="FH100" s="77"/>
      <c r="FI100" s="77"/>
      <c r="FJ100" s="95"/>
      <c r="FK100" s="65">
        <v>86</v>
      </c>
      <c r="FL100" s="77"/>
      <c r="FM100" s="77"/>
      <c r="FN100" s="77"/>
      <c r="FO100" s="77"/>
      <c r="FP100" s="77"/>
      <c r="FQ100" s="77"/>
      <c r="FR100" s="77"/>
      <c r="FS100" s="77"/>
      <c r="FT100" s="77"/>
      <c r="FU100" s="77"/>
      <c r="FV100" s="77"/>
      <c r="FW100" s="77"/>
      <c r="FX100" s="77"/>
      <c r="FY100" s="77"/>
      <c r="FZ100" s="77"/>
      <c r="GA100" s="96"/>
    </row>
    <row r="101" spans="1:183" ht="15" customHeight="1" x14ac:dyDescent="0.25">
      <c r="A101" s="110">
        <v>87</v>
      </c>
      <c r="B101" s="75">
        <v>0.36966919999999998</v>
      </c>
      <c r="C101" s="75">
        <v>0.30042849999999999</v>
      </c>
      <c r="D101" s="111">
        <v>0</v>
      </c>
      <c r="E101" s="111">
        <v>0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  <c r="K101" s="111">
        <v>0</v>
      </c>
      <c r="L101" s="111">
        <v>0</v>
      </c>
      <c r="M101" s="111">
        <v>0</v>
      </c>
      <c r="N101" s="111">
        <v>0</v>
      </c>
      <c r="O101" s="111">
        <v>0</v>
      </c>
      <c r="Q101" s="110">
        <v>87</v>
      </c>
      <c r="R101" s="111">
        <v>0</v>
      </c>
      <c r="S101" s="111">
        <v>0</v>
      </c>
      <c r="T101" s="111">
        <v>0</v>
      </c>
      <c r="U101" s="111">
        <v>0</v>
      </c>
      <c r="V101" s="111">
        <v>0</v>
      </c>
      <c r="W101" s="111">
        <v>0</v>
      </c>
      <c r="X101" s="117">
        <v>0</v>
      </c>
      <c r="Y101" s="117">
        <v>0</v>
      </c>
      <c r="Z101" s="117">
        <v>0</v>
      </c>
      <c r="AA101" s="117">
        <v>0</v>
      </c>
      <c r="AB101" s="117">
        <v>0</v>
      </c>
      <c r="AC101" s="117">
        <v>0</v>
      </c>
      <c r="AD101" s="117">
        <v>0</v>
      </c>
      <c r="AE101" s="117">
        <v>0</v>
      </c>
      <c r="AG101" s="110">
        <v>87</v>
      </c>
      <c r="AH101" s="117">
        <v>0</v>
      </c>
      <c r="AI101" s="117">
        <v>0</v>
      </c>
      <c r="AJ101" s="77">
        <v>0</v>
      </c>
      <c r="AK101" s="77">
        <v>0</v>
      </c>
      <c r="AL101" s="77">
        <v>0</v>
      </c>
      <c r="AM101" s="77">
        <v>0</v>
      </c>
      <c r="AN101" s="79">
        <v>0</v>
      </c>
      <c r="AO101" s="79">
        <v>0</v>
      </c>
      <c r="AP101" s="79">
        <v>0</v>
      </c>
      <c r="AQ101" s="79">
        <v>0</v>
      </c>
      <c r="AR101" s="79">
        <v>0</v>
      </c>
      <c r="AS101" s="79">
        <v>0</v>
      </c>
      <c r="AT101" s="79">
        <v>0</v>
      </c>
      <c r="AU101" s="79">
        <v>0</v>
      </c>
      <c r="AX101" s="94"/>
      <c r="AY101" s="65">
        <v>87</v>
      </c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95"/>
      <c r="BP101" s="65">
        <v>87</v>
      </c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96"/>
      <c r="CH101" s="94"/>
      <c r="CI101" s="95"/>
      <c r="CJ101" s="95"/>
      <c r="CK101" s="95"/>
      <c r="CL101" s="95"/>
      <c r="CM101" s="95"/>
      <c r="CN101" s="95"/>
      <c r="CO101" s="95"/>
      <c r="CP101" s="95"/>
      <c r="CQ101" s="95"/>
      <c r="CR101" s="96"/>
      <c r="DI101" s="94"/>
      <c r="DJ101" s="65">
        <v>87</v>
      </c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95"/>
      <c r="EA101" s="65">
        <v>87</v>
      </c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96"/>
      <c r="ES101" s="94"/>
      <c r="ET101" s="65">
        <v>87</v>
      </c>
      <c r="EU101" s="77"/>
      <c r="EV101" s="77"/>
      <c r="EW101" s="77"/>
      <c r="EX101" s="77"/>
      <c r="EY101" s="77"/>
      <c r="EZ101" s="77"/>
      <c r="FA101" s="77"/>
      <c r="FB101" s="77"/>
      <c r="FC101" s="77"/>
      <c r="FD101" s="77"/>
      <c r="FE101" s="77"/>
      <c r="FF101" s="77"/>
      <c r="FG101" s="77"/>
      <c r="FH101" s="77"/>
      <c r="FI101" s="77"/>
      <c r="FJ101" s="95"/>
      <c r="FK101" s="65">
        <v>87</v>
      </c>
      <c r="FL101" s="77"/>
      <c r="FM101" s="77"/>
      <c r="FN101" s="77"/>
      <c r="FO101" s="77"/>
      <c r="FP101" s="77"/>
      <c r="FQ101" s="77"/>
      <c r="FR101" s="77"/>
      <c r="FS101" s="77"/>
      <c r="FT101" s="77"/>
      <c r="FU101" s="77"/>
      <c r="FV101" s="77"/>
      <c r="FW101" s="77"/>
      <c r="FX101" s="77"/>
      <c r="FY101" s="77"/>
      <c r="FZ101" s="77"/>
      <c r="GA101" s="96"/>
    </row>
    <row r="102" spans="1:183" ht="15" customHeight="1" x14ac:dyDescent="0.25">
      <c r="A102" s="110">
        <v>88</v>
      </c>
      <c r="B102" s="75">
        <v>0.3914301</v>
      </c>
      <c r="C102" s="75">
        <v>0.3250207</v>
      </c>
      <c r="D102" s="111">
        <v>0</v>
      </c>
      <c r="E102" s="111">
        <v>0</v>
      </c>
      <c r="F102" s="111">
        <v>0</v>
      </c>
      <c r="G102" s="111">
        <v>0</v>
      </c>
      <c r="H102" s="111">
        <v>0</v>
      </c>
      <c r="I102" s="111">
        <v>0</v>
      </c>
      <c r="J102" s="111">
        <v>0</v>
      </c>
      <c r="K102" s="111">
        <v>0</v>
      </c>
      <c r="L102" s="111">
        <v>0</v>
      </c>
      <c r="M102" s="111">
        <v>0</v>
      </c>
      <c r="N102" s="111">
        <v>0</v>
      </c>
      <c r="O102" s="111">
        <v>0</v>
      </c>
      <c r="Q102" s="110">
        <v>88</v>
      </c>
      <c r="R102" s="111">
        <v>0</v>
      </c>
      <c r="S102" s="111">
        <v>0</v>
      </c>
      <c r="T102" s="111">
        <v>0</v>
      </c>
      <c r="U102" s="111">
        <v>0</v>
      </c>
      <c r="V102" s="111">
        <v>0</v>
      </c>
      <c r="W102" s="111">
        <v>0</v>
      </c>
      <c r="X102" s="117">
        <v>0</v>
      </c>
      <c r="Y102" s="117">
        <v>0</v>
      </c>
      <c r="Z102" s="117">
        <v>0</v>
      </c>
      <c r="AA102" s="117">
        <v>0</v>
      </c>
      <c r="AB102" s="117">
        <v>0</v>
      </c>
      <c r="AC102" s="117">
        <v>0</v>
      </c>
      <c r="AD102" s="117">
        <v>0</v>
      </c>
      <c r="AE102" s="117">
        <v>0</v>
      </c>
      <c r="AG102" s="110">
        <v>88</v>
      </c>
      <c r="AH102" s="117">
        <v>0</v>
      </c>
      <c r="AI102" s="117">
        <v>0</v>
      </c>
      <c r="AJ102" s="77">
        <v>0</v>
      </c>
      <c r="AK102" s="77">
        <v>0</v>
      </c>
      <c r="AL102" s="77">
        <v>0</v>
      </c>
      <c r="AM102" s="77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X102" s="94"/>
      <c r="AY102" s="65">
        <v>88</v>
      </c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95"/>
      <c r="BP102" s="65">
        <v>88</v>
      </c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96"/>
      <c r="CH102" s="94"/>
      <c r="CI102" s="95"/>
      <c r="CJ102" s="95"/>
      <c r="CK102" s="95"/>
      <c r="CL102" s="95"/>
      <c r="CM102" s="95"/>
      <c r="CN102" s="95"/>
      <c r="CO102" s="95"/>
      <c r="CP102" s="95"/>
      <c r="CQ102" s="95"/>
      <c r="CR102" s="96"/>
      <c r="DI102" s="94"/>
      <c r="DJ102" s="65">
        <v>88</v>
      </c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95"/>
      <c r="EA102" s="65">
        <v>88</v>
      </c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96"/>
      <c r="ES102" s="94"/>
      <c r="ET102" s="65">
        <v>88</v>
      </c>
      <c r="EU102" s="77"/>
      <c r="EV102" s="77"/>
      <c r="EW102" s="77"/>
      <c r="EX102" s="77"/>
      <c r="EY102" s="77"/>
      <c r="EZ102" s="77"/>
      <c r="FA102" s="77"/>
      <c r="FB102" s="77"/>
      <c r="FC102" s="77"/>
      <c r="FD102" s="77"/>
      <c r="FE102" s="77"/>
      <c r="FF102" s="77"/>
      <c r="FG102" s="77"/>
      <c r="FH102" s="77"/>
      <c r="FI102" s="77"/>
      <c r="FJ102" s="95"/>
      <c r="FK102" s="65">
        <v>88</v>
      </c>
      <c r="FL102" s="77"/>
      <c r="FM102" s="77"/>
      <c r="FN102" s="77"/>
      <c r="FO102" s="77"/>
      <c r="FP102" s="77"/>
      <c r="FQ102" s="77"/>
      <c r="FR102" s="77"/>
      <c r="FS102" s="77"/>
      <c r="FT102" s="77"/>
      <c r="FU102" s="77"/>
      <c r="FV102" s="77"/>
      <c r="FW102" s="77"/>
      <c r="FX102" s="77"/>
      <c r="FY102" s="77"/>
      <c r="FZ102" s="77"/>
      <c r="GA102" s="96"/>
    </row>
    <row r="103" spans="1:183" ht="15" customHeight="1" x14ac:dyDescent="0.25">
      <c r="A103" s="110">
        <v>89</v>
      </c>
      <c r="B103" s="75">
        <v>0.4133096</v>
      </c>
      <c r="C103" s="75">
        <v>0.34921269999999999</v>
      </c>
      <c r="D103" s="111">
        <v>0</v>
      </c>
      <c r="E103" s="111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0</v>
      </c>
      <c r="O103" s="111">
        <v>0</v>
      </c>
      <c r="Q103" s="110">
        <v>89</v>
      </c>
      <c r="R103" s="111">
        <v>0</v>
      </c>
      <c r="S103" s="111">
        <v>0</v>
      </c>
      <c r="T103" s="111">
        <v>0</v>
      </c>
      <c r="U103" s="111">
        <v>0</v>
      </c>
      <c r="V103" s="111">
        <v>0</v>
      </c>
      <c r="W103" s="111">
        <v>0</v>
      </c>
      <c r="X103" s="117">
        <v>0</v>
      </c>
      <c r="Y103" s="117">
        <v>0</v>
      </c>
      <c r="Z103" s="117">
        <v>0</v>
      </c>
      <c r="AA103" s="117">
        <v>0</v>
      </c>
      <c r="AB103" s="117">
        <v>0</v>
      </c>
      <c r="AC103" s="117">
        <v>0</v>
      </c>
      <c r="AD103" s="117">
        <v>0</v>
      </c>
      <c r="AE103" s="117">
        <v>0</v>
      </c>
      <c r="AG103" s="110">
        <v>89</v>
      </c>
      <c r="AH103" s="117">
        <v>0</v>
      </c>
      <c r="AI103" s="117">
        <v>0</v>
      </c>
      <c r="AJ103" s="77">
        <v>0</v>
      </c>
      <c r="AK103" s="77">
        <v>0</v>
      </c>
      <c r="AL103" s="77">
        <v>0</v>
      </c>
      <c r="AM103" s="77">
        <v>0</v>
      </c>
      <c r="AN103" s="79">
        <v>0</v>
      </c>
      <c r="AO103" s="79">
        <v>0</v>
      </c>
      <c r="AP103" s="79">
        <v>0</v>
      </c>
      <c r="AQ103" s="79">
        <v>0</v>
      </c>
      <c r="AR103" s="79">
        <v>0</v>
      </c>
      <c r="AS103" s="79">
        <v>0</v>
      </c>
      <c r="AT103" s="79">
        <v>0</v>
      </c>
      <c r="AU103" s="79">
        <v>0</v>
      </c>
      <c r="AX103" s="94"/>
      <c r="AY103" s="65">
        <v>89</v>
      </c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95"/>
      <c r="BP103" s="65">
        <v>89</v>
      </c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96"/>
      <c r="CH103" s="94"/>
      <c r="CI103" s="95"/>
      <c r="CJ103" s="95"/>
      <c r="CK103" s="95"/>
      <c r="CL103" s="95"/>
      <c r="CM103" s="95"/>
      <c r="CN103" s="95"/>
      <c r="CO103" s="95"/>
      <c r="CP103" s="95"/>
      <c r="CQ103" s="95"/>
      <c r="CR103" s="96"/>
      <c r="DI103" s="94"/>
      <c r="DJ103" s="65">
        <v>89</v>
      </c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95"/>
      <c r="EA103" s="65">
        <v>89</v>
      </c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96"/>
      <c r="ES103" s="94"/>
      <c r="ET103" s="65">
        <v>89</v>
      </c>
      <c r="EU103" s="77"/>
      <c r="EV103" s="77"/>
      <c r="EW103" s="77"/>
      <c r="EX103" s="77"/>
      <c r="EY103" s="77"/>
      <c r="EZ103" s="77"/>
      <c r="FA103" s="77"/>
      <c r="FB103" s="77"/>
      <c r="FC103" s="77"/>
      <c r="FD103" s="77"/>
      <c r="FE103" s="77"/>
      <c r="FF103" s="77"/>
      <c r="FG103" s="77"/>
      <c r="FH103" s="77"/>
      <c r="FI103" s="77"/>
      <c r="FJ103" s="95"/>
      <c r="FK103" s="65">
        <v>89</v>
      </c>
      <c r="FL103" s="77"/>
      <c r="FM103" s="77"/>
      <c r="FN103" s="77"/>
      <c r="FO103" s="77"/>
      <c r="FP103" s="77"/>
      <c r="FQ103" s="77"/>
      <c r="FR103" s="77"/>
      <c r="FS103" s="77"/>
      <c r="FT103" s="77"/>
      <c r="FU103" s="77"/>
      <c r="FV103" s="77"/>
      <c r="FW103" s="77"/>
      <c r="FX103" s="77"/>
      <c r="FY103" s="77"/>
      <c r="FZ103" s="77"/>
      <c r="GA103" s="96"/>
    </row>
    <row r="104" spans="1:183" ht="15" customHeight="1" x14ac:dyDescent="0.25">
      <c r="A104" s="110">
        <v>90</v>
      </c>
      <c r="B104" s="75">
        <v>0.43521880000000002</v>
      </c>
      <c r="C104" s="75">
        <v>0.37267840000000002</v>
      </c>
      <c r="D104" s="111">
        <v>0</v>
      </c>
      <c r="E104" s="111">
        <v>0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  <c r="K104" s="111">
        <v>0</v>
      </c>
      <c r="L104" s="111">
        <v>0</v>
      </c>
      <c r="M104" s="111">
        <v>0</v>
      </c>
      <c r="N104" s="111">
        <v>0</v>
      </c>
      <c r="O104" s="111">
        <v>0</v>
      </c>
      <c r="Q104" s="110">
        <v>90</v>
      </c>
      <c r="R104" s="111">
        <v>0</v>
      </c>
      <c r="S104" s="111">
        <v>0</v>
      </c>
      <c r="T104" s="111">
        <v>0</v>
      </c>
      <c r="U104" s="111">
        <v>0</v>
      </c>
      <c r="V104" s="111">
        <v>0</v>
      </c>
      <c r="W104" s="111">
        <v>0</v>
      </c>
      <c r="X104" s="117">
        <v>0</v>
      </c>
      <c r="Y104" s="117">
        <v>0</v>
      </c>
      <c r="Z104" s="117">
        <v>0</v>
      </c>
      <c r="AA104" s="117">
        <v>0</v>
      </c>
      <c r="AB104" s="117">
        <v>0</v>
      </c>
      <c r="AC104" s="117">
        <v>0</v>
      </c>
      <c r="AD104" s="117">
        <v>0</v>
      </c>
      <c r="AE104" s="117">
        <v>0</v>
      </c>
      <c r="AG104" s="110">
        <v>90</v>
      </c>
      <c r="AH104" s="117">
        <v>0</v>
      </c>
      <c r="AI104" s="117">
        <v>0</v>
      </c>
      <c r="AJ104" s="77">
        <v>0</v>
      </c>
      <c r="AK104" s="77">
        <v>0</v>
      </c>
      <c r="AL104" s="77">
        <v>0</v>
      </c>
      <c r="AM104" s="77">
        <v>0</v>
      </c>
      <c r="AN104" s="79">
        <v>0</v>
      </c>
      <c r="AO104" s="79">
        <v>0</v>
      </c>
      <c r="AP104" s="79">
        <v>0</v>
      </c>
      <c r="AQ104" s="79">
        <v>0</v>
      </c>
      <c r="AR104" s="79">
        <v>0</v>
      </c>
      <c r="AS104" s="79">
        <v>0</v>
      </c>
      <c r="AT104" s="79">
        <v>0</v>
      </c>
      <c r="AU104" s="79">
        <v>0</v>
      </c>
      <c r="AX104" s="94"/>
      <c r="AY104" s="65">
        <v>90</v>
      </c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95"/>
      <c r="BP104" s="65">
        <v>90</v>
      </c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96"/>
      <c r="CH104" s="94"/>
      <c r="CI104" s="95"/>
      <c r="CJ104" s="95"/>
      <c r="CK104" s="95"/>
      <c r="CL104" s="95"/>
      <c r="CM104" s="95"/>
      <c r="CN104" s="95"/>
      <c r="CO104" s="95"/>
      <c r="CP104" s="95"/>
      <c r="CQ104" s="95"/>
      <c r="CR104" s="96"/>
      <c r="DI104" s="94"/>
      <c r="DJ104" s="65">
        <v>90</v>
      </c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95"/>
      <c r="EA104" s="65">
        <v>90</v>
      </c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96"/>
      <c r="ES104" s="94"/>
      <c r="ET104" s="65">
        <v>90</v>
      </c>
      <c r="EU104" s="77"/>
      <c r="EV104" s="77"/>
      <c r="EW104" s="77"/>
      <c r="EX104" s="77"/>
      <c r="EY104" s="77"/>
      <c r="EZ104" s="77"/>
      <c r="FA104" s="77"/>
      <c r="FB104" s="77"/>
      <c r="FC104" s="77"/>
      <c r="FD104" s="77"/>
      <c r="FE104" s="77"/>
      <c r="FF104" s="77"/>
      <c r="FG104" s="77"/>
      <c r="FH104" s="77"/>
      <c r="FI104" s="77"/>
      <c r="FJ104" s="95"/>
      <c r="FK104" s="65">
        <v>90</v>
      </c>
      <c r="FL104" s="77"/>
      <c r="FM104" s="77"/>
      <c r="FN104" s="77"/>
      <c r="FO104" s="77"/>
      <c r="FP104" s="77"/>
      <c r="FQ104" s="77"/>
      <c r="FR104" s="77"/>
      <c r="FS104" s="77"/>
      <c r="FT104" s="77"/>
      <c r="FU104" s="77"/>
      <c r="FV104" s="77"/>
      <c r="FW104" s="77"/>
      <c r="FX104" s="77"/>
      <c r="FY104" s="77"/>
      <c r="FZ104" s="77"/>
      <c r="GA104" s="96"/>
    </row>
    <row r="105" spans="1:183" ht="15" customHeight="1" x14ac:dyDescent="0.25">
      <c r="A105" s="110">
        <v>91</v>
      </c>
      <c r="B105" s="75">
        <v>0.45702419999999999</v>
      </c>
      <c r="C105" s="75">
        <v>0.39906419999999998</v>
      </c>
      <c r="D105" s="111">
        <v>0</v>
      </c>
      <c r="E105" s="111">
        <v>0</v>
      </c>
      <c r="F105" s="111">
        <v>0</v>
      </c>
      <c r="G105" s="111">
        <v>0</v>
      </c>
      <c r="H105" s="111">
        <v>0</v>
      </c>
      <c r="I105" s="111">
        <v>0</v>
      </c>
      <c r="J105" s="111">
        <v>0</v>
      </c>
      <c r="K105" s="111">
        <v>0</v>
      </c>
      <c r="L105" s="111">
        <v>0</v>
      </c>
      <c r="M105" s="111">
        <v>0</v>
      </c>
      <c r="N105" s="111">
        <v>0</v>
      </c>
      <c r="O105" s="111">
        <v>0</v>
      </c>
      <c r="Q105" s="110">
        <v>91</v>
      </c>
      <c r="R105" s="111">
        <v>0</v>
      </c>
      <c r="S105" s="111">
        <v>0</v>
      </c>
      <c r="T105" s="111">
        <v>0</v>
      </c>
      <c r="U105" s="111">
        <v>0</v>
      </c>
      <c r="V105" s="111">
        <v>0</v>
      </c>
      <c r="W105" s="111">
        <v>0</v>
      </c>
      <c r="X105" s="117">
        <v>0</v>
      </c>
      <c r="Y105" s="117">
        <v>0</v>
      </c>
      <c r="Z105" s="117">
        <v>0</v>
      </c>
      <c r="AA105" s="117">
        <v>0</v>
      </c>
      <c r="AB105" s="117">
        <v>0</v>
      </c>
      <c r="AC105" s="117">
        <v>0</v>
      </c>
      <c r="AD105" s="117">
        <v>0</v>
      </c>
      <c r="AE105" s="117">
        <v>0</v>
      </c>
      <c r="AG105" s="110">
        <v>91</v>
      </c>
      <c r="AH105" s="117">
        <v>0</v>
      </c>
      <c r="AI105" s="117">
        <v>0</v>
      </c>
      <c r="AJ105" s="77">
        <v>0</v>
      </c>
      <c r="AK105" s="77">
        <v>0</v>
      </c>
      <c r="AL105" s="77">
        <v>0</v>
      </c>
      <c r="AM105" s="77">
        <v>0</v>
      </c>
      <c r="AN105" s="79">
        <v>0</v>
      </c>
      <c r="AO105" s="79">
        <v>0</v>
      </c>
      <c r="AP105" s="79">
        <v>0</v>
      </c>
      <c r="AQ105" s="79">
        <v>0</v>
      </c>
      <c r="AR105" s="79">
        <v>0</v>
      </c>
      <c r="AS105" s="79">
        <v>0</v>
      </c>
      <c r="AT105" s="79">
        <v>0</v>
      </c>
      <c r="AU105" s="79">
        <v>0</v>
      </c>
      <c r="AX105" s="94"/>
      <c r="AY105" s="65">
        <v>91</v>
      </c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95"/>
      <c r="BP105" s="65">
        <v>91</v>
      </c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96"/>
      <c r="CH105" s="94"/>
      <c r="CI105" s="95"/>
      <c r="CJ105" s="95"/>
      <c r="CK105" s="95"/>
      <c r="CL105" s="95"/>
      <c r="CM105" s="95"/>
      <c r="CN105" s="95"/>
      <c r="CO105" s="95"/>
      <c r="CP105" s="95"/>
      <c r="CQ105" s="95"/>
      <c r="CR105" s="96"/>
      <c r="DI105" s="94"/>
      <c r="DJ105" s="65">
        <v>91</v>
      </c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95"/>
      <c r="EA105" s="65">
        <v>91</v>
      </c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96"/>
      <c r="ES105" s="94"/>
      <c r="ET105" s="65">
        <v>91</v>
      </c>
      <c r="EU105" s="77"/>
      <c r="EV105" s="77"/>
      <c r="EW105" s="77"/>
      <c r="EX105" s="77"/>
      <c r="EY105" s="77"/>
      <c r="EZ105" s="77"/>
      <c r="FA105" s="77"/>
      <c r="FB105" s="77"/>
      <c r="FC105" s="77"/>
      <c r="FD105" s="77"/>
      <c r="FE105" s="77"/>
      <c r="FF105" s="77"/>
      <c r="FG105" s="77"/>
      <c r="FH105" s="77"/>
      <c r="FI105" s="77"/>
      <c r="FJ105" s="95"/>
      <c r="FK105" s="65">
        <v>91</v>
      </c>
      <c r="FL105" s="77"/>
      <c r="FM105" s="77"/>
      <c r="FN105" s="77"/>
      <c r="FO105" s="77"/>
      <c r="FP105" s="77"/>
      <c r="FQ105" s="77"/>
      <c r="FR105" s="77"/>
      <c r="FS105" s="77"/>
      <c r="FT105" s="77"/>
      <c r="FU105" s="77"/>
      <c r="FV105" s="77"/>
      <c r="FW105" s="77"/>
      <c r="FX105" s="77"/>
      <c r="FY105" s="77"/>
      <c r="FZ105" s="77"/>
      <c r="GA105" s="96"/>
    </row>
    <row r="106" spans="1:183" ht="15" customHeight="1" x14ac:dyDescent="0.25">
      <c r="A106" s="110">
        <v>92</v>
      </c>
      <c r="B106" s="75">
        <v>0.47865180000000002</v>
      </c>
      <c r="C106" s="75">
        <v>0.42457549999999999</v>
      </c>
      <c r="D106" s="111">
        <v>0</v>
      </c>
      <c r="E106" s="111">
        <v>0</v>
      </c>
      <c r="F106" s="111">
        <v>0</v>
      </c>
      <c r="G106" s="111">
        <v>0</v>
      </c>
      <c r="H106" s="111">
        <v>0</v>
      </c>
      <c r="I106" s="111">
        <v>0</v>
      </c>
      <c r="J106" s="111">
        <v>0</v>
      </c>
      <c r="K106" s="111">
        <v>0</v>
      </c>
      <c r="L106" s="111">
        <v>0</v>
      </c>
      <c r="M106" s="111">
        <v>0</v>
      </c>
      <c r="N106" s="111">
        <v>0</v>
      </c>
      <c r="O106" s="111">
        <v>0</v>
      </c>
      <c r="Q106" s="110">
        <v>92</v>
      </c>
      <c r="R106" s="111">
        <v>0</v>
      </c>
      <c r="S106" s="111">
        <v>0</v>
      </c>
      <c r="T106" s="111">
        <v>0</v>
      </c>
      <c r="U106" s="111">
        <v>0</v>
      </c>
      <c r="V106" s="111">
        <v>0</v>
      </c>
      <c r="W106" s="111">
        <v>0</v>
      </c>
      <c r="X106" s="117">
        <v>0</v>
      </c>
      <c r="Y106" s="117">
        <v>0</v>
      </c>
      <c r="Z106" s="117">
        <v>0</v>
      </c>
      <c r="AA106" s="117">
        <v>0</v>
      </c>
      <c r="AB106" s="117">
        <v>0</v>
      </c>
      <c r="AC106" s="117">
        <v>0</v>
      </c>
      <c r="AD106" s="117">
        <v>0</v>
      </c>
      <c r="AE106" s="117">
        <v>0</v>
      </c>
      <c r="AG106" s="110">
        <v>92</v>
      </c>
      <c r="AH106" s="117">
        <v>0</v>
      </c>
      <c r="AI106" s="117">
        <v>0</v>
      </c>
      <c r="AJ106" s="77">
        <v>0</v>
      </c>
      <c r="AK106" s="77">
        <v>0</v>
      </c>
      <c r="AL106" s="77">
        <v>0</v>
      </c>
      <c r="AM106" s="77">
        <v>0</v>
      </c>
      <c r="AN106" s="79">
        <v>0</v>
      </c>
      <c r="AO106" s="79">
        <v>0</v>
      </c>
      <c r="AP106" s="79">
        <v>0</v>
      </c>
      <c r="AQ106" s="79">
        <v>0</v>
      </c>
      <c r="AR106" s="79">
        <v>0</v>
      </c>
      <c r="AS106" s="79">
        <v>0</v>
      </c>
      <c r="AT106" s="79">
        <v>0</v>
      </c>
      <c r="AU106" s="79">
        <v>0</v>
      </c>
      <c r="AX106" s="94"/>
      <c r="AY106" s="65">
        <v>92</v>
      </c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95"/>
      <c r="BP106" s="65">
        <v>92</v>
      </c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96"/>
      <c r="CH106" s="94"/>
      <c r="CI106" s="95"/>
      <c r="CJ106" s="95"/>
      <c r="CK106" s="95"/>
      <c r="CL106" s="95"/>
      <c r="CM106" s="95"/>
      <c r="CN106" s="95"/>
      <c r="CO106" s="95"/>
      <c r="CP106" s="95"/>
      <c r="CQ106" s="95"/>
      <c r="CR106" s="96"/>
      <c r="DI106" s="94"/>
      <c r="DJ106" s="65">
        <v>92</v>
      </c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95"/>
      <c r="EA106" s="65">
        <v>92</v>
      </c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96"/>
      <c r="ES106" s="94"/>
      <c r="ET106" s="65">
        <v>92</v>
      </c>
      <c r="EU106" s="77"/>
      <c r="EV106" s="77"/>
      <c r="EW106" s="77"/>
      <c r="EX106" s="77"/>
      <c r="EY106" s="77"/>
      <c r="EZ106" s="77"/>
      <c r="FA106" s="77"/>
      <c r="FB106" s="77"/>
      <c r="FC106" s="77"/>
      <c r="FD106" s="77"/>
      <c r="FE106" s="77"/>
      <c r="FF106" s="77"/>
      <c r="FG106" s="77"/>
      <c r="FH106" s="77"/>
      <c r="FI106" s="77"/>
      <c r="FJ106" s="95"/>
      <c r="FK106" s="65">
        <v>92</v>
      </c>
      <c r="FL106" s="77"/>
      <c r="FM106" s="77"/>
      <c r="FN106" s="77"/>
      <c r="FO106" s="77"/>
      <c r="FP106" s="77"/>
      <c r="FQ106" s="77"/>
      <c r="FR106" s="77"/>
      <c r="FS106" s="77"/>
      <c r="FT106" s="77"/>
      <c r="FU106" s="77"/>
      <c r="FV106" s="77"/>
      <c r="FW106" s="77"/>
      <c r="FX106" s="77"/>
      <c r="FY106" s="77"/>
      <c r="FZ106" s="77"/>
      <c r="GA106" s="96"/>
    </row>
    <row r="107" spans="1:183" ht="15" customHeight="1" x14ac:dyDescent="0.25">
      <c r="A107" s="110">
        <v>93</v>
      </c>
      <c r="B107" s="75">
        <v>0.49996800000000002</v>
      </c>
      <c r="C107" s="75">
        <v>0.44890089999999999</v>
      </c>
      <c r="D107" s="111">
        <v>0</v>
      </c>
      <c r="E107" s="111">
        <v>0</v>
      </c>
      <c r="F107" s="111">
        <v>0</v>
      </c>
      <c r="G107" s="111">
        <v>0</v>
      </c>
      <c r="H107" s="111">
        <v>0</v>
      </c>
      <c r="I107" s="111">
        <v>0</v>
      </c>
      <c r="J107" s="111">
        <v>0</v>
      </c>
      <c r="K107" s="111">
        <v>0</v>
      </c>
      <c r="L107" s="111">
        <v>0</v>
      </c>
      <c r="M107" s="111">
        <v>0</v>
      </c>
      <c r="N107" s="111">
        <v>0</v>
      </c>
      <c r="O107" s="111">
        <v>0</v>
      </c>
      <c r="Q107" s="110">
        <v>93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1">
        <v>0</v>
      </c>
      <c r="X107" s="117">
        <v>0</v>
      </c>
      <c r="Y107" s="117">
        <v>0</v>
      </c>
      <c r="Z107" s="117">
        <v>0</v>
      </c>
      <c r="AA107" s="117">
        <v>0</v>
      </c>
      <c r="AB107" s="117">
        <v>0</v>
      </c>
      <c r="AC107" s="117">
        <v>0</v>
      </c>
      <c r="AD107" s="117">
        <v>0</v>
      </c>
      <c r="AE107" s="117">
        <v>0</v>
      </c>
      <c r="AG107" s="110">
        <v>93</v>
      </c>
      <c r="AH107" s="117">
        <v>0</v>
      </c>
      <c r="AI107" s="117">
        <v>0</v>
      </c>
      <c r="AJ107" s="77">
        <v>0</v>
      </c>
      <c r="AK107" s="77">
        <v>0</v>
      </c>
      <c r="AL107" s="77">
        <v>0</v>
      </c>
      <c r="AM107" s="77">
        <v>0</v>
      </c>
      <c r="AN107" s="79">
        <v>0</v>
      </c>
      <c r="AO107" s="79">
        <v>0</v>
      </c>
      <c r="AP107" s="79">
        <v>0</v>
      </c>
      <c r="AQ107" s="79">
        <v>0</v>
      </c>
      <c r="AR107" s="79">
        <v>0</v>
      </c>
      <c r="AS107" s="79">
        <v>0</v>
      </c>
      <c r="AT107" s="79">
        <v>0</v>
      </c>
      <c r="AU107" s="79">
        <v>0</v>
      </c>
      <c r="AX107" s="94"/>
      <c r="AY107" s="65">
        <v>93</v>
      </c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95"/>
      <c r="BP107" s="65">
        <v>93</v>
      </c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96"/>
      <c r="CH107" s="94"/>
      <c r="CI107" s="95"/>
      <c r="CJ107" s="95"/>
      <c r="CK107" s="95"/>
      <c r="CL107" s="95"/>
      <c r="CM107" s="95"/>
      <c r="CN107" s="95"/>
      <c r="CO107" s="95"/>
      <c r="CP107" s="95"/>
      <c r="CQ107" s="95"/>
      <c r="CR107" s="96"/>
      <c r="DI107" s="94"/>
      <c r="DJ107" s="65">
        <v>93</v>
      </c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95"/>
      <c r="EA107" s="65">
        <v>93</v>
      </c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96"/>
      <c r="ES107" s="94"/>
      <c r="ET107" s="65">
        <v>93</v>
      </c>
      <c r="EU107" s="77"/>
      <c r="EV107" s="77"/>
      <c r="EW107" s="77"/>
      <c r="EX107" s="77"/>
      <c r="EY107" s="77"/>
      <c r="EZ107" s="77"/>
      <c r="FA107" s="77"/>
      <c r="FB107" s="77"/>
      <c r="FC107" s="77"/>
      <c r="FD107" s="77"/>
      <c r="FE107" s="77"/>
      <c r="FF107" s="77"/>
      <c r="FG107" s="77"/>
      <c r="FH107" s="77"/>
      <c r="FI107" s="77"/>
      <c r="FJ107" s="95"/>
      <c r="FK107" s="65">
        <v>93</v>
      </c>
      <c r="FL107" s="77"/>
      <c r="FM107" s="77"/>
      <c r="FN107" s="77"/>
      <c r="FO107" s="77"/>
      <c r="FP107" s="77"/>
      <c r="FQ107" s="77"/>
      <c r="FR107" s="77"/>
      <c r="FS107" s="77"/>
      <c r="FT107" s="77"/>
      <c r="FU107" s="77"/>
      <c r="FV107" s="77"/>
      <c r="FW107" s="77"/>
      <c r="FX107" s="77"/>
      <c r="FY107" s="77"/>
      <c r="FZ107" s="77"/>
      <c r="GA107" s="96"/>
    </row>
    <row r="108" spans="1:183" ht="15" customHeight="1" x14ac:dyDescent="0.25">
      <c r="A108" s="110">
        <v>94</v>
      </c>
      <c r="B108" s="75">
        <v>0.52085440000000005</v>
      </c>
      <c r="C108" s="75">
        <v>0.47172920000000002</v>
      </c>
      <c r="D108" s="111">
        <v>0</v>
      </c>
      <c r="E108" s="111">
        <v>0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  <c r="K108" s="111">
        <v>0</v>
      </c>
      <c r="L108" s="111">
        <v>0</v>
      </c>
      <c r="M108" s="111">
        <v>0</v>
      </c>
      <c r="N108" s="111">
        <v>0</v>
      </c>
      <c r="O108" s="111">
        <v>0</v>
      </c>
      <c r="Q108" s="110">
        <v>94</v>
      </c>
      <c r="R108" s="111">
        <v>0</v>
      </c>
      <c r="S108" s="111">
        <v>0</v>
      </c>
      <c r="T108" s="111">
        <v>0</v>
      </c>
      <c r="U108" s="111">
        <v>0</v>
      </c>
      <c r="V108" s="111">
        <v>0</v>
      </c>
      <c r="W108" s="111">
        <v>0</v>
      </c>
      <c r="X108" s="117">
        <v>0</v>
      </c>
      <c r="Y108" s="117">
        <v>0</v>
      </c>
      <c r="Z108" s="117">
        <v>0</v>
      </c>
      <c r="AA108" s="117">
        <v>0</v>
      </c>
      <c r="AB108" s="117">
        <v>0</v>
      </c>
      <c r="AC108" s="117">
        <v>0</v>
      </c>
      <c r="AD108" s="117">
        <v>0</v>
      </c>
      <c r="AE108" s="117">
        <v>0</v>
      </c>
      <c r="AG108" s="110">
        <v>94</v>
      </c>
      <c r="AH108" s="117">
        <v>0</v>
      </c>
      <c r="AI108" s="117">
        <v>0</v>
      </c>
      <c r="AJ108" s="77">
        <v>0</v>
      </c>
      <c r="AK108" s="77">
        <v>0</v>
      </c>
      <c r="AL108" s="77">
        <v>0</v>
      </c>
      <c r="AM108" s="77">
        <v>0</v>
      </c>
      <c r="AN108" s="79">
        <v>0</v>
      </c>
      <c r="AO108" s="79">
        <v>0</v>
      </c>
      <c r="AP108" s="79">
        <v>0</v>
      </c>
      <c r="AQ108" s="79">
        <v>0</v>
      </c>
      <c r="AR108" s="79">
        <v>0</v>
      </c>
      <c r="AS108" s="79">
        <v>0</v>
      </c>
      <c r="AT108" s="79">
        <v>0</v>
      </c>
      <c r="AU108" s="79">
        <v>0</v>
      </c>
      <c r="AX108" s="94"/>
      <c r="AY108" s="65">
        <v>94</v>
      </c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95"/>
      <c r="BP108" s="65">
        <v>94</v>
      </c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96"/>
      <c r="CH108" s="94"/>
      <c r="CI108" s="95"/>
      <c r="CJ108" s="95"/>
      <c r="CK108" s="95"/>
      <c r="CL108" s="95"/>
      <c r="CM108" s="95"/>
      <c r="CN108" s="95"/>
      <c r="CO108" s="95"/>
      <c r="CP108" s="95"/>
      <c r="CQ108" s="95"/>
      <c r="CR108" s="96"/>
      <c r="DI108" s="94"/>
      <c r="DJ108" s="65">
        <v>94</v>
      </c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95"/>
      <c r="EA108" s="65">
        <v>94</v>
      </c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96"/>
      <c r="ES108" s="94"/>
      <c r="ET108" s="65">
        <v>94</v>
      </c>
      <c r="EU108" s="77"/>
      <c r="EV108" s="77"/>
      <c r="EW108" s="77"/>
      <c r="EX108" s="77"/>
      <c r="EY108" s="77"/>
      <c r="EZ108" s="77"/>
      <c r="FA108" s="77"/>
      <c r="FB108" s="77"/>
      <c r="FC108" s="77"/>
      <c r="FD108" s="77"/>
      <c r="FE108" s="77"/>
      <c r="FF108" s="77"/>
      <c r="FG108" s="77"/>
      <c r="FH108" s="77"/>
      <c r="FI108" s="77"/>
      <c r="FJ108" s="95"/>
      <c r="FK108" s="65">
        <v>94</v>
      </c>
      <c r="FL108" s="77"/>
      <c r="FM108" s="77"/>
      <c r="FN108" s="77"/>
      <c r="FO108" s="77"/>
      <c r="FP108" s="77"/>
      <c r="FQ108" s="77"/>
      <c r="FR108" s="77"/>
      <c r="FS108" s="77"/>
      <c r="FT108" s="77"/>
      <c r="FU108" s="77"/>
      <c r="FV108" s="77"/>
      <c r="FW108" s="77"/>
      <c r="FX108" s="77"/>
      <c r="FY108" s="77"/>
      <c r="FZ108" s="77"/>
      <c r="GA108" s="96"/>
    </row>
    <row r="109" spans="1:183" ht="15" customHeight="1" x14ac:dyDescent="0.25">
      <c r="A109" s="110">
        <v>95</v>
      </c>
      <c r="B109" s="75">
        <v>0.54123670000000002</v>
      </c>
      <c r="C109" s="75">
        <v>0.49273410000000001</v>
      </c>
      <c r="D109" s="111">
        <v>0</v>
      </c>
      <c r="E109" s="111">
        <v>0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  <c r="K109" s="111">
        <v>0</v>
      </c>
      <c r="L109" s="111">
        <v>0</v>
      </c>
      <c r="M109" s="111">
        <v>0</v>
      </c>
      <c r="N109" s="111">
        <v>0</v>
      </c>
      <c r="O109" s="111">
        <v>0</v>
      </c>
      <c r="Q109" s="110">
        <v>95</v>
      </c>
      <c r="R109" s="111">
        <v>0</v>
      </c>
      <c r="S109" s="111">
        <v>0</v>
      </c>
      <c r="T109" s="111">
        <v>0</v>
      </c>
      <c r="U109" s="111">
        <v>0</v>
      </c>
      <c r="V109" s="111">
        <v>0</v>
      </c>
      <c r="W109" s="111">
        <v>0</v>
      </c>
      <c r="X109" s="117">
        <v>0</v>
      </c>
      <c r="Y109" s="117">
        <v>0</v>
      </c>
      <c r="Z109" s="117">
        <v>0</v>
      </c>
      <c r="AA109" s="117">
        <v>0</v>
      </c>
      <c r="AB109" s="117">
        <v>0</v>
      </c>
      <c r="AC109" s="117">
        <v>0</v>
      </c>
      <c r="AD109" s="117">
        <v>0</v>
      </c>
      <c r="AE109" s="117">
        <v>0</v>
      </c>
      <c r="AG109" s="110">
        <v>95</v>
      </c>
      <c r="AH109" s="117">
        <v>0</v>
      </c>
      <c r="AI109" s="117">
        <v>0</v>
      </c>
      <c r="AJ109" s="77">
        <v>0</v>
      </c>
      <c r="AK109" s="77">
        <v>0</v>
      </c>
      <c r="AL109" s="77">
        <v>0</v>
      </c>
      <c r="AM109" s="77">
        <v>0</v>
      </c>
      <c r="AN109" s="79">
        <v>0</v>
      </c>
      <c r="AO109" s="79">
        <v>0</v>
      </c>
      <c r="AP109" s="79">
        <v>0</v>
      </c>
      <c r="AQ109" s="79">
        <v>0</v>
      </c>
      <c r="AR109" s="79">
        <v>0</v>
      </c>
      <c r="AS109" s="79">
        <v>0</v>
      </c>
      <c r="AT109" s="79">
        <v>0</v>
      </c>
      <c r="AU109" s="79">
        <v>0</v>
      </c>
      <c r="AX109" s="94"/>
      <c r="AY109" s="65">
        <v>95</v>
      </c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95"/>
      <c r="BP109" s="65">
        <v>95</v>
      </c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96"/>
      <c r="CH109" s="94"/>
      <c r="CI109" s="95"/>
      <c r="CJ109" s="95"/>
      <c r="CK109" s="95"/>
      <c r="CL109" s="95"/>
      <c r="CM109" s="95"/>
      <c r="CN109" s="95"/>
      <c r="CO109" s="95"/>
      <c r="CP109" s="95"/>
      <c r="CQ109" s="95"/>
      <c r="CR109" s="96"/>
      <c r="DI109" s="94"/>
      <c r="DJ109" s="65">
        <v>95</v>
      </c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95"/>
      <c r="EA109" s="65">
        <v>95</v>
      </c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96"/>
      <c r="ES109" s="94"/>
      <c r="ET109" s="65">
        <v>95</v>
      </c>
      <c r="EU109" s="77"/>
      <c r="EV109" s="77"/>
      <c r="EW109" s="77"/>
      <c r="EX109" s="77"/>
      <c r="EY109" s="77"/>
      <c r="EZ109" s="77"/>
      <c r="FA109" s="77"/>
      <c r="FB109" s="77"/>
      <c r="FC109" s="77"/>
      <c r="FD109" s="77"/>
      <c r="FE109" s="77"/>
      <c r="FF109" s="77"/>
      <c r="FG109" s="77"/>
      <c r="FH109" s="77"/>
      <c r="FI109" s="77"/>
      <c r="FJ109" s="95"/>
      <c r="FK109" s="65">
        <v>95</v>
      </c>
      <c r="FL109" s="77"/>
      <c r="FM109" s="77"/>
      <c r="FN109" s="77"/>
      <c r="FO109" s="77"/>
      <c r="FP109" s="77"/>
      <c r="FQ109" s="77"/>
      <c r="FR109" s="77"/>
      <c r="FS109" s="77"/>
      <c r="FT109" s="77"/>
      <c r="FU109" s="77"/>
      <c r="FV109" s="77"/>
      <c r="FW109" s="77"/>
      <c r="FX109" s="77"/>
      <c r="FY109" s="77"/>
      <c r="FZ109" s="77"/>
      <c r="GA109" s="96"/>
    </row>
    <row r="110" spans="1:183" ht="15" customHeight="1" x14ac:dyDescent="0.25">
      <c r="A110" s="110">
        <v>96</v>
      </c>
      <c r="B110" s="75">
        <v>0.56099650000000001</v>
      </c>
      <c r="C110" s="75">
        <v>0.51164889999999996</v>
      </c>
      <c r="D110" s="111">
        <v>0</v>
      </c>
      <c r="E110" s="111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  <c r="K110" s="111">
        <v>0</v>
      </c>
      <c r="L110" s="111">
        <v>0</v>
      </c>
      <c r="M110" s="111">
        <v>0</v>
      </c>
      <c r="N110" s="111">
        <v>0</v>
      </c>
      <c r="O110" s="111">
        <v>0</v>
      </c>
      <c r="Q110" s="110">
        <v>96</v>
      </c>
      <c r="R110" s="111">
        <v>0</v>
      </c>
      <c r="S110" s="111">
        <v>0</v>
      </c>
      <c r="T110" s="111">
        <v>0</v>
      </c>
      <c r="U110" s="111">
        <v>0</v>
      </c>
      <c r="V110" s="111">
        <v>0</v>
      </c>
      <c r="W110" s="111">
        <v>0</v>
      </c>
      <c r="X110" s="117">
        <v>0</v>
      </c>
      <c r="Y110" s="117">
        <v>0</v>
      </c>
      <c r="Z110" s="117">
        <v>0</v>
      </c>
      <c r="AA110" s="117">
        <v>0</v>
      </c>
      <c r="AB110" s="117">
        <v>0</v>
      </c>
      <c r="AC110" s="117">
        <v>0</v>
      </c>
      <c r="AD110" s="117">
        <v>0</v>
      </c>
      <c r="AE110" s="117">
        <v>0</v>
      </c>
      <c r="AG110" s="110">
        <v>96</v>
      </c>
      <c r="AH110" s="117">
        <v>0</v>
      </c>
      <c r="AI110" s="117">
        <v>0</v>
      </c>
      <c r="AJ110" s="77">
        <v>0</v>
      </c>
      <c r="AK110" s="77">
        <v>0</v>
      </c>
      <c r="AL110" s="77">
        <v>0</v>
      </c>
      <c r="AM110" s="77">
        <v>0</v>
      </c>
      <c r="AN110" s="79">
        <v>0</v>
      </c>
      <c r="AO110" s="79">
        <v>0</v>
      </c>
      <c r="AP110" s="79">
        <v>0</v>
      </c>
      <c r="AQ110" s="79">
        <v>0</v>
      </c>
      <c r="AR110" s="79">
        <v>0</v>
      </c>
      <c r="AS110" s="79">
        <v>0</v>
      </c>
      <c r="AT110" s="79">
        <v>0</v>
      </c>
      <c r="AU110" s="79">
        <v>0</v>
      </c>
      <c r="AX110" s="94"/>
      <c r="AY110" s="65">
        <v>96</v>
      </c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95"/>
      <c r="BP110" s="65">
        <v>96</v>
      </c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96"/>
      <c r="CH110" s="94"/>
      <c r="CI110" s="95"/>
      <c r="CJ110" s="95"/>
      <c r="CK110" s="95"/>
      <c r="CL110" s="95"/>
      <c r="CM110" s="95"/>
      <c r="CN110" s="95"/>
      <c r="CO110" s="95"/>
      <c r="CP110" s="95"/>
      <c r="CQ110" s="95"/>
      <c r="CR110" s="96"/>
      <c r="DI110" s="94"/>
      <c r="DJ110" s="65">
        <v>96</v>
      </c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95"/>
      <c r="EA110" s="65">
        <v>96</v>
      </c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96"/>
      <c r="ES110" s="94"/>
      <c r="ET110" s="65">
        <v>96</v>
      </c>
      <c r="EU110" s="77"/>
      <c r="EV110" s="77"/>
      <c r="EW110" s="77"/>
      <c r="EX110" s="77"/>
      <c r="EY110" s="77"/>
      <c r="EZ110" s="77"/>
      <c r="FA110" s="77"/>
      <c r="FB110" s="77"/>
      <c r="FC110" s="77"/>
      <c r="FD110" s="77"/>
      <c r="FE110" s="77"/>
      <c r="FF110" s="77"/>
      <c r="FG110" s="77"/>
      <c r="FH110" s="77"/>
      <c r="FI110" s="77"/>
      <c r="FJ110" s="95"/>
      <c r="FK110" s="65">
        <v>96</v>
      </c>
      <c r="FL110" s="77"/>
      <c r="FM110" s="77"/>
      <c r="FN110" s="77"/>
      <c r="FO110" s="77"/>
      <c r="FP110" s="77"/>
      <c r="FQ110" s="77"/>
      <c r="FR110" s="77"/>
      <c r="FS110" s="77"/>
      <c r="FT110" s="77"/>
      <c r="FU110" s="77"/>
      <c r="FV110" s="77"/>
      <c r="FW110" s="77"/>
      <c r="FX110" s="77"/>
      <c r="FY110" s="77"/>
      <c r="FZ110" s="77"/>
      <c r="GA110" s="96"/>
    </row>
    <row r="111" spans="1:183" ht="15" customHeight="1" x14ac:dyDescent="0.25">
      <c r="A111" s="110">
        <v>97</v>
      </c>
      <c r="B111" s="75">
        <v>0.58005949999999995</v>
      </c>
      <c r="C111" s="75">
        <v>0.52826609999999996</v>
      </c>
      <c r="D111" s="111">
        <v>0</v>
      </c>
      <c r="E111" s="111">
        <v>0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  <c r="K111" s="111">
        <v>0</v>
      </c>
      <c r="L111" s="111">
        <v>0</v>
      </c>
      <c r="M111" s="111">
        <v>0</v>
      </c>
      <c r="N111" s="111">
        <v>0</v>
      </c>
      <c r="O111" s="111">
        <v>0</v>
      </c>
      <c r="Q111" s="110">
        <v>97</v>
      </c>
      <c r="R111" s="111">
        <v>0</v>
      </c>
      <c r="S111" s="111">
        <v>0</v>
      </c>
      <c r="T111" s="111">
        <v>0</v>
      </c>
      <c r="U111" s="111">
        <v>0</v>
      </c>
      <c r="V111" s="111">
        <v>0</v>
      </c>
      <c r="W111" s="111">
        <v>0</v>
      </c>
      <c r="X111" s="117">
        <v>0</v>
      </c>
      <c r="Y111" s="117">
        <v>0</v>
      </c>
      <c r="Z111" s="117">
        <v>0</v>
      </c>
      <c r="AA111" s="117">
        <v>0</v>
      </c>
      <c r="AB111" s="117">
        <v>0</v>
      </c>
      <c r="AC111" s="117">
        <v>0</v>
      </c>
      <c r="AD111" s="117">
        <v>0</v>
      </c>
      <c r="AE111" s="117">
        <v>0</v>
      </c>
      <c r="AG111" s="110">
        <v>97</v>
      </c>
      <c r="AH111" s="117">
        <v>0</v>
      </c>
      <c r="AI111" s="117">
        <v>0</v>
      </c>
      <c r="AJ111" s="77">
        <v>0</v>
      </c>
      <c r="AK111" s="77">
        <v>0</v>
      </c>
      <c r="AL111" s="77">
        <v>0</v>
      </c>
      <c r="AM111" s="77">
        <v>0</v>
      </c>
      <c r="AN111" s="79">
        <v>0</v>
      </c>
      <c r="AO111" s="79">
        <v>0</v>
      </c>
      <c r="AP111" s="79">
        <v>0</v>
      </c>
      <c r="AQ111" s="79">
        <v>0</v>
      </c>
      <c r="AR111" s="79">
        <v>0</v>
      </c>
      <c r="AS111" s="79">
        <v>0</v>
      </c>
      <c r="AT111" s="79">
        <v>0</v>
      </c>
      <c r="AU111" s="79">
        <v>0</v>
      </c>
      <c r="AX111" s="94"/>
      <c r="AY111" s="65">
        <v>97</v>
      </c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95"/>
      <c r="BP111" s="65">
        <v>97</v>
      </c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96"/>
      <c r="CH111" s="94"/>
      <c r="CI111" s="95"/>
      <c r="CJ111" s="95"/>
      <c r="CK111" s="95"/>
      <c r="CL111" s="95"/>
      <c r="CM111" s="95"/>
      <c r="CN111" s="95"/>
      <c r="CO111" s="95"/>
      <c r="CP111" s="95"/>
      <c r="CQ111" s="95"/>
      <c r="CR111" s="96"/>
      <c r="DI111" s="94"/>
      <c r="DJ111" s="65">
        <v>97</v>
      </c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95"/>
      <c r="EA111" s="65">
        <v>97</v>
      </c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96"/>
      <c r="ES111" s="94"/>
      <c r="ET111" s="65">
        <v>97</v>
      </c>
      <c r="EU111" s="77"/>
      <c r="EV111" s="77"/>
      <c r="EW111" s="77"/>
      <c r="EX111" s="77"/>
      <c r="EY111" s="77"/>
      <c r="EZ111" s="77"/>
      <c r="FA111" s="77"/>
      <c r="FB111" s="77"/>
      <c r="FC111" s="77"/>
      <c r="FD111" s="77"/>
      <c r="FE111" s="77"/>
      <c r="FF111" s="77"/>
      <c r="FG111" s="77"/>
      <c r="FH111" s="77"/>
      <c r="FI111" s="77"/>
      <c r="FJ111" s="95"/>
      <c r="FK111" s="65">
        <v>97</v>
      </c>
      <c r="FL111" s="77"/>
      <c r="FM111" s="77"/>
      <c r="FN111" s="77"/>
      <c r="FO111" s="77"/>
      <c r="FP111" s="77"/>
      <c r="FQ111" s="77"/>
      <c r="FR111" s="77"/>
      <c r="FS111" s="77"/>
      <c r="FT111" s="77"/>
      <c r="FU111" s="77"/>
      <c r="FV111" s="77"/>
      <c r="FW111" s="77"/>
      <c r="FX111" s="77"/>
      <c r="FY111" s="77"/>
      <c r="FZ111" s="77"/>
      <c r="GA111" s="96"/>
    </row>
    <row r="112" spans="1:183" ht="15" customHeight="1" x14ac:dyDescent="0.25">
      <c r="A112" s="110">
        <v>98</v>
      </c>
      <c r="B112" s="75">
        <v>0.5982925</v>
      </c>
      <c r="C112" s="75">
        <v>0.54237809999999997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0</v>
      </c>
      <c r="O112" s="111">
        <v>0</v>
      </c>
      <c r="Q112" s="110">
        <v>98</v>
      </c>
      <c r="R112" s="111">
        <v>0</v>
      </c>
      <c r="S112" s="111">
        <v>0</v>
      </c>
      <c r="T112" s="111">
        <v>0</v>
      </c>
      <c r="U112" s="111">
        <v>0</v>
      </c>
      <c r="V112" s="111">
        <v>0</v>
      </c>
      <c r="W112" s="111">
        <v>0</v>
      </c>
      <c r="X112" s="117">
        <v>0</v>
      </c>
      <c r="Y112" s="117">
        <v>0</v>
      </c>
      <c r="Z112" s="117">
        <v>0</v>
      </c>
      <c r="AA112" s="117">
        <v>0</v>
      </c>
      <c r="AB112" s="117">
        <v>0</v>
      </c>
      <c r="AC112" s="117">
        <v>0</v>
      </c>
      <c r="AD112" s="117">
        <v>0</v>
      </c>
      <c r="AE112" s="117">
        <v>0</v>
      </c>
      <c r="AG112" s="110">
        <v>98</v>
      </c>
      <c r="AH112" s="117">
        <v>0</v>
      </c>
      <c r="AI112" s="117">
        <v>0</v>
      </c>
      <c r="AJ112" s="77">
        <v>0</v>
      </c>
      <c r="AK112" s="77">
        <v>0</v>
      </c>
      <c r="AL112" s="77">
        <v>0</v>
      </c>
      <c r="AM112" s="77">
        <v>0</v>
      </c>
      <c r="AN112" s="79">
        <v>0</v>
      </c>
      <c r="AO112" s="79">
        <v>0</v>
      </c>
      <c r="AP112" s="79">
        <v>0</v>
      </c>
      <c r="AQ112" s="79">
        <v>0</v>
      </c>
      <c r="AR112" s="79">
        <v>0</v>
      </c>
      <c r="AS112" s="79">
        <v>0</v>
      </c>
      <c r="AT112" s="79">
        <v>0</v>
      </c>
      <c r="AU112" s="79">
        <v>0</v>
      </c>
      <c r="AX112" s="94"/>
      <c r="AY112" s="65">
        <v>98</v>
      </c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95"/>
      <c r="BP112" s="65">
        <v>98</v>
      </c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96"/>
      <c r="CH112" s="94"/>
      <c r="CI112" s="95"/>
      <c r="CJ112" s="95"/>
      <c r="CK112" s="95"/>
      <c r="CL112" s="95"/>
      <c r="CM112" s="95"/>
      <c r="CN112" s="95"/>
      <c r="CO112" s="95"/>
      <c r="CP112" s="95"/>
      <c r="CQ112" s="95"/>
      <c r="CR112" s="96"/>
      <c r="DI112" s="94"/>
      <c r="DJ112" s="65">
        <v>98</v>
      </c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95"/>
      <c r="EA112" s="65">
        <v>98</v>
      </c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96"/>
      <c r="ES112" s="94"/>
      <c r="ET112" s="65">
        <v>98</v>
      </c>
      <c r="EU112" s="77"/>
      <c r="EV112" s="77"/>
      <c r="EW112" s="77"/>
      <c r="EX112" s="77"/>
      <c r="EY112" s="77"/>
      <c r="EZ112" s="77"/>
      <c r="FA112" s="77"/>
      <c r="FB112" s="77"/>
      <c r="FC112" s="77"/>
      <c r="FD112" s="77"/>
      <c r="FE112" s="77"/>
      <c r="FF112" s="77"/>
      <c r="FG112" s="77"/>
      <c r="FH112" s="77"/>
      <c r="FI112" s="77"/>
      <c r="FJ112" s="95"/>
      <c r="FK112" s="65">
        <v>98</v>
      </c>
      <c r="FL112" s="77"/>
      <c r="FM112" s="77"/>
      <c r="FN112" s="77"/>
      <c r="FO112" s="77"/>
      <c r="FP112" s="77"/>
      <c r="FQ112" s="77"/>
      <c r="FR112" s="77"/>
      <c r="FS112" s="77"/>
      <c r="FT112" s="77"/>
      <c r="FU112" s="77"/>
      <c r="FV112" s="77"/>
      <c r="FW112" s="77"/>
      <c r="FX112" s="77"/>
      <c r="FY112" s="77"/>
      <c r="FZ112" s="77"/>
      <c r="GA112" s="96"/>
    </row>
    <row r="113" spans="1:183" ht="15" customHeight="1" x14ac:dyDescent="0.25">
      <c r="A113" s="110">
        <v>99</v>
      </c>
      <c r="B113" s="75">
        <v>0.6156064</v>
      </c>
      <c r="C113" s="75">
        <v>0.55379219999999996</v>
      </c>
      <c r="D113" s="111">
        <v>0</v>
      </c>
      <c r="E113" s="111">
        <v>0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  <c r="K113" s="111">
        <v>0</v>
      </c>
      <c r="L113" s="111">
        <v>0</v>
      </c>
      <c r="M113" s="111">
        <v>0</v>
      </c>
      <c r="N113" s="111">
        <v>0</v>
      </c>
      <c r="O113" s="111">
        <v>0</v>
      </c>
      <c r="Q113" s="110">
        <v>99</v>
      </c>
      <c r="R113" s="111">
        <v>0</v>
      </c>
      <c r="S113" s="111">
        <v>0</v>
      </c>
      <c r="T113" s="111">
        <v>0</v>
      </c>
      <c r="U113" s="111">
        <v>0</v>
      </c>
      <c r="V113" s="111">
        <v>0</v>
      </c>
      <c r="W113" s="111">
        <v>0</v>
      </c>
      <c r="X113" s="117">
        <v>0</v>
      </c>
      <c r="Y113" s="117">
        <v>0</v>
      </c>
      <c r="Z113" s="117">
        <v>0</v>
      </c>
      <c r="AA113" s="117">
        <v>0</v>
      </c>
      <c r="AB113" s="117">
        <v>0</v>
      </c>
      <c r="AC113" s="117">
        <v>0</v>
      </c>
      <c r="AD113" s="117">
        <v>0</v>
      </c>
      <c r="AE113" s="117">
        <v>0</v>
      </c>
      <c r="AG113" s="110">
        <v>99</v>
      </c>
      <c r="AH113" s="117">
        <v>0</v>
      </c>
      <c r="AI113" s="117">
        <v>0</v>
      </c>
      <c r="AJ113" s="77">
        <v>0</v>
      </c>
      <c r="AK113" s="77">
        <v>0</v>
      </c>
      <c r="AL113" s="77">
        <v>0</v>
      </c>
      <c r="AM113" s="77">
        <v>0</v>
      </c>
      <c r="AN113" s="79">
        <v>0</v>
      </c>
      <c r="AO113" s="79">
        <v>0</v>
      </c>
      <c r="AP113" s="79">
        <v>0</v>
      </c>
      <c r="AQ113" s="79">
        <v>0</v>
      </c>
      <c r="AR113" s="79">
        <v>0</v>
      </c>
      <c r="AS113" s="79">
        <v>0</v>
      </c>
      <c r="AT113" s="79">
        <v>0</v>
      </c>
      <c r="AU113" s="79">
        <v>0</v>
      </c>
      <c r="AX113" s="94"/>
      <c r="AY113" s="65">
        <v>99</v>
      </c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95"/>
      <c r="BP113" s="65">
        <v>99</v>
      </c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96"/>
      <c r="CH113" s="94"/>
      <c r="CI113" s="95"/>
      <c r="CJ113" s="95"/>
      <c r="CK113" s="95"/>
      <c r="CL113" s="95"/>
      <c r="CM113" s="95"/>
      <c r="CN113" s="95"/>
      <c r="CO113" s="95"/>
      <c r="CP113" s="95"/>
      <c r="CQ113" s="95"/>
      <c r="CR113" s="96"/>
      <c r="DI113" s="94"/>
      <c r="DJ113" s="65">
        <v>99</v>
      </c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95"/>
      <c r="EA113" s="65">
        <v>99</v>
      </c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96"/>
      <c r="ES113" s="94"/>
      <c r="ET113" s="65">
        <v>99</v>
      </c>
      <c r="EU113" s="77"/>
      <c r="EV113" s="77"/>
      <c r="EW113" s="77"/>
      <c r="EX113" s="77"/>
      <c r="EY113" s="77"/>
      <c r="EZ113" s="77"/>
      <c r="FA113" s="77"/>
      <c r="FB113" s="77"/>
      <c r="FC113" s="77"/>
      <c r="FD113" s="77"/>
      <c r="FE113" s="77"/>
      <c r="FF113" s="77"/>
      <c r="FG113" s="77"/>
      <c r="FH113" s="77"/>
      <c r="FI113" s="77"/>
      <c r="FJ113" s="95"/>
      <c r="FK113" s="65">
        <v>99</v>
      </c>
      <c r="FL113" s="77"/>
      <c r="FM113" s="77"/>
      <c r="FN113" s="77"/>
      <c r="FO113" s="77"/>
      <c r="FP113" s="77"/>
      <c r="FQ113" s="77"/>
      <c r="FR113" s="77"/>
      <c r="FS113" s="77"/>
      <c r="FT113" s="77"/>
      <c r="FU113" s="77"/>
      <c r="FV113" s="77"/>
      <c r="FW113" s="77"/>
      <c r="FX113" s="77"/>
      <c r="FY113" s="77"/>
      <c r="FZ113" s="77"/>
      <c r="GA113" s="96"/>
    </row>
    <row r="114" spans="1:183" ht="15" customHeight="1" x14ac:dyDescent="0.25">
      <c r="A114" s="110">
        <v>100</v>
      </c>
      <c r="B114" s="75">
        <v>1.4823529</v>
      </c>
      <c r="C114" s="75">
        <v>1.4823529</v>
      </c>
      <c r="D114" s="111">
        <v>0</v>
      </c>
      <c r="E114" s="111">
        <v>0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  <c r="K114" s="111">
        <v>0</v>
      </c>
      <c r="L114" s="111">
        <v>0</v>
      </c>
      <c r="M114" s="111">
        <v>0</v>
      </c>
      <c r="N114" s="111">
        <v>0</v>
      </c>
      <c r="O114" s="111">
        <v>0</v>
      </c>
      <c r="Q114" s="110">
        <v>100</v>
      </c>
      <c r="R114" s="111">
        <v>0</v>
      </c>
      <c r="S114" s="111">
        <v>0</v>
      </c>
      <c r="T114" s="111">
        <v>0</v>
      </c>
      <c r="U114" s="111">
        <v>0</v>
      </c>
      <c r="V114" s="111">
        <v>0</v>
      </c>
      <c r="W114" s="111">
        <v>0</v>
      </c>
      <c r="X114" s="117">
        <v>0</v>
      </c>
      <c r="Y114" s="117">
        <v>0</v>
      </c>
      <c r="Z114" s="117">
        <v>0</v>
      </c>
      <c r="AA114" s="117">
        <v>0</v>
      </c>
      <c r="AB114" s="117">
        <v>0</v>
      </c>
      <c r="AC114" s="117">
        <v>0</v>
      </c>
      <c r="AD114" s="117">
        <v>0</v>
      </c>
      <c r="AE114" s="117">
        <v>0</v>
      </c>
      <c r="AG114" s="110">
        <v>100</v>
      </c>
      <c r="AH114" s="117">
        <v>0</v>
      </c>
      <c r="AI114" s="117">
        <v>0</v>
      </c>
      <c r="AJ114" s="77">
        <v>0</v>
      </c>
      <c r="AK114" s="77">
        <v>0</v>
      </c>
      <c r="AL114" s="77">
        <v>0</v>
      </c>
      <c r="AM114" s="77">
        <v>0</v>
      </c>
      <c r="AN114" s="79">
        <v>0</v>
      </c>
      <c r="AO114" s="79">
        <v>0</v>
      </c>
      <c r="AP114" s="79">
        <v>0</v>
      </c>
      <c r="AQ114" s="79">
        <v>0</v>
      </c>
      <c r="AR114" s="79">
        <v>0</v>
      </c>
      <c r="AS114" s="79">
        <v>0</v>
      </c>
      <c r="AT114" s="79">
        <v>0</v>
      </c>
      <c r="AU114" s="79">
        <v>0</v>
      </c>
      <c r="AX114" s="94"/>
      <c r="AY114" s="65">
        <v>100</v>
      </c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95"/>
      <c r="BP114" s="65">
        <v>100</v>
      </c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96"/>
      <c r="CH114" s="94"/>
      <c r="CI114" s="95"/>
      <c r="CJ114" s="95"/>
      <c r="CK114" s="95"/>
      <c r="CL114" s="95"/>
      <c r="CM114" s="95"/>
      <c r="CN114" s="95"/>
      <c r="CO114" s="95"/>
      <c r="CP114" s="95"/>
      <c r="CQ114" s="95"/>
      <c r="CR114" s="96"/>
      <c r="DI114" s="94"/>
      <c r="DJ114" s="65">
        <v>100</v>
      </c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95"/>
      <c r="EA114" s="65">
        <v>100</v>
      </c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96"/>
      <c r="ES114" s="94"/>
      <c r="ET114" s="65">
        <v>100</v>
      </c>
      <c r="EU114" s="77"/>
      <c r="EV114" s="77"/>
      <c r="EW114" s="77"/>
      <c r="EX114" s="77"/>
      <c r="EY114" s="77"/>
      <c r="EZ114" s="77"/>
      <c r="FA114" s="77"/>
      <c r="FB114" s="77"/>
      <c r="FC114" s="77"/>
      <c r="FD114" s="77"/>
      <c r="FE114" s="77"/>
      <c r="FF114" s="77"/>
      <c r="FG114" s="77"/>
      <c r="FH114" s="77"/>
      <c r="FI114" s="77"/>
      <c r="FJ114" s="95"/>
      <c r="FK114" s="65">
        <v>100</v>
      </c>
      <c r="FL114" s="77"/>
      <c r="FM114" s="77"/>
      <c r="FN114" s="77"/>
      <c r="FO114" s="77"/>
      <c r="FP114" s="77"/>
      <c r="FQ114" s="77"/>
      <c r="FR114" s="77"/>
      <c r="FS114" s="77"/>
      <c r="FT114" s="77"/>
      <c r="FU114" s="77"/>
      <c r="FV114" s="77"/>
      <c r="FW114" s="77"/>
      <c r="FX114" s="77"/>
      <c r="FY114" s="77"/>
      <c r="FZ114" s="77"/>
      <c r="GA114" s="96"/>
    </row>
    <row r="115" spans="1:183" ht="15" customHeight="1" x14ac:dyDescent="0.25">
      <c r="AX115" s="94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R115" s="95"/>
      <c r="BS115" s="95"/>
      <c r="BT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  <c r="CF115" s="96"/>
      <c r="CH115" s="94"/>
      <c r="CI115" s="95"/>
      <c r="CJ115" s="95"/>
      <c r="CK115" s="95"/>
      <c r="CL115" s="95"/>
      <c r="CM115" s="95"/>
      <c r="CN115" s="95"/>
      <c r="CO115" s="95"/>
      <c r="CP115" s="95"/>
      <c r="CQ115" s="95"/>
      <c r="CR115" s="96"/>
      <c r="DI115" s="94"/>
      <c r="DJ115" s="95"/>
      <c r="DK115" s="95"/>
      <c r="DL115" s="95"/>
      <c r="DM115" s="95"/>
      <c r="DN115" s="95"/>
      <c r="DO115" s="95"/>
      <c r="DP115" s="95"/>
      <c r="DQ115" s="95"/>
      <c r="DR115" s="95"/>
      <c r="DS115" s="95"/>
      <c r="DT115" s="95"/>
      <c r="DU115" s="95"/>
      <c r="DV115" s="95"/>
      <c r="DW115" s="95"/>
      <c r="DX115" s="95"/>
      <c r="DY115" s="95"/>
      <c r="DZ115" s="95"/>
      <c r="EA115" s="95"/>
      <c r="EB115" s="95"/>
      <c r="EC115" s="95"/>
      <c r="ED115" s="95"/>
      <c r="EE115" s="95"/>
      <c r="EF115" s="95"/>
      <c r="EG115" s="95"/>
      <c r="EH115" s="95"/>
      <c r="EI115" s="95"/>
      <c r="EJ115" s="95"/>
      <c r="EK115" s="95"/>
      <c r="EL115" s="95"/>
      <c r="EM115" s="95"/>
      <c r="EN115" s="95"/>
      <c r="EO115" s="95"/>
      <c r="EP115" s="95"/>
      <c r="EQ115" s="96"/>
      <c r="ES115" s="94"/>
      <c r="ET115" s="95"/>
      <c r="EU115" s="95"/>
      <c r="EV115" s="95"/>
      <c r="EW115" s="95"/>
      <c r="EX115" s="95"/>
      <c r="EY115" s="95"/>
      <c r="EZ115" s="95"/>
      <c r="FA115" s="95"/>
      <c r="FB115" s="95"/>
      <c r="FC115" s="95"/>
      <c r="FD115" s="95"/>
      <c r="FE115" s="95"/>
      <c r="FF115" s="95"/>
      <c r="FG115" s="95"/>
      <c r="FH115" s="95"/>
      <c r="FI115" s="95"/>
      <c r="FJ115" s="95"/>
      <c r="FK115" s="95"/>
      <c r="FL115" s="95"/>
      <c r="FM115" s="95"/>
      <c r="FN115" s="95"/>
      <c r="FO115" s="95"/>
      <c r="FP115" s="95"/>
      <c r="FQ115" s="95"/>
      <c r="FR115" s="95"/>
      <c r="FS115" s="95"/>
      <c r="FT115" s="95"/>
      <c r="FU115" s="95"/>
      <c r="FV115" s="95"/>
      <c r="FW115" s="95"/>
      <c r="FX115" s="95"/>
      <c r="FY115" s="95"/>
      <c r="FZ115" s="95"/>
      <c r="GA115" s="96"/>
    </row>
    <row r="116" spans="1:183" ht="15" customHeight="1" x14ac:dyDescent="0.25">
      <c r="AX116" s="94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  <c r="CD116" s="95"/>
      <c r="CE116" s="95"/>
      <c r="CF116" s="96"/>
      <c r="CH116" s="94"/>
      <c r="CI116" s="95"/>
      <c r="CJ116" s="95"/>
      <c r="CK116" s="95"/>
      <c r="CL116" s="95"/>
      <c r="CM116" s="95"/>
      <c r="CN116" s="95"/>
      <c r="CO116" s="95"/>
      <c r="CP116" s="95"/>
      <c r="CQ116" s="95"/>
      <c r="CR116" s="96"/>
      <c r="DI116" s="94"/>
      <c r="DJ116" s="105"/>
      <c r="DK116" s="105"/>
      <c r="DL116" s="105"/>
      <c r="DM116" s="105"/>
      <c r="DN116" s="105"/>
      <c r="DO116" s="105"/>
      <c r="DP116" s="105"/>
      <c r="DQ116" s="105"/>
      <c r="DR116" s="107" t="s">
        <v>405</v>
      </c>
      <c r="DS116" s="107" t="s">
        <v>406</v>
      </c>
      <c r="DT116" s="107" t="s">
        <v>407</v>
      </c>
      <c r="DU116" s="107" t="s">
        <v>408</v>
      </c>
      <c r="EQ116" s="96"/>
      <c r="ES116" s="94"/>
      <c r="ET116" s="105"/>
      <c r="EU116" s="105"/>
      <c r="EV116" s="105"/>
      <c r="EW116" s="105"/>
      <c r="EX116" s="105"/>
      <c r="EY116" s="105"/>
      <c r="EZ116" s="105"/>
      <c r="FA116" s="105"/>
      <c r="FB116" s="107" t="s">
        <v>405</v>
      </c>
      <c r="FC116" s="107" t="s">
        <v>406</v>
      </c>
      <c r="FD116" s="107" t="s">
        <v>407</v>
      </c>
      <c r="FE116" s="107" t="s">
        <v>408</v>
      </c>
      <c r="GA116" s="96"/>
    </row>
    <row r="117" spans="1:183" ht="15" customHeight="1" x14ac:dyDescent="0.25">
      <c r="AX117" s="94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  <c r="CD117" s="95"/>
      <c r="CE117" s="95"/>
      <c r="CF117" s="96"/>
      <c r="CH117" s="94"/>
      <c r="CI117" s="95"/>
      <c r="CJ117" s="95"/>
      <c r="CK117" s="95"/>
      <c r="CL117" s="95"/>
      <c r="CM117" s="95"/>
      <c r="CN117" s="95"/>
      <c r="CO117" s="95"/>
      <c r="CP117" s="95"/>
      <c r="CQ117" s="95"/>
      <c r="CR117" s="96"/>
      <c r="DI117" s="94"/>
      <c r="DJ117" s="95" t="s">
        <v>417</v>
      </c>
      <c r="DK117" s="95"/>
      <c r="DL117" s="95"/>
      <c r="DM117" s="95"/>
      <c r="DN117" s="95"/>
      <c r="DO117" s="95"/>
      <c r="DP117" s="95"/>
      <c r="DQ117" s="95"/>
      <c r="DR117" s="124">
        <f>$D$32</f>
        <v>1.4824E-3</v>
      </c>
      <c r="DS117" s="109">
        <v>1.4824E-3</v>
      </c>
      <c r="DT117" s="109"/>
      <c r="DU117" s="109"/>
      <c r="EQ117" s="96"/>
      <c r="ES117" s="94"/>
      <c r="ET117" s="95" t="s">
        <v>417</v>
      </c>
      <c r="EU117" s="95"/>
      <c r="EV117" s="95"/>
      <c r="EW117" s="95"/>
      <c r="EX117" s="95"/>
      <c r="EY117" s="95"/>
      <c r="EZ117" s="95"/>
      <c r="FA117" s="95"/>
      <c r="FB117" s="124">
        <f>$D$32</f>
        <v>1.4824E-3</v>
      </c>
      <c r="FC117" s="109">
        <v>1.4824E-3</v>
      </c>
      <c r="FD117" s="109"/>
      <c r="FE117" s="109"/>
      <c r="GA117" s="96"/>
    </row>
    <row r="118" spans="1:183" ht="15.75" customHeight="1" x14ac:dyDescent="0.25">
      <c r="AX118" s="94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8" t="s">
        <v>418</v>
      </c>
      <c r="BO118" s="95"/>
      <c r="BP118" s="95" t="s">
        <v>419</v>
      </c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  <c r="CD118" s="95"/>
      <c r="CE118" s="98" t="s">
        <v>420</v>
      </c>
      <c r="CF118" s="96"/>
      <c r="CH118" s="113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5"/>
      <c r="DI118" s="94"/>
      <c r="DJ118" s="95" t="s">
        <v>421</v>
      </c>
      <c r="DK118" s="95"/>
      <c r="DL118" s="95"/>
      <c r="DM118" s="95"/>
      <c r="DN118" s="95"/>
      <c r="DO118" s="95"/>
      <c r="DP118" s="95"/>
      <c r="DQ118" s="95"/>
      <c r="DR118" s="124">
        <f>$F$32+$H$32</f>
        <v>6.9669999999999997E-4</v>
      </c>
      <c r="DS118" s="109">
        <v>6.9669999999999997E-4</v>
      </c>
      <c r="DT118" s="109"/>
      <c r="DU118" s="109"/>
      <c r="DV118" s="95"/>
      <c r="DW118" s="95"/>
      <c r="DX118" s="95"/>
      <c r="DY118" s="98"/>
      <c r="DZ118" s="95"/>
      <c r="EA118" s="95"/>
      <c r="EB118" s="95"/>
      <c r="EC118" s="95"/>
      <c r="ED118" s="95"/>
      <c r="EE118" s="95"/>
      <c r="EF118" s="95"/>
      <c r="EG118" s="95"/>
      <c r="EH118" s="95"/>
      <c r="EI118" s="95"/>
      <c r="EJ118" s="95"/>
      <c r="EK118" s="95"/>
      <c r="EL118" s="95"/>
      <c r="EM118" s="95"/>
      <c r="EN118" s="95"/>
      <c r="EO118" s="95"/>
      <c r="EP118" s="98"/>
      <c r="EQ118" s="96"/>
      <c r="ES118" s="94"/>
      <c r="ET118" s="95" t="s">
        <v>421</v>
      </c>
      <c r="EU118" s="95"/>
      <c r="EV118" s="95"/>
      <c r="EW118" s="95"/>
      <c r="EX118" s="95"/>
      <c r="EY118" s="95"/>
      <c r="EZ118" s="95"/>
      <c r="FA118" s="95"/>
      <c r="FB118" s="124">
        <f>$F$32+H32</f>
        <v>6.9669999999999997E-4</v>
      </c>
      <c r="FC118" s="109">
        <v>6.9669999999999997E-4</v>
      </c>
      <c r="FD118" s="109"/>
      <c r="FE118" s="109"/>
      <c r="FF118" s="95"/>
      <c r="FG118" s="95"/>
      <c r="FH118" s="95"/>
      <c r="FI118" s="98"/>
      <c r="FJ118" s="95"/>
      <c r="FK118" s="95"/>
      <c r="FL118" s="95"/>
      <c r="FM118" s="95"/>
      <c r="FN118" s="95"/>
      <c r="FO118" s="95"/>
      <c r="FP118" s="95"/>
      <c r="FQ118" s="95"/>
      <c r="FR118" s="95"/>
      <c r="FS118" s="95"/>
      <c r="FT118" s="95"/>
      <c r="FU118" s="95"/>
      <c r="FV118" s="95"/>
      <c r="FW118" s="95"/>
      <c r="FX118" s="95"/>
      <c r="FY118" s="95"/>
      <c r="FZ118" s="98"/>
      <c r="GA118" s="96"/>
    </row>
    <row r="119" spans="1:183" ht="15" customHeight="1" x14ac:dyDescent="0.25">
      <c r="A119" s="74" t="s">
        <v>345</v>
      </c>
      <c r="AX119" s="94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8" t="s">
        <v>422</v>
      </c>
      <c r="BO119" s="95"/>
      <c r="BP119" s="95" t="s">
        <v>423</v>
      </c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  <c r="CB119" s="95"/>
      <c r="CC119" s="95"/>
      <c r="CD119" s="95"/>
      <c r="CE119" s="98" t="s">
        <v>424</v>
      </c>
      <c r="CF119" s="96"/>
      <c r="DI119" s="94"/>
      <c r="DJ119" s="95" t="s">
        <v>425</v>
      </c>
      <c r="DK119" s="95"/>
      <c r="DL119" s="95"/>
      <c r="DM119" s="95"/>
      <c r="DN119" s="95"/>
      <c r="DO119" s="95"/>
      <c r="DP119" s="95"/>
      <c r="DQ119" s="95"/>
      <c r="DR119" s="124">
        <f>$L$32</f>
        <v>3.7058999999999998E-3</v>
      </c>
      <c r="DS119" s="109">
        <v>3.7058999999999998E-3</v>
      </c>
      <c r="DT119" s="109"/>
      <c r="DU119" s="109"/>
      <c r="DV119" s="95"/>
      <c r="DW119" s="95"/>
      <c r="DX119" s="95"/>
      <c r="DY119" s="98"/>
      <c r="DZ119" s="95"/>
      <c r="EA119" s="95"/>
      <c r="EB119" s="95"/>
      <c r="EC119" s="95"/>
      <c r="ED119" s="95"/>
      <c r="EE119" s="95"/>
      <c r="EF119" s="95"/>
      <c r="EG119" s="95"/>
      <c r="EH119" s="95"/>
      <c r="EI119" s="95"/>
      <c r="EJ119" s="95"/>
      <c r="EK119" s="95"/>
      <c r="EL119" s="95"/>
      <c r="EM119" s="95"/>
      <c r="EN119" s="95"/>
      <c r="EO119" s="95"/>
      <c r="EP119" s="98"/>
      <c r="EQ119" s="96"/>
      <c r="ES119" s="94"/>
      <c r="ET119" s="95" t="s">
        <v>425</v>
      </c>
      <c r="EU119" s="95"/>
      <c r="EV119" s="95"/>
      <c r="EW119" s="95"/>
      <c r="EX119" s="95"/>
      <c r="EY119" s="95"/>
      <c r="EZ119" s="95"/>
      <c r="FA119" s="95"/>
      <c r="FB119" s="124">
        <f>$L$32</f>
        <v>3.7058999999999998E-3</v>
      </c>
      <c r="FC119" s="109">
        <v>3.7058999999999998E-3</v>
      </c>
      <c r="FD119" s="109"/>
      <c r="FE119" s="109"/>
      <c r="FF119" s="95"/>
      <c r="FG119" s="95"/>
      <c r="FH119" s="95"/>
      <c r="FI119" s="98"/>
      <c r="FJ119" s="95"/>
      <c r="FK119" s="95"/>
      <c r="FL119" s="95"/>
      <c r="FM119" s="95"/>
      <c r="FN119" s="95"/>
      <c r="FO119" s="95"/>
      <c r="FP119" s="95"/>
      <c r="FQ119" s="95"/>
      <c r="FR119" s="95"/>
      <c r="FS119" s="95"/>
      <c r="FT119" s="95"/>
      <c r="FU119" s="95"/>
      <c r="FV119" s="95"/>
      <c r="FW119" s="95"/>
      <c r="FX119" s="95"/>
      <c r="FY119" s="95"/>
      <c r="FZ119" s="98"/>
      <c r="GA119" s="96"/>
    </row>
    <row r="120" spans="1:183" ht="15" customHeight="1" x14ac:dyDescent="0.25">
      <c r="AX120" s="94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98" t="s">
        <v>426</v>
      </c>
      <c r="BO120" s="95"/>
      <c r="BP120" s="95" t="s">
        <v>423</v>
      </c>
      <c r="BQ120" s="95"/>
      <c r="BR120" s="95"/>
      <c r="BS120" s="95"/>
      <c r="BT120" s="95"/>
      <c r="BU120" s="95"/>
      <c r="BV120" s="95"/>
      <c r="BW120" s="95"/>
      <c r="BX120" s="95"/>
      <c r="BY120" s="95"/>
      <c r="BZ120" s="95"/>
      <c r="CA120" s="95"/>
      <c r="CB120" s="95"/>
      <c r="CC120" s="95"/>
      <c r="CD120" s="95"/>
      <c r="CE120" s="98" t="s">
        <v>427</v>
      </c>
      <c r="CF120" s="96"/>
      <c r="DI120" s="94"/>
      <c r="DJ120" s="95"/>
      <c r="DK120" s="95"/>
      <c r="DL120" s="95"/>
      <c r="DM120" s="95"/>
      <c r="DN120" s="95"/>
      <c r="DO120" s="95"/>
      <c r="DP120" s="95"/>
      <c r="DQ120" s="95"/>
      <c r="DR120" s="95"/>
      <c r="DS120" s="95"/>
      <c r="DT120" s="95"/>
      <c r="DU120" s="95"/>
      <c r="DV120" s="95"/>
      <c r="DW120" s="95"/>
      <c r="DX120" s="95"/>
      <c r="DY120" s="98"/>
      <c r="DZ120" s="95"/>
      <c r="EA120" s="95"/>
      <c r="EB120" s="95"/>
      <c r="EC120" s="95"/>
      <c r="ED120" s="95"/>
      <c r="EE120" s="95"/>
      <c r="EF120" s="95"/>
      <c r="EG120" s="95"/>
      <c r="EH120" s="95"/>
      <c r="EI120" s="95"/>
      <c r="EJ120" s="95"/>
      <c r="EK120" s="95"/>
      <c r="EL120" s="95"/>
      <c r="EM120" s="95"/>
      <c r="EN120" s="95"/>
      <c r="EO120" s="95"/>
      <c r="EP120" s="98"/>
      <c r="EQ120" s="96"/>
      <c r="ES120" s="94"/>
      <c r="ET120" s="95"/>
      <c r="EU120" s="95"/>
      <c r="EV120" s="95"/>
      <c r="EW120" s="95"/>
      <c r="EX120" s="95"/>
      <c r="EY120" s="95"/>
      <c r="EZ120" s="95"/>
      <c r="FA120" s="95"/>
      <c r="FB120" s="95"/>
      <c r="FC120" s="95"/>
      <c r="FD120" s="95"/>
      <c r="FE120" s="95"/>
      <c r="FF120" s="95"/>
      <c r="FG120" s="95"/>
      <c r="FH120" s="95"/>
      <c r="FI120" s="98"/>
      <c r="FJ120" s="95"/>
      <c r="FK120" s="95"/>
      <c r="FL120" s="95"/>
      <c r="FM120" s="95"/>
      <c r="FN120" s="95"/>
      <c r="FO120" s="95"/>
      <c r="FP120" s="95"/>
      <c r="FQ120" s="95"/>
      <c r="FR120" s="95"/>
      <c r="FS120" s="95"/>
      <c r="FT120" s="95"/>
      <c r="FU120" s="95"/>
      <c r="FV120" s="95"/>
      <c r="FW120" s="95"/>
      <c r="FX120" s="95"/>
      <c r="FY120" s="95"/>
      <c r="FZ120" s="98"/>
      <c r="GA120" s="96"/>
    </row>
    <row r="121" spans="1:183" ht="15" customHeight="1" x14ac:dyDescent="0.25">
      <c r="AX121" s="94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98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95"/>
      <c r="CE121" s="98"/>
      <c r="CF121" s="96"/>
      <c r="DI121" s="94"/>
      <c r="DJ121" s="95"/>
      <c r="DK121" s="95"/>
      <c r="DL121" s="95"/>
      <c r="DM121" s="95"/>
      <c r="DN121" s="95"/>
      <c r="DO121" s="95"/>
      <c r="DP121" s="95"/>
      <c r="DQ121" s="95"/>
      <c r="DR121" s="95"/>
      <c r="DS121" s="95"/>
      <c r="DT121" s="95"/>
      <c r="DU121" s="95"/>
      <c r="DV121" s="95"/>
      <c r="DW121" s="95"/>
      <c r="DX121" s="95"/>
      <c r="DY121" s="98"/>
      <c r="DZ121" s="95"/>
      <c r="EA121" s="95"/>
      <c r="EB121" s="95"/>
      <c r="EC121" s="95"/>
      <c r="ED121" s="95"/>
      <c r="EE121" s="95"/>
      <c r="EF121" s="95"/>
      <c r="EG121" s="95"/>
      <c r="EH121" s="95"/>
      <c r="EI121" s="95"/>
      <c r="EJ121" s="95"/>
      <c r="EK121" s="95"/>
      <c r="EL121" s="95"/>
      <c r="EM121" s="95"/>
      <c r="EN121" s="95"/>
      <c r="EO121" s="95"/>
      <c r="EP121" s="98"/>
      <c r="EQ121" s="96"/>
      <c r="ES121" s="94"/>
      <c r="ET121" s="95"/>
      <c r="EU121" s="95"/>
      <c r="EV121" s="95"/>
      <c r="EW121" s="95"/>
      <c r="EX121" s="95"/>
      <c r="EY121" s="95"/>
      <c r="EZ121" s="95"/>
      <c r="FA121" s="95"/>
      <c r="FB121" s="95"/>
      <c r="FC121" s="95"/>
      <c r="FD121" s="95"/>
      <c r="FE121" s="95"/>
      <c r="FF121" s="95"/>
      <c r="FG121" s="95"/>
      <c r="FH121" s="95"/>
      <c r="FI121" s="98"/>
      <c r="FJ121" s="95"/>
      <c r="FK121" s="95"/>
      <c r="FL121" s="95"/>
      <c r="FM121" s="95"/>
      <c r="FN121" s="95"/>
      <c r="FO121" s="95"/>
      <c r="FP121" s="95"/>
      <c r="FQ121" s="95"/>
      <c r="FR121" s="95"/>
      <c r="FS121" s="95"/>
      <c r="FT121" s="95"/>
      <c r="FU121" s="95"/>
      <c r="FV121" s="95"/>
      <c r="FW121" s="95"/>
      <c r="FX121" s="95"/>
      <c r="FY121" s="95"/>
      <c r="FZ121" s="98"/>
      <c r="GA121" s="96"/>
    </row>
    <row r="122" spans="1:183" ht="15" customHeight="1" x14ac:dyDescent="0.25">
      <c r="A122" s="74" t="s">
        <v>346</v>
      </c>
      <c r="AX122" s="94"/>
      <c r="AY122" s="65" t="s">
        <v>341</v>
      </c>
      <c r="AZ122" s="10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105"/>
      <c r="BP122" s="65" t="s">
        <v>342</v>
      </c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96"/>
      <c r="DI122" s="94"/>
      <c r="DJ122" s="119"/>
      <c r="DK122" s="105"/>
      <c r="DL122" s="95"/>
      <c r="DM122" s="95"/>
      <c r="DN122" s="95"/>
      <c r="DO122" s="95"/>
      <c r="DP122" s="95"/>
      <c r="DQ122" s="95"/>
      <c r="DR122" s="95"/>
      <c r="DS122" s="95"/>
      <c r="DT122" s="95"/>
      <c r="DU122" s="95"/>
      <c r="DV122" s="95"/>
      <c r="DW122" s="95"/>
      <c r="DX122" s="95"/>
      <c r="DY122" s="95"/>
      <c r="DZ122" s="105"/>
      <c r="EA122" s="119"/>
      <c r="EB122" s="105"/>
      <c r="EC122" s="105"/>
      <c r="ED122" s="105"/>
      <c r="EE122" s="105"/>
      <c r="EF122" s="105"/>
      <c r="EG122" s="105"/>
      <c r="EH122" s="105"/>
      <c r="EI122" s="105"/>
      <c r="EJ122" s="105"/>
      <c r="EK122" s="105"/>
      <c r="EL122" s="105"/>
      <c r="EM122" s="105"/>
      <c r="EN122" s="105"/>
      <c r="EO122" s="105"/>
      <c r="EP122" s="105"/>
      <c r="EQ122" s="96"/>
      <c r="ES122" s="94"/>
      <c r="ET122" s="119"/>
      <c r="EU122" s="105"/>
      <c r="EV122" s="95"/>
      <c r="EW122" s="95"/>
      <c r="EX122" s="95"/>
      <c r="EY122" s="95"/>
      <c r="EZ122" s="95"/>
      <c r="FA122" s="95"/>
      <c r="FB122" s="95"/>
      <c r="FC122" s="95"/>
      <c r="FD122" s="95"/>
      <c r="FE122" s="95"/>
      <c r="FF122" s="95"/>
      <c r="FG122" s="95"/>
      <c r="FH122" s="95"/>
      <c r="FI122" s="95"/>
      <c r="FJ122" s="105"/>
      <c r="FK122" s="119"/>
      <c r="FL122" s="105"/>
      <c r="FM122" s="105"/>
      <c r="FN122" s="105"/>
      <c r="FO122" s="105"/>
      <c r="FP122" s="105"/>
      <c r="FQ122" s="105"/>
      <c r="FR122" s="105"/>
      <c r="FS122" s="105"/>
      <c r="FT122" s="105"/>
      <c r="FU122" s="105"/>
      <c r="FV122" s="105"/>
      <c r="FW122" s="105"/>
      <c r="FX122" s="105"/>
      <c r="FY122" s="105"/>
      <c r="FZ122" s="105"/>
      <c r="GA122" s="96"/>
    </row>
    <row r="123" spans="1:183" ht="15" customHeight="1" x14ac:dyDescent="0.25">
      <c r="A123" s="74" t="s">
        <v>347</v>
      </c>
      <c r="AX123" s="94"/>
      <c r="AY123" s="65" t="s">
        <v>340</v>
      </c>
      <c r="AZ123" s="108">
        <v>1</v>
      </c>
      <c r="BA123" s="108">
        <v>2</v>
      </c>
      <c r="BB123" s="108">
        <v>3</v>
      </c>
      <c r="BC123" s="108">
        <v>4</v>
      </c>
      <c r="BD123" s="108">
        <v>5</v>
      </c>
      <c r="BE123" s="108">
        <v>6</v>
      </c>
      <c r="BF123" s="108">
        <v>7</v>
      </c>
      <c r="BG123" s="108">
        <v>8</v>
      </c>
      <c r="BH123" s="108">
        <v>9</v>
      </c>
      <c r="BI123" s="108">
        <v>10</v>
      </c>
      <c r="BJ123" s="108">
        <v>11</v>
      </c>
      <c r="BK123" s="108">
        <v>12</v>
      </c>
      <c r="BL123" s="108">
        <v>13</v>
      </c>
      <c r="BM123" s="108">
        <v>14</v>
      </c>
      <c r="BN123" s="108">
        <v>15</v>
      </c>
      <c r="BO123" s="95"/>
      <c r="BP123" s="65" t="s">
        <v>340</v>
      </c>
      <c r="BQ123" s="108">
        <v>1</v>
      </c>
      <c r="BR123" s="108">
        <v>2</v>
      </c>
      <c r="BS123" s="108">
        <v>3</v>
      </c>
      <c r="BT123" s="108">
        <v>4</v>
      </c>
      <c r="BU123" s="108">
        <v>5</v>
      </c>
      <c r="BV123" s="108">
        <v>6</v>
      </c>
      <c r="BW123" s="108">
        <v>7</v>
      </c>
      <c r="BX123" s="108">
        <v>8</v>
      </c>
      <c r="BY123" s="108">
        <v>9</v>
      </c>
      <c r="BZ123" s="108">
        <v>10</v>
      </c>
      <c r="CA123" s="108">
        <v>11</v>
      </c>
      <c r="CB123" s="108">
        <v>12</v>
      </c>
      <c r="CC123" s="108">
        <v>13</v>
      </c>
      <c r="CD123" s="108">
        <v>14</v>
      </c>
      <c r="CE123" s="108">
        <v>15</v>
      </c>
      <c r="CF123" s="96"/>
      <c r="DI123" s="94"/>
      <c r="DJ123" s="119"/>
      <c r="DK123" s="120"/>
      <c r="DL123" s="120"/>
      <c r="DM123" s="120"/>
      <c r="DN123" s="120"/>
      <c r="DO123" s="120"/>
      <c r="DP123" s="120"/>
      <c r="DQ123" s="120"/>
      <c r="DR123" s="120"/>
      <c r="DS123" s="120"/>
      <c r="DT123" s="120"/>
      <c r="DU123" s="120"/>
      <c r="DV123" s="120"/>
      <c r="DW123" s="120"/>
      <c r="DX123" s="120"/>
      <c r="DY123" s="120"/>
      <c r="DZ123" s="95"/>
      <c r="EA123" s="119"/>
      <c r="EB123" s="120"/>
      <c r="EC123" s="120"/>
      <c r="ED123" s="120"/>
      <c r="EE123" s="120"/>
      <c r="EF123" s="120"/>
      <c r="EG123" s="120"/>
      <c r="EH123" s="120"/>
      <c r="EI123" s="120"/>
      <c r="EJ123" s="120"/>
      <c r="EK123" s="120"/>
      <c r="EL123" s="120"/>
      <c r="EM123" s="120"/>
      <c r="EN123" s="120"/>
      <c r="EO123" s="120"/>
      <c r="EP123" s="120"/>
      <c r="EQ123" s="96"/>
      <c r="ES123" s="94"/>
      <c r="ET123" s="119"/>
      <c r="EU123" s="120"/>
      <c r="EV123" s="120"/>
      <c r="EW123" s="120"/>
      <c r="EX123" s="120"/>
      <c r="EY123" s="120"/>
      <c r="EZ123" s="120"/>
      <c r="FA123" s="120"/>
      <c r="FB123" s="120"/>
      <c r="FC123" s="120"/>
      <c r="FD123" s="120"/>
      <c r="FE123" s="120"/>
      <c r="FF123" s="120"/>
      <c r="FG123" s="120"/>
      <c r="FH123" s="120"/>
      <c r="FI123" s="120"/>
      <c r="FJ123" s="95"/>
      <c r="FK123" s="119"/>
      <c r="FL123" s="120"/>
      <c r="FM123" s="120"/>
      <c r="FN123" s="120"/>
      <c r="FO123" s="120"/>
      <c r="FP123" s="120"/>
      <c r="FQ123" s="120"/>
      <c r="FR123" s="120"/>
      <c r="FS123" s="120"/>
      <c r="FT123" s="120"/>
      <c r="FU123" s="120"/>
      <c r="FV123" s="120"/>
      <c r="FW123" s="120"/>
      <c r="FX123" s="120"/>
      <c r="FY123" s="120"/>
      <c r="FZ123" s="120"/>
      <c r="GA123" s="96"/>
    </row>
    <row r="124" spans="1:183" ht="15" customHeight="1" x14ac:dyDescent="0.25">
      <c r="A124" s="74" t="s">
        <v>348</v>
      </c>
      <c r="AX124" s="94"/>
      <c r="AY124" s="65">
        <v>0</v>
      </c>
      <c r="AZ124" s="77">
        <v>0</v>
      </c>
      <c r="BA124" s="77">
        <v>1.8085E-3</v>
      </c>
      <c r="BB124" s="77">
        <v>3.6143E-3</v>
      </c>
      <c r="BC124" s="77">
        <v>5.4174999999999996E-3</v>
      </c>
      <c r="BD124" s="77">
        <v>7.2179999999999996E-3</v>
      </c>
      <c r="BE124" s="77">
        <v>9.0159000000000003E-3</v>
      </c>
      <c r="BF124" s="77">
        <v>1.08112E-2</v>
      </c>
      <c r="BG124" s="77">
        <v>1.26038E-2</v>
      </c>
      <c r="BH124" s="77">
        <v>1.43938E-2</v>
      </c>
      <c r="BI124" s="77">
        <v>1.61812E-2</v>
      </c>
      <c r="BJ124" s="77">
        <v>1.7965999999999999E-2</v>
      </c>
      <c r="BK124" s="77">
        <v>1.97482E-2</v>
      </c>
      <c r="BL124" s="77">
        <v>2.15278E-2</v>
      </c>
      <c r="BM124" s="77">
        <v>2.3304700000000001E-2</v>
      </c>
      <c r="BN124" s="77">
        <v>2.50791E-2</v>
      </c>
      <c r="BO124" s="95"/>
      <c r="BP124" s="65">
        <v>0</v>
      </c>
      <c r="BQ124" s="77">
        <v>0</v>
      </c>
      <c r="BR124" s="77">
        <v>1.6601999999999999E-3</v>
      </c>
      <c r="BS124" s="77">
        <v>3.3181999999999999E-3</v>
      </c>
      <c r="BT124" s="77">
        <v>4.9740000000000001E-3</v>
      </c>
      <c r="BU124" s="77">
        <v>6.6276E-3</v>
      </c>
      <c r="BV124" s="77">
        <v>8.2789000000000005E-3</v>
      </c>
      <c r="BW124" s="77">
        <v>9.9279999999999993E-3</v>
      </c>
      <c r="BX124" s="77">
        <v>1.1574900000000001E-2</v>
      </c>
      <c r="BY124" s="77">
        <v>1.32196E-2</v>
      </c>
      <c r="BZ124" s="77">
        <v>1.4862E-2</v>
      </c>
      <c r="CA124" s="77">
        <v>1.6502300000000001E-2</v>
      </c>
      <c r="CB124" s="77">
        <v>1.8140400000000001E-2</v>
      </c>
      <c r="CC124" s="77">
        <v>1.9776200000000001E-2</v>
      </c>
      <c r="CD124" s="77">
        <v>2.1409899999999999E-2</v>
      </c>
      <c r="CE124" s="77">
        <v>2.3041300000000001E-2</v>
      </c>
      <c r="CF124" s="96"/>
      <c r="DI124" s="94"/>
      <c r="DJ124" s="119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95"/>
      <c r="EA124" s="119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96"/>
      <c r="ES124" s="94"/>
      <c r="ET124" s="119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  <c r="FF124" s="85"/>
      <c r="FG124" s="85"/>
      <c r="FH124" s="85"/>
      <c r="FI124" s="85"/>
      <c r="FJ124" s="95"/>
      <c r="FK124" s="119"/>
      <c r="FL124" s="85"/>
      <c r="FM124" s="85"/>
      <c r="FN124" s="85"/>
      <c r="FO124" s="85"/>
      <c r="FP124" s="85"/>
      <c r="FQ124" s="85"/>
      <c r="FR124" s="85"/>
      <c r="FS124" s="85"/>
      <c r="FT124" s="85"/>
      <c r="FU124" s="85"/>
      <c r="FV124" s="85"/>
      <c r="FW124" s="85"/>
      <c r="FX124" s="85"/>
      <c r="FY124" s="85"/>
      <c r="FZ124" s="85"/>
      <c r="GA124" s="96"/>
    </row>
    <row r="125" spans="1:183" ht="15" customHeight="1" x14ac:dyDescent="0.25">
      <c r="A125" s="74" t="s">
        <v>349</v>
      </c>
      <c r="AX125" s="94"/>
      <c r="AY125" s="65">
        <v>1</v>
      </c>
      <c r="AZ125" s="77">
        <v>1.8085E-3</v>
      </c>
      <c r="BA125" s="77">
        <v>3.6143E-3</v>
      </c>
      <c r="BB125" s="77">
        <v>5.4174999999999996E-3</v>
      </c>
      <c r="BC125" s="77">
        <v>7.2179999999999996E-3</v>
      </c>
      <c r="BD125" s="77">
        <v>9.0159000000000003E-3</v>
      </c>
      <c r="BE125" s="77">
        <v>1.08112E-2</v>
      </c>
      <c r="BF125" s="77">
        <v>1.26038E-2</v>
      </c>
      <c r="BG125" s="77">
        <v>1.43938E-2</v>
      </c>
      <c r="BH125" s="77">
        <v>1.61812E-2</v>
      </c>
      <c r="BI125" s="77">
        <v>1.7965999999999999E-2</v>
      </c>
      <c r="BJ125" s="77">
        <v>1.97482E-2</v>
      </c>
      <c r="BK125" s="77">
        <v>2.15278E-2</v>
      </c>
      <c r="BL125" s="77">
        <v>2.3304700000000001E-2</v>
      </c>
      <c r="BM125" s="77">
        <v>2.50791E-2</v>
      </c>
      <c r="BN125" s="77">
        <v>2.6879900000000002E-2</v>
      </c>
      <c r="BO125" s="95"/>
      <c r="BP125" s="65">
        <v>1</v>
      </c>
      <c r="BQ125" s="77">
        <v>1.6601999999999999E-3</v>
      </c>
      <c r="BR125" s="77">
        <v>3.3181999999999999E-3</v>
      </c>
      <c r="BS125" s="77">
        <v>4.9740000000000001E-3</v>
      </c>
      <c r="BT125" s="77">
        <v>6.6276E-3</v>
      </c>
      <c r="BU125" s="77">
        <v>8.2789000000000005E-3</v>
      </c>
      <c r="BV125" s="77">
        <v>9.9279999999999993E-3</v>
      </c>
      <c r="BW125" s="77">
        <v>1.1574900000000001E-2</v>
      </c>
      <c r="BX125" s="77">
        <v>1.32196E-2</v>
      </c>
      <c r="BY125" s="77">
        <v>1.4862E-2</v>
      </c>
      <c r="BZ125" s="77">
        <v>1.6502300000000001E-2</v>
      </c>
      <c r="CA125" s="77">
        <v>1.8140400000000001E-2</v>
      </c>
      <c r="CB125" s="77">
        <v>1.9776200000000001E-2</v>
      </c>
      <c r="CC125" s="77">
        <v>2.1409899999999999E-2</v>
      </c>
      <c r="CD125" s="77">
        <v>2.3041300000000001E-2</v>
      </c>
      <c r="CE125" s="77">
        <v>2.4670600000000001E-2</v>
      </c>
      <c r="CF125" s="96"/>
      <c r="DI125" s="94"/>
      <c r="DJ125" s="119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95"/>
      <c r="EA125" s="119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96"/>
      <c r="ES125" s="94"/>
      <c r="ET125" s="119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  <c r="FF125" s="85"/>
      <c r="FG125" s="85"/>
      <c r="FH125" s="85"/>
      <c r="FI125" s="85"/>
      <c r="FJ125" s="95"/>
      <c r="FK125" s="119"/>
      <c r="FL125" s="85"/>
      <c r="FM125" s="85"/>
      <c r="FN125" s="85"/>
      <c r="FO125" s="85"/>
      <c r="FP125" s="85"/>
      <c r="FQ125" s="85"/>
      <c r="FR125" s="85"/>
      <c r="FS125" s="85"/>
      <c r="FT125" s="85"/>
      <c r="FU125" s="85"/>
      <c r="FV125" s="85"/>
      <c r="FW125" s="85"/>
      <c r="FX125" s="85"/>
      <c r="FY125" s="85"/>
      <c r="FZ125" s="85"/>
      <c r="GA125" s="96"/>
    </row>
    <row r="126" spans="1:183" ht="15" customHeight="1" x14ac:dyDescent="0.25">
      <c r="A126" s="74" t="s">
        <v>350</v>
      </c>
      <c r="AX126" s="94"/>
      <c r="AY126" s="65">
        <v>2</v>
      </c>
      <c r="AZ126" s="77">
        <v>1.8085E-3</v>
      </c>
      <c r="BA126" s="77">
        <v>3.6143E-3</v>
      </c>
      <c r="BB126" s="77">
        <v>5.4174999999999996E-3</v>
      </c>
      <c r="BC126" s="77">
        <v>7.2179999999999996E-3</v>
      </c>
      <c r="BD126" s="77">
        <v>9.0159000000000003E-3</v>
      </c>
      <c r="BE126" s="77">
        <v>1.08112E-2</v>
      </c>
      <c r="BF126" s="77">
        <v>1.26038E-2</v>
      </c>
      <c r="BG126" s="77">
        <v>1.43938E-2</v>
      </c>
      <c r="BH126" s="77">
        <v>1.61812E-2</v>
      </c>
      <c r="BI126" s="77">
        <v>1.7965999999999999E-2</v>
      </c>
      <c r="BJ126" s="77">
        <v>1.97482E-2</v>
      </c>
      <c r="BK126" s="77">
        <v>2.15278E-2</v>
      </c>
      <c r="BL126" s="77">
        <v>2.3304700000000001E-2</v>
      </c>
      <c r="BM126" s="77">
        <v>2.5108100000000001E-2</v>
      </c>
      <c r="BN126" s="77">
        <v>2.73446E-2</v>
      </c>
      <c r="BO126" s="95"/>
      <c r="BP126" s="65">
        <v>2</v>
      </c>
      <c r="BQ126" s="77">
        <v>1.6601999999999999E-3</v>
      </c>
      <c r="BR126" s="77">
        <v>3.3181999999999999E-3</v>
      </c>
      <c r="BS126" s="77">
        <v>4.9740000000000001E-3</v>
      </c>
      <c r="BT126" s="77">
        <v>6.6276E-3</v>
      </c>
      <c r="BU126" s="77">
        <v>8.2789000000000005E-3</v>
      </c>
      <c r="BV126" s="77">
        <v>9.9279999999999993E-3</v>
      </c>
      <c r="BW126" s="77">
        <v>1.1574900000000001E-2</v>
      </c>
      <c r="BX126" s="77">
        <v>1.32196E-2</v>
      </c>
      <c r="BY126" s="77">
        <v>1.4862E-2</v>
      </c>
      <c r="BZ126" s="77">
        <v>1.6502300000000001E-2</v>
      </c>
      <c r="CA126" s="77">
        <v>1.8140400000000001E-2</v>
      </c>
      <c r="CB126" s="77">
        <v>1.9776200000000001E-2</v>
      </c>
      <c r="CC126" s="77">
        <v>2.1409899999999999E-2</v>
      </c>
      <c r="CD126" s="77">
        <v>2.3041300000000001E-2</v>
      </c>
      <c r="CE126" s="77">
        <v>2.4743299999999999E-2</v>
      </c>
      <c r="CF126" s="96"/>
      <c r="DI126" s="94"/>
      <c r="DJ126" s="119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95"/>
      <c r="EA126" s="119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96"/>
      <c r="ES126" s="94"/>
      <c r="ET126" s="119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  <c r="FF126" s="85"/>
      <c r="FG126" s="85"/>
      <c r="FH126" s="85"/>
      <c r="FI126" s="85"/>
      <c r="FJ126" s="95"/>
      <c r="FK126" s="119"/>
      <c r="FL126" s="85"/>
      <c r="FM126" s="85"/>
      <c r="FN126" s="85"/>
      <c r="FO126" s="85"/>
      <c r="FP126" s="85"/>
      <c r="FQ126" s="85"/>
      <c r="FR126" s="85"/>
      <c r="FS126" s="85"/>
      <c r="FT126" s="85"/>
      <c r="FU126" s="85"/>
      <c r="FV126" s="85"/>
      <c r="FW126" s="85"/>
      <c r="FX126" s="85"/>
      <c r="FY126" s="85"/>
      <c r="FZ126" s="85"/>
      <c r="GA126" s="96"/>
    </row>
    <row r="127" spans="1:183" ht="15" customHeight="1" x14ac:dyDescent="0.25">
      <c r="AX127" s="94"/>
      <c r="AY127" s="65">
        <v>3</v>
      </c>
      <c r="AZ127" s="77">
        <v>1.8085E-3</v>
      </c>
      <c r="BA127" s="77">
        <v>3.6143E-3</v>
      </c>
      <c r="BB127" s="77">
        <v>5.4174999999999996E-3</v>
      </c>
      <c r="BC127" s="77">
        <v>7.2179999999999996E-3</v>
      </c>
      <c r="BD127" s="77">
        <v>9.0159000000000003E-3</v>
      </c>
      <c r="BE127" s="77">
        <v>1.08112E-2</v>
      </c>
      <c r="BF127" s="77">
        <v>1.26038E-2</v>
      </c>
      <c r="BG127" s="77">
        <v>1.43938E-2</v>
      </c>
      <c r="BH127" s="77">
        <v>1.61812E-2</v>
      </c>
      <c r="BI127" s="77">
        <v>1.7965999999999999E-2</v>
      </c>
      <c r="BJ127" s="77">
        <v>1.97482E-2</v>
      </c>
      <c r="BK127" s="77">
        <v>2.15278E-2</v>
      </c>
      <c r="BL127" s="77">
        <v>2.3333799999999998E-2</v>
      </c>
      <c r="BM127" s="77">
        <v>2.5573499999999999E-2</v>
      </c>
      <c r="BN127" s="77">
        <v>2.83898E-2</v>
      </c>
      <c r="BO127" s="95"/>
      <c r="BP127" s="65">
        <v>3</v>
      </c>
      <c r="BQ127" s="77">
        <v>1.6601999999999999E-3</v>
      </c>
      <c r="BR127" s="77">
        <v>3.3181999999999999E-3</v>
      </c>
      <c r="BS127" s="77">
        <v>4.9740000000000001E-3</v>
      </c>
      <c r="BT127" s="77">
        <v>6.6276E-3</v>
      </c>
      <c r="BU127" s="77">
        <v>8.2789000000000005E-3</v>
      </c>
      <c r="BV127" s="77">
        <v>9.9279999999999993E-3</v>
      </c>
      <c r="BW127" s="77">
        <v>1.1574900000000001E-2</v>
      </c>
      <c r="BX127" s="77">
        <v>1.32196E-2</v>
      </c>
      <c r="BY127" s="77">
        <v>1.4862E-2</v>
      </c>
      <c r="BZ127" s="77">
        <v>1.6502300000000001E-2</v>
      </c>
      <c r="CA127" s="77">
        <v>1.8140400000000001E-2</v>
      </c>
      <c r="CB127" s="77">
        <v>1.9776200000000001E-2</v>
      </c>
      <c r="CC127" s="77">
        <v>2.1409899999999999E-2</v>
      </c>
      <c r="CD127" s="77">
        <v>2.3114200000000001E-2</v>
      </c>
      <c r="CE127" s="77">
        <v>2.4845200000000001E-2</v>
      </c>
      <c r="CF127" s="96"/>
      <c r="DI127" s="94"/>
      <c r="DJ127" s="119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95"/>
      <c r="EA127" s="119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96"/>
      <c r="ES127" s="94"/>
      <c r="ET127" s="119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  <c r="FJ127" s="95"/>
      <c r="FK127" s="119"/>
      <c r="FL127" s="85"/>
      <c r="FM127" s="85"/>
      <c r="FN127" s="85"/>
      <c r="FO127" s="85"/>
      <c r="FP127" s="85"/>
      <c r="FQ127" s="85"/>
      <c r="FR127" s="85"/>
      <c r="FS127" s="85"/>
      <c r="FT127" s="85"/>
      <c r="FU127" s="85"/>
      <c r="FV127" s="85"/>
      <c r="FW127" s="85"/>
      <c r="FX127" s="85"/>
      <c r="FY127" s="85"/>
      <c r="FZ127" s="85"/>
      <c r="GA127" s="96"/>
    </row>
    <row r="128" spans="1:183" ht="15" customHeight="1" x14ac:dyDescent="0.25">
      <c r="A128" s="74" t="s">
        <v>428</v>
      </c>
      <c r="AX128" s="94"/>
      <c r="AY128" s="65">
        <v>4</v>
      </c>
      <c r="AZ128" s="77">
        <v>1.8085E-3</v>
      </c>
      <c r="BA128" s="77">
        <v>3.6143E-3</v>
      </c>
      <c r="BB128" s="77">
        <v>5.4174999999999996E-3</v>
      </c>
      <c r="BC128" s="77">
        <v>7.2179999999999996E-3</v>
      </c>
      <c r="BD128" s="77">
        <v>9.0159000000000003E-3</v>
      </c>
      <c r="BE128" s="77">
        <v>1.08112E-2</v>
      </c>
      <c r="BF128" s="77">
        <v>1.26038E-2</v>
      </c>
      <c r="BG128" s="77">
        <v>1.43938E-2</v>
      </c>
      <c r="BH128" s="77">
        <v>1.61812E-2</v>
      </c>
      <c r="BI128" s="77">
        <v>1.7965999999999999E-2</v>
      </c>
      <c r="BJ128" s="77">
        <v>1.97482E-2</v>
      </c>
      <c r="BK128" s="77">
        <v>2.15569E-2</v>
      </c>
      <c r="BL128" s="77">
        <v>2.3799899999999999E-2</v>
      </c>
      <c r="BM128" s="77">
        <v>2.66203E-2</v>
      </c>
      <c r="BN128" s="77">
        <v>2.95646E-2</v>
      </c>
      <c r="BO128" s="95"/>
      <c r="BP128" s="65">
        <v>4</v>
      </c>
      <c r="BQ128" s="77">
        <v>1.6601999999999999E-3</v>
      </c>
      <c r="BR128" s="77">
        <v>3.3181999999999999E-3</v>
      </c>
      <c r="BS128" s="77">
        <v>4.9740000000000001E-3</v>
      </c>
      <c r="BT128" s="77">
        <v>6.6276E-3</v>
      </c>
      <c r="BU128" s="77">
        <v>8.2789000000000005E-3</v>
      </c>
      <c r="BV128" s="77">
        <v>9.9279999999999993E-3</v>
      </c>
      <c r="BW128" s="77">
        <v>1.1574900000000001E-2</v>
      </c>
      <c r="BX128" s="77">
        <v>1.32196E-2</v>
      </c>
      <c r="BY128" s="77">
        <v>1.4862E-2</v>
      </c>
      <c r="BZ128" s="77">
        <v>1.6502300000000001E-2</v>
      </c>
      <c r="CA128" s="77">
        <v>1.8140400000000001E-2</v>
      </c>
      <c r="CB128" s="77">
        <v>1.9776200000000001E-2</v>
      </c>
      <c r="CC128" s="77">
        <v>2.14828E-2</v>
      </c>
      <c r="CD128" s="77">
        <v>2.32161E-2</v>
      </c>
      <c r="CE128" s="77">
        <v>2.4801500000000001E-2</v>
      </c>
      <c r="CF128" s="96"/>
      <c r="DI128" s="94"/>
      <c r="DJ128" s="119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95"/>
      <c r="EA128" s="119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96"/>
      <c r="ES128" s="94"/>
      <c r="ET128" s="119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  <c r="FF128" s="85"/>
      <c r="FG128" s="85"/>
      <c r="FH128" s="85"/>
      <c r="FI128" s="85"/>
      <c r="FJ128" s="95"/>
      <c r="FK128" s="119"/>
      <c r="FL128" s="85"/>
      <c r="FM128" s="85"/>
      <c r="FN128" s="85"/>
      <c r="FO128" s="85"/>
      <c r="FP128" s="85"/>
      <c r="FQ128" s="85"/>
      <c r="FR128" s="85"/>
      <c r="FS128" s="85"/>
      <c r="FT128" s="85"/>
      <c r="FU128" s="85"/>
      <c r="FV128" s="85"/>
      <c r="FW128" s="85"/>
      <c r="FX128" s="85"/>
      <c r="FY128" s="85"/>
      <c r="FZ128" s="85"/>
      <c r="GA128" s="96"/>
    </row>
    <row r="129" spans="1:183" ht="15" customHeight="1" x14ac:dyDescent="0.25">
      <c r="AX129" s="94"/>
      <c r="AY129" s="65">
        <v>5</v>
      </c>
      <c r="AZ129" s="77">
        <v>1.8085E-3</v>
      </c>
      <c r="BA129" s="77">
        <v>3.6143E-3</v>
      </c>
      <c r="BB129" s="77">
        <v>5.4174999999999996E-3</v>
      </c>
      <c r="BC129" s="77">
        <v>7.2179999999999996E-3</v>
      </c>
      <c r="BD129" s="77">
        <v>9.0159000000000003E-3</v>
      </c>
      <c r="BE129" s="77">
        <v>1.08112E-2</v>
      </c>
      <c r="BF129" s="77">
        <v>1.26038E-2</v>
      </c>
      <c r="BG129" s="77">
        <v>1.43938E-2</v>
      </c>
      <c r="BH129" s="77">
        <v>1.61812E-2</v>
      </c>
      <c r="BI129" s="77">
        <v>1.7965999999999999E-2</v>
      </c>
      <c r="BJ129" s="77">
        <v>1.9777400000000001E-2</v>
      </c>
      <c r="BK129" s="77">
        <v>2.20237E-2</v>
      </c>
      <c r="BL129" s="77">
        <v>2.4848200000000001E-2</v>
      </c>
      <c r="BM129" s="77">
        <v>2.77968E-2</v>
      </c>
      <c r="BN129" s="77">
        <v>3.07528E-2</v>
      </c>
      <c r="BO129" s="95"/>
      <c r="BP129" s="65">
        <v>5</v>
      </c>
      <c r="BQ129" s="77">
        <v>1.6601999999999999E-3</v>
      </c>
      <c r="BR129" s="77">
        <v>3.3181999999999999E-3</v>
      </c>
      <c r="BS129" s="77">
        <v>4.9740000000000001E-3</v>
      </c>
      <c r="BT129" s="77">
        <v>6.6276E-3</v>
      </c>
      <c r="BU129" s="77">
        <v>8.2789000000000005E-3</v>
      </c>
      <c r="BV129" s="77">
        <v>9.9279999999999993E-3</v>
      </c>
      <c r="BW129" s="77">
        <v>1.1574900000000001E-2</v>
      </c>
      <c r="BX129" s="77">
        <v>1.32196E-2</v>
      </c>
      <c r="BY129" s="77">
        <v>1.4862E-2</v>
      </c>
      <c r="BZ129" s="77">
        <v>1.6502300000000001E-2</v>
      </c>
      <c r="CA129" s="77">
        <v>1.8140400000000001E-2</v>
      </c>
      <c r="CB129" s="77">
        <v>1.9849200000000001E-2</v>
      </c>
      <c r="CC129" s="77">
        <v>2.1584900000000001E-2</v>
      </c>
      <c r="CD129" s="77">
        <v>2.3172399999999999E-2</v>
      </c>
      <c r="CE129" s="77">
        <v>2.4801500000000001E-2</v>
      </c>
      <c r="CF129" s="96"/>
      <c r="DI129" s="94"/>
      <c r="DJ129" s="119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95"/>
      <c r="EA129" s="119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96"/>
      <c r="ES129" s="94"/>
      <c r="ET129" s="119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  <c r="FF129" s="85"/>
      <c r="FG129" s="85"/>
      <c r="FH129" s="85"/>
      <c r="FI129" s="85"/>
      <c r="FJ129" s="95"/>
      <c r="FK129" s="119"/>
      <c r="FL129" s="85"/>
      <c r="FM129" s="85"/>
      <c r="FN129" s="85"/>
      <c r="FO129" s="85"/>
      <c r="FP129" s="85"/>
      <c r="FQ129" s="85"/>
      <c r="FR129" s="85"/>
      <c r="FS129" s="85"/>
      <c r="FT129" s="85"/>
      <c r="FU129" s="85"/>
      <c r="FV129" s="85"/>
      <c r="FW129" s="85"/>
      <c r="FX129" s="85"/>
      <c r="FY129" s="85"/>
      <c r="FZ129" s="85"/>
      <c r="GA129" s="96"/>
    </row>
    <row r="130" spans="1:183" ht="15" customHeight="1" x14ac:dyDescent="0.25">
      <c r="A130" s="74" t="s">
        <v>348</v>
      </c>
      <c r="AX130" s="94"/>
      <c r="AY130" s="65">
        <v>6</v>
      </c>
      <c r="AZ130" s="77">
        <v>1.8085E-3</v>
      </c>
      <c r="BA130" s="77">
        <v>3.6143E-3</v>
      </c>
      <c r="BB130" s="77">
        <v>5.4174999999999996E-3</v>
      </c>
      <c r="BC130" s="77">
        <v>7.2179999999999996E-3</v>
      </c>
      <c r="BD130" s="77">
        <v>9.0159000000000003E-3</v>
      </c>
      <c r="BE130" s="77">
        <v>1.08112E-2</v>
      </c>
      <c r="BF130" s="77">
        <v>1.26038E-2</v>
      </c>
      <c r="BG130" s="77">
        <v>1.43938E-2</v>
      </c>
      <c r="BH130" s="77">
        <v>1.61812E-2</v>
      </c>
      <c r="BI130" s="77">
        <v>1.7995299999999999E-2</v>
      </c>
      <c r="BJ130" s="77">
        <v>2.02449E-2</v>
      </c>
      <c r="BK130" s="77">
        <v>2.30735E-2</v>
      </c>
      <c r="BL130" s="77">
        <v>2.6026500000000001E-2</v>
      </c>
      <c r="BM130" s="77">
        <v>2.8986700000000001E-2</v>
      </c>
      <c r="BN130" s="77">
        <v>3.1954299999999998E-2</v>
      </c>
      <c r="BO130" s="95"/>
      <c r="BP130" s="65">
        <v>6</v>
      </c>
      <c r="BQ130" s="77">
        <v>1.6601999999999999E-3</v>
      </c>
      <c r="BR130" s="77">
        <v>3.3181999999999999E-3</v>
      </c>
      <c r="BS130" s="77">
        <v>4.9740000000000001E-3</v>
      </c>
      <c r="BT130" s="77">
        <v>6.6276E-3</v>
      </c>
      <c r="BU130" s="77">
        <v>8.2789000000000005E-3</v>
      </c>
      <c r="BV130" s="77">
        <v>9.9279999999999993E-3</v>
      </c>
      <c r="BW130" s="77">
        <v>1.1574900000000001E-2</v>
      </c>
      <c r="BX130" s="77">
        <v>1.32196E-2</v>
      </c>
      <c r="BY130" s="77">
        <v>1.4862E-2</v>
      </c>
      <c r="BZ130" s="77">
        <v>1.6502300000000001E-2</v>
      </c>
      <c r="CA130" s="77">
        <v>1.8213500000000001E-2</v>
      </c>
      <c r="CB130" s="77">
        <v>1.99515E-2</v>
      </c>
      <c r="CC130" s="77">
        <v>2.1541100000000001E-2</v>
      </c>
      <c r="CD130" s="77">
        <v>2.3172399999999999E-2</v>
      </c>
      <c r="CE130" s="77">
        <v>2.4816100000000001E-2</v>
      </c>
      <c r="CF130" s="96"/>
      <c r="DI130" s="94"/>
      <c r="DJ130" s="119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95"/>
      <c r="EA130" s="119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96"/>
      <c r="ES130" s="94"/>
      <c r="ET130" s="119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  <c r="FF130" s="85"/>
      <c r="FG130" s="85"/>
      <c r="FH130" s="85"/>
      <c r="FI130" s="85"/>
      <c r="FJ130" s="95"/>
      <c r="FK130" s="119"/>
      <c r="FL130" s="85"/>
      <c r="FM130" s="85"/>
      <c r="FN130" s="85"/>
      <c r="FO130" s="85"/>
      <c r="FP130" s="85"/>
      <c r="FQ130" s="85"/>
      <c r="FR130" s="85"/>
      <c r="FS130" s="85"/>
      <c r="FT130" s="85"/>
      <c r="FU130" s="85"/>
      <c r="FV130" s="85"/>
      <c r="FW130" s="85"/>
      <c r="FX130" s="85"/>
      <c r="FY130" s="85"/>
      <c r="FZ130" s="85"/>
      <c r="GA130" s="96"/>
    </row>
    <row r="131" spans="1:183" ht="15" customHeight="1" x14ac:dyDescent="0.25">
      <c r="A131" s="74" t="s">
        <v>349</v>
      </c>
      <c r="AX131" s="94"/>
      <c r="AY131" s="65">
        <v>7</v>
      </c>
      <c r="AZ131" s="77">
        <v>1.8085E-3</v>
      </c>
      <c r="BA131" s="77">
        <v>3.6143E-3</v>
      </c>
      <c r="BB131" s="77">
        <v>5.4174999999999996E-3</v>
      </c>
      <c r="BC131" s="77">
        <v>7.2179999999999996E-3</v>
      </c>
      <c r="BD131" s="77">
        <v>9.0159000000000003E-3</v>
      </c>
      <c r="BE131" s="77">
        <v>1.08112E-2</v>
      </c>
      <c r="BF131" s="77">
        <v>1.26038E-2</v>
      </c>
      <c r="BG131" s="77">
        <v>1.43938E-2</v>
      </c>
      <c r="BH131" s="77">
        <v>1.6210499999999999E-2</v>
      </c>
      <c r="BI131" s="77">
        <v>1.8463400000000001E-2</v>
      </c>
      <c r="BJ131" s="77">
        <v>2.1296200000000001E-2</v>
      </c>
      <c r="BK131" s="77">
        <v>2.4253500000000001E-2</v>
      </c>
      <c r="BL131" s="77">
        <v>2.7218099999999999E-2</v>
      </c>
      <c r="BM131" s="77">
        <v>3.0190000000000002E-2</v>
      </c>
      <c r="BN131" s="77">
        <v>3.3183499999999998E-2</v>
      </c>
      <c r="BO131" s="95"/>
      <c r="BP131" s="65">
        <v>7</v>
      </c>
      <c r="BQ131" s="77">
        <v>1.6601999999999999E-3</v>
      </c>
      <c r="BR131" s="77">
        <v>3.3181999999999999E-3</v>
      </c>
      <c r="BS131" s="77">
        <v>4.9740000000000001E-3</v>
      </c>
      <c r="BT131" s="77">
        <v>6.6276E-3</v>
      </c>
      <c r="BU131" s="77">
        <v>8.2789000000000005E-3</v>
      </c>
      <c r="BV131" s="77">
        <v>9.9279999999999993E-3</v>
      </c>
      <c r="BW131" s="77">
        <v>1.1574900000000001E-2</v>
      </c>
      <c r="BX131" s="77">
        <v>1.32196E-2</v>
      </c>
      <c r="BY131" s="77">
        <v>1.4862E-2</v>
      </c>
      <c r="BZ131" s="77">
        <v>1.65755E-2</v>
      </c>
      <c r="CA131" s="77">
        <v>1.83159E-2</v>
      </c>
      <c r="CB131" s="77">
        <v>1.99077E-2</v>
      </c>
      <c r="CC131" s="77">
        <v>2.1541100000000001E-2</v>
      </c>
      <c r="CD131" s="77">
        <v>2.3186999999999999E-2</v>
      </c>
      <c r="CE131" s="77">
        <v>2.4859699999999998E-2</v>
      </c>
      <c r="CF131" s="96"/>
      <c r="DI131" s="94"/>
      <c r="DJ131" s="119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95"/>
      <c r="EA131" s="119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96"/>
      <c r="ES131" s="94"/>
      <c r="ET131" s="119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  <c r="FF131" s="85"/>
      <c r="FG131" s="85"/>
      <c r="FH131" s="85"/>
      <c r="FI131" s="85"/>
      <c r="FJ131" s="95"/>
      <c r="FK131" s="119"/>
      <c r="FL131" s="85"/>
      <c r="FM131" s="85"/>
      <c r="FN131" s="85"/>
      <c r="FO131" s="85"/>
      <c r="FP131" s="85"/>
      <c r="FQ131" s="85"/>
      <c r="FR131" s="85"/>
      <c r="FS131" s="85"/>
      <c r="FT131" s="85"/>
      <c r="FU131" s="85"/>
      <c r="FV131" s="85"/>
      <c r="FW131" s="85"/>
      <c r="FX131" s="85"/>
      <c r="FY131" s="85"/>
      <c r="FZ131" s="85"/>
      <c r="GA131" s="96"/>
    </row>
    <row r="132" spans="1:183" ht="15" customHeight="1" x14ac:dyDescent="0.25">
      <c r="AX132" s="94"/>
      <c r="AY132" s="65">
        <v>8</v>
      </c>
      <c r="AZ132" s="77">
        <v>1.8085E-3</v>
      </c>
      <c r="BA132" s="77">
        <v>3.6143E-3</v>
      </c>
      <c r="BB132" s="77">
        <v>5.4174999999999996E-3</v>
      </c>
      <c r="BC132" s="77">
        <v>7.2179999999999996E-3</v>
      </c>
      <c r="BD132" s="77">
        <v>9.0159000000000003E-3</v>
      </c>
      <c r="BE132" s="77">
        <v>1.08112E-2</v>
      </c>
      <c r="BF132" s="77">
        <v>1.26038E-2</v>
      </c>
      <c r="BG132" s="77">
        <v>1.4423200000000001E-2</v>
      </c>
      <c r="BH132" s="77">
        <v>1.66794E-2</v>
      </c>
      <c r="BI132" s="77">
        <v>1.95163E-2</v>
      </c>
      <c r="BJ132" s="77">
        <v>2.2477899999999999E-2</v>
      </c>
      <c r="BK132" s="77">
        <v>2.5446900000000001E-2</v>
      </c>
      <c r="BL132" s="77">
        <v>2.84231E-2</v>
      </c>
      <c r="BM132" s="77">
        <v>3.1420999999999998E-2</v>
      </c>
      <c r="BN132" s="77">
        <v>3.4425900000000002E-2</v>
      </c>
      <c r="BO132" s="95"/>
      <c r="BP132" s="65">
        <v>8</v>
      </c>
      <c r="BQ132" s="77">
        <v>1.6601999999999999E-3</v>
      </c>
      <c r="BR132" s="77">
        <v>3.3181999999999999E-3</v>
      </c>
      <c r="BS132" s="77">
        <v>4.9740000000000001E-3</v>
      </c>
      <c r="BT132" s="77">
        <v>6.6276E-3</v>
      </c>
      <c r="BU132" s="77">
        <v>8.2789000000000005E-3</v>
      </c>
      <c r="BV132" s="77">
        <v>9.9279999999999993E-3</v>
      </c>
      <c r="BW132" s="77">
        <v>1.1574900000000001E-2</v>
      </c>
      <c r="BX132" s="77">
        <v>1.32196E-2</v>
      </c>
      <c r="BY132" s="77">
        <v>1.49354E-2</v>
      </c>
      <c r="BZ132" s="77">
        <v>1.6677999999999998E-2</v>
      </c>
      <c r="CA132" s="77">
        <v>1.8272E-2</v>
      </c>
      <c r="CB132" s="77">
        <v>1.99077E-2</v>
      </c>
      <c r="CC132" s="77">
        <v>2.1555700000000001E-2</v>
      </c>
      <c r="CD132" s="77">
        <v>2.32307E-2</v>
      </c>
      <c r="CE132" s="77">
        <v>2.49324E-2</v>
      </c>
      <c r="CF132" s="96"/>
      <c r="DI132" s="94"/>
      <c r="DJ132" s="119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95"/>
      <c r="EA132" s="119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96"/>
      <c r="ES132" s="94"/>
      <c r="ET132" s="119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  <c r="FF132" s="85"/>
      <c r="FG132" s="85"/>
      <c r="FH132" s="85"/>
      <c r="FI132" s="85"/>
      <c r="FJ132" s="95"/>
      <c r="FK132" s="119"/>
      <c r="FL132" s="85"/>
      <c r="FM132" s="85"/>
      <c r="FN132" s="85"/>
      <c r="FO132" s="85"/>
      <c r="FP132" s="85"/>
      <c r="FQ132" s="85"/>
      <c r="FR132" s="85"/>
      <c r="FS132" s="85"/>
      <c r="FT132" s="85"/>
      <c r="FU132" s="85"/>
      <c r="FV132" s="85"/>
      <c r="FW132" s="85"/>
      <c r="FX132" s="85"/>
      <c r="FY132" s="85"/>
      <c r="FZ132" s="85"/>
      <c r="GA132" s="96"/>
    </row>
    <row r="133" spans="1:183" ht="15" customHeight="1" x14ac:dyDescent="0.25">
      <c r="AX133" s="94"/>
      <c r="AY133" s="65">
        <v>9</v>
      </c>
      <c r="AZ133" s="77">
        <v>1.8085E-3</v>
      </c>
      <c r="BA133" s="77">
        <v>3.6143E-3</v>
      </c>
      <c r="BB133" s="77">
        <v>5.4174999999999996E-3</v>
      </c>
      <c r="BC133" s="77">
        <v>7.2179999999999996E-3</v>
      </c>
      <c r="BD133" s="77">
        <v>9.0159000000000003E-3</v>
      </c>
      <c r="BE133" s="77">
        <v>1.08112E-2</v>
      </c>
      <c r="BF133" s="77">
        <v>1.2633200000000001E-2</v>
      </c>
      <c r="BG133" s="77">
        <v>1.48927E-2</v>
      </c>
      <c r="BH133" s="77">
        <v>1.7733800000000001E-2</v>
      </c>
      <c r="BI133" s="77">
        <v>2.0699800000000001E-2</v>
      </c>
      <c r="BJ133" s="77">
        <v>2.3673099999999999E-2</v>
      </c>
      <c r="BK133" s="77">
        <v>2.6653699999999999E-2</v>
      </c>
      <c r="BL133" s="77">
        <v>2.9655899999999999E-2</v>
      </c>
      <c r="BM133" s="77">
        <v>3.2665199999999998E-2</v>
      </c>
      <c r="BN133" s="77">
        <v>3.5681400000000002E-2</v>
      </c>
      <c r="BO133" s="95"/>
      <c r="BP133" s="65">
        <v>9</v>
      </c>
      <c r="BQ133" s="77">
        <v>1.6601999999999999E-3</v>
      </c>
      <c r="BR133" s="77">
        <v>3.3181999999999999E-3</v>
      </c>
      <c r="BS133" s="77">
        <v>4.9740000000000001E-3</v>
      </c>
      <c r="BT133" s="77">
        <v>6.6276E-3</v>
      </c>
      <c r="BU133" s="77">
        <v>8.2789000000000005E-3</v>
      </c>
      <c r="BV133" s="77">
        <v>9.9279999999999993E-3</v>
      </c>
      <c r="BW133" s="77">
        <v>1.1574900000000001E-2</v>
      </c>
      <c r="BX133" s="77">
        <v>1.3292999999999999E-2</v>
      </c>
      <c r="BY133" s="77">
        <v>1.5037999999999999E-2</v>
      </c>
      <c r="BZ133" s="77">
        <v>1.6634099999999999E-2</v>
      </c>
      <c r="CA133" s="77">
        <v>1.8272E-2</v>
      </c>
      <c r="CB133" s="77">
        <v>1.99223E-2</v>
      </c>
      <c r="CC133" s="77">
        <v>2.1599500000000001E-2</v>
      </c>
      <c r="CD133" s="77">
        <v>2.3303500000000001E-2</v>
      </c>
      <c r="CE133" s="77">
        <v>2.50488E-2</v>
      </c>
      <c r="CF133" s="96"/>
      <c r="DI133" s="94"/>
      <c r="DJ133" s="119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95"/>
      <c r="EA133" s="119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96"/>
      <c r="ES133" s="94"/>
      <c r="ET133" s="119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  <c r="FF133" s="85"/>
      <c r="FG133" s="85"/>
      <c r="FH133" s="85"/>
      <c r="FI133" s="85"/>
      <c r="FJ133" s="95"/>
      <c r="FK133" s="119"/>
      <c r="FL133" s="85"/>
      <c r="FM133" s="85"/>
      <c r="FN133" s="85"/>
      <c r="FO133" s="85"/>
      <c r="FP133" s="85"/>
      <c r="FQ133" s="85"/>
      <c r="FR133" s="85"/>
      <c r="FS133" s="85"/>
      <c r="FT133" s="85"/>
      <c r="FU133" s="85"/>
      <c r="FV133" s="85"/>
      <c r="FW133" s="85"/>
      <c r="FX133" s="85"/>
      <c r="FY133" s="85"/>
      <c r="FZ133" s="85"/>
      <c r="GA133" s="96"/>
    </row>
    <row r="134" spans="1:183" ht="15" customHeight="1" x14ac:dyDescent="0.25">
      <c r="A134" s="74" t="s">
        <v>352</v>
      </c>
      <c r="AX134" s="94"/>
      <c r="AY134" s="65">
        <v>10</v>
      </c>
      <c r="AZ134" s="77">
        <v>1.8085E-3</v>
      </c>
      <c r="BA134" s="77">
        <v>3.6143E-3</v>
      </c>
      <c r="BB134" s="77">
        <v>5.4174999999999996E-3</v>
      </c>
      <c r="BC134" s="77">
        <v>7.2179999999999996E-3</v>
      </c>
      <c r="BD134" s="77">
        <v>9.0159000000000003E-3</v>
      </c>
      <c r="BE134" s="77">
        <v>1.0840600000000001E-2</v>
      </c>
      <c r="BF134" s="77">
        <v>1.3103399999999999E-2</v>
      </c>
      <c r="BG134" s="77">
        <v>1.59487E-2</v>
      </c>
      <c r="BH134" s="77">
        <v>1.8918999999999998E-2</v>
      </c>
      <c r="BI134" s="77">
        <v>2.1896700000000002E-2</v>
      </c>
      <c r="BJ134" s="77">
        <v>2.48816E-2</v>
      </c>
      <c r="BK134" s="77">
        <v>2.7888300000000001E-2</v>
      </c>
      <c r="BL134" s="77">
        <v>3.0901999999999999E-2</v>
      </c>
      <c r="BM134" s="77">
        <v>3.3922599999999997E-2</v>
      </c>
      <c r="BN134" s="77">
        <v>3.69501E-2</v>
      </c>
      <c r="BO134" s="95"/>
      <c r="BP134" s="65">
        <v>10</v>
      </c>
      <c r="BQ134" s="77">
        <v>1.6601999999999999E-3</v>
      </c>
      <c r="BR134" s="77">
        <v>3.3181999999999999E-3</v>
      </c>
      <c r="BS134" s="77">
        <v>4.9740000000000001E-3</v>
      </c>
      <c r="BT134" s="77">
        <v>6.6276E-3</v>
      </c>
      <c r="BU134" s="77">
        <v>8.2789000000000005E-3</v>
      </c>
      <c r="BV134" s="77">
        <v>9.9279999999999993E-3</v>
      </c>
      <c r="BW134" s="77">
        <v>1.16484E-2</v>
      </c>
      <c r="BX134" s="77">
        <v>1.3395799999999999E-2</v>
      </c>
      <c r="BY134" s="77">
        <v>1.4994E-2</v>
      </c>
      <c r="BZ134" s="77">
        <v>1.6634099999999999E-2</v>
      </c>
      <c r="CA134" s="77">
        <v>1.82866E-2</v>
      </c>
      <c r="CB134" s="77">
        <v>1.9966100000000001E-2</v>
      </c>
      <c r="CC134" s="77">
        <v>2.1672400000000001E-2</v>
      </c>
      <c r="CD134" s="77">
        <v>2.342E-2</v>
      </c>
      <c r="CE134" s="77">
        <v>2.51942E-2</v>
      </c>
      <c r="CF134" s="96"/>
      <c r="DI134" s="94"/>
      <c r="DJ134" s="119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95"/>
      <c r="EA134" s="119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96"/>
      <c r="ES134" s="94"/>
      <c r="ET134" s="119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  <c r="FF134" s="85"/>
      <c r="FG134" s="85"/>
      <c r="FH134" s="85"/>
      <c r="FI134" s="85"/>
      <c r="FJ134" s="95"/>
      <c r="FK134" s="119"/>
      <c r="FL134" s="85"/>
      <c r="FM134" s="85"/>
      <c r="FN134" s="85"/>
      <c r="FO134" s="85"/>
      <c r="FP134" s="85"/>
      <c r="FQ134" s="85"/>
      <c r="FR134" s="85"/>
      <c r="FS134" s="85"/>
      <c r="FT134" s="85"/>
      <c r="FU134" s="85"/>
      <c r="FV134" s="85"/>
      <c r="FW134" s="85"/>
      <c r="FX134" s="85"/>
      <c r="FY134" s="85"/>
      <c r="FZ134" s="85"/>
      <c r="GA134" s="96"/>
    </row>
    <row r="135" spans="1:183" ht="15" customHeight="1" x14ac:dyDescent="0.25">
      <c r="AX135" s="94"/>
      <c r="AY135" s="65">
        <v>11</v>
      </c>
      <c r="AZ135" s="77">
        <v>1.8085E-3</v>
      </c>
      <c r="BA135" s="77">
        <v>3.6143E-3</v>
      </c>
      <c r="BB135" s="77">
        <v>5.4174999999999996E-3</v>
      </c>
      <c r="BC135" s="77">
        <v>7.2179999999999996E-3</v>
      </c>
      <c r="BD135" s="77">
        <v>9.0454000000000003E-3</v>
      </c>
      <c r="BE135" s="77">
        <v>1.13115E-2</v>
      </c>
      <c r="BF135" s="77">
        <v>1.4160900000000001E-2</v>
      </c>
      <c r="BG135" s="77">
        <v>1.7135600000000001E-2</v>
      </c>
      <c r="BH135" s="77">
        <v>2.0117699999999999E-2</v>
      </c>
      <c r="BI135" s="77">
        <v>2.3106999999999999E-2</v>
      </c>
      <c r="BJ135" s="77">
        <v>2.6118100000000002E-2</v>
      </c>
      <c r="BK135" s="77">
        <v>2.9136200000000001E-2</v>
      </c>
      <c r="BL135" s="77">
        <v>3.2161200000000001E-2</v>
      </c>
      <c r="BM135" s="77">
        <v>3.5193099999999998E-2</v>
      </c>
      <c r="BN135" s="77">
        <v>3.8246200000000001E-2</v>
      </c>
      <c r="BO135" s="95"/>
      <c r="BP135" s="65">
        <v>11</v>
      </c>
      <c r="BQ135" s="77">
        <v>1.6601999999999999E-3</v>
      </c>
      <c r="BR135" s="77">
        <v>3.3181999999999999E-3</v>
      </c>
      <c r="BS135" s="77">
        <v>4.9740000000000001E-3</v>
      </c>
      <c r="BT135" s="77">
        <v>6.6276E-3</v>
      </c>
      <c r="BU135" s="77">
        <v>8.2789000000000005E-3</v>
      </c>
      <c r="BV135" s="77">
        <v>1.0001599999999999E-2</v>
      </c>
      <c r="BW135" s="77">
        <v>1.1751299999999999E-2</v>
      </c>
      <c r="BX135" s="77">
        <v>1.3351699999999999E-2</v>
      </c>
      <c r="BY135" s="77">
        <v>1.4994E-2</v>
      </c>
      <c r="BZ135" s="77">
        <v>1.6648799999999998E-2</v>
      </c>
      <c r="CA135" s="77">
        <v>1.83305E-2</v>
      </c>
      <c r="CB135" s="77">
        <v>2.0039100000000001E-2</v>
      </c>
      <c r="CC135" s="77">
        <v>2.1789099999999999E-2</v>
      </c>
      <c r="CD135" s="77">
        <v>2.3565599999999999E-2</v>
      </c>
      <c r="CE135" s="77">
        <v>2.5354100000000001E-2</v>
      </c>
      <c r="CF135" s="96"/>
      <c r="DI135" s="94"/>
      <c r="DJ135" s="119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95"/>
      <c r="EA135" s="119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96"/>
      <c r="ES135" s="94"/>
      <c r="ET135" s="119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  <c r="FF135" s="85"/>
      <c r="FG135" s="85"/>
      <c r="FH135" s="85"/>
      <c r="FI135" s="85"/>
      <c r="FJ135" s="95"/>
      <c r="FK135" s="119"/>
      <c r="FL135" s="85"/>
      <c r="FM135" s="85"/>
      <c r="FN135" s="85"/>
      <c r="FO135" s="85"/>
      <c r="FP135" s="85"/>
      <c r="FQ135" s="85"/>
      <c r="FR135" s="85"/>
      <c r="FS135" s="85"/>
      <c r="FT135" s="85"/>
      <c r="FU135" s="85"/>
      <c r="FV135" s="85"/>
      <c r="FW135" s="85"/>
      <c r="FX135" s="85"/>
      <c r="FY135" s="85"/>
      <c r="FZ135" s="85"/>
      <c r="GA135" s="96"/>
    </row>
    <row r="136" spans="1:183" ht="15" customHeight="1" x14ac:dyDescent="0.25">
      <c r="A136" s="74" t="s">
        <v>348</v>
      </c>
      <c r="AX136" s="94"/>
      <c r="AY136" s="65">
        <v>12</v>
      </c>
      <c r="AZ136" s="77">
        <v>1.8085E-3</v>
      </c>
      <c r="BA136" s="77">
        <v>3.6143E-3</v>
      </c>
      <c r="BB136" s="77">
        <v>5.4174999999999996E-3</v>
      </c>
      <c r="BC136" s="77">
        <v>7.2474999999999996E-3</v>
      </c>
      <c r="BD136" s="77">
        <v>9.5169999999999994E-3</v>
      </c>
      <c r="BE136" s="77">
        <v>1.2370600000000001E-2</v>
      </c>
      <c r="BF136" s="77">
        <v>1.53496E-2</v>
      </c>
      <c r="BG136" s="77">
        <v>1.8336000000000002E-2</v>
      </c>
      <c r="BH136" s="77">
        <v>2.1329799999999999E-2</v>
      </c>
      <c r="BI136" s="77">
        <v>2.4345200000000001E-2</v>
      </c>
      <c r="BJ136" s="77">
        <v>2.7367800000000001E-2</v>
      </c>
      <c r="BK136" s="77">
        <v>3.0397199999999999E-2</v>
      </c>
      <c r="BL136" s="77">
        <v>3.3433600000000001E-2</v>
      </c>
      <c r="BM136" s="77">
        <v>3.6491099999999999E-2</v>
      </c>
      <c r="BN136" s="77">
        <v>3.9540899999999997E-2</v>
      </c>
      <c r="BO136" s="95"/>
      <c r="BP136" s="65">
        <v>12</v>
      </c>
      <c r="BQ136" s="77">
        <v>1.6601999999999999E-3</v>
      </c>
      <c r="BR136" s="77">
        <v>3.3181999999999999E-3</v>
      </c>
      <c r="BS136" s="77">
        <v>4.9740000000000001E-3</v>
      </c>
      <c r="BT136" s="77">
        <v>6.6276E-3</v>
      </c>
      <c r="BU136" s="77">
        <v>8.3526E-3</v>
      </c>
      <c r="BV136" s="77">
        <v>1.0104699999999999E-2</v>
      </c>
      <c r="BW136" s="77">
        <v>1.1707199999999999E-2</v>
      </c>
      <c r="BX136" s="77">
        <v>1.3351699999999999E-2</v>
      </c>
      <c r="BY136" s="77">
        <v>1.50087E-2</v>
      </c>
      <c r="BZ136" s="77">
        <v>1.6692700000000001E-2</v>
      </c>
      <c r="CA136" s="77">
        <v>1.8403599999999999E-2</v>
      </c>
      <c r="CB136" s="77">
        <v>2.0155900000000001E-2</v>
      </c>
      <c r="CC136" s="77">
        <v>2.19349E-2</v>
      </c>
      <c r="CD136" s="77">
        <v>2.3725799999999998E-2</v>
      </c>
      <c r="CE136" s="77">
        <v>2.5543199999999999E-2</v>
      </c>
      <c r="CF136" s="96"/>
      <c r="DI136" s="94"/>
      <c r="DJ136" s="119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95"/>
      <c r="EA136" s="119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96"/>
      <c r="ES136" s="94"/>
      <c r="ET136" s="119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  <c r="FF136" s="85"/>
      <c r="FG136" s="85"/>
      <c r="FH136" s="85"/>
      <c r="FI136" s="85"/>
      <c r="FJ136" s="95"/>
      <c r="FK136" s="119"/>
      <c r="FL136" s="85"/>
      <c r="FM136" s="85"/>
      <c r="FN136" s="85"/>
      <c r="FO136" s="85"/>
      <c r="FP136" s="85"/>
      <c r="FQ136" s="85"/>
      <c r="FR136" s="85"/>
      <c r="FS136" s="85"/>
      <c r="FT136" s="85"/>
      <c r="FU136" s="85"/>
      <c r="FV136" s="85"/>
      <c r="FW136" s="85"/>
      <c r="FX136" s="85"/>
      <c r="FY136" s="85"/>
      <c r="FZ136" s="85"/>
      <c r="GA136" s="96"/>
    </row>
    <row r="137" spans="1:183" ht="15" customHeight="1" x14ac:dyDescent="0.25">
      <c r="A137" s="74" t="s">
        <v>349</v>
      </c>
      <c r="AX137" s="94"/>
      <c r="AY137" s="65">
        <v>13</v>
      </c>
      <c r="AZ137" s="77">
        <v>1.8085E-3</v>
      </c>
      <c r="BA137" s="77">
        <v>3.6143E-3</v>
      </c>
      <c r="BB137" s="77">
        <v>5.4469999999999996E-3</v>
      </c>
      <c r="BC137" s="77">
        <v>7.7197999999999998E-3</v>
      </c>
      <c r="BD137" s="77">
        <v>1.05776E-2</v>
      </c>
      <c r="BE137" s="77">
        <v>1.3561E-2</v>
      </c>
      <c r="BF137" s="77">
        <v>1.6551799999999998E-2</v>
      </c>
      <c r="BG137" s="77">
        <v>1.9549899999999999E-2</v>
      </c>
      <c r="BH137" s="77">
        <v>2.2569800000000001E-2</v>
      </c>
      <c r="BI137" s="77">
        <v>2.5596799999999999E-2</v>
      </c>
      <c r="BJ137" s="77">
        <v>2.8630699999999999E-2</v>
      </c>
      <c r="BK137" s="77">
        <v>3.1671499999999998E-2</v>
      </c>
      <c r="BL137" s="77">
        <v>3.47335E-2</v>
      </c>
      <c r="BM137" s="77">
        <v>3.77877E-2</v>
      </c>
      <c r="BN137" s="77">
        <v>4.0848599999999999E-2</v>
      </c>
      <c r="BO137" s="95"/>
      <c r="BP137" s="65">
        <v>13</v>
      </c>
      <c r="BQ137" s="77">
        <v>1.6601999999999999E-3</v>
      </c>
      <c r="BR137" s="77">
        <v>3.3181999999999999E-3</v>
      </c>
      <c r="BS137" s="77">
        <v>4.9740000000000001E-3</v>
      </c>
      <c r="BT137" s="77">
        <v>6.7013999999999997E-3</v>
      </c>
      <c r="BU137" s="77">
        <v>8.4557999999999994E-3</v>
      </c>
      <c r="BV137" s="77">
        <v>1.00605E-2</v>
      </c>
      <c r="BW137" s="77">
        <v>1.1707199999999999E-2</v>
      </c>
      <c r="BX137" s="77">
        <v>1.3366400000000001E-2</v>
      </c>
      <c r="BY137" s="77">
        <v>1.50527E-2</v>
      </c>
      <c r="BZ137" s="77">
        <v>1.67659E-2</v>
      </c>
      <c r="CA137" s="77">
        <v>1.8520600000000002E-2</v>
      </c>
      <c r="CB137" s="77">
        <v>2.0301900000000001E-2</v>
      </c>
      <c r="CC137" s="77">
        <v>2.2095299999999998E-2</v>
      </c>
      <c r="CD137" s="77">
        <v>2.3915100000000002E-2</v>
      </c>
      <c r="CE137" s="77">
        <v>2.5775699999999999E-2</v>
      </c>
      <c r="CF137" s="96"/>
      <c r="DI137" s="94"/>
      <c r="DJ137" s="119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95"/>
      <c r="EA137" s="119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96"/>
      <c r="ES137" s="94"/>
      <c r="ET137" s="119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  <c r="FF137" s="85"/>
      <c r="FG137" s="85"/>
      <c r="FH137" s="85"/>
      <c r="FI137" s="85"/>
      <c r="FJ137" s="95"/>
      <c r="FK137" s="119"/>
      <c r="FL137" s="85"/>
      <c r="FM137" s="85"/>
      <c r="FN137" s="85"/>
      <c r="FO137" s="85"/>
      <c r="FP137" s="85"/>
      <c r="FQ137" s="85"/>
      <c r="FR137" s="85"/>
      <c r="FS137" s="85"/>
      <c r="FT137" s="85"/>
      <c r="FU137" s="85"/>
      <c r="FV137" s="85"/>
      <c r="FW137" s="85"/>
      <c r="FX137" s="85"/>
      <c r="FY137" s="85"/>
      <c r="FZ137" s="85"/>
      <c r="GA137" s="96"/>
    </row>
    <row r="138" spans="1:183" ht="15" customHeight="1" x14ac:dyDescent="0.25">
      <c r="A138" s="74" t="s">
        <v>350</v>
      </c>
      <c r="AX138" s="94"/>
      <c r="AY138" s="65">
        <v>14</v>
      </c>
      <c r="AZ138" s="77">
        <v>1.8085E-3</v>
      </c>
      <c r="BA138" s="77">
        <v>3.6438999999999998E-3</v>
      </c>
      <c r="BB138" s="77">
        <v>5.9199999999999999E-3</v>
      </c>
      <c r="BC138" s="77">
        <v>8.7819999999999999E-3</v>
      </c>
      <c r="BD138" s="77">
        <v>1.17698E-2</v>
      </c>
      <c r="BE138" s="77">
        <v>1.4764899999999999E-2</v>
      </c>
      <c r="BF138" s="77">
        <v>1.7767399999999999E-2</v>
      </c>
      <c r="BG138" s="77">
        <v>2.0791799999999999E-2</v>
      </c>
      <c r="BH138" s="77">
        <v>2.3823199999999999E-2</v>
      </c>
      <c r="BI138" s="77">
        <v>2.68615E-2</v>
      </c>
      <c r="BJ138" s="77">
        <v>2.9906800000000001E-2</v>
      </c>
      <c r="BK138" s="77">
        <v>3.2973299999999997E-2</v>
      </c>
      <c r="BL138" s="77">
        <v>3.6032000000000002E-2</v>
      </c>
      <c r="BM138" s="77">
        <v>3.9097300000000001E-2</v>
      </c>
      <c r="BN138" s="77">
        <v>4.2169199999999997E-2</v>
      </c>
      <c r="BO138" s="95"/>
      <c r="BP138" s="65">
        <v>14</v>
      </c>
      <c r="BQ138" s="77">
        <v>1.6601999999999999E-3</v>
      </c>
      <c r="BR138" s="77">
        <v>3.3181999999999999E-3</v>
      </c>
      <c r="BS138" s="77">
        <v>5.0479000000000001E-3</v>
      </c>
      <c r="BT138" s="77">
        <v>6.8047000000000003E-3</v>
      </c>
      <c r="BU138" s="77">
        <v>8.4116E-3</v>
      </c>
      <c r="BV138" s="77">
        <v>1.00605E-2</v>
      </c>
      <c r="BW138" s="77">
        <v>1.17219E-2</v>
      </c>
      <c r="BX138" s="77">
        <v>1.3410500000000001E-2</v>
      </c>
      <c r="BY138" s="77">
        <v>1.5126000000000001E-2</v>
      </c>
      <c r="BZ138" s="77">
        <v>1.6882999999999999E-2</v>
      </c>
      <c r="CA138" s="77">
        <v>1.8666800000000001E-2</v>
      </c>
      <c r="CB138" s="77">
        <v>2.0462500000000002E-2</v>
      </c>
      <c r="CC138" s="77">
        <v>2.22848E-2</v>
      </c>
      <c r="CD138" s="77">
        <v>2.4147999999999999E-2</v>
      </c>
      <c r="CE138" s="77">
        <v>2.6037299999999999E-2</v>
      </c>
      <c r="CF138" s="96"/>
      <c r="DI138" s="94"/>
      <c r="DJ138" s="119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95"/>
      <c r="EA138" s="119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96"/>
      <c r="ES138" s="94"/>
      <c r="ET138" s="119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  <c r="FF138" s="85"/>
      <c r="FG138" s="85"/>
      <c r="FH138" s="85"/>
      <c r="FI138" s="85"/>
      <c r="FJ138" s="95"/>
      <c r="FK138" s="119"/>
      <c r="FL138" s="85"/>
      <c r="FM138" s="85"/>
      <c r="FN138" s="85"/>
      <c r="FO138" s="85"/>
      <c r="FP138" s="85"/>
      <c r="FQ138" s="85"/>
      <c r="FR138" s="85"/>
      <c r="FS138" s="85"/>
      <c r="FT138" s="85"/>
      <c r="FU138" s="85"/>
      <c r="FV138" s="85"/>
      <c r="FW138" s="85"/>
      <c r="FX138" s="85"/>
      <c r="FY138" s="85"/>
      <c r="FZ138" s="85"/>
      <c r="GA138" s="96"/>
    </row>
    <row r="139" spans="1:183" ht="15" customHeight="1" x14ac:dyDescent="0.25">
      <c r="AX139" s="94"/>
      <c r="AY139" s="65">
        <v>15</v>
      </c>
      <c r="AZ139" s="77">
        <v>1.8381000000000001E-3</v>
      </c>
      <c r="BA139" s="77">
        <v>4.1174999999999996E-3</v>
      </c>
      <c r="BB139" s="77">
        <v>6.9836999999999998E-3</v>
      </c>
      <c r="BC139" s="77">
        <v>9.9758999999999994E-3</v>
      </c>
      <c r="BD139" s="77">
        <v>1.2975499999999999E-2</v>
      </c>
      <c r="BE139" s="77">
        <v>1.5982400000000001E-2</v>
      </c>
      <c r="BF139" s="77">
        <v>1.90111E-2</v>
      </c>
      <c r="BG139" s="77">
        <v>2.2047000000000001E-2</v>
      </c>
      <c r="BH139" s="77">
        <v>2.5089799999999999E-2</v>
      </c>
      <c r="BI139" s="77">
        <v>2.8139500000000001E-2</v>
      </c>
      <c r="BJ139" s="77">
        <v>3.1210499999999999E-2</v>
      </c>
      <c r="BK139" s="77">
        <v>3.4273699999999997E-2</v>
      </c>
      <c r="BL139" s="77">
        <v>3.7343500000000002E-2</v>
      </c>
      <c r="BM139" s="77">
        <v>4.0419900000000002E-2</v>
      </c>
      <c r="BN139" s="77">
        <v>4.3502600000000002E-2</v>
      </c>
      <c r="BO139" s="95"/>
      <c r="BP139" s="65">
        <v>15</v>
      </c>
      <c r="BQ139" s="77">
        <v>1.6601999999999999E-3</v>
      </c>
      <c r="BR139" s="77">
        <v>3.3923E-3</v>
      </c>
      <c r="BS139" s="77">
        <v>5.1514000000000004E-3</v>
      </c>
      <c r="BT139" s="77">
        <v>6.7603999999999997E-3</v>
      </c>
      <c r="BU139" s="77">
        <v>8.4116E-3</v>
      </c>
      <c r="BV139" s="77">
        <v>1.0075199999999999E-2</v>
      </c>
      <c r="BW139" s="77">
        <v>1.1766E-2</v>
      </c>
      <c r="BX139" s="77">
        <v>1.34839E-2</v>
      </c>
      <c r="BY139" s="77">
        <v>1.52433E-2</v>
      </c>
      <c r="BZ139" s="77">
        <v>1.70294E-2</v>
      </c>
      <c r="CA139" s="77">
        <v>1.88276E-2</v>
      </c>
      <c r="CB139" s="77">
        <v>2.0652299999999998E-2</v>
      </c>
      <c r="CC139" s="77">
        <v>2.2518E-2</v>
      </c>
      <c r="CD139" s="77">
        <v>2.4409899999999998E-2</v>
      </c>
      <c r="CE139" s="77">
        <v>2.6342500000000001E-2</v>
      </c>
      <c r="CF139" s="96"/>
      <c r="DI139" s="94"/>
      <c r="DJ139" s="119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95"/>
      <c r="EA139" s="119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96"/>
      <c r="ES139" s="94"/>
      <c r="ET139" s="119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  <c r="FF139" s="85"/>
      <c r="FG139" s="85"/>
      <c r="FH139" s="85"/>
      <c r="FI139" s="85"/>
      <c r="FJ139" s="95"/>
      <c r="FK139" s="119"/>
      <c r="FL139" s="85"/>
      <c r="FM139" s="85"/>
      <c r="FN139" s="85"/>
      <c r="FO139" s="85"/>
      <c r="FP139" s="85"/>
      <c r="FQ139" s="85"/>
      <c r="FR139" s="85"/>
      <c r="FS139" s="85"/>
      <c r="FT139" s="85"/>
      <c r="FU139" s="85"/>
      <c r="FV139" s="85"/>
      <c r="FW139" s="85"/>
      <c r="FX139" s="85"/>
      <c r="FY139" s="85"/>
      <c r="FZ139" s="85"/>
      <c r="GA139" s="96"/>
    </row>
    <row r="140" spans="1:183" ht="15" customHeight="1" x14ac:dyDescent="0.25">
      <c r="AX140" s="94"/>
      <c r="AY140" s="65">
        <v>16</v>
      </c>
      <c r="AZ140" s="77">
        <v>2.2828000000000002E-3</v>
      </c>
      <c r="BA140" s="77">
        <v>5.1533000000000004E-3</v>
      </c>
      <c r="BB140" s="77">
        <v>8.1498999999999999E-3</v>
      </c>
      <c r="BC140" s="77">
        <v>1.11539E-2</v>
      </c>
      <c r="BD140" s="77">
        <v>1.41653E-2</v>
      </c>
      <c r="BE140" s="77">
        <v>1.7198600000000001E-2</v>
      </c>
      <c r="BF140" s="77">
        <v>2.0239E-2</v>
      </c>
      <c r="BG140" s="77">
        <v>2.3286299999999999E-2</v>
      </c>
      <c r="BH140" s="77">
        <v>2.6340599999999999E-2</v>
      </c>
      <c r="BI140" s="77">
        <v>2.94162E-2</v>
      </c>
      <c r="BJ140" s="77">
        <v>3.2483900000000003E-2</v>
      </c>
      <c r="BK140" s="77">
        <v>3.5558300000000001E-2</v>
      </c>
      <c r="BL140" s="77">
        <v>3.8639199999999999E-2</v>
      </c>
      <c r="BM140" s="77">
        <v>4.1726600000000003E-2</v>
      </c>
      <c r="BN140" s="77">
        <v>4.4834699999999998E-2</v>
      </c>
      <c r="BO140" s="95"/>
      <c r="BP140" s="65">
        <v>16</v>
      </c>
      <c r="BQ140" s="77">
        <v>1.7344000000000001E-3</v>
      </c>
      <c r="BR140" s="77">
        <v>3.4959000000000001E-3</v>
      </c>
      <c r="BS140" s="77">
        <v>5.1070999999999998E-3</v>
      </c>
      <c r="BT140" s="77">
        <v>6.7603999999999997E-3</v>
      </c>
      <c r="BU140" s="77">
        <v>8.4262999999999994E-3</v>
      </c>
      <c r="BV140" s="77">
        <v>1.0119400000000001E-2</v>
      </c>
      <c r="BW140" s="77">
        <v>1.18396E-2</v>
      </c>
      <c r="BX140" s="77">
        <v>1.36013E-2</v>
      </c>
      <c r="BY140" s="77">
        <v>1.53899E-2</v>
      </c>
      <c r="BZ140" s="77">
        <v>1.7190500000000001E-2</v>
      </c>
      <c r="CA140" s="77">
        <v>1.9017599999999999E-2</v>
      </c>
      <c r="CB140" s="77">
        <v>2.08858E-2</v>
      </c>
      <c r="CC140" s="77">
        <v>2.27803E-2</v>
      </c>
      <c r="CD140" s="77">
        <v>2.4715500000000001E-2</v>
      </c>
      <c r="CE140" s="77">
        <v>2.67202E-2</v>
      </c>
      <c r="CF140" s="96"/>
      <c r="DI140" s="94"/>
      <c r="DJ140" s="119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95"/>
      <c r="EA140" s="119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96"/>
      <c r="ES140" s="94"/>
      <c r="ET140" s="119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  <c r="FF140" s="85"/>
      <c r="FG140" s="85"/>
      <c r="FH140" s="85"/>
      <c r="FI140" s="85"/>
      <c r="FJ140" s="95"/>
      <c r="FK140" s="119"/>
      <c r="FL140" s="85"/>
      <c r="FM140" s="85"/>
      <c r="FN140" s="85"/>
      <c r="FO140" s="85"/>
      <c r="FP140" s="85"/>
      <c r="FQ140" s="85"/>
      <c r="FR140" s="85"/>
      <c r="FS140" s="85"/>
      <c r="FT140" s="85"/>
      <c r="FU140" s="85"/>
      <c r="FV140" s="85"/>
      <c r="FW140" s="85"/>
      <c r="FX140" s="85"/>
      <c r="FY140" s="85"/>
      <c r="FZ140" s="85"/>
      <c r="GA140" s="96"/>
    </row>
    <row r="141" spans="1:183" ht="15" customHeight="1" x14ac:dyDescent="0.25">
      <c r="A141" s="74" t="s">
        <v>353</v>
      </c>
      <c r="AX141" s="94"/>
      <c r="AY141" s="65">
        <v>17</v>
      </c>
      <c r="AZ141" s="77">
        <v>2.8758E-3</v>
      </c>
      <c r="BA141" s="77">
        <v>5.8779000000000001E-3</v>
      </c>
      <c r="BB141" s="77">
        <v>8.8874999999999996E-3</v>
      </c>
      <c r="BC141" s="77">
        <v>1.19045E-2</v>
      </c>
      <c r="BD141" s="77">
        <v>1.4943400000000001E-2</v>
      </c>
      <c r="BE141" s="77">
        <v>1.7989399999999999E-2</v>
      </c>
      <c r="BF141" s="77">
        <v>2.1042399999999999E-2</v>
      </c>
      <c r="BG141" s="77">
        <v>2.41023E-2</v>
      </c>
      <c r="BH141" s="77">
        <v>2.7183599999999999E-2</v>
      </c>
      <c r="BI141" s="77">
        <v>3.0256999999999999E-2</v>
      </c>
      <c r="BJ141" s="77">
        <v>3.3337100000000001E-2</v>
      </c>
      <c r="BK141" s="77">
        <v>3.6423700000000003E-2</v>
      </c>
      <c r="BL141" s="77">
        <v>3.9516799999999998E-2</v>
      </c>
      <c r="BM141" s="77">
        <v>4.2630599999999998E-2</v>
      </c>
      <c r="BN141" s="77">
        <v>4.5750600000000002E-2</v>
      </c>
      <c r="BO141" s="95"/>
      <c r="BP141" s="65">
        <v>17</v>
      </c>
      <c r="BQ141" s="77">
        <v>1.7639999999999999E-3</v>
      </c>
      <c r="BR141" s="77">
        <v>3.3774999999999999E-3</v>
      </c>
      <c r="BS141" s="77">
        <v>5.0331999999999998E-3</v>
      </c>
      <c r="BT141" s="77">
        <v>6.7013999999999997E-3</v>
      </c>
      <c r="BU141" s="77">
        <v>8.3967999999999994E-3</v>
      </c>
      <c r="BV141" s="77">
        <v>1.0119400000000001E-2</v>
      </c>
      <c r="BW141" s="77">
        <v>1.1883700000000001E-2</v>
      </c>
      <c r="BX141" s="77">
        <v>1.36747E-2</v>
      </c>
      <c r="BY141" s="77">
        <v>1.54778E-2</v>
      </c>
      <c r="BZ141" s="77">
        <v>1.7307599999999999E-2</v>
      </c>
      <c r="CA141" s="77">
        <v>1.9178400000000002E-2</v>
      </c>
      <c r="CB141" s="77">
        <v>2.10755E-2</v>
      </c>
      <c r="CC141" s="77">
        <v>2.30134E-2</v>
      </c>
      <c r="CD141" s="77">
        <v>2.5021000000000002E-2</v>
      </c>
      <c r="CE141" s="77">
        <v>2.7068700000000001E-2</v>
      </c>
      <c r="CF141" s="96"/>
      <c r="DI141" s="94"/>
      <c r="DJ141" s="119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95"/>
      <c r="EA141" s="119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96"/>
      <c r="ES141" s="94"/>
      <c r="ET141" s="119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  <c r="FF141" s="85"/>
      <c r="FG141" s="85"/>
      <c r="FH141" s="85"/>
      <c r="FI141" s="85"/>
      <c r="FJ141" s="95"/>
      <c r="FK141" s="119"/>
      <c r="FL141" s="85"/>
      <c r="FM141" s="85"/>
      <c r="FN141" s="85"/>
      <c r="FO141" s="85"/>
      <c r="FP141" s="85"/>
      <c r="FQ141" s="85"/>
      <c r="FR141" s="85"/>
      <c r="FS141" s="85"/>
      <c r="FT141" s="85"/>
      <c r="FU141" s="85"/>
      <c r="FV141" s="85"/>
      <c r="FW141" s="85"/>
      <c r="FX141" s="85"/>
      <c r="FY141" s="85"/>
      <c r="FZ141" s="85"/>
      <c r="GA141" s="96"/>
    </row>
    <row r="142" spans="1:183" ht="15" customHeight="1" x14ac:dyDescent="0.25">
      <c r="A142" s="74" t="s">
        <v>354</v>
      </c>
      <c r="AX142" s="94"/>
      <c r="AY142" s="65">
        <v>18</v>
      </c>
      <c r="AZ142" s="77">
        <v>3.0092000000000001E-3</v>
      </c>
      <c r="BA142" s="77">
        <v>6.0258000000000004E-3</v>
      </c>
      <c r="BB142" s="77">
        <v>9.0498000000000002E-3</v>
      </c>
      <c r="BC142" s="77">
        <v>1.20958E-2</v>
      </c>
      <c r="BD142" s="77">
        <v>1.51489E-2</v>
      </c>
      <c r="BE142" s="77">
        <v>1.8208999999999999E-2</v>
      </c>
      <c r="BF142" s="77">
        <v>2.1276099999999999E-2</v>
      </c>
      <c r="BG142" s="77">
        <v>2.4364500000000001E-2</v>
      </c>
      <c r="BH142" s="77">
        <v>2.74451E-2</v>
      </c>
      <c r="BI142" s="77">
        <v>3.0532400000000001E-2</v>
      </c>
      <c r="BJ142" s="77">
        <v>3.3626200000000002E-2</v>
      </c>
      <c r="BK142" s="77">
        <v>3.6726500000000002E-2</v>
      </c>
      <c r="BL142" s="77">
        <v>3.9847599999999997E-2</v>
      </c>
      <c r="BM142" s="77">
        <v>4.2974900000000003E-2</v>
      </c>
      <c r="BN142" s="77">
        <v>4.6108299999999998E-2</v>
      </c>
      <c r="BO142" s="95"/>
      <c r="BP142" s="65">
        <v>18</v>
      </c>
      <c r="BQ142" s="77">
        <v>1.6157999999999999E-3</v>
      </c>
      <c r="BR142" s="77">
        <v>3.2737999999999999E-3</v>
      </c>
      <c r="BS142" s="77">
        <v>4.9443999999999998E-3</v>
      </c>
      <c r="BT142" s="77">
        <v>6.6423000000000003E-3</v>
      </c>
      <c r="BU142" s="77">
        <v>8.3674000000000005E-3</v>
      </c>
      <c r="BV142" s="77">
        <v>1.01341E-2</v>
      </c>
      <c r="BW142" s="77">
        <v>1.1927800000000001E-2</v>
      </c>
      <c r="BX142" s="77">
        <v>1.3733499999999999E-2</v>
      </c>
      <c r="BY142" s="77">
        <v>1.5565799999999999E-2</v>
      </c>
      <c r="BZ142" s="77">
        <v>1.7439300000000001E-2</v>
      </c>
      <c r="CA142" s="77">
        <v>1.9339200000000001E-2</v>
      </c>
      <c r="CB142" s="77">
        <v>2.1279800000000001E-2</v>
      </c>
      <c r="CC142" s="77">
        <v>2.32902E-2</v>
      </c>
      <c r="CD142" s="77">
        <v>2.53409E-2</v>
      </c>
      <c r="CE142" s="77">
        <v>2.7489800000000002E-2</v>
      </c>
      <c r="CF142" s="96"/>
      <c r="DI142" s="94"/>
      <c r="DJ142" s="119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95"/>
      <c r="EA142" s="119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96"/>
      <c r="ES142" s="94"/>
      <c r="ET142" s="119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  <c r="FF142" s="85"/>
      <c r="FG142" s="85"/>
      <c r="FH142" s="85"/>
      <c r="FI142" s="85"/>
      <c r="FJ142" s="95"/>
      <c r="FK142" s="119"/>
      <c r="FL142" s="85"/>
      <c r="FM142" s="85"/>
      <c r="FN142" s="85"/>
      <c r="FO142" s="85"/>
      <c r="FP142" s="85"/>
      <c r="FQ142" s="85"/>
      <c r="FR142" s="85"/>
      <c r="FS142" s="85"/>
      <c r="FT142" s="85"/>
      <c r="FU142" s="85"/>
      <c r="FV142" s="85"/>
      <c r="FW142" s="85"/>
      <c r="FX142" s="85"/>
      <c r="FY142" s="85"/>
      <c r="FZ142" s="85"/>
      <c r="GA142" s="96"/>
    </row>
    <row r="143" spans="1:183" ht="15" customHeight="1" x14ac:dyDescent="0.25">
      <c r="AX143" s="94"/>
      <c r="AY143" s="65">
        <v>19</v>
      </c>
      <c r="AZ143" s="77">
        <v>3.0240000000000002E-3</v>
      </c>
      <c r="BA143" s="77">
        <v>6.0553999999999998E-3</v>
      </c>
      <c r="BB143" s="77">
        <v>9.1088000000000002E-3</v>
      </c>
      <c r="BC143" s="77">
        <v>1.21694E-2</v>
      </c>
      <c r="BD143" s="77">
        <v>1.5237000000000001E-2</v>
      </c>
      <c r="BE143" s="77">
        <v>1.8311500000000001E-2</v>
      </c>
      <c r="BF143" s="77">
        <v>2.1407499999999999E-2</v>
      </c>
      <c r="BG143" s="77">
        <v>2.4495599999999999E-2</v>
      </c>
      <c r="BH143" s="77">
        <v>2.7590400000000001E-2</v>
      </c>
      <c r="BI143" s="77">
        <v>3.0691800000000002E-2</v>
      </c>
      <c r="BJ143" s="77">
        <v>3.3799700000000002E-2</v>
      </c>
      <c r="BK143" s="77">
        <v>3.69284E-2</v>
      </c>
      <c r="BL143" s="77">
        <v>4.0063300000000003E-2</v>
      </c>
      <c r="BM143" s="77">
        <v>4.3204399999999997E-2</v>
      </c>
      <c r="BN143" s="77">
        <v>4.6351499999999997E-2</v>
      </c>
      <c r="BO143" s="95"/>
      <c r="BP143" s="65">
        <v>19</v>
      </c>
      <c r="BQ143" s="77">
        <v>1.6601999999999999E-3</v>
      </c>
      <c r="BR143" s="77">
        <v>3.333E-3</v>
      </c>
      <c r="BS143" s="77">
        <v>5.0331000000000004E-3</v>
      </c>
      <c r="BT143" s="77">
        <v>6.7603999999999997E-3</v>
      </c>
      <c r="BU143" s="77">
        <v>8.5295000000000006E-3</v>
      </c>
      <c r="BV143" s="77">
        <v>1.03255E-2</v>
      </c>
      <c r="BW143" s="77">
        <v>1.21336E-2</v>
      </c>
      <c r="BX143" s="77">
        <v>1.3968299999999999E-2</v>
      </c>
      <c r="BY143" s="77">
        <v>1.5844299999999999E-2</v>
      </c>
      <c r="BZ143" s="77">
        <v>1.7746600000000001E-2</v>
      </c>
      <c r="CA143" s="77">
        <v>1.96898E-2</v>
      </c>
      <c r="CB143" s="77">
        <v>2.1702800000000001E-2</v>
      </c>
      <c r="CC143" s="77">
        <v>2.3756200000000002E-2</v>
      </c>
      <c r="CD143" s="77">
        <v>2.5907900000000001E-2</v>
      </c>
      <c r="CE143" s="77">
        <v>2.81719E-2</v>
      </c>
      <c r="CF143" s="96"/>
      <c r="DI143" s="94"/>
      <c r="DJ143" s="121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122"/>
      <c r="EA143" s="121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96"/>
      <c r="ES143" s="94"/>
      <c r="ET143" s="121"/>
      <c r="EU143" s="86"/>
      <c r="EV143" s="86"/>
      <c r="EW143" s="86"/>
      <c r="EX143" s="86"/>
      <c r="EY143" s="86"/>
      <c r="EZ143" s="86"/>
      <c r="FA143" s="86"/>
      <c r="FB143" s="86"/>
      <c r="FC143" s="86"/>
      <c r="FD143" s="86"/>
      <c r="FE143" s="86"/>
      <c r="FF143" s="86"/>
      <c r="FG143" s="86"/>
      <c r="FH143" s="86"/>
      <c r="FI143" s="86"/>
      <c r="FJ143" s="122"/>
      <c r="FK143" s="121"/>
      <c r="FL143" s="86"/>
      <c r="FM143" s="86"/>
      <c r="FN143" s="86"/>
      <c r="FO143" s="86"/>
      <c r="FP143" s="86"/>
      <c r="FQ143" s="86"/>
      <c r="FR143" s="86"/>
      <c r="FS143" s="86"/>
      <c r="FT143" s="86"/>
      <c r="FU143" s="86"/>
      <c r="FV143" s="86"/>
      <c r="FW143" s="86"/>
      <c r="FX143" s="86"/>
      <c r="FY143" s="86"/>
      <c r="FZ143" s="86"/>
      <c r="GA143" s="96"/>
    </row>
    <row r="144" spans="1:183" ht="15" customHeight="1" x14ac:dyDescent="0.25">
      <c r="A144" s="74" t="s">
        <v>355</v>
      </c>
      <c r="AX144" s="94"/>
      <c r="AY144" s="65">
        <v>20</v>
      </c>
      <c r="AZ144" s="77">
        <v>3.0387999999999999E-3</v>
      </c>
      <c r="BA144" s="77">
        <v>6.0996999999999996E-3</v>
      </c>
      <c r="BB144" s="77">
        <v>9.1678000000000003E-3</v>
      </c>
      <c r="BC144" s="77">
        <v>1.2242899999999999E-2</v>
      </c>
      <c r="BD144" s="77">
        <v>1.5325E-2</v>
      </c>
      <c r="BE144" s="77">
        <v>1.84286E-2</v>
      </c>
      <c r="BF144" s="77">
        <v>2.15243E-2</v>
      </c>
      <c r="BG144" s="77">
        <v>2.4626700000000001E-2</v>
      </c>
      <c r="BH144" s="77">
        <v>2.7735699999999999E-2</v>
      </c>
      <c r="BI144" s="77">
        <v>3.0851199999999999E-2</v>
      </c>
      <c r="BJ144" s="77">
        <v>3.39876E-2</v>
      </c>
      <c r="BK144" s="77">
        <v>3.7130200000000002E-2</v>
      </c>
      <c r="BL144" s="77">
        <v>4.0279000000000002E-2</v>
      </c>
      <c r="BM144" s="77">
        <v>4.3433800000000002E-2</v>
      </c>
      <c r="BN144" s="77">
        <v>4.65946E-2</v>
      </c>
      <c r="BO144" s="95"/>
      <c r="BP144" s="65">
        <v>20</v>
      </c>
      <c r="BQ144" s="77">
        <v>1.6750999999999999E-3</v>
      </c>
      <c r="BR144" s="77">
        <v>3.3774999999999999E-3</v>
      </c>
      <c r="BS144" s="77">
        <v>5.1070999999999998E-3</v>
      </c>
      <c r="BT144" s="77">
        <v>6.8785000000000001E-3</v>
      </c>
      <c r="BU144" s="77">
        <v>8.6768999999999995E-3</v>
      </c>
      <c r="BV144" s="77">
        <v>1.0487399999999999E-2</v>
      </c>
      <c r="BW144" s="77">
        <v>1.23246E-2</v>
      </c>
      <c r="BX144" s="77">
        <v>1.42031E-2</v>
      </c>
      <c r="BY144" s="77">
        <v>1.6108000000000001E-2</v>
      </c>
      <c r="BZ144" s="77">
        <v>1.8053799999999998E-2</v>
      </c>
      <c r="CA144" s="77">
        <v>2.00696E-2</v>
      </c>
      <c r="CB144" s="77">
        <v>2.2125700000000002E-2</v>
      </c>
      <c r="CC144" s="77">
        <v>2.4280300000000001E-2</v>
      </c>
      <c r="CD144" s="77">
        <v>2.6547299999999999E-2</v>
      </c>
      <c r="CE144" s="77">
        <v>2.8926199999999999E-2</v>
      </c>
      <c r="CF144" s="96"/>
      <c r="DI144" s="94"/>
      <c r="DJ144" s="119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95"/>
      <c r="EA144" s="119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96"/>
      <c r="ES144" s="94"/>
      <c r="ET144" s="119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  <c r="FF144" s="85"/>
      <c r="FG144" s="85"/>
      <c r="FH144" s="85"/>
      <c r="FI144" s="85"/>
      <c r="FJ144" s="95"/>
      <c r="FK144" s="119"/>
      <c r="FL144" s="85"/>
      <c r="FM144" s="85"/>
      <c r="FN144" s="85"/>
      <c r="FO144" s="85"/>
      <c r="FP144" s="85"/>
      <c r="FQ144" s="85"/>
      <c r="FR144" s="85"/>
      <c r="FS144" s="85"/>
      <c r="FT144" s="85"/>
      <c r="FU144" s="85"/>
      <c r="FV144" s="85"/>
      <c r="FW144" s="85"/>
      <c r="FX144" s="85"/>
      <c r="FY144" s="85"/>
      <c r="FZ144" s="85"/>
      <c r="GA144" s="96"/>
    </row>
    <row r="145" spans="1:183" ht="15" customHeight="1" x14ac:dyDescent="0.25">
      <c r="A145" s="74" t="s">
        <v>356</v>
      </c>
      <c r="AX145" s="94"/>
      <c r="AY145" s="65">
        <v>21</v>
      </c>
      <c r="AZ145" s="77">
        <v>3.0685E-3</v>
      </c>
      <c r="BA145" s="77">
        <v>6.1441000000000004E-3</v>
      </c>
      <c r="BB145" s="77">
        <v>9.2268000000000003E-3</v>
      </c>
      <c r="BC145" s="77">
        <v>1.2316499999999999E-2</v>
      </c>
      <c r="BD145" s="77">
        <v>1.54278E-2</v>
      </c>
      <c r="BE145" s="77">
        <v>1.8531099999999998E-2</v>
      </c>
      <c r="BF145" s="77">
        <v>2.16411E-2</v>
      </c>
      <c r="BG145" s="77">
        <v>2.47578E-2</v>
      </c>
      <c r="BH145" s="77">
        <v>2.7881E-2</v>
      </c>
      <c r="BI145" s="77">
        <v>3.10251E-2</v>
      </c>
      <c r="BJ145" s="77">
        <v>3.4175499999999998E-2</v>
      </c>
      <c r="BK145" s="77">
        <v>3.7331999999999997E-2</v>
      </c>
      <c r="BL145" s="77">
        <v>4.0494599999999999E-2</v>
      </c>
      <c r="BM145" s="77">
        <v>4.3663199999999999E-2</v>
      </c>
      <c r="BN145" s="77">
        <v>4.7009299999999997E-2</v>
      </c>
      <c r="BO145" s="95"/>
      <c r="BP145" s="65">
        <v>21</v>
      </c>
      <c r="BQ145" s="77">
        <v>1.7047E-3</v>
      </c>
      <c r="BR145" s="77">
        <v>3.4367E-3</v>
      </c>
      <c r="BS145" s="77">
        <v>5.2104999999999999E-3</v>
      </c>
      <c r="BT145" s="77">
        <v>7.0114000000000001E-3</v>
      </c>
      <c r="BU145" s="77">
        <v>8.8243000000000002E-3</v>
      </c>
      <c r="BV145" s="77">
        <v>1.0664E-2</v>
      </c>
      <c r="BW145" s="77">
        <v>1.25451E-2</v>
      </c>
      <c r="BX145" s="77">
        <v>1.4452599999999999E-2</v>
      </c>
      <c r="BY145" s="77">
        <v>1.6400999999999999E-2</v>
      </c>
      <c r="BZ145" s="77">
        <v>1.8419499999999998E-2</v>
      </c>
      <c r="CA145" s="77">
        <v>2.04785E-2</v>
      </c>
      <c r="CB145" s="77">
        <v>2.2636E-2</v>
      </c>
      <c r="CC145" s="77">
        <v>2.49061E-2</v>
      </c>
      <c r="CD145" s="77">
        <v>2.7288099999999999E-2</v>
      </c>
      <c r="CE145" s="77">
        <v>2.97814E-2</v>
      </c>
      <c r="CF145" s="96"/>
      <c r="DI145" s="94"/>
      <c r="DJ145" s="119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  <c r="DZ145" s="95"/>
      <c r="EA145" s="119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  <c r="EL145" s="85"/>
      <c r="EM145" s="85"/>
      <c r="EN145" s="85"/>
      <c r="EO145" s="85"/>
      <c r="EP145" s="85"/>
      <c r="EQ145" s="96"/>
      <c r="ES145" s="94"/>
      <c r="ET145" s="119"/>
      <c r="EU145" s="85"/>
      <c r="EV145" s="85"/>
      <c r="EW145" s="85"/>
      <c r="EX145" s="85"/>
      <c r="EY145" s="85"/>
      <c r="EZ145" s="85"/>
      <c r="FA145" s="85"/>
      <c r="FB145" s="85"/>
      <c r="FC145" s="85"/>
      <c r="FD145" s="85"/>
      <c r="FE145" s="85"/>
      <c r="FF145" s="85"/>
      <c r="FG145" s="85"/>
      <c r="FH145" s="85"/>
      <c r="FI145" s="85"/>
      <c r="FJ145" s="95"/>
      <c r="FK145" s="119"/>
      <c r="FL145" s="85"/>
      <c r="FM145" s="85"/>
      <c r="FN145" s="85"/>
      <c r="FO145" s="85"/>
      <c r="FP145" s="85"/>
      <c r="FQ145" s="85"/>
      <c r="FR145" s="85"/>
      <c r="FS145" s="85"/>
      <c r="FT145" s="85"/>
      <c r="FU145" s="85"/>
      <c r="FV145" s="85"/>
      <c r="FW145" s="85"/>
      <c r="FX145" s="85"/>
      <c r="FY145" s="85"/>
      <c r="FZ145" s="85"/>
      <c r="GA145" s="96"/>
    </row>
    <row r="146" spans="1:183" ht="15" customHeight="1" x14ac:dyDescent="0.25">
      <c r="AX146" s="94"/>
      <c r="AY146" s="65">
        <v>22</v>
      </c>
      <c r="AZ146" s="77">
        <v>3.0833000000000002E-3</v>
      </c>
      <c r="BA146" s="77">
        <v>6.1736999999999998E-3</v>
      </c>
      <c r="BB146" s="77">
        <v>9.2710999999999991E-3</v>
      </c>
      <c r="BC146" s="77">
        <v>1.2390099999999999E-2</v>
      </c>
      <c r="BD146" s="77">
        <v>1.55011E-2</v>
      </c>
      <c r="BE146" s="77">
        <v>1.8618900000000001E-2</v>
      </c>
      <c r="BF146" s="77">
        <v>2.17433E-2</v>
      </c>
      <c r="BG146" s="77">
        <v>2.4874299999999998E-2</v>
      </c>
      <c r="BH146" s="77">
        <v>2.8026200000000001E-2</v>
      </c>
      <c r="BI146" s="77">
        <v>3.11845E-2</v>
      </c>
      <c r="BJ146" s="77">
        <v>3.4348900000000002E-2</v>
      </c>
      <c r="BK146" s="77">
        <v>3.7519299999999998E-2</v>
      </c>
      <c r="BL146" s="77">
        <v>4.0695799999999997E-2</v>
      </c>
      <c r="BM146" s="77">
        <v>4.4050300000000001E-2</v>
      </c>
      <c r="BN146" s="77">
        <v>4.7652600000000003E-2</v>
      </c>
      <c r="BO146" s="95"/>
      <c r="BP146" s="65">
        <v>22</v>
      </c>
      <c r="BQ146" s="77">
        <v>1.7344000000000001E-3</v>
      </c>
      <c r="BR146" s="77">
        <v>3.5106999999999998E-3</v>
      </c>
      <c r="BS146" s="77">
        <v>5.3140000000000001E-3</v>
      </c>
      <c r="BT146" s="77">
        <v>7.1295000000000004E-3</v>
      </c>
      <c r="BU146" s="77">
        <v>8.9717000000000009E-3</v>
      </c>
      <c r="BV146" s="77">
        <v>1.08553E-2</v>
      </c>
      <c r="BW146" s="77">
        <v>1.2765500000000001E-2</v>
      </c>
      <c r="BX146" s="77">
        <v>1.47166E-2</v>
      </c>
      <c r="BY146" s="77">
        <v>1.67379E-2</v>
      </c>
      <c r="BZ146" s="77">
        <v>1.8799699999999999E-2</v>
      </c>
      <c r="CA146" s="77">
        <v>2.0960199999999998E-2</v>
      </c>
      <c r="CB146" s="77">
        <v>2.3233400000000001E-2</v>
      </c>
      <c r="CC146" s="77">
        <v>2.5618800000000001E-2</v>
      </c>
      <c r="CD146" s="77">
        <v>2.8115500000000002E-2</v>
      </c>
      <c r="CE146" s="77">
        <v>3.0780999999999999E-2</v>
      </c>
      <c r="CF146" s="96"/>
      <c r="DI146" s="94"/>
      <c r="DJ146" s="119"/>
      <c r="DK146" s="85"/>
      <c r="DL146" s="85"/>
      <c r="DM146" s="85"/>
      <c r="DN146" s="85"/>
      <c r="DO146" s="85"/>
      <c r="DP146" s="85"/>
      <c r="DQ146" s="85"/>
      <c r="DR146" s="85"/>
      <c r="DS146" s="85"/>
      <c r="DT146" s="85"/>
      <c r="DU146" s="85"/>
      <c r="DV146" s="85"/>
      <c r="DW146" s="85"/>
      <c r="DX146" s="85"/>
      <c r="DY146" s="85"/>
      <c r="DZ146" s="95"/>
      <c r="EA146" s="119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  <c r="EL146" s="85"/>
      <c r="EM146" s="85"/>
      <c r="EN146" s="85"/>
      <c r="EO146" s="85"/>
      <c r="EP146" s="85"/>
      <c r="EQ146" s="96"/>
      <c r="ES146" s="94"/>
      <c r="ET146" s="119"/>
      <c r="EU146" s="85"/>
      <c r="EV146" s="85"/>
      <c r="EW146" s="85"/>
      <c r="EX146" s="85"/>
      <c r="EY146" s="85"/>
      <c r="EZ146" s="85"/>
      <c r="FA146" s="85"/>
      <c r="FB146" s="85"/>
      <c r="FC146" s="85"/>
      <c r="FD146" s="85"/>
      <c r="FE146" s="85"/>
      <c r="FF146" s="85"/>
      <c r="FG146" s="85"/>
      <c r="FH146" s="85"/>
      <c r="FI146" s="85"/>
      <c r="FJ146" s="95"/>
      <c r="FK146" s="119"/>
      <c r="FL146" s="85"/>
      <c r="FM146" s="85"/>
      <c r="FN146" s="85"/>
      <c r="FO146" s="85"/>
      <c r="FP146" s="85"/>
      <c r="FQ146" s="85"/>
      <c r="FR146" s="85"/>
      <c r="FS146" s="85"/>
      <c r="FT146" s="85"/>
      <c r="FU146" s="85"/>
      <c r="FV146" s="85"/>
      <c r="FW146" s="85"/>
      <c r="FX146" s="85"/>
      <c r="FY146" s="85"/>
      <c r="FZ146" s="85"/>
      <c r="GA146" s="96"/>
    </row>
    <row r="147" spans="1:183" ht="15" customHeight="1" x14ac:dyDescent="0.25">
      <c r="A147" s="74" t="s">
        <v>348</v>
      </c>
      <c r="AX147" s="94"/>
      <c r="AY147" s="65">
        <v>23</v>
      </c>
      <c r="AZ147" s="77">
        <v>3.0980999999999999E-3</v>
      </c>
      <c r="BA147" s="77">
        <v>6.2033000000000001E-3</v>
      </c>
      <c r="BB147" s="77">
        <v>9.3300999999999992E-3</v>
      </c>
      <c r="BC147" s="77">
        <v>1.2448900000000001E-2</v>
      </c>
      <c r="BD147" s="77">
        <v>1.55745E-2</v>
      </c>
      <c r="BE147" s="77">
        <v>1.87067E-2</v>
      </c>
      <c r="BF147" s="77">
        <v>2.18455E-2</v>
      </c>
      <c r="BG147" s="77">
        <v>2.5005400000000001E-2</v>
      </c>
      <c r="BH147" s="77">
        <v>2.8171499999999999E-2</v>
      </c>
      <c r="BI147" s="77">
        <v>3.1343799999999998E-2</v>
      </c>
      <c r="BJ147" s="77">
        <v>3.4522200000000003E-2</v>
      </c>
      <c r="BK147" s="77">
        <v>3.7706700000000003E-2</v>
      </c>
      <c r="BL147" s="77">
        <v>4.1069500000000002E-2</v>
      </c>
      <c r="BM147" s="77">
        <v>4.46808E-2</v>
      </c>
      <c r="BN147" s="77">
        <v>4.8552699999999997E-2</v>
      </c>
      <c r="BO147" s="95"/>
      <c r="BP147" s="65">
        <v>23</v>
      </c>
      <c r="BQ147" s="77">
        <v>1.7788000000000001E-3</v>
      </c>
      <c r="BR147" s="77">
        <v>3.5847000000000001E-3</v>
      </c>
      <c r="BS147" s="77">
        <v>5.4026999999999999E-3</v>
      </c>
      <c r="BT147" s="77">
        <v>7.2474999999999996E-3</v>
      </c>
      <c r="BU147" s="77">
        <v>9.1337999999999992E-3</v>
      </c>
      <c r="BV147" s="77">
        <v>1.10466E-2</v>
      </c>
      <c r="BW147" s="77">
        <v>1.30005E-2</v>
      </c>
      <c r="BX147" s="77">
        <v>1.5024600000000001E-2</v>
      </c>
      <c r="BY147" s="77">
        <v>1.7089300000000002E-2</v>
      </c>
      <c r="BZ147" s="77">
        <v>1.92529E-2</v>
      </c>
      <c r="CA147" s="77">
        <v>2.1529300000000001E-2</v>
      </c>
      <c r="CB147" s="77">
        <v>2.3917999999999998E-2</v>
      </c>
      <c r="CC147" s="77">
        <v>2.6418299999999999E-2</v>
      </c>
      <c r="CD147" s="77">
        <v>2.9087499999999999E-2</v>
      </c>
      <c r="CE147" s="77">
        <v>3.18955E-2</v>
      </c>
      <c r="CF147" s="96"/>
      <c r="DI147" s="94"/>
      <c r="DJ147" s="119"/>
      <c r="DK147" s="85"/>
      <c r="DL147" s="85"/>
      <c r="DM147" s="85"/>
      <c r="DN147" s="85"/>
      <c r="DO147" s="85"/>
      <c r="DP147" s="85"/>
      <c r="DQ147" s="85"/>
      <c r="DR147" s="85"/>
      <c r="DS147" s="85"/>
      <c r="DT147" s="85"/>
      <c r="DU147" s="85"/>
      <c r="DV147" s="85"/>
      <c r="DW147" s="85"/>
      <c r="DX147" s="85"/>
      <c r="DY147" s="85"/>
      <c r="DZ147" s="95"/>
      <c r="EA147" s="119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  <c r="EL147" s="85"/>
      <c r="EM147" s="85"/>
      <c r="EN147" s="85"/>
      <c r="EO147" s="85"/>
      <c r="EP147" s="85"/>
      <c r="EQ147" s="96"/>
      <c r="ES147" s="94"/>
      <c r="ET147" s="119"/>
      <c r="EU147" s="85"/>
      <c r="EV147" s="85"/>
      <c r="EW147" s="85"/>
      <c r="EX147" s="85"/>
      <c r="EY147" s="85"/>
      <c r="EZ147" s="85"/>
      <c r="FA147" s="85"/>
      <c r="FB147" s="85"/>
      <c r="FC147" s="85"/>
      <c r="FD147" s="85"/>
      <c r="FE147" s="85"/>
      <c r="FF147" s="85"/>
      <c r="FG147" s="85"/>
      <c r="FH147" s="85"/>
      <c r="FI147" s="85"/>
      <c r="FJ147" s="95"/>
      <c r="FK147" s="119"/>
      <c r="FL147" s="85"/>
      <c r="FM147" s="85"/>
      <c r="FN147" s="85"/>
      <c r="FO147" s="85"/>
      <c r="FP147" s="85"/>
      <c r="FQ147" s="85"/>
      <c r="FR147" s="85"/>
      <c r="FS147" s="85"/>
      <c r="FT147" s="85"/>
      <c r="FU147" s="85"/>
      <c r="FV147" s="85"/>
      <c r="FW147" s="85"/>
      <c r="FX147" s="85"/>
      <c r="FY147" s="85"/>
      <c r="FZ147" s="85"/>
      <c r="GA147" s="96"/>
    </row>
    <row r="148" spans="1:183" ht="15" customHeight="1" x14ac:dyDescent="0.25">
      <c r="A148" s="74" t="s">
        <v>357</v>
      </c>
      <c r="AX148" s="94"/>
      <c r="AY148" s="65">
        <v>24</v>
      </c>
      <c r="AZ148" s="77">
        <v>3.1129E-3</v>
      </c>
      <c r="BA148" s="77">
        <v>6.2475999999999999E-3</v>
      </c>
      <c r="BB148" s="77">
        <v>9.3743000000000003E-3</v>
      </c>
      <c r="BC148" s="77">
        <v>1.2507799999999999E-2</v>
      </c>
      <c r="BD148" s="77">
        <v>1.5647899999999999E-2</v>
      </c>
      <c r="BE148" s="77">
        <v>1.8794600000000002E-2</v>
      </c>
      <c r="BF148" s="77">
        <v>2.1962300000000001E-2</v>
      </c>
      <c r="BG148" s="77">
        <v>2.51364E-2</v>
      </c>
      <c r="BH148" s="77">
        <v>2.83167E-2</v>
      </c>
      <c r="BI148" s="77">
        <v>3.1503099999999999E-2</v>
      </c>
      <c r="BJ148" s="77">
        <v>3.46956E-2</v>
      </c>
      <c r="BK148" s="77">
        <v>3.8066799999999998E-2</v>
      </c>
      <c r="BL148" s="77">
        <v>4.1687299999999997E-2</v>
      </c>
      <c r="BM148" s="77">
        <v>4.5568900000000002E-2</v>
      </c>
      <c r="BN148" s="77">
        <v>4.9780499999999998E-2</v>
      </c>
      <c r="BO148" s="95"/>
      <c r="BP148" s="65">
        <v>24</v>
      </c>
      <c r="BQ148" s="77">
        <v>1.8085E-3</v>
      </c>
      <c r="BR148" s="77">
        <v>3.6291000000000001E-3</v>
      </c>
      <c r="BS148" s="77">
        <v>5.4765999999999999E-3</v>
      </c>
      <c r="BT148" s="77">
        <v>7.3655999999999999E-3</v>
      </c>
      <c r="BU148" s="77">
        <v>9.2811999999999999E-3</v>
      </c>
      <c r="BV148" s="77">
        <v>1.12379E-2</v>
      </c>
      <c r="BW148" s="77">
        <v>1.32649E-2</v>
      </c>
      <c r="BX148" s="77">
        <v>1.53326E-2</v>
      </c>
      <c r="BY148" s="77">
        <v>1.7499199999999999E-2</v>
      </c>
      <c r="BZ148" s="77">
        <v>1.9779000000000001E-2</v>
      </c>
      <c r="CA148" s="77">
        <v>2.2171099999999999E-2</v>
      </c>
      <c r="CB148" s="77">
        <v>2.4674999999999999E-2</v>
      </c>
      <c r="CC148" s="77">
        <v>2.7348000000000001E-2</v>
      </c>
      <c r="CD148" s="77">
        <v>3.0160099999999999E-2</v>
      </c>
      <c r="CE148" s="77">
        <v>3.31247E-2</v>
      </c>
      <c r="CF148" s="96"/>
      <c r="DI148" s="94"/>
      <c r="DJ148" s="119"/>
      <c r="DK148" s="85"/>
      <c r="DL148" s="85"/>
      <c r="DM148" s="85"/>
      <c r="DN148" s="85"/>
      <c r="DO148" s="85"/>
      <c r="DP148" s="85"/>
      <c r="DQ148" s="85"/>
      <c r="DR148" s="85"/>
      <c r="DS148" s="85"/>
      <c r="DT148" s="85"/>
      <c r="DU148" s="85"/>
      <c r="DV148" s="85"/>
      <c r="DW148" s="85"/>
      <c r="DX148" s="85"/>
      <c r="DY148" s="85"/>
      <c r="DZ148" s="95"/>
      <c r="EA148" s="119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  <c r="EL148" s="85"/>
      <c r="EM148" s="85"/>
      <c r="EN148" s="85"/>
      <c r="EO148" s="85"/>
      <c r="EP148" s="85"/>
      <c r="EQ148" s="96"/>
      <c r="ES148" s="94"/>
      <c r="ET148" s="119"/>
      <c r="EU148" s="85"/>
      <c r="EV148" s="85"/>
      <c r="EW148" s="85"/>
      <c r="EX148" s="85"/>
      <c r="EY148" s="85"/>
      <c r="EZ148" s="85"/>
      <c r="FA148" s="85"/>
      <c r="FB148" s="85"/>
      <c r="FC148" s="85"/>
      <c r="FD148" s="85"/>
      <c r="FE148" s="85"/>
      <c r="FF148" s="85"/>
      <c r="FG148" s="85"/>
      <c r="FH148" s="85"/>
      <c r="FI148" s="85"/>
      <c r="FJ148" s="95"/>
      <c r="FK148" s="119"/>
      <c r="FL148" s="85"/>
      <c r="FM148" s="85"/>
      <c r="FN148" s="85"/>
      <c r="FO148" s="85"/>
      <c r="FP148" s="85"/>
      <c r="FQ148" s="85"/>
      <c r="FR148" s="85"/>
      <c r="FS148" s="85"/>
      <c r="FT148" s="85"/>
      <c r="FU148" s="85"/>
      <c r="FV148" s="85"/>
      <c r="FW148" s="85"/>
      <c r="FX148" s="85"/>
      <c r="FY148" s="85"/>
      <c r="FZ148" s="85"/>
      <c r="GA148" s="96"/>
    </row>
    <row r="149" spans="1:183" ht="15" customHeight="1" x14ac:dyDescent="0.25">
      <c r="A149" s="74" t="s">
        <v>358</v>
      </c>
      <c r="AX149" s="94"/>
      <c r="AY149" s="65">
        <v>25</v>
      </c>
      <c r="AZ149" s="77">
        <v>3.1426000000000002E-3</v>
      </c>
      <c r="BA149" s="77">
        <v>6.2772000000000001E-3</v>
      </c>
      <c r="BB149" s="77">
        <v>9.4184999999999998E-3</v>
      </c>
      <c r="BC149" s="77">
        <v>1.2566600000000001E-2</v>
      </c>
      <c r="BD149" s="77">
        <v>1.5721200000000001E-2</v>
      </c>
      <c r="BE149" s="77">
        <v>1.8897000000000001E-2</v>
      </c>
      <c r="BF149" s="77">
        <v>2.2079100000000001E-2</v>
      </c>
      <c r="BG149" s="77">
        <v>2.5267399999999999E-2</v>
      </c>
      <c r="BH149" s="77">
        <v>2.8461899999999998E-2</v>
      </c>
      <c r="BI149" s="77">
        <v>3.16624E-2</v>
      </c>
      <c r="BJ149" s="77">
        <v>3.5042200000000003E-2</v>
      </c>
      <c r="BK149" s="77">
        <v>3.8671799999999999E-2</v>
      </c>
      <c r="BL149" s="77">
        <v>4.2563200000000002E-2</v>
      </c>
      <c r="BM149" s="77">
        <v>4.6785500000000001E-2</v>
      </c>
      <c r="BN149" s="77">
        <v>5.13493E-2</v>
      </c>
      <c r="BO149" s="95"/>
      <c r="BP149" s="65">
        <v>25</v>
      </c>
      <c r="BQ149" s="77">
        <v>1.8232999999999999E-3</v>
      </c>
      <c r="BR149" s="77">
        <v>3.6735000000000001E-3</v>
      </c>
      <c r="BS149" s="77">
        <v>5.5652999999999996E-3</v>
      </c>
      <c r="BT149" s="77">
        <v>7.4836E-3</v>
      </c>
      <c r="BU149" s="77">
        <v>9.4432000000000006E-3</v>
      </c>
      <c r="BV149" s="77">
        <v>1.1473199999999999E-2</v>
      </c>
      <c r="BW149" s="77">
        <v>1.3543899999999999E-2</v>
      </c>
      <c r="BX149" s="77">
        <v>1.57138E-2</v>
      </c>
      <c r="BY149" s="77">
        <v>1.79968E-2</v>
      </c>
      <c r="BZ149" s="77">
        <v>2.0392500000000001E-2</v>
      </c>
      <c r="CA149" s="77">
        <v>2.29E-2</v>
      </c>
      <c r="CB149" s="77">
        <v>2.5576999999999999E-2</v>
      </c>
      <c r="CC149" s="77">
        <v>2.83932E-2</v>
      </c>
      <c r="CD149" s="77">
        <v>3.13622E-2</v>
      </c>
      <c r="CE149" s="77">
        <v>3.4497199999999999E-2</v>
      </c>
      <c r="CF149" s="96"/>
      <c r="DI149" s="94"/>
      <c r="DJ149" s="119"/>
      <c r="DK149" s="85"/>
      <c r="DL149" s="85"/>
      <c r="DM149" s="85"/>
      <c r="DN149" s="85"/>
      <c r="DO149" s="85"/>
      <c r="DP149" s="85"/>
      <c r="DQ149" s="85"/>
      <c r="DR149" s="85"/>
      <c r="DS149" s="85"/>
      <c r="DT149" s="85"/>
      <c r="DU149" s="85"/>
      <c r="DV149" s="85"/>
      <c r="DW149" s="85"/>
      <c r="DX149" s="85"/>
      <c r="DY149" s="85"/>
      <c r="DZ149" s="95"/>
      <c r="EA149" s="119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  <c r="EL149" s="85"/>
      <c r="EM149" s="85"/>
      <c r="EN149" s="85"/>
      <c r="EO149" s="85"/>
      <c r="EP149" s="85"/>
      <c r="EQ149" s="96"/>
      <c r="ES149" s="94"/>
      <c r="ET149" s="119"/>
      <c r="EU149" s="85"/>
      <c r="EV149" s="85"/>
      <c r="EW149" s="85"/>
      <c r="EX149" s="85"/>
      <c r="EY149" s="85"/>
      <c r="EZ149" s="85"/>
      <c r="FA149" s="85"/>
      <c r="FB149" s="85"/>
      <c r="FC149" s="85"/>
      <c r="FD149" s="85"/>
      <c r="FE149" s="85"/>
      <c r="FF149" s="85"/>
      <c r="FG149" s="85"/>
      <c r="FH149" s="85"/>
      <c r="FI149" s="85"/>
      <c r="FJ149" s="95"/>
      <c r="FK149" s="119"/>
      <c r="FL149" s="85"/>
      <c r="FM149" s="85"/>
      <c r="FN149" s="85"/>
      <c r="FO149" s="85"/>
      <c r="FP149" s="85"/>
      <c r="FQ149" s="85"/>
      <c r="FR149" s="85"/>
      <c r="FS149" s="85"/>
      <c r="FT149" s="85"/>
      <c r="FU149" s="85"/>
      <c r="FV149" s="85"/>
      <c r="FW149" s="85"/>
      <c r="FX149" s="85"/>
      <c r="FY149" s="85"/>
      <c r="FZ149" s="85"/>
      <c r="GA149" s="96"/>
    </row>
    <row r="150" spans="1:183" ht="15" customHeight="1" x14ac:dyDescent="0.25">
      <c r="AX150" s="94"/>
      <c r="AY150" s="65">
        <v>26</v>
      </c>
      <c r="AZ150" s="77">
        <v>3.1426000000000002E-3</v>
      </c>
      <c r="BA150" s="77">
        <v>6.2919999999999998E-3</v>
      </c>
      <c r="BB150" s="77">
        <v>9.4479999999999998E-3</v>
      </c>
      <c r="BC150" s="77">
        <v>1.2610700000000001E-2</v>
      </c>
      <c r="BD150" s="77">
        <v>1.5794599999999999E-2</v>
      </c>
      <c r="BE150" s="77">
        <v>1.89848E-2</v>
      </c>
      <c r="BF150" s="77">
        <v>2.2181300000000001E-2</v>
      </c>
      <c r="BG150" s="77">
        <v>2.5383900000000001E-2</v>
      </c>
      <c r="BH150" s="77">
        <v>2.8592599999999999E-2</v>
      </c>
      <c r="BI150" s="77">
        <v>3.1981000000000002E-2</v>
      </c>
      <c r="BJ150" s="77">
        <v>3.56198E-2</v>
      </c>
      <c r="BK150" s="77">
        <v>3.9521100000000003E-2</v>
      </c>
      <c r="BL150" s="77">
        <v>4.37542E-2</v>
      </c>
      <c r="BM150" s="77">
        <v>4.8329700000000003E-2</v>
      </c>
      <c r="BN150" s="77">
        <v>5.3272199999999999E-2</v>
      </c>
      <c r="BO150" s="95"/>
      <c r="BP150" s="65">
        <v>26</v>
      </c>
      <c r="BQ150" s="77">
        <v>1.8529E-3</v>
      </c>
      <c r="BR150" s="77">
        <v>3.7475E-3</v>
      </c>
      <c r="BS150" s="77">
        <v>5.6686999999999996E-3</v>
      </c>
      <c r="BT150" s="77">
        <v>7.6312000000000003E-3</v>
      </c>
      <c r="BU150" s="77">
        <v>9.6641999999999995E-3</v>
      </c>
      <c r="BV150" s="77">
        <v>1.1738E-2</v>
      </c>
      <c r="BW150" s="77">
        <v>1.3911E-2</v>
      </c>
      <c r="BX150" s="77">
        <v>1.6197400000000001E-2</v>
      </c>
      <c r="BY150" s="77">
        <v>1.8596600000000001E-2</v>
      </c>
      <c r="BZ150" s="77">
        <v>2.1107899999999999E-2</v>
      </c>
      <c r="CA150" s="77">
        <v>2.3788799999999999E-2</v>
      </c>
      <c r="CB150" s="77">
        <v>2.66092E-2</v>
      </c>
      <c r="CC150" s="77">
        <v>2.9582600000000001E-2</v>
      </c>
      <c r="CD150" s="77">
        <v>3.27222E-2</v>
      </c>
      <c r="CE150" s="77">
        <v>3.6026900000000001E-2</v>
      </c>
      <c r="CF150" s="96"/>
      <c r="DI150" s="94"/>
      <c r="DJ150" s="119"/>
      <c r="DK150" s="85"/>
      <c r="DL150" s="85"/>
      <c r="DM150" s="85"/>
      <c r="DN150" s="85"/>
      <c r="DO150" s="85"/>
      <c r="DP150" s="85"/>
      <c r="DQ150" s="85"/>
      <c r="DR150" s="85"/>
      <c r="DS150" s="85"/>
      <c r="DT150" s="85"/>
      <c r="DU150" s="85"/>
      <c r="DV150" s="85"/>
      <c r="DW150" s="85"/>
      <c r="DX150" s="85"/>
      <c r="DY150" s="85"/>
      <c r="DZ150" s="95"/>
      <c r="EA150" s="119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  <c r="EL150" s="85"/>
      <c r="EM150" s="85"/>
      <c r="EN150" s="85"/>
      <c r="EO150" s="85"/>
      <c r="EP150" s="85"/>
      <c r="EQ150" s="96"/>
      <c r="ES150" s="94"/>
      <c r="ET150" s="119"/>
      <c r="EU150" s="85"/>
      <c r="EV150" s="85"/>
      <c r="EW150" s="85"/>
      <c r="EX150" s="85"/>
      <c r="EY150" s="85"/>
      <c r="EZ150" s="85"/>
      <c r="FA150" s="85"/>
      <c r="FB150" s="85"/>
      <c r="FC150" s="85"/>
      <c r="FD150" s="85"/>
      <c r="FE150" s="85"/>
      <c r="FF150" s="85"/>
      <c r="FG150" s="85"/>
      <c r="FH150" s="85"/>
      <c r="FI150" s="85"/>
      <c r="FJ150" s="95"/>
      <c r="FK150" s="119"/>
      <c r="FL150" s="85"/>
      <c r="FM150" s="85"/>
      <c r="FN150" s="85"/>
      <c r="FO150" s="85"/>
      <c r="FP150" s="85"/>
      <c r="FQ150" s="85"/>
      <c r="FR150" s="85"/>
      <c r="FS150" s="85"/>
      <c r="FT150" s="85"/>
      <c r="FU150" s="85"/>
      <c r="FV150" s="85"/>
      <c r="FW150" s="85"/>
      <c r="FX150" s="85"/>
      <c r="FY150" s="85"/>
      <c r="FZ150" s="85"/>
      <c r="GA150" s="96"/>
    </row>
    <row r="151" spans="1:183" ht="15" customHeight="1" x14ac:dyDescent="0.25">
      <c r="A151" s="74" t="s">
        <v>359</v>
      </c>
      <c r="AX151" s="94"/>
      <c r="AY151" s="65">
        <v>27</v>
      </c>
      <c r="AZ151" s="77">
        <v>3.1573999999999999E-3</v>
      </c>
      <c r="BA151" s="77">
        <v>6.3214999999999999E-3</v>
      </c>
      <c r="BB151" s="77">
        <v>9.4923000000000004E-3</v>
      </c>
      <c r="BC151" s="77">
        <v>1.2684300000000001E-2</v>
      </c>
      <c r="BD151" s="77">
        <v>1.58826E-2</v>
      </c>
      <c r="BE151" s="77">
        <v>1.9087199999999999E-2</v>
      </c>
      <c r="BF151" s="77">
        <v>2.2297999999999998E-2</v>
      </c>
      <c r="BG151" s="77">
        <v>2.55149E-2</v>
      </c>
      <c r="BH151" s="77">
        <v>2.8911900000000001E-2</v>
      </c>
      <c r="BI151" s="77">
        <v>3.2559999999999999E-2</v>
      </c>
      <c r="BJ151" s="77">
        <v>3.6471299999999998E-2</v>
      </c>
      <c r="BK151" s="77">
        <v>4.07152E-2</v>
      </c>
      <c r="BL151" s="77">
        <v>4.53024E-2</v>
      </c>
      <c r="BM151" s="77">
        <v>5.0257499999999997E-2</v>
      </c>
      <c r="BN151" s="77">
        <v>5.5590100000000003E-2</v>
      </c>
      <c r="BO151" s="95"/>
      <c r="BP151" s="65">
        <v>27</v>
      </c>
      <c r="BQ151" s="77">
        <v>1.8974E-3</v>
      </c>
      <c r="BR151" s="77">
        <v>3.8214999999999998E-3</v>
      </c>
      <c r="BS151" s="77">
        <v>5.7869000000000002E-3</v>
      </c>
      <c r="BT151" s="77">
        <v>7.8230000000000001E-3</v>
      </c>
      <c r="BU151" s="77">
        <v>9.8998999999999997E-3</v>
      </c>
      <c r="BV151" s="77">
        <v>1.20762E-2</v>
      </c>
      <c r="BW151" s="77">
        <v>1.43661E-2</v>
      </c>
      <c r="BX151" s="77">
        <v>1.67688E-2</v>
      </c>
      <c r="BY151" s="77">
        <v>1.92839E-2</v>
      </c>
      <c r="BZ151" s="77">
        <v>2.19688E-2</v>
      </c>
      <c r="CA151" s="77">
        <v>2.47934E-2</v>
      </c>
      <c r="CB151" s="77">
        <v>2.7771299999999999E-2</v>
      </c>
      <c r="CC151" s="77">
        <v>3.0915700000000001E-2</v>
      </c>
      <c r="CD151" s="77">
        <v>3.42253E-2</v>
      </c>
      <c r="CE151" s="77">
        <v>3.77276E-2</v>
      </c>
      <c r="CF151" s="96"/>
      <c r="DI151" s="94"/>
      <c r="DJ151" s="119"/>
      <c r="DK151" s="85"/>
      <c r="DL151" s="85"/>
      <c r="DM151" s="85"/>
      <c r="DN151" s="85"/>
      <c r="DO151" s="85"/>
      <c r="DP151" s="85"/>
      <c r="DQ151" s="85"/>
      <c r="DR151" s="85"/>
      <c r="DS151" s="85"/>
      <c r="DT151" s="85"/>
      <c r="DU151" s="85"/>
      <c r="DV151" s="85"/>
      <c r="DW151" s="85"/>
      <c r="DX151" s="85"/>
      <c r="DY151" s="85"/>
      <c r="DZ151" s="95"/>
      <c r="EA151" s="119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  <c r="EL151" s="85"/>
      <c r="EM151" s="85"/>
      <c r="EN151" s="85"/>
      <c r="EO151" s="85"/>
      <c r="EP151" s="85"/>
      <c r="EQ151" s="96"/>
      <c r="ES151" s="94"/>
      <c r="ET151" s="119"/>
      <c r="EU151" s="85"/>
      <c r="EV151" s="85"/>
      <c r="EW151" s="85"/>
      <c r="EX151" s="85"/>
      <c r="EY151" s="85"/>
      <c r="EZ151" s="85"/>
      <c r="FA151" s="85"/>
      <c r="FB151" s="85"/>
      <c r="FC151" s="85"/>
      <c r="FD151" s="85"/>
      <c r="FE151" s="85"/>
      <c r="FF151" s="85"/>
      <c r="FG151" s="85"/>
      <c r="FH151" s="85"/>
      <c r="FI151" s="85"/>
      <c r="FJ151" s="95"/>
      <c r="FK151" s="119"/>
      <c r="FL151" s="85"/>
      <c r="FM151" s="85"/>
      <c r="FN151" s="85"/>
      <c r="FO151" s="85"/>
      <c r="FP151" s="85"/>
      <c r="FQ151" s="85"/>
      <c r="FR151" s="85"/>
      <c r="FS151" s="85"/>
      <c r="FT151" s="85"/>
      <c r="FU151" s="85"/>
      <c r="FV151" s="85"/>
      <c r="FW151" s="85"/>
      <c r="FX151" s="85"/>
      <c r="FY151" s="85"/>
      <c r="FZ151" s="85"/>
      <c r="GA151" s="96"/>
    </row>
    <row r="152" spans="1:183" ht="15" customHeight="1" x14ac:dyDescent="0.25">
      <c r="A152" s="74" t="s">
        <v>360</v>
      </c>
      <c r="B152" s="74" t="s">
        <v>361</v>
      </c>
      <c r="AX152" s="94"/>
      <c r="AY152" s="65">
        <v>28</v>
      </c>
      <c r="AZ152" s="77">
        <v>3.1722E-3</v>
      </c>
      <c r="BA152" s="77">
        <v>6.3511000000000001E-3</v>
      </c>
      <c r="BB152" s="77">
        <v>9.5513000000000004E-3</v>
      </c>
      <c r="BC152" s="77">
        <v>1.27578E-2</v>
      </c>
      <c r="BD152" s="77">
        <v>1.5970600000000001E-2</v>
      </c>
      <c r="BE152" s="77">
        <v>1.9189700000000001E-2</v>
      </c>
      <c r="BF152" s="77">
        <v>2.2414799999999999E-2</v>
      </c>
      <c r="BG152" s="77">
        <v>2.58205E-2</v>
      </c>
      <c r="BH152" s="77">
        <v>2.9478000000000001E-2</v>
      </c>
      <c r="BI152" s="77">
        <v>3.33993E-2</v>
      </c>
      <c r="BJ152" s="77">
        <v>3.7654E-2</v>
      </c>
      <c r="BK152" s="77">
        <v>4.2252900000000003E-2</v>
      </c>
      <c r="BL152" s="77">
        <v>4.72208E-2</v>
      </c>
      <c r="BM152" s="77">
        <v>5.2567099999999999E-2</v>
      </c>
      <c r="BN152" s="77">
        <v>5.8329300000000001E-2</v>
      </c>
      <c r="BO152" s="95"/>
      <c r="BP152" s="65">
        <v>28</v>
      </c>
      <c r="BQ152" s="77">
        <v>1.9271E-3</v>
      </c>
      <c r="BR152" s="77">
        <v>3.8955000000000001E-3</v>
      </c>
      <c r="BS152" s="77">
        <v>5.9347000000000002E-3</v>
      </c>
      <c r="BT152" s="77">
        <v>8.0148000000000007E-3</v>
      </c>
      <c r="BU152" s="77">
        <v>1.0194399999999999E-2</v>
      </c>
      <c r="BV152" s="77">
        <v>1.24878E-2</v>
      </c>
      <c r="BW152" s="77">
        <v>1.4894299999999999E-2</v>
      </c>
      <c r="BX152" s="77">
        <v>1.74132E-2</v>
      </c>
      <c r="BY152" s="77">
        <v>2.01023E-2</v>
      </c>
      <c r="BZ152" s="77">
        <v>2.2931300000000002E-2</v>
      </c>
      <c r="CA152" s="77">
        <v>2.5913700000000001E-2</v>
      </c>
      <c r="CB152" s="77">
        <v>2.9062899999999999E-2</v>
      </c>
      <c r="CC152" s="77">
        <v>3.2377599999999999E-2</v>
      </c>
      <c r="CD152" s="77">
        <v>3.5885300000000002E-2</v>
      </c>
      <c r="CE152" s="77">
        <v>3.9613099999999998E-2</v>
      </c>
      <c r="CF152" s="96"/>
      <c r="DI152" s="94"/>
      <c r="DJ152" s="119"/>
      <c r="DK152" s="85"/>
      <c r="DL152" s="85"/>
      <c r="DM152" s="85"/>
      <c r="DN152" s="85"/>
      <c r="DO152" s="85"/>
      <c r="DP152" s="85"/>
      <c r="DQ152" s="85"/>
      <c r="DR152" s="85"/>
      <c r="DS152" s="85"/>
      <c r="DT152" s="85"/>
      <c r="DU152" s="85"/>
      <c r="DV152" s="85"/>
      <c r="DW152" s="85"/>
      <c r="DX152" s="85"/>
      <c r="DY152" s="85"/>
      <c r="DZ152" s="95"/>
      <c r="EA152" s="119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  <c r="EL152" s="85"/>
      <c r="EM152" s="85"/>
      <c r="EN152" s="85"/>
      <c r="EO152" s="85"/>
      <c r="EP152" s="85"/>
      <c r="EQ152" s="96"/>
      <c r="ES152" s="94"/>
      <c r="ET152" s="119"/>
      <c r="EU152" s="85"/>
      <c r="EV152" s="85"/>
      <c r="EW152" s="85"/>
      <c r="EX152" s="85"/>
      <c r="EY152" s="85"/>
      <c r="EZ152" s="85"/>
      <c r="FA152" s="85"/>
      <c r="FB152" s="85"/>
      <c r="FC152" s="85"/>
      <c r="FD152" s="85"/>
      <c r="FE152" s="85"/>
      <c r="FF152" s="85"/>
      <c r="FG152" s="85"/>
      <c r="FH152" s="85"/>
      <c r="FI152" s="85"/>
      <c r="FJ152" s="95"/>
      <c r="FK152" s="119"/>
      <c r="FL152" s="85"/>
      <c r="FM152" s="85"/>
      <c r="FN152" s="85"/>
      <c r="FO152" s="85"/>
      <c r="FP152" s="85"/>
      <c r="FQ152" s="85"/>
      <c r="FR152" s="85"/>
      <c r="FS152" s="85"/>
      <c r="FT152" s="85"/>
      <c r="FU152" s="85"/>
      <c r="FV152" s="85"/>
      <c r="FW152" s="85"/>
      <c r="FX152" s="85"/>
      <c r="FY152" s="85"/>
      <c r="FZ152" s="85"/>
      <c r="GA152" s="96"/>
    </row>
    <row r="153" spans="1:183" ht="15" customHeight="1" x14ac:dyDescent="0.25">
      <c r="A153" s="74" t="s">
        <v>362</v>
      </c>
      <c r="B153" s="74">
        <v>0.42</v>
      </c>
      <c r="AX153" s="94"/>
      <c r="AY153" s="65">
        <v>29</v>
      </c>
      <c r="AZ153" s="77">
        <v>3.1871E-3</v>
      </c>
      <c r="BA153" s="77">
        <v>6.3955000000000001E-3</v>
      </c>
      <c r="BB153" s="77">
        <v>9.6103000000000004E-3</v>
      </c>
      <c r="BC153" s="77">
        <v>1.28314E-2</v>
      </c>
      <c r="BD153" s="77">
        <v>1.6058699999999999E-2</v>
      </c>
      <c r="BE153" s="77">
        <v>1.92921E-2</v>
      </c>
      <c r="BF153" s="77">
        <v>2.27066E-2</v>
      </c>
      <c r="BG153" s="77">
        <v>2.6373500000000001E-2</v>
      </c>
      <c r="BH153" s="77">
        <v>3.0304899999999999E-2</v>
      </c>
      <c r="BI153" s="77">
        <v>3.4570499999999997E-2</v>
      </c>
      <c r="BJ153" s="77">
        <v>3.9181300000000002E-2</v>
      </c>
      <c r="BK153" s="77">
        <v>4.4161899999999997E-2</v>
      </c>
      <c r="BL153" s="77">
        <v>4.9521999999999997E-2</v>
      </c>
      <c r="BM153" s="77">
        <v>5.5299099999999997E-2</v>
      </c>
      <c r="BN153" s="77">
        <v>6.1529500000000001E-2</v>
      </c>
      <c r="BO153" s="95"/>
      <c r="BP153" s="65">
        <v>29</v>
      </c>
      <c r="BQ153" s="77">
        <v>1.9715000000000002E-3</v>
      </c>
      <c r="BR153" s="77">
        <v>4.0138999999999999E-3</v>
      </c>
      <c r="BS153" s="77">
        <v>6.0971999999999997E-3</v>
      </c>
      <c r="BT153" s="77">
        <v>8.2803000000000009E-3</v>
      </c>
      <c r="BU153" s="77">
        <v>1.05773E-2</v>
      </c>
      <c r="BV153" s="77">
        <v>1.2987500000000001E-2</v>
      </c>
      <c r="BW153" s="77">
        <v>1.5510299999999999E-2</v>
      </c>
      <c r="BX153" s="77">
        <v>1.82036E-2</v>
      </c>
      <c r="BY153" s="77">
        <v>2.1037E-2</v>
      </c>
      <c r="BZ153" s="77">
        <v>2.40241E-2</v>
      </c>
      <c r="CA153" s="77">
        <v>2.71782E-2</v>
      </c>
      <c r="CB153" s="77">
        <v>3.04981E-2</v>
      </c>
      <c r="CC153" s="77">
        <v>3.4011300000000001E-2</v>
      </c>
      <c r="CD153" s="77">
        <v>3.7744899999999998E-2</v>
      </c>
      <c r="CE153" s="77">
        <v>4.1739900000000003E-2</v>
      </c>
      <c r="CF153" s="96"/>
      <c r="DI153" s="94"/>
      <c r="DJ153" s="119"/>
      <c r="DK153" s="85"/>
      <c r="DL153" s="85"/>
      <c r="DM153" s="85"/>
      <c r="DN153" s="85"/>
      <c r="DO153" s="85"/>
      <c r="DP153" s="85"/>
      <c r="DQ153" s="85"/>
      <c r="DR153" s="85"/>
      <c r="DS153" s="85"/>
      <c r="DT153" s="85"/>
      <c r="DU153" s="85"/>
      <c r="DV153" s="85"/>
      <c r="DW153" s="85"/>
      <c r="DX153" s="85"/>
      <c r="DY153" s="85"/>
      <c r="DZ153" s="95"/>
      <c r="EA153" s="119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  <c r="EL153" s="85"/>
      <c r="EM153" s="85"/>
      <c r="EN153" s="85"/>
      <c r="EO153" s="85"/>
      <c r="EP153" s="85"/>
      <c r="EQ153" s="96"/>
      <c r="ES153" s="94"/>
      <c r="ET153" s="119"/>
      <c r="EU153" s="85"/>
      <c r="EV153" s="85"/>
      <c r="EW153" s="85"/>
      <c r="EX153" s="85"/>
      <c r="EY153" s="85"/>
      <c r="EZ153" s="85"/>
      <c r="FA153" s="85"/>
      <c r="FB153" s="85"/>
      <c r="FC153" s="85"/>
      <c r="FD153" s="85"/>
      <c r="FE153" s="85"/>
      <c r="FF153" s="85"/>
      <c r="FG153" s="85"/>
      <c r="FH153" s="85"/>
      <c r="FI153" s="85"/>
      <c r="FJ153" s="95"/>
      <c r="FK153" s="119"/>
      <c r="FL153" s="85"/>
      <c r="FM153" s="85"/>
      <c r="FN153" s="85"/>
      <c r="FO153" s="85"/>
      <c r="FP153" s="85"/>
      <c r="FQ153" s="85"/>
      <c r="FR153" s="85"/>
      <c r="FS153" s="85"/>
      <c r="FT153" s="85"/>
      <c r="FU153" s="85"/>
      <c r="FV153" s="85"/>
      <c r="FW153" s="85"/>
      <c r="FX153" s="85"/>
      <c r="FY153" s="85"/>
      <c r="FZ153" s="85"/>
      <c r="GA153" s="96"/>
    </row>
    <row r="154" spans="1:183" ht="15" customHeight="1" x14ac:dyDescent="0.25">
      <c r="A154" s="74" t="s">
        <v>363</v>
      </c>
      <c r="B154" s="74">
        <v>0.32</v>
      </c>
      <c r="AX154" s="94"/>
      <c r="AY154" s="65">
        <v>30</v>
      </c>
      <c r="AZ154" s="77">
        <v>3.2166999999999999E-3</v>
      </c>
      <c r="BA154" s="77">
        <v>6.4397999999999999E-3</v>
      </c>
      <c r="BB154" s="77">
        <v>9.6691999999999993E-3</v>
      </c>
      <c r="BC154" s="77">
        <v>1.29049E-2</v>
      </c>
      <c r="BD154" s="77">
        <v>1.61467E-2</v>
      </c>
      <c r="BE154" s="77">
        <v>1.9570000000000001E-2</v>
      </c>
      <c r="BF154" s="77">
        <v>2.32464E-2</v>
      </c>
      <c r="BG154" s="77">
        <v>2.7188E-2</v>
      </c>
      <c r="BH154" s="77">
        <v>3.1464699999999998E-2</v>
      </c>
      <c r="BI154" s="77">
        <v>3.6087399999999999E-2</v>
      </c>
      <c r="BJ154" s="77">
        <v>4.1080899999999997E-2</v>
      </c>
      <c r="BK154" s="77">
        <v>4.6454799999999997E-2</v>
      </c>
      <c r="BL154" s="77">
        <v>5.2246899999999999E-2</v>
      </c>
      <c r="BM154" s="77">
        <v>5.8493299999999998E-2</v>
      </c>
      <c r="BN154" s="77">
        <v>6.5229300000000004E-2</v>
      </c>
      <c r="BO154" s="95"/>
      <c r="BP154" s="65">
        <v>30</v>
      </c>
      <c r="BQ154" s="77">
        <v>2.0455999999999998E-3</v>
      </c>
      <c r="BR154" s="77">
        <v>4.1323000000000002E-3</v>
      </c>
      <c r="BS154" s="77">
        <v>6.3188000000000003E-3</v>
      </c>
      <c r="BT154" s="77">
        <v>8.6195000000000004E-3</v>
      </c>
      <c r="BU154" s="77">
        <v>1.1033599999999999E-2</v>
      </c>
      <c r="BV154" s="77">
        <v>1.35605E-2</v>
      </c>
      <c r="BW154" s="77">
        <v>1.6258000000000002E-2</v>
      </c>
      <c r="BX154" s="77">
        <v>1.9095999999999998E-2</v>
      </c>
      <c r="BY154" s="77">
        <v>2.2087800000000001E-2</v>
      </c>
      <c r="BZ154" s="77">
        <v>2.5246999999999999E-2</v>
      </c>
      <c r="CA154" s="77">
        <v>2.8572199999999999E-2</v>
      </c>
      <c r="CB154" s="77">
        <v>3.2091000000000001E-2</v>
      </c>
      <c r="CC154" s="77">
        <v>3.5830599999999997E-2</v>
      </c>
      <c r="CD154" s="77">
        <v>3.9831999999999999E-2</v>
      </c>
      <c r="CE154" s="77">
        <v>4.4121300000000002E-2</v>
      </c>
      <c r="CF154" s="96"/>
      <c r="DI154" s="94"/>
      <c r="DJ154" s="119"/>
      <c r="DK154" s="85"/>
      <c r="DL154" s="85"/>
      <c r="DM154" s="85"/>
      <c r="DN154" s="85"/>
      <c r="DO154" s="85"/>
      <c r="DP154" s="85"/>
      <c r="DQ154" s="85"/>
      <c r="DR154" s="85"/>
      <c r="DS154" s="85"/>
      <c r="DT154" s="85"/>
      <c r="DU154" s="85"/>
      <c r="DV154" s="85"/>
      <c r="DW154" s="85"/>
      <c r="DX154" s="85"/>
      <c r="DY154" s="85"/>
      <c r="DZ154" s="95"/>
      <c r="EA154" s="119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  <c r="EL154" s="85"/>
      <c r="EM154" s="85"/>
      <c r="EN154" s="85"/>
      <c r="EO154" s="85"/>
      <c r="EP154" s="85"/>
      <c r="EQ154" s="96"/>
      <c r="ES154" s="94"/>
      <c r="ET154" s="119"/>
      <c r="EU154" s="85"/>
      <c r="EV154" s="85"/>
      <c r="EW154" s="85"/>
      <c r="EX154" s="85"/>
      <c r="EY154" s="85"/>
      <c r="EZ154" s="85"/>
      <c r="FA154" s="85"/>
      <c r="FB154" s="85"/>
      <c r="FC154" s="85"/>
      <c r="FD154" s="85"/>
      <c r="FE154" s="85"/>
      <c r="FF154" s="85"/>
      <c r="FG154" s="85"/>
      <c r="FH154" s="85"/>
      <c r="FI154" s="85"/>
      <c r="FJ154" s="95"/>
      <c r="FK154" s="119"/>
      <c r="FL154" s="85"/>
      <c r="FM154" s="85"/>
      <c r="FN154" s="85"/>
      <c r="FO154" s="85"/>
      <c r="FP154" s="85"/>
      <c r="FQ154" s="85"/>
      <c r="FR154" s="85"/>
      <c r="FS154" s="85"/>
      <c r="FT154" s="85"/>
      <c r="FU154" s="85"/>
      <c r="FV154" s="85"/>
      <c r="FW154" s="85"/>
      <c r="FX154" s="85"/>
      <c r="FY154" s="85"/>
      <c r="FZ154" s="85"/>
      <c r="GA154" s="96"/>
    </row>
    <row r="155" spans="1:183" ht="15" customHeight="1" x14ac:dyDescent="0.25">
      <c r="A155" s="74" t="s">
        <v>364</v>
      </c>
      <c r="B155" s="74">
        <v>0.28000000000000003</v>
      </c>
      <c r="AX155" s="94"/>
      <c r="AY155" s="65">
        <v>31</v>
      </c>
      <c r="AZ155" s="77">
        <v>3.2315E-3</v>
      </c>
      <c r="BA155" s="77">
        <v>6.4694000000000002E-3</v>
      </c>
      <c r="BB155" s="77">
        <v>9.7134999999999999E-3</v>
      </c>
      <c r="BC155" s="77">
        <v>1.29637E-2</v>
      </c>
      <c r="BD155" s="77">
        <v>1.6396000000000001E-2</v>
      </c>
      <c r="BE155" s="77">
        <v>2.0081999999999999E-2</v>
      </c>
      <c r="BF155" s="77">
        <v>2.4033800000000001E-2</v>
      </c>
      <c r="BG155" s="77">
        <v>2.8321699999999998E-2</v>
      </c>
      <c r="BH155" s="77">
        <v>3.29565E-2</v>
      </c>
      <c r="BI155" s="77">
        <v>3.7962999999999997E-2</v>
      </c>
      <c r="BJ155" s="77">
        <v>4.3351000000000001E-2</v>
      </c>
      <c r="BK155" s="77">
        <v>4.9158199999999999E-2</v>
      </c>
      <c r="BL155" s="77">
        <v>5.5420999999999998E-2</v>
      </c>
      <c r="BM155" s="77">
        <v>6.2174500000000001E-2</v>
      </c>
      <c r="BN155" s="77">
        <v>6.9480700000000006E-2</v>
      </c>
      <c r="BO155" s="95"/>
      <c r="BP155" s="65">
        <v>31</v>
      </c>
      <c r="BQ155" s="77">
        <v>2.0901000000000001E-3</v>
      </c>
      <c r="BR155" s="77">
        <v>4.2802999999999999E-3</v>
      </c>
      <c r="BS155" s="77">
        <v>6.5846999999999998E-3</v>
      </c>
      <c r="BT155" s="77">
        <v>9.0028E-3</v>
      </c>
      <c r="BU155" s="77">
        <v>1.15339E-2</v>
      </c>
      <c r="BV155" s="77">
        <v>1.4236E-2</v>
      </c>
      <c r="BW155" s="77">
        <v>1.7078599999999999E-2</v>
      </c>
      <c r="BX155" s="77">
        <v>2.00754E-2</v>
      </c>
      <c r="BY155" s="77">
        <v>2.3239800000000001E-2</v>
      </c>
      <c r="BZ155" s="77">
        <v>2.65706E-2</v>
      </c>
      <c r="CA155" s="77">
        <v>3.0095199999999999E-2</v>
      </c>
      <c r="CB155" s="77">
        <v>3.3841000000000003E-2</v>
      </c>
      <c r="CC155" s="77">
        <v>3.7849000000000001E-2</v>
      </c>
      <c r="CD155" s="77">
        <v>4.21454E-2</v>
      </c>
      <c r="CE155" s="77">
        <v>4.67558E-2</v>
      </c>
      <c r="CF155" s="96"/>
      <c r="DI155" s="94"/>
      <c r="DJ155" s="119"/>
      <c r="DK155" s="85"/>
      <c r="DL155" s="85"/>
      <c r="DM155" s="85"/>
      <c r="DN155" s="85"/>
      <c r="DO155" s="85"/>
      <c r="DP155" s="85"/>
      <c r="DQ155" s="85"/>
      <c r="DR155" s="85"/>
      <c r="DS155" s="85"/>
      <c r="DT155" s="85"/>
      <c r="DU155" s="85"/>
      <c r="DV155" s="85"/>
      <c r="DW155" s="85"/>
      <c r="DX155" s="85"/>
      <c r="DY155" s="85"/>
      <c r="DZ155" s="95"/>
      <c r="EA155" s="119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  <c r="EL155" s="85"/>
      <c r="EM155" s="85"/>
      <c r="EN155" s="85"/>
      <c r="EO155" s="85"/>
      <c r="EP155" s="85"/>
      <c r="EQ155" s="96"/>
      <c r="ES155" s="94"/>
      <c r="ET155" s="119"/>
      <c r="EU155" s="85"/>
      <c r="EV155" s="85"/>
      <c r="EW155" s="85"/>
      <c r="EX155" s="85"/>
      <c r="EY155" s="85"/>
      <c r="EZ155" s="85"/>
      <c r="FA155" s="85"/>
      <c r="FB155" s="85"/>
      <c r="FC155" s="85"/>
      <c r="FD155" s="85"/>
      <c r="FE155" s="85"/>
      <c r="FF155" s="85"/>
      <c r="FG155" s="85"/>
      <c r="FH155" s="85"/>
      <c r="FI155" s="85"/>
      <c r="FJ155" s="95"/>
      <c r="FK155" s="119"/>
      <c r="FL155" s="85"/>
      <c r="FM155" s="85"/>
      <c r="FN155" s="85"/>
      <c r="FO155" s="85"/>
      <c r="FP155" s="85"/>
      <c r="FQ155" s="85"/>
      <c r="FR155" s="85"/>
      <c r="FS155" s="85"/>
      <c r="FT155" s="85"/>
      <c r="FU155" s="85"/>
      <c r="FV155" s="85"/>
      <c r="FW155" s="85"/>
      <c r="FX155" s="85"/>
      <c r="FY155" s="85"/>
      <c r="FZ155" s="85"/>
      <c r="GA155" s="96"/>
    </row>
    <row r="156" spans="1:183" ht="15" customHeight="1" x14ac:dyDescent="0.25">
      <c r="A156" s="74" t="s">
        <v>365</v>
      </c>
      <c r="B156" s="74">
        <v>0.36</v>
      </c>
      <c r="AX156" s="94"/>
      <c r="AY156" s="65">
        <v>32</v>
      </c>
      <c r="AZ156" s="77">
        <v>3.2464E-3</v>
      </c>
      <c r="BA156" s="77">
        <v>6.4989999999999996E-3</v>
      </c>
      <c r="BB156" s="77">
        <v>9.7576999999999994E-3</v>
      </c>
      <c r="BC156" s="77">
        <v>1.3199000000000001E-2</v>
      </c>
      <c r="BD156" s="77">
        <v>1.6894599999999999E-2</v>
      </c>
      <c r="BE156" s="77">
        <v>2.0856900000000001E-2</v>
      </c>
      <c r="BF156" s="77">
        <v>2.5156000000000001E-2</v>
      </c>
      <c r="BG156" s="77">
        <v>2.98029E-2</v>
      </c>
      <c r="BH156" s="77">
        <v>3.4822600000000002E-2</v>
      </c>
      <c r="BI156" s="77">
        <v>4.0224700000000002E-2</v>
      </c>
      <c r="BJ156" s="77">
        <v>4.6047100000000001E-2</v>
      </c>
      <c r="BK156" s="77">
        <v>5.2326299999999999E-2</v>
      </c>
      <c r="BL156" s="77">
        <v>5.90976E-2</v>
      </c>
      <c r="BM156" s="77">
        <v>6.6422999999999996E-2</v>
      </c>
      <c r="BN156" s="77">
        <v>7.4417999999999998E-2</v>
      </c>
      <c r="BO156" s="95"/>
      <c r="BP156" s="65">
        <v>32</v>
      </c>
      <c r="BQ156" s="77">
        <v>2.1938999999999999E-3</v>
      </c>
      <c r="BR156" s="77">
        <v>4.5021999999999996E-3</v>
      </c>
      <c r="BS156" s="77">
        <v>6.9243999999999998E-3</v>
      </c>
      <c r="BT156" s="77">
        <v>9.4598000000000008E-3</v>
      </c>
      <c r="BU156" s="77">
        <v>1.2166400000000001E-2</v>
      </c>
      <c r="BV156" s="77">
        <v>1.50139E-2</v>
      </c>
      <c r="BW156" s="77">
        <v>1.8015799999999998E-2</v>
      </c>
      <c r="BX156" s="77">
        <v>2.1185599999999999E-2</v>
      </c>
      <c r="BY156" s="77">
        <v>2.4521899999999999E-2</v>
      </c>
      <c r="BZ156" s="77">
        <v>2.8052500000000001E-2</v>
      </c>
      <c r="CA156" s="77">
        <v>3.1804699999999998E-2</v>
      </c>
      <c r="CB156" s="77">
        <v>3.5819499999999997E-2</v>
      </c>
      <c r="CC156" s="77">
        <v>4.0123199999999998E-2</v>
      </c>
      <c r="CD156" s="77">
        <v>4.4741299999999998E-2</v>
      </c>
      <c r="CE156" s="77">
        <v>4.9713100000000003E-2</v>
      </c>
      <c r="CF156" s="96"/>
      <c r="DI156" s="94"/>
      <c r="DJ156" s="119"/>
      <c r="DK156" s="85"/>
      <c r="DL156" s="85"/>
      <c r="DM156" s="85"/>
      <c r="DN156" s="85"/>
      <c r="DO156" s="85"/>
      <c r="DP156" s="85"/>
      <c r="DQ156" s="85"/>
      <c r="DR156" s="85"/>
      <c r="DS156" s="85"/>
      <c r="DT156" s="85"/>
      <c r="DU156" s="85"/>
      <c r="DV156" s="85"/>
      <c r="DW156" s="85"/>
      <c r="DX156" s="85"/>
      <c r="DY156" s="85"/>
      <c r="DZ156" s="95"/>
      <c r="EA156" s="119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  <c r="EL156" s="85"/>
      <c r="EM156" s="85"/>
      <c r="EN156" s="85"/>
      <c r="EO156" s="85"/>
      <c r="EP156" s="85"/>
      <c r="EQ156" s="96"/>
      <c r="ES156" s="94"/>
      <c r="ET156" s="119"/>
      <c r="EU156" s="85"/>
      <c r="EV156" s="85"/>
      <c r="EW156" s="85"/>
      <c r="EX156" s="85"/>
      <c r="EY156" s="85"/>
      <c r="EZ156" s="85"/>
      <c r="FA156" s="85"/>
      <c r="FB156" s="85"/>
      <c r="FC156" s="85"/>
      <c r="FD156" s="85"/>
      <c r="FE156" s="85"/>
      <c r="FF156" s="85"/>
      <c r="FG156" s="85"/>
      <c r="FH156" s="85"/>
      <c r="FI156" s="85"/>
      <c r="FJ156" s="95"/>
      <c r="FK156" s="119"/>
      <c r="FL156" s="85"/>
      <c r="FM156" s="85"/>
      <c r="FN156" s="85"/>
      <c r="FO156" s="85"/>
      <c r="FP156" s="85"/>
      <c r="FQ156" s="85"/>
      <c r="FR156" s="85"/>
      <c r="FS156" s="85"/>
      <c r="FT156" s="85"/>
      <c r="FU156" s="85"/>
      <c r="FV156" s="85"/>
      <c r="FW156" s="85"/>
      <c r="FX156" s="85"/>
      <c r="FY156" s="85"/>
      <c r="FZ156" s="85"/>
      <c r="GA156" s="96"/>
    </row>
    <row r="157" spans="1:183" ht="15" customHeight="1" x14ac:dyDescent="0.25">
      <c r="A157" s="74" t="s">
        <v>366</v>
      </c>
      <c r="B157" s="74">
        <v>0.54</v>
      </c>
      <c r="AX157" s="94"/>
      <c r="AY157" s="65">
        <v>33</v>
      </c>
      <c r="AZ157" s="77">
        <v>3.2612000000000001E-3</v>
      </c>
      <c r="BA157" s="77">
        <v>6.5284999999999996E-3</v>
      </c>
      <c r="BB157" s="77">
        <v>9.9789000000000006E-3</v>
      </c>
      <c r="BC157" s="77">
        <v>1.36843E-2</v>
      </c>
      <c r="BD157" s="77">
        <v>1.76569E-2</v>
      </c>
      <c r="BE157" s="77">
        <v>2.1967400000000002E-2</v>
      </c>
      <c r="BF157" s="77">
        <v>2.6626500000000001E-2</v>
      </c>
      <c r="BG157" s="77">
        <v>3.1659399999999997E-2</v>
      </c>
      <c r="BH157" s="77">
        <v>3.7075799999999999E-2</v>
      </c>
      <c r="BI157" s="77">
        <v>4.29135E-2</v>
      </c>
      <c r="BJ157" s="77">
        <v>4.9209299999999997E-2</v>
      </c>
      <c r="BK157" s="77">
        <v>5.5998399999999997E-2</v>
      </c>
      <c r="BL157" s="77">
        <v>6.3343099999999999E-2</v>
      </c>
      <c r="BM157" s="77">
        <v>7.1359199999999998E-2</v>
      </c>
      <c r="BN157" s="77">
        <v>8.0214400000000005E-2</v>
      </c>
      <c r="BO157" s="95"/>
      <c r="BP157" s="65">
        <v>33</v>
      </c>
      <c r="BQ157" s="77">
        <v>2.3124999999999999E-3</v>
      </c>
      <c r="BR157" s="77">
        <v>4.7390000000000002E-3</v>
      </c>
      <c r="BS157" s="77">
        <v>7.2788000000000002E-3</v>
      </c>
      <c r="BT157" s="77">
        <v>9.9903000000000006E-3</v>
      </c>
      <c r="BU157" s="77">
        <v>1.28428E-2</v>
      </c>
      <c r="BV157" s="77">
        <v>1.585E-2</v>
      </c>
      <c r="BW157" s="77">
        <v>1.9025500000000001E-2</v>
      </c>
      <c r="BX157" s="77">
        <v>2.23678E-2</v>
      </c>
      <c r="BY157" s="77">
        <v>2.5904699999999999E-2</v>
      </c>
      <c r="BZ157" s="77">
        <v>2.9663499999999999E-2</v>
      </c>
      <c r="CA157" s="77">
        <v>3.3685399999999997E-2</v>
      </c>
      <c r="CB157" s="77">
        <v>3.7996799999999997E-2</v>
      </c>
      <c r="CC157" s="77">
        <v>4.26232E-2</v>
      </c>
      <c r="CD157" s="77">
        <v>4.7603800000000002E-2</v>
      </c>
      <c r="CE157" s="77">
        <v>5.2962599999999999E-2</v>
      </c>
      <c r="CF157" s="96"/>
      <c r="DI157" s="94"/>
      <c r="DJ157" s="119"/>
      <c r="DK157" s="85"/>
      <c r="DL157" s="85"/>
      <c r="DM157" s="85"/>
      <c r="DN157" s="85"/>
      <c r="DO157" s="85"/>
      <c r="DP157" s="85"/>
      <c r="DQ157" s="85"/>
      <c r="DR157" s="85"/>
      <c r="DS157" s="85"/>
      <c r="DT157" s="85"/>
      <c r="DU157" s="85"/>
      <c r="DV157" s="85"/>
      <c r="DW157" s="85"/>
      <c r="DX157" s="85"/>
      <c r="DY157" s="85"/>
      <c r="DZ157" s="95"/>
      <c r="EA157" s="119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  <c r="EL157" s="85"/>
      <c r="EM157" s="85"/>
      <c r="EN157" s="85"/>
      <c r="EO157" s="85"/>
      <c r="EP157" s="85"/>
      <c r="EQ157" s="96"/>
      <c r="ES157" s="94"/>
      <c r="ET157" s="119"/>
      <c r="EU157" s="85"/>
      <c r="EV157" s="85"/>
      <c r="EW157" s="85"/>
      <c r="EX157" s="85"/>
      <c r="EY157" s="85"/>
      <c r="EZ157" s="85"/>
      <c r="FA157" s="85"/>
      <c r="FB157" s="85"/>
      <c r="FC157" s="85"/>
      <c r="FD157" s="85"/>
      <c r="FE157" s="85"/>
      <c r="FF157" s="85"/>
      <c r="FG157" s="85"/>
      <c r="FH157" s="85"/>
      <c r="FI157" s="85"/>
      <c r="FJ157" s="95"/>
      <c r="FK157" s="119"/>
      <c r="FL157" s="85"/>
      <c r="FM157" s="85"/>
      <c r="FN157" s="85"/>
      <c r="FO157" s="85"/>
      <c r="FP157" s="85"/>
      <c r="FQ157" s="85"/>
      <c r="FR157" s="85"/>
      <c r="FS157" s="85"/>
      <c r="FT157" s="85"/>
      <c r="FU157" s="85"/>
      <c r="FV157" s="85"/>
      <c r="FW157" s="85"/>
      <c r="FX157" s="85"/>
      <c r="FY157" s="85"/>
      <c r="FZ157" s="85"/>
      <c r="GA157" s="96"/>
    </row>
    <row r="158" spans="1:183" ht="15" customHeight="1" x14ac:dyDescent="0.25">
      <c r="AX158" s="94"/>
      <c r="AY158" s="65">
        <v>34</v>
      </c>
      <c r="AZ158" s="77">
        <v>3.2759999999999998E-3</v>
      </c>
      <c r="BA158" s="77">
        <v>6.7355000000000002E-3</v>
      </c>
      <c r="BB158" s="77">
        <v>1.04507E-2</v>
      </c>
      <c r="BC158" s="77">
        <v>1.44339E-2</v>
      </c>
      <c r="BD158" s="77">
        <v>1.87557E-2</v>
      </c>
      <c r="BE158" s="77">
        <v>2.3427199999999999E-2</v>
      </c>
      <c r="BF158" s="77">
        <v>2.8473399999999999E-2</v>
      </c>
      <c r="BG158" s="77">
        <v>3.39041E-2</v>
      </c>
      <c r="BH158" s="77">
        <v>3.9757300000000002E-2</v>
      </c>
      <c r="BI158" s="77">
        <v>4.6069699999999998E-2</v>
      </c>
      <c r="BJ158" s="77">
        <v>5.2876800000000002E-2</v>
      </c>
      <c r="BK158" s="77">
        <v>6.02409E-2</v>
      </c>
      <c r="BL158" s="77">
        <v>6.82783E-2</v>
      </c>
      <c r="BM158" s="77">
        <v>7.7157000000000003E-2</v>
      </c>
      <c r="BN158" s="77">
        <v>8.6927000000000004E-2</v>
      </c>
      <c r="BO158" s="95"/>
      <c r="BP158" s="65">
        <v>34</v>
      </c>
      <c r="BQ158" s="77">
        <v>2.4310999999999998E-3</v>
      </c>
      <c r="BR158" s="77">
        <v>4.9756999999999996E-3</v>
      </c>
      <c r="BS158" s="77">
        <v>7.6921999999999997E-3</v>
      </c>
      <c r="BT158" s="77">
        <v>1.05501E-2</v>
      </c>
      <c r="BU158" s="77">
        <v>1.3563E-2</v>
      </c>
      <c r="BV158" s="77">
        <v>1.67443E-2</v>
      </c>
      <c r="BW158" s="77">
        <v>2.00929E-2</v>
      </c>
      <c r="BX158" s="77">
        <v>2.3636399999999998E-2</v>
      </c>
      <c r="BY158" s="77">
        <v>2.7402300000000001E-2</v>
      </c>
      <c r="BZ158" s="77">
        <v>3.1431800000000003E-2</v>
      </c>
      <c r="CA158" s="77">
        <v>3.57513E-2</v>
      </c>
      <c r="CB158" s="77">
        <v>4.03863E-2</v>
      </c>
      <c r="CC158" s="77">
        <v>4.5376199999999998E-2</v>
      </c>
      <c r="CD158" s="77">
        <v>5.0745100000000001E-2</v>
      </c>
      <c r="CE158" s="77">
        <v>5.6544700000000003E-2</v>
      </c>
      <c r="CF158" s="96"/>
      <c r="DI158" s="94"/>
      <c r="DJ158" s="119"/>
      <c r="DK158" s="85"/>
      <c r="DL158" s="85"/>
      <c r="DM158" s="85"/>
      <c r="DN158" s="85"/>
      <c r="DO158" s="85"/>
      <c r="DP158" s="85"/>
      <c r="DQ158" s="85"/>
      <c r="DR158" s="85"/>
      <c r="DS158" s="85"/>
      <c r="DT158" s="85"/>
      <c r="DU158" s="85"/>
      <c r="DV158" s="85"/>
      <c r="DW158" s="85"/>
      <c r="DX158" s="85"/>
      <c r="DY158" s="85"/>
      <c r="DZ158" s="95"/>
      <c r="EA158" s="119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  <c r="EL158" s="85"/>
      <c r="EM158" s="85"/>
      <c r="EN158" s="85"/>
      <c r="EO158" s="85"/>
      <c r="EP158" s="85"/>
      <c r="EQ158" s="96"/>
      <c r="ES158" s="94"/>
      <c r="ET158" s="119"/>
      <c r="EU158" s="85"/>
      <c r="EV158" s="85"/>
      <c r="EW158" s="85"/>
      <c r="EX158" s="85"/>
      <c r="EY158" s="85"/>
      <c r="EZ158" s="85"/>
      <c r="FA158" s="85"/>
      <c r="FB158" s="85"/>
      <c r="FC158" s="85"/>
      <c r="FD158" s="85"/>
      <c r="FE158" s="85"/>
      <c r="FF158" s="85"/>
      <c r="FG158" s="85"/>
      <c r="FH158" s="85"/>
      <c r="FI158" s="85"/>
      <c r="FJ158" s="95"/>
      <c r="FK158" s="119"/>
      <c r="FL158" s="85"/>
      <c r="FM158" s="85"/>
      <c r="FN158" s="85"/>
      <c r="FO158" s="85"/>
      <c r="FP158" s="85"/>
      <c r="FQ158" s="85"/>
      <c r="FR158" s="85"/>
      <c r="FS158" s="85"/>
      <c r="FT158" s="85"/>
      <c r="FU158" s="85"/>
      <c r="FV158" s="85"/>
      <c r="FW158" s="85"/>
      <c r="FX158" s="85"/>
      <c r="FY158" s="85"/>
      <c r="FZ158" s="85"/>
      <c r="GA158" s="96"/>
    </row>
    <row r="159" spans="1:183" ht="15" customHeight="1" x14ac:dyDescent="0.25">
      <c r="AX159" s="94"/>
      <c r="AY159" s="65">
        <v>35</v>
      </c>
      <c r="AZ159" s="77">
        <v>3.4686999999999999E-3</v>
      </c>
      <c r="BA159" s="77">
        <v>7.1936999999999999E-3</v>
      </c>
      <c r="BB159" s="77">
        <v>1.11875E-2</v>
      </c>
      <c r="BC159" s="77">
        <v>1.5520900000000001E-2</v>
      </c>
      <c r="BD159" s="77">
        <v>2.0204799999999998E-2</v>
      </c>
      <c r="BE159" s="77">
        <v>2.5264399999999999E-2</v>
      </c>
      <c r="BF159" s="77">
        <v>3.07096E-2</v>
      </c>
      <c r="BG159" s="77">
        <v>3.6578300000000001E-2</v>
      </c>
      <c r="BH159" s="77">
        <v>4.2907500000000001E-2</v>
      </c>
      <c r="BI159" s="77">
        <v>4.9732699999999998E-2</v>
      </c>
      <c r="BJ159" s="77">
        <v>5.7116399999999998E-2</v>
      </c>
      <c r="BK159" s="77">
        <v>6.51751E-2</v>
      </c>
      <c r="BL159" s="77">
        <v>7.4077400000000002E-2</v>
      </c>
      <c r="BM159" s="77">
        <v>8.3873400000000001E-2</v>
      </c>
      <c r="BN159" s="77">
        <v>9.4636899999999996E-2</v>
      </c>
      <c r="BO159" s="95"/>
      <c r="BP159" s="65">
        <v>35</v>
      </c>
      <c r="BQ159" s="77">
        <v>2.5496E-3</v>
      </c>
      <c r="BR159" s="77">
        <v>5.2715000000000001E-3</v>
      </c>
      <c r="BS159" s="77">
        <v>8.1349999999999999E-3</v>
      </c>
      <c r="BT159" s="77">
        <v>1.11539E-2</v>
      </c>
      <c r="BU159" s="77">
        <v>1.43415E-2</v>
      </c>
      <c r="BV159" s="77">
        <v>1.7696699999999999E-2</v>
      </c>
      <c r="BW159" s="77">
        <v>2.1247200000000001E-2</v>
      </c>
      <c r="BX159" s="77">
        <v>2.5020500000000001E-2</v>
      </c>
      <c r="BY159" s="77">
        <v>2.9057900000000001E-2</v>
      </c>
      <c r="BZ159" s="77">
        <v>3.3385900000000003E-2</v>
      </c>
      <c r="CA159" s="77">
        <v>3.8030099999999997E-2</v>
      </c>
      <c r="CB159" s="77">
        <v>4.3029900000000003E-2</v>
      </c>
      <c r="CC159" s="77">
        <v>4.8409399999999998E-2</v>
      </c>
      <c r="CD159" s="77">
        <v>5.4220299999999999E-2</v>
      </c>
      <c r="CE159" s="77">
        <v>6.05131E-2</v>
      </c>
      <c r="CF159" s="96"/>
      <c r="DI159" s="94"/>
      <c r="DJ159" s="119"/>
      <c r="DK159" s="85"/>
      <c r="DL159" s="85"/>
      <c r="DM159" s="85"/>
      <c r="DN159" s="85"/>
      <c r="DO159" s="85"/>
      <c r="DP159" s="85"/>
      <c r="DQ159" s="85"/>
      <c r="DR159" s="85"/>
      <c r="DS159" s="85"/>
      <c r="DT159" s="85"/>
      <c r="DU159" s="85"/>
      <c r="DV159" s="85"/>
      <c r="DW159" s="85"/>
      <c r="DX159" s="85"/>
      <c r="DY159" s="85"/>
      <c r="DZ159" s="95"/>
      <c r="EA159" s="119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  <c r="EL159" s="85"/>
      <c r="EM159" s="85"/>
      <c r="EN159" s="85"/>
      <c r="EO159" s="85"/>
      <c r="EP159" s="85"/>
      <c r="EQ159" s="96"/>
      <c r="ES159" s="94"/>
      <c r="ET159" s="119"/>
      <c r="EU159" s="85"/>
      <c r="EV159" s="85"/>
      <c r="EW159" s="85"/>
      <c r="EX159" s="85"/>
      <c r="EY159" s="85"/>
      <c r="EZ159" s="85"/>
      <c r="FA159" s="85"/>
      <c r="FB159" s="85"/>
      <c r="FC159" s="85"/>
      <c r="FD159" s="85"/>
      <c r="FE159" s="85"/>
      <c r="FF159" s="85"/>
      <c r="FG159" s="85"/>
      <c r="FH159" s="85"/>
      <c r="FI159" s="85"/>
      <c r="FJ159" s="95"/>
      <c r="FK159" s="119"/>
      <c r="FL159" s="85"/>
      <c r="FM159" s="85"/>
      <c r="FN159" s="85"/>
      <c r="FO159" s="85"/>
      <c r="FP159" s="85"/>
      <c r="FQ159" s="85"/>
      <c r="FR159" s="85"/>
      <c r="FS159" s="85"/>
      <c r="FT159" s="85"/>
      <c r="FU159" s="85"/>
      <c r="FV159" s="85"/>
      <c r="FW159" s="85"/>
      <c r="FX159" s="85"/>
      <c r="FY159" s="85"/>
      <c r="FZ159" s="85"/>
      <c r="GA159" s="96"/>
    </row>
    <row r="160" spans="1:183" ht="15" customHeight="1" x14ac:dyDescent="0.25">
      <c r="AX160" s="94"/>
      <c r="AY160" s="65">
        <v>36</v>
      </c>
      <c r="AZ160" s="77">
        <v>3.7355000000000001E-3</v>
      </c>
      <c r="BA160" s="77">
        <v>7.7406000000000003E-3</v>
      </c>
      <c r="BB160" s="77">
        <v>1.2086100000000001E-2</v>
      </c>
      <c r="BC160" s="77">
        <v>1.6783200000000002E-2</v>
      </c>
      <c r="BD160" s="77">
        <v>2.1857100000000001E-2</v>
      </c>
      <c r="BE160" s="77">
        <v>2.7317600000000001E-2</v>
      </c>
      <c r="BF160" s="77">
        <v>3.3202799999999998E-2</v>
      </c>
      <c r="BG160" s="77">
        <v>3.9549899999999999E-2</v>
      </c>
      <c r="BH160" s="77">
        <v>4.6394299999999999E-2</v>
      </c>
      <c r="BI160" s="77">
        <v>5.3798800000000001E-2</v>
      </c>
      <c r="BJ160" s="77">
        <v>6.1880200000000003E-2</v>
      </c>
      <c r="BK160" s="77">
        <v>7.0807499999999995E-2</v>
      </c>
      <c r="BL160" s="77">
        <v>8.0631099999999997E-2</v>
      </c>
      <c r="BM160" s="77">
        <v>9.1424900000000003E-2</v>
      </c>
      <c r="BN160" s="77">
        <v>0.10320219999999999</v>
      </c>
      <c r="BO160" s="95"/>
      <c r="BP160" s="65">
        <v>36</v>
      </c>
      <c r="BQ160" s="77">
        <v>2.7274999999999999E-3</v>
      </c>
      <c r="BR160" s="77">
        <v>5.5969000000000001E-3</v>
      </c>
      <c r="BS160" s="77">
        <v>8.6219999999999995E-3</v>
      </c>
      <c r="BT160" s="77">
        <v>1.18163E-2</v>
      </c>
      <c r="BU160" s="77">
        <v>1.51784E-2</v>
      </c>
      <c r="BV160" s="77">
        <v>1.8736200000000001E-2</v>
      </c>
      <c r="BW160" s="77">
        <v>2.2517300000000001E-2</v>
      </c>
      <c r="BX160" s="77">
        <v>2.6563099999999999E-2</v>
      </c>
      <c r="BY160" s="77">
        <v>3.09E-2</v>
      </c>
      <c r="BZ160" s="77">
        <v>3.5553800000000003E-2</v>
      </c>
      <c r="CA160" s="77">
        <v>4.05639E-2</v>
      </c>
      <c r="CB160" s="77">
        <v>4.5954599999999998E-2</v>
      </c>
      <c r="CC160" s="77">
        <v>5.17776E-2</v>
      </c>
      <c r="CD160" s="77">
        <v>5.8083299999999997E-2</v>
      </c>
      <c r="CE160" s="77">
        <v>6.4864099999999994E-2</v>
      </c>
      <c r="CF160" s="96"/>
      <c r="DI160" s="94"/>
      <c r="DJ160" s="119"/>
      <c r="DK160" s="85"/>
      <c r="DL160" s="85"/>
      <c r="DM160" s="85"/>
      <c r="DN160" s="85"/>
      <c r="DO160" s="85"/>
      <c r="DP160" s="85"/>
      <c r="DQ160" s="85"/>
      <c r="DR160" s="85"/>
      <c r="DS160" s="85"/>
      <c r="DT160" s="85"/>
      <c r="DU160" s="85"/>
      <c r="DV160" s="85"/>
      <c r="DW160" s="85"/>
      <c r="DX160" s="85"/>
      <c r="DY160" s="85"/>
      <c r="DZ160" s="95"/>
      <c r="EA160" s="119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  <c r="EL160" s="85"/>
      <c r="EM160" s="85"/>
      <c r="EN160" s="85"/>
      <c r="EO160" s="85"/>
      <c r="EP160" s="85"/>
      <c r="EQ160" s="96"/>
      <c r="ES160" s="94"/>
      <c r="ET160" s="119"/>
      <c r="EU160" s="85"/>
      <c r="EV160" s="85"/>
      <c r="EW160" s="85"/>
      <c r="EX160" s="85"/>
      <c r="EY160" s="85"/>
      <c r="EZ160" s="85"/>
      <c r="FA160" s="85"/>
      <c r="FB160" s="85"/>
      <c r="FC160" s="85"/>
      <c r="FD160" s="85"/>
      <c r="FE160" s="85"/>
      <c r="FF160" s="85"/>
      <c r="FG160" s="85"/>
      <c r="FH160" s="85"/>
      <c r="FI160" s="85"/>
      <c r="FJ160" s="95"/>
      <c r="FK160" s="119"/>
      <c r="FL160" s="85"/>
      <c r="FM160" s="85"/>
      <c r="FN160" s="85"/>
      <c r="FO160" s="85"/>
      <c r="FP160" s="85"/>
      <c r="FQ160" s="85"/>
      <c r="FR160" s="85"/>
      <c r="FS160" s="85"/>
      <c r="FT160" s="85"/>
      <c r="FU160" s="85"/>
      <c r="FV160" s="85"/>
      <c r="FW160" s="85"/>
      <c r="FX160" s="85"/>
      <c r="FY160" s="85"/>
      <c r="FZ160" s="85"/>
      <c r="GA160" s="96"/>
    </row>
    <row r="161" spans="12:183" ht="15" customHeight="1" x14ac:dyDescent="0.25">
      <c r="AX161" s="94"/>
      <c r="AY161" s="65">
        <v>37</v>
      </c>
      <c r="AZ161" s="77">
        <v>4.0172000000000003E-3</v>
      </c>
      <c r="BA161" s="77">
        <v>8.3759000000000004E-3</v>
      </c>
      <c r="BB161" s="77">
        <v>1.30873E-2</v>
      </c>
      <c r="BC161" s="77">
        <v>1.8176500000000002E-2</v>
      </c>
      <c r="BD161" s="77">
        <v>2.36536E-2</v>
      </c>
      <c r="BE161" s="77">
        <v>2.9556700000000002E-2</v>
      </c>
      <c r="BF161" s="77">
        <v>3.5922999999999997E-2</v>
      </c>
      <c r="BG161" s="77">
        <v>4.2788199999999998E-2</v>
      </c>
      <c r="BH161" s="77">
        <v>5.0215099999999999E-2</v>
      </c>
      <c r="BI161" s="77">
        <v>5.8320999999999998E-2</v>
      </c>
      <c r="BJ161" s="77">
        <v>6.7275399999999999E-2</v>
      </c>
      <c r="BK161" s="77">
        <v>7.71289E-2</v>
      </c>
      <c r="BL161" s="77">
        <v>8.7955400000000003E-2</v>
      </c>
      <c r="BM161" s="77">
        <v>9.9768399999999993E-2</v>
      </c>
      <c r="BN161" s="77">
        <v>0.11254989999999999</v>
      </c>
      <c r="BO161" s="95"/>
      <c r="BP161" s="65">
        <v>37</v>
      </c>
      <c r="BQ161" s="77">
        <v>2.8758E-3</v>
      </c>
      <c r="BR161" s="77">
        <v>5.9075000000000004E-3</v>
      </c>
      <c r="BS161" s="77">
        <v>9.1088000000000002E-3</v>
      </c>
      <c r="BT161" s="77">
        <v>1.2478400000000001E-2</v>
      </c>
      <c r="BU161" s="77">
        <v>1.6044099999999999E-2</v>
      </c>
      <c r="BV161" s="77">
        <v>1.98336E-2</v>
      </c>
      <c r="BW161" s="77">
        <v>2.3888300000000001E-2</v>
      </c>
      <c r="BX161" s="77">
        <v>2.82349E-2</v>
      </c>
      <c r="BY161" s="77">
        <v>3.2898900000000002E-2</v>
      </c>
      <c r="BZ161" s="77">
        <v>3.7920099999999998E-2</v>
      </c>
      <c r="CA161" s="77">
        <v>4.3322699999999999E-2</v>
      </c>
      <c r="CB161" s="77">
        <v>4.9158599999999997E-2</v>
      </c>
      <c r="CC161" s="77">
        <v>5.5478300000000001E-2</v>
      </c>
      <c r="CD161" s="77">
        <v>6.2274000000000003E-2</v>
      </c>
      <c r="CE161" s="77">
        <v>6.9593699999999994E-2</v>
      </c>
      <c r="CF161" s="96"/>
      <c r="DI161" s="94"/>
      <c r="DJ161" s="119"/>
      <c r="DK161" s="85"/>
      <c r="DL161" s="85"/>
      <c r="DM161" s="85"/>
      <c r="DN161" s="85"/>
      <c r="DO161" s="85"/>
      <c r="DP161" s="85"/>
      <c r="DQ161" s="85"/>
      <c r="DR161" s="85"/>
      <c r="DS161" s="85"/>
      <c r="DT161" s="85"/>
      <c r="DU161" s="85"/>
      <c r="DV161" s="85"/>
      <c r="DW161" s="85"/>
      <c r="DX161" s="85"/>
      <c r="DY161" s="85"/>
      <c r="DZ161" s="95"/>
      <c r="EA161" s="119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  <c r="EL161" s="85"/>
      <c r="EM161" s="85"/>
      <c r="EN161" s="85"/>
      <c r="EO161" s="85"/>
      <c r="EP161" s="85"/>
      <c r="EQ161" s="96"/>
      <c r="ES161" s="94"/>
      <c r="ET161" s="119"/>
      <c r="EU161" s="85"/>
      <c r="EV161" s="85"/>
      <c r="EW161" s="85"/>
      <c r="EX161" s="85"/>
      <c r="EY161" s="85"/>
      <c r="EZ161" s="85"/>
      <c r="FA161" s="85"/>
      <c r="FB161" s="85"/>
      <c r="FC161" s="85"/>
      <c r="FD161" s="85"/>
      <c r="FE161" s="85"/>
      <c r="FF161" s="85"/>
      <c r="FG161" s="85"/>
      <c r="FH161" s="85"/>
      <c r="FI161" s="85"/>
      <c r="FJ161" s="95"/>
      <c r="FK161" s="119"/>
      <c r="FL161" s="85"/>
      <c r="FM161" s="85"/>
      <c r="FN161" s="85"/>
      <c r="FO161" s="85"/>
      <c r="FP161" s="85"/>
      <c r="FQ161" s="85"/>
      <c r="FR161" s="85"/>
      <c r="FS161" s="85"/>
      <c r="FT161" s="85"/>
      <c r="FU161" s="85"/>
      <c r="FV161" s="85"/>
      <c r="FW161" s="85"/>
      <c r="FX161" s="85"/>
      <c r="FY161" s="85"/>
      <c r="FZ161" s="85"/>
      <c r="GA161" s="96"/>
    </row>
    <row r="162" spans="12:183" ht="15" customHeight="1" x14ac:dyDescent="0.25">
      <c r="L162" s="123"/>
      <c r="M162" s="123"/>
      <c r="N162" s="123"/>
      <c r="O162" s="123"/>
      <c r="AX162" s="94"/>
      <c r="AY162" s="65">
        <v>38</v>
      </c>
      <c r="AZ162" s="77">
        <v>4.3728999999999999E-3</v>
      </c>
      <c r="BA162" s="77">
        <v>9.0997000000000005E-3</v>
      </c>
      <c r="BB162" s="77">
        <v>1.4205600000000001E-2</v>
      </c>
      <c r="BC162" s="77">
        <v>1.9700499999999999E-2</v>
      </c>
      <c r="BD162" s="77">
        <v>2.5622800000000001E-2</v>
      </c>
      <c r="BE162" s="77">
        <v>3.2009900000000001E-2</v>
      </c>
      <c r="BF162" s="77">
        <v>3.8897500000000002E-2</v>
      </c>
      <c r="BG162" s="77">
        <v>4.6348599999999997E-2</v>
      </c>
      <c r="BH162" s="77">
        <v>5.4481000000000002E-2</v>
      </c>
      <c r="BI162" s="77">
        <v>6.3464699999999999E-2</v>
      </c>
      <c r="BJ162" s="77">
        <v>7.3350200000000004E-2</v>
      </c>
      <c r="BK162" s="77">
        <v>8.4212099999999998E-2</v>
      </c>
      <c r="BL162" s="77">
        <v>9.6063599999999999E-2</v>
      </c>
      <c r="BM162" s="77">
        <v>0.10888680000000001</v>
      </c>
      <c r="BN162" s="77">
        <v>0.1226875</v>
      </c>
      <c r="BO162" s="95"/>
      <c r="BP162" s="65">
        <v>38</v>
      </c>
      <c r="BQ162" s="77">
        <v>3.0387999999999999E-3</v>
      </c>
      <c r="BR162" s="77">
        <v>6.2475999999999999E-3</v>
      </c>
      <c r="BS162" s="77">
        <v>9.6249999999999999E-3</v>
      </c>
      <c r="BT162" s="77">
        <v>1.31991E-2</v>
      </c>
      <c r="BU162" s="77">
        <v>1.6997399999999999E-2</v>
      </c>
      <c r="BV162" s="77">
        <v>2.10616E-2</v>
      </c>
      <c r="BW162" s="77">
        <v>2.5418300000000001E-2</v>
      </c>
      <c r="BX162" s="77">
        <v>3.0093200000000001E-2</v>
      </c>
      <c r="BY162" s="77">
        <v>3.51261E-2</v>
      </c>
      <c r="BZ162" s="77">
        <v>4.0541300000000002E-2</v>
      </c>
      <c r="CA162" s="77">
        <v>4.6390800000000003E-2</v>
      </c>
      <c r="CB162" s="77">
        <v>5.2725300000000003E-2</v>
      </c>
      <c r="CC162" s="77">
        <v>5.9536899999999997E-2</v>
      </c>
      <c r="CD162" s="77">
        <v>6.6873600000000005E-2</v>
      </c>
      <c r="CE162" s="77">
        <v>7.4739399999999998E-2</v>
      </c>
      <c r="CF162" s="96"/>
      <c r="DI162" s="94"/>
      <c r="DJ162" s="119"/>
      <c r="DK162" s="85"/>
      <c r="DL162" s="85"/>
      <c r="DM162" s="85"/>
      <c r="DN162" s="85"/>
      <c r="DO162" s="85"/>
      <c r="DP162" s="85"/>
      <c r="DQ162" s="85"/>
      <c r="DR162" s="85"/>
      <c r="DS162" s="85"/>
      <c r="DT162" s="85"/>
      <c r="DU162" s="85"/>
      <c r="DV162" s="85"/>
      <c r="DW162" s="85"/>
      <c r="DX162" s="85"/>
      <c r="DY162" s="85"/>
      <c r="DZ162" s="95"/>
      <c r="EA162" s="119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  <c r="EL162" s="85"/>
      <c r="EM162" s="85"/>
      <c r="EN162" s="85"/>
      <c r="EO162" s="85"/>
      <c r="EP162" s="85"/>
      <c r="EQ162" s="96"/>
      <c r="ES162" s="94"/>
      <c r="ET162" s="119"/>
      <c r="EU162" s="85"/>
      <c r="EV162" s="85"/>
      <c r="EW162" s="85"/>
      <c r="EX162" s="85"/>
      <c r="EY162" s="85"/>
      <c r="EZ162" s="85"/>
      <c r="FA162" s="85"/>
      <c r="FB162" s="85"/>
      <c r="FC162" s="85"/>
      <c r="FD162" s="85"/>
      <c r="FE162" s="85"/>
      <c r="FF162" s="85"/>
      <c r="FG162" s="85"/>
      <c r="FH162" s="85"/>
      <c r="FI162" s="85"/>
      <c r="FJ162" s="95"/>
      <c r="FK162" s="119"/>
      <c r="FL162" s="85"/>
      <c r="FM162" s="85"/>
      <c r="FN162" s="85"/>
      <c r="FO162" s="85"/>
      <c r="FP162" s="85"/>
      <c r="FQ162" s="85"/>
      <c r="FR162" s="85"/>
      <c r="FS162" s="85"/>
      <c r="FT162" s="85"/>
      <c r="FU162" s="85"/>
      <c r="FV162" s="85"/>
      <c r="FW162" s="85"/>
      <c r="FX162" s="85"/>
      <c r="FY162" s="85"/>
      <c r="FZ162" s="85"/>
      <c r="GA162" s="96"/>
    </row>
    <row r="163" spans="12:183" ht="15" customHeight="1" x14ac:dyDescent="0.25">
      <c r="AX163" s="94"/>
      <c r="AY163" s="65">
        <v>39</v>
      </c>
      <c r="AZ163" s="77">
        <v>4.7435000000000003E-3</v>
      </c>
      <c r="BA163" s="77">
        <v>9.8674999999999995E-3</v>
      </c>
      <c r="BB163" s="77">
        <v>1.5382E-2</v>
      </c>
      <c r="BC163" s="77">
        <v>2.1325400000000001E-2</v>
      </c>
      <c r="BD163" s="77">
        <v>2.7735099999999999E-2</v>
      </c>
      <c r="BE163" s="77">
        <v>3.4647200000000003E-2</v>
      </c>
      <c r="BF163" s="77">
        <v>4.2124799999999997E-2</v>
      </c>
      <c r="BG163" s="77">
        <v>5.02861E-2</v>
      </c>
      <c r="BH163" s="77">
        <v>5.9301600000000003E-2</v>
      </c>
      <c r="BI163" s="77">
        <v>6.92223E-2</v>
      </c>
      <c r="BJ163" s="77">
        <v>8.0122799999999994E-2</v>
      </c>
      <c r="BK163" s="77">
        <v>9.2016399999999998E-2</v>
      </c>
      <c r="BL163" s="77">
        <v>0.1048851</v>
      </c>
      <c r="BM163" s="77">
        <v>0.1187349</v>
      </c>
      <c r="BN163" s="77">
        <v>0.1335807</v>
      </c>
      <c r="BO163" s="95"/>
      <c r="BP163" s="65">
        <v>39</v>
      </c>
      <c r="BQ163" s="77">
        <v>3.2166999999999999E-3</v>
      </c>
      <c r="BR163" s="77">
        <v>6.6024999999999999E-3</v>
      </c>
      <c r="BS163" s="77">
        <v>1.01853E-2</v>
      </c>
      <c r="BT163" s="77">
        <v>1.3993E-2</v>
      </c>
      <c r="BU163" s="77">
        <v>1.8067199999999999E-2</v>
      </c>
      <c r="BV163" s="77">
        <v>2.2434599999999999E-2</v>
      </c>
      <c r="BW163" s="77">
        <v>2.7121099999999999E-2</v>
      </c>
      <c r="BX163" s="77">
        <v>3.2166399999999998E-2</v>
      </c>
      <c r="BY163" s="77">
        <v>3.7595000000000003E-2</v>
      </c>
      <c r="BZ163" s="77">
        <v>4.3458900000000002E-2</v>
      </c>
      <c r="CA163" s="77">
        <v>4.9808999999999999E-2</v>
      </c>
      <c r="CB163" s="77">
        <v>5.6637399999999997E-2</v>
      </c>
      <c r="CC163" s="77">
        <v>6.3992199999999999E-2</v>
      </c>
      <c r="CD163" s="77">
        <v>7.1877399999999994E-2</v>
      </c>
      <c r="CE163" s="77">
        <v>8.0295900000000003E-2</v>
      </c>
      <c r="CF163" s="96"/>
      <c r="DI163" s="94"/>
      <c r="DJ163" s="119"/>
      <c r="DK163" s="85"/>
      <c r="DL163" s="85"/>
      <c r="DM163" s="85"/>
      <c r="DN163" s="85"/>
      <c r="DO163" s="85"/>
      <c r="DP163" s="85"/>
      <c r="DQ163" s="85"/>
      <c r="DR163" s="85"/>
      <c r="DS163" s="85"/>
      <c r="DT163" s="85"/>
      <c r="DU163" s="85"/>
      <c r="DV163" s="85"/>
      <c r="DW163" s="85"/>
      <c r="DX163" s="85"/>
      <c r="DY163" s="85"/>
      <c r="DZ163" s="95"/>
      <c r="EA163" s="119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  <c r="EL163" s="85"/>
      <c r="EM163" s="85"/>
      <c r="EN163" s="85"/>
      <c r="EO163" s="85"/>
      <c r="EP163" s="85"/>
      <c r="EQ163" s="96"/>
      <c r="ES163" s="94"/>
      <c r="ET163" s="119"/>
      <c r="EU163" s="85"/>
      <c r="EV163" s="85"/>
      <c r="EW163" s="85"/>
      <c r="EX163" s="85"/>
      <c r="EY163" s="85"/>
      <c r="EZ163" s="85"/>
      <c r="FA163" s="85"/>
      <c r="FB163" s="85"/>
      <c r="FC163" s="85"/>
      <c r="FD163" s="85"/>
      <c r="FE163" s="85"/>
      <c r="FF163" s="85"/>
      <c r="FG163" s="85"/>
      <c r="FH163" s="85"/>
      <c r="FI163" s="85"/>
      <c r="FJ163" s="95"/>
      <c r="FK163" s="119"/>
      <c r="FL163" s="85"/>
      <c r="FM163" s="85"/>
      <c r="FN163" s="85"/>
      <c r="FO163" s="85"/>
      <c r="FP163" s="85"/>
      <c r="FQ163" s="85"/>
      <c r="FR163" s="85"/>
      <c r="FS163" s="85"/>
      <c r="FT163" s="85"/>
      <c r="FU163" s="85"/>
      <c r="FV163" s="85"/>
      <c r="FW163" s="85"/>
      <c r="FX163" s="85"/>
      <c r="FY163" s="85"/>
      <c r="FZ163" s="85"/>
      <c r="GA163" s="96"/>
    </row>
    <row r="164" spans="12:183" ht="15" customHeight="1" x14ac:dyDescent="0.25">
      <c r="AX164" s="94"/>
      <c r="AY164" s="65">
        <v>40</v>
      </c>
      <c r="AZ164" s="77">
        <v>5.1437999999999996E-3</v>
      </c>
      <c r="BA164" s="77">
        <v>1.06794E-2</v>
      </c>
      <c r="BB164" s="77">
        <v>1.6645799999999999E-2</v>
      </c>
      <c r="BC164" s="77">
        <v>2.3080199999999999E-2</v>
      </c>
      <c r="BD164" s="77">
        <v>3.0018900000000001E-2</v>
      </c>
      <c r="BE164" s="77">
        <v>3.75254E-2</v>
      </c>
      <c r="BF164" s="77">
        <v>4.5718099999999998E-2</v>
      </c>
      <c r="BG164" s="77">
        <v>5.4768400000000002E-2</v>
      </c>
      <c r="BH164" s="77">
        <v>6.4727300000000002E-2</v>
      </c>
      <c r="BI164" s="77">
        <v>7.5669799999999995E-2</v>
      </c>
      <c r="BJ164" s="77">
        <v>8.7609300000000001E-2</v>
      </c>
      <c r="BK164" s="77">
        <v>0.10052759999999999</v>
      </c>
      <c r="BL164" s="77">
        <v>0.1144308</v>
      </c>
      <c r="BM164" s="77">
        <v>0.1293338</v>
      </c>
      <c r="BN164" s="77">
        <v>0.14532600000000001</v>
      </c>
      <c r="BO164" s="95"/>
      <c r="BP164" s="65">
        <v>40</v>
      </c>
      <c r="BQ164" s="77">
        <v>3.3945999999999998E-3</v>
      </c>
      <c r="BR164" s="77">
        <v>6.9867999999999996E-3</v>
      </c>
      <c r="BS164" s="77">
        <v>1.08044E-2</v>
      </c>
      <c r="BT164" s="77">
        <v>1.4889299999999999E-2</v>
      </c>
      <c r="BU164" s="77">
        <v>1.92681E-2</v>
      </c>
      <c r="BV164" s="77">
        <v>2.39668E-2</v>
      </c>
      <c r="BW164" s="77">
        <v>2.90253E-2</v>
      </c>
      <c r="BX164" s="77">
        <v>3.4467999999999999E-2</v>
      </c>
      <c r="BY164" s="77">
        <v>4.0347300000000003E-2</v>
      </c>
      <c r="BZ164" s="77">
        <v>4.6713900000000003E-2</v>
      </c>
      <c r="CA164" s="77">
        <v>5.3560200000000002E-2</v>
      </c>
      <c r="CB164" s="77">
        <v>6.0934200000000001E-2</v>
      </c>
      <c r="CC164" s="77">
        <v>6.8839999999999998E-2</v>
      </c>
      <c r="CD164" s="77">
        <v>7.7280399999999999E-2</v>
      </c>
      <c r="CE164" s="77">
        <v>8.6299000000000001E-2</v>
      </c>
      <c r="CF164" s="96"/>
      <c r="DI164" s="94"/>
      <c r="DJ164" s="119"/>
      <c r="DK164" s="85"/>
      <c r="DL164" s="85"/>
      <c r="DM164" s="85"/>
      <c r="DN164" s="85"/>
      <c r="DO164" s="85"/>
      <c r="DP164" s="85"/>
      <c r="DQ164" s="85"/>
      <c r="DR164" s="85"/>
      <c r="DS164" s="85"/>
      <c r="DT164" s="85"/>
      <c r="DU164" s="85"/>
      <c r="DV164" s="85"/>
      <c r="DW164" s="85"/>
      <c r="DX164" s="85"/>
      <c r="DY164" s="85"/>
      <c r="DZ164" s="95"/>
      <c r="EA164" s="119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  <c r="EL164" s="85"/>
      <c r="EM164" s="85"/>
      <c r="EN164" s="85"/>
      <c r="EO164" s="85"/>
      <c r="EP164" s="85"/>
      <c r="EQ164" s="96"/>
      <c r="ES164" s="94"/>
      <c r="ET164" s="119"/>
      <c r="EU164" s="85"/>
      <c r="EV164" s="85"/>
      <c r="EW164" s="85"/>
      <c r="EX164" s="85"/>
      <c r="EY164" s="85"/>
      <c r="EZ164" s="85"/>
      <c r="FA164" s="85"/>
      <c r="FB164" s="85"/>
      <c r="FC164" s="85"/>
      <c r="FD164" s="85"/>
      <c r="FE164" s="85"/>
      <c r="FF164" s="85"/>
      <c r="FG164" s="85"/>
      <c r="FH164" s="85"/>
      <c r="FI164" s="85"/>
      <c r="FJ164" s="95"/>
      <c r="FK164" s="119"/>
      <c r="FL164" s="85"/>
      <c r="FM164" s="85"/>
      <c r="FN164" s="85"/>
      <c r="FO164" s="85"/>
      <c r="FP164" s="85"/>
      <c r="FQ164" s="85"/>
      <c r="FR164" s="85"/>
      <c r="FS164" s="85"/>
      <c r="FT164" s="85"/>
      <c r="FU164" s="85"/>
      <c r="FV164" s="85"/>
      <c r="FW164" s="85"/>
      <c r="FX164" s="85"/>
      <c r="FY164" s="85"/>
      <c r="FZ164" s="85"/>
      <c r="GA164" s="96"/>
    </row>
    <row r="165" spans="12:183" ht="15" customHeight="1" x14ac:dyDescent="0.25">
      <c r="AX165" s="94"/>
      <c r="AY165" s="65">
        <v>41</v>
      </c>
      <c r="AZ165" s="77">
        <v>5.5588E-3</v>
      </c>
      <c r="BA165" s="77">
        <v>1.1550100000000001E-2</v>
      </c>
      <c r="BB165" s="77">
        <v>1.80115E-2</v>
      </c>
      <c r="BC165" s="77">
        <v>2.49792E-2</v>
      </c>
      <c r="BD165" s="77">
        <v>3.2516999999999997E-2</v>
      </c>
      <c r="BE165" s="77">
        <v>4.0744000000000002E-2</v>
      </c>
      <c r="BF165" s="77">
        <v>4.98322E-2</v>
      </c>
      <c r="BG165" s="77">
        <v>5.9832700000000003E-2</v>
      </c>
      <c r="BH165" s="77">
        <v>7.0820900000000006E-2</v>
      </c>
      <c r="BI165" s="77">
        <v>8.2810300000000003E-2</v>
      </c>
      <c r="BJ165" s="77">
        <v>9.5782699999999998E-2</v>
      </c>
      <c r="BK165" s="77">
        <v>0.10974399999999999</v>
      </c>
      <c r="BL165" s="77">
        <v>0.1247093</v>
      </c>
      <c r="BM165" s="77">
        <v>0.14076839999999999</v>
      </c>
      <c r="BN165" s="77">
        <v>0.1580531</v>
      </c>
      <c r="BO165" s="95"/>
      <c r="BP165" s="65">
        <v>41</v>
      </c>
      <c r="BQ165" s="77">
        <v>3.6021E-3</v>
      </c>
      <c r="BR165" s="77">
        <v>7.4301999999999997E-3</v>
      </c>
      <c r="BS165" s="77">
        <v>1.1526399999999999E-2</v>
      </c>
      <c r="BT165" s="77">
        <v>1.5917199999999999E-2</v>
      </c>
      <c r="BU165" s="77">
        <v>2.0628899999999999E-2</v>
      </c>
      <c r="BV165" s="77">
        <v>2.5701399999999999E-2</v>
      </c>
      <c r="BW165" s="77">
        <v>3.1158999999999999E-2</v>
      </c>
      <c r="BX165" s="77">
        <v>3.7054499999999997E-2</v>
      </c>
      <c r="BY165" s="77">
        <v>4.3438699999999997E-2</v>
      </c>
      <c r="BZ165" s="77">
        <v>5.0303800000000003E-2</v>
      </c>
      <c r="CA165" s="77">
        <v>5.7698100000000002E-2</v>
      </c>
      <c r="CB165" s="77">
        <v>6.5625699999999995E-2</v>
      </c>
      <c r="CC165" s="77">
        <v>7.40894E-2</v>
      </c>
      <c r="CD165" s="77">
        <v>8.3132899999999996E-2</v>
      </c>
      <c r="CE165" s="77">
        <v>9.2783400000000002E-2</v>
      </c>
      <c r="CF165" s="96"/>
      <c r="DI165" s="94"/>
      <c r="DJ165" s="119"/>
      <c r="DK165" s="85"/>
      <c r="DL165" s="85"/>
      <c r="DM165" s="85"/>
      <c r="DN165" s="85"/>
      <c r="DO165" s="85"/>
      <c r="DP165" s="85"/>
      <c r="DQ165" s="85"/>
      <c r="DR165" s="85"/>
      <c r="DS165" s="85"/>
      <c r="DT165" s="85"/>
      <c r="DU165" s="85"/>
      <c r="DV165" s="85"/>
      <c r="DW165" s="85"/>
      <c r="DX165" s="85"/>
      <c r="DY165" s="85"/>
      <c r="DZ165" s="95"/>
      <c r="EA165" s="119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  <c r="EL165" s="85"/>
      <c r="EM165" s="85"/>
      <c r="EN165" s="85"/>
      <c r="EO165" s="85"/>
      <c r="EP165" s="85"/>
      <c r="EQ165" s="96"/>
      <c r="ES165" s="94"/>
      <c r="ET165" s="119"/>
      <c r="EU165" s="85"/>
      <c r="EV165" s="85"/>
      <c r="EW165" s="85"/>
      <c r="EX165" s="85"/>
      <c r="EY165" s="85"/>
      <c r="EZ165" s="85"/>
      <c r="FA165" s="85"/>
      <c r="FB165" s="85"/>
      <c r="FC165" s="85"/>
      <c r="FD165" s="85"/>
      <c r="FE165" s="85"/>
      <c r="FF165" s="85"/>
      <c r="FG165" s="85"/>
      <c r="FH165" s="85"/>
      <c r="FI165" s="85"/>
      <c r="FJ165" s="95"/>
      <c r="FK165" s="119"/>
      <c r="FL165" s="85"/>
      <c r="FM165" s="85"/>
      <c r="FN165" s="85"/>
      <c r="FO165" s="85"/>
      <c r="FP165" s="85"/>
      <c r="FQ165" s="85"/>
      <c r="FR165" s="85"/>
      <c r="FS165" s="85"/>
      <c r="FT165" s="85"/>
      <c r="FU165" s="85"/>
      <c r="FV165" s="85"/>
      <c r="FW165" s="85"/>
      <c r="FX165" s="85"/>
      <c r="FY165" s="85"/>
      <c r="FZ165" s="85"/>
      <c r="GA165" s="96"/>
    </row>
    <row r="166" spans="12:183" ht="15" customHeight="1" x14ac:dyDescent="0.25">
      <c r="AX166" s="94"/>
      <c r="AY166" s="65">
        <v>42</v>
      </c>
      <c r="AZ166" s="77">
        <v>6.0184000000000001E-3</v>
      </c>
      <c r="BA166" s="77">
        <v>1.25089E-2</v>
      </c>
      <c r="BB166" s="77">
        <v>1.95082E-2</v>
      </c>
      <c r="BC166" s="77">
        <v>2.7080099999999999E-2</v>
      </c>
      <c r="BD166" s="77">
        <v>3.5344300000000002E-2</v>
      </c>
      <c r="BE166" s="77">
        <v>4.4473499999999999E-2</v>
      </c>
      <c r="BF166" s="77">
        <v>5.4519199999999997E-2</v>
      </c>
      <c r="BG166" s="77">
        <v>6.5557099999999993E-2</v>
      </c>
      <c r="BH166" s="77">
        <v>7.7600699999999995E-2</v>
      </c>
      <c r="BI166" s="77">
        <v>9.0631699999999996E-2</v>
      </c>
      <c r="BJ166" s="77">
        <v>0.1046561</v>
      </c>
      <c r="BK166" s="77">
        <v>0.11968910000000001</v>
      </c>
      <c r="BL166" s="77">
        <v>0.13582069999999999</v>
      </c>
      <c r="BM166" s="77">
        <v>0.1531836</v>
      </c>
      <c r="BN166" s="77">
        <v>0.17193439999999999</v>
      </c>
      <c r="BO166" s="95"/>
      <c r="BP166" s="65">
        <v>42</v>
      </c>
      <c r="BQ166" s="77">
        <v>3.8392999999999999E-3</v>
      </c>
      <c r="BR166" s="77">
        <v>7.9474000000000003E-3</v>
      </c>
      <c r="BS166" s="77">
        <v>1.23511E-2</v>
      </c>
      <c r="BT166" s="77">
        <v>1.7076600000000001E-2</v>
      </c>
      <c r="BU166" s="77">
        <v>2.21639E-2</v>
      </c>
      <c r="BV166" s="77">
        <v>2.7637499999999999E-2</v>
      </c>
      <c r="BW166" s="77">
        <v>3.3550200000000002E-2</v>
      </c>
      <c r="BX166" s="77">
        <v>3.9953099999999998E-2</v>
      </c>
      <c r="BY166" s="77">
        <v>4.6838299999999999E-2</v>
      </c>
      <c r="BZ166" s="77">
        <v>5.4254200000000002E-2</v>
      </c>
      <c r="CA166" s="77">
        <v>6.2205000000000003E-2</v>
      </c>
      <c r="CB166" s="77">
        <v>7.0693500000000006E-2</v>
      </c>
      <c r="CC166" s="77">
        <v>7.9763399999999998E-2</v>
      </c>
      <c r="CD166" s="77">
        <v>8.9442099999999997E-2</v>
      </c>
      <c r="CE166" s="77">
        <v>9.9795999999999996E-2</v>
      </c>
      <c r="CF166" s="96"/>
      <c r="DI166" s="94"/>
      <c r="DJ166" s="119"/>
      <c r="DK166" s="85"/>
      <c r="DL166" s="85"/>
      <c r="DM166" s="85"/>
      <c r="DN166" s="85"/>
      <c r="DO166" s="85"/>
      <c r="DP166" s="85"/>
      <c r="DQ166" s="85"/>
      <c r="DR166" s="85"/>
      <c r="DS166" s="85"/>
      <c r="DT166" s="85"/>
      <c r="DU166" s="85"/>
      <c r="DV166" s="85"/>
      <c r="DW166" s="85"/>
      <c r="DX166" s="85"/>
      <c r="DY166" s="85"/>
      <c r="DZ166" s="95"/>
      <c r="EA166" s="119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  <c r="EL166" s="85"/>
      <c r="EM166" s="85"/>
      <c r="EN166" s="85"/>
      <c r="EO166" s="85"/>
      <c r="EP166" s="85"/>
      <c r="EQ166" s="96"/>
      <c r="ES166" s="94"/>
      <c r="ET166" s="119"/>
      <c r="EU166" s="85"/>
      <c r="EV166" s="85"/>
      <c r="EW166" s="85"/>
      <c r="EX166" s="85"/>
      <c r="EY166" s="85"/>
      <c r="EZ166" s="85"/>
      <c r="FA166" s="85"/>
      <c r="FB166" s="85"/>
      <c r="FC166" s="85"/>
      <c r="FD166" s="85"/>
      <c r="FE166" s="85"/>
      <c r="FF166" s="85"/>
      <c r="FG166" s="85"/>
      <c r="FH166" s="85"/>
      <c r="FI166" s="85"/>
      <c r="FJ166" s="95"/>
      <c r="FK166" s="119"/>
      <c r="FL166" s="85"/>
      <c r="FM166" s="85"/>
      <c r="FN166" s="85"/>
      <c r="FO166" s="85"/>
      <c r="FP166" s="85"/>
      <c r="FQ166" s="85"/>
      <c r="FR166" s="85"/>
      <c r="FS166" s="85"/>
      <c r="FT166" s="85"/>
      <c r="FU166" s="85"/>
      <c r="FV166" s="85"/>
      <c r="FW166" s="85"/>
      <c r="FX166" s="85"/>
      <c r="FY166" s="85"/>
      <c r="FZ166" s="85"/>
      <c r="GA166" s="96"/>
    </row>
    <row r="167" spans="12:183" ht="15" customHeight="1" x14ac:dyDescent="0.25">
      <c r="AX167" s="94"/>
      <c r="AY167" s="65">
        <v>43</v>
      </c>
      <c r="AZ167" s="77">
        <v>6.5224000000000002E-3</v>
      </c>
      <c r="BA167" s="77">
        <v>1.35558E-2</v>
      </c>
      <c r="BB167" s="77">
        <v>2.1164800000000001E-2</v>
      </c>
      <c r="BC167" s="77">
        <v>2.9469499999999999E-2</v>
      </c>
      <c r="BD167" s="77">
        <v>3.8643400000000001E-2</v>
      </c>
      <c r="BE167" s="77">
        <v>4.8738299999999998E-2</v>
      </c>
      <c r="BF167" s="77">
        <v>5.9830300000000003E-2</v>
      </c>
      <c r="BG167" s="77">
        <v>7.1932800000000005E-2</v>
      </c>
      <c r="BH167" s="77">
        <v>8.5027599999999995E-2</v>
      </c>
      <c r="BI167" s="77">
        <v>9.9120700000000006E-2</v>
      </c>
      <c r="BJ167" s="77">
        <v>0.1142273</v>
      </c>
      <c r="BK167" s="77">
        <v>0.1304379</v>
      </c>
      <c r="BL167" s="77">
        <v>0.14788580000000001</v>
      </c>
      <c r="BM167" s="77">
        <v>0.1667284</v>
      </c>
      <c r="BN167" s="77">
        <v>0.18711659999999999</v>
      </c>
      <c r="BO167" s="95"/>
      <c r="BP167" s="65">
        <v>43</v>
      </c>
      <c r="BQ167" s="77">
        <v>4.1209000000000003E-3</v>
      </c>
      <c r="BR167" s="77">
        <v>8.5383999999999998E-3</v>
      </c>
      <c r="BS167" s="77">
        <v>1.32786E-2</v>
      </c>
      <c r="BT167" s="77">
        <v>1.8381700000000001E-2</v>
      </c>
      <c r="BU167" s="77">
        <v>2.3872399999999998E-2</v>
      </c>
      <c r="BV167" s="77">
        <v>2.98035E-2</v>
      </c>
      <c r="BW167" s="77">
        <v>3.6226399999999999E-2</v>
      </c>
      <c r="BX167" s="77">
        <v>4.3132999999999998E-2</v>
      </c>
      <c r="BY167" s="77">
        <v>5.0572100000000002E-2</v>
      </c>
      <c r="BZ167" s="77">
        <v>5.8547700000000001E-2</v>
      </c>
      <c r="CA167" s="77">
        <v>6.70626E-2</v>
      </c>
      <c r="CB167" s="77">
        <v>7.6160800000000001E-2</v>
      </c>
      <c r="CC167" s="77">
        <v>8.5869699999999993E-2</v>
      </c>
      <c r="CD167" s="77">
        <v>9.6255900000000005E-2</v>
      </c>
      <c r="CE167" s="77">
        <v>0.107546</v>
      </c>
      <c r="CF167" s="96"/>
      <c r="DI167" s="94"/>
      <c r="DJ167" s="119"/>
      <c r="DK167" s="85"/>
      <c r="DL167" s="85"/>
      <c r="DM167" s="85"/>
      <c r="DN167" s="85"/>
      <c r="DO167" s="85"/>
      <c r="DP167" s="85"/>
      <c r="DQ167" s="85"/>
      <c r="DR167" s="85"/>
      <c r="DS167" s="85"/>
      <c r="DT167" s="85"/>
      <c r="DU167" s="85"/>
      <c r="DV167" s="85"/>
      <c r="DW167" s="85"/>
      <c r="DX167" s="85"/>
      <c r="DY167" s="85"/>
      <c r="DZ167" s="95"/>
      <c r="EA167" s="119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  <c r="EL167" s="85"/>
      <c r="EM167" s="85"/>
      <c r="EN167" s="85"/>
      <c r="EO167" s="85"/>
      <c r="EP167" s="85"/>
      <c r="EQ167" s="96"/>
      <c r="ES167" s="94"/>
      <c r="ET167" s="119"/>
      <c r="EU167" s="85"/>
      <c r="EV167" s="85"/>
      <c r="EW167" s="85"/>
      <c r="EX167" s="85"/>
      <c r="EY167" s="85"/>
      <c r="EZ167" s="85"/>
      <c r="FA167" s="85"/>
      <c r="FB167" s="85"/>
      <c r="FC167" s="85"/>
      <c r="FD167" s="85"/>
      <c r="FE167" s="85"/>
      <c r="FF167" s="85"/>
      <c r="FG167" s="85"/>
      <c r="FH167" s="85"/>
      <c r="FI167" s="85"/>
      <c r="FJ167" s="95"/>
      <c r="FK167" s="119"/>
      <c r="FL167" s="85"/>
      <c r="FM167" s="85"/>
      <c r="FN167" s="85"/>
      <c r="FO167" s="85"/>
      <c r="FP167" s="85"/>
      <c r="FQ167" s="85"/>
      <c r="FR167" s="85"/>
      <c r="FS167" s="85"/>
      <c r="FT167" s="85"/>
      <c r="FU167" s="85"/>
      <c r="FV167" s="85"/>
      <c r="FW167" s="85"/>
      <c r="FX167" s="85"/>
      <c r="FY167" s="85"/>
      <c r="FZ167" s="85"/>
      <c r="GA167" s="96"/>
    </row>
    <row r="168" spans="12:183" ht="15" customHeight="1" x14ac:dyDescent="0.25">
      <c r="AX168" s="94"/>
      <c r="AY168" s="65">
        <v>44</v>
      </c>
      <c r="AZ168" s="77">
        <v>7.0708000000000003E-3</v>
      </c>
      <c r="BA168" s="77">
        <v>1.4720199999999999E-2</v>
      </c>
      <c r="BB168" s="77">
        <v>2.30689E-2</v>
      </c>
      <c r="BC168" s="77">
        <v>3.2291500000000001E-2</v>
      </c>
      <c r="BD168" s="77">
        <v>4.2440100000000001E-2</v>
      </c>
      <c r="BE168" s="77">
        <v>5.3590899999999997E-2</v>
      </c>
      <c r="BF168" s="77">
        <v>6.5757700000000002E-2</v>
      </c>
      <c r="BG168" s="77">
        <v>7.8922000000000006E-2</v>
      </c>
      <c r="BH168" s="77">
        <v>9.3089900000000003E-2</v>
      </c>
      <c r="BI168" s="77">
        <v>0.1082766</v>
      </c>
      <c r="BJ168" s="77">
        <v>0.1245733</v>
      </c>
      <c r="BK168" s="77">
        <v>0.14211380000000001</v>
      </c>
      <c r="BL168" s="77">
        <v>0.16105639999999999</v>
      </c>
      <c r="BM168" s="77">
        <v>0.18155289999999999</v>
      </c>
      <c r="BN168" s="77">
        <v>0.20370669999999999</v>
      </c>
      <c r="BO168" s="95"/>
      <c r="BP168" s="65">
        <v>44</v>
      </c>
      <c r="BQ168" s="77">
        <v>4.4321999999999999E-3</v>
      </c>
      <c r="BR168" s="77">
        <v>9.1882999999999999E-3</v>
      </c>
      <c r="BS168" s="77">
        <v>1.43085E-2</v>
      </c>
      <c r="BT168" s="77">
        <v>1.9817600000000001E-2</v>
      </c>
      <c r="BU168" s="77">
        <v>2.5768599999999999E-2</v>
      </c>
      <c r="BV168" s="77">
        <v>3.2212900000000003E-2</v>
      </c>
      <c r="BW168" s="77">
        <v>3.9142700000000002E-2</v>
      </c>
      <c r="BX168" s="77">
        <v>4.6606599999999998E-2</v>
      </c>
      <c r="BY168" s="77">
        <v>5.4608900000000002E-2</v>
      </c>
      <c r="BZ168" s="77">
        <v>6.3152299999999995E-2</v>
      </c>
      <c r="CA168" s="77">
        <v>7.2280999999999998E-2</v>
      </c>
      <c r="CB168" s="77">
        <v>8.2022399999999995E-2</v>
      </c>
      <c r="CC168" s="77">
        <v>9.2443300000000006E-2</v>
      </c>
      <c r="CD168" s="77">
        <v>0.1037713</v>
      </c>
      <c r="CE168" s="77">
        <v>0.11612749999999999</v>
      </c>
      <c r="CF168" s="96"/>
      <c r="DI168" s="94"/>
      <c r="DJ168" s="119"/>
      <c r="DK168" s="85"/>
      <c r="DL168" s="85"/>
      <c r="DM168" s="85"/>
      <c r="DN168" s="85"/>
      <c r="DO168" s="85"/>
      <c r="DP168" s="85"/>
      <c r="DQ168" s="85"/>
      <c r="DR168" s="85"/>
      <c r="DS168" s="85"/>
      <c r="DT168" s="85"/>
      <c r="DU168" s="85"/>
      <c r="DV168" s="85"/>
      <c r="DW168" s="85"/>
      <c r="DX168" s="85"/>
      <c r="DY168" s="85"/>
      <c r="DZ168" s="95"/>
      <c r="EA168" s="119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  <c r="EL168" s="85"/>
      <c r="EM168" s="85"/>
      <c r="EN168" s="85"/>
      <c r="EO168" s="85"/>
      <c r="EP168" s="85"/>
      <c r="EQ168" s="96"/>
      <c r="ES168" s="94"/>
      <c r="ET168" s="119"/>
      <c r="EU168" s="85"/>
      <c r="EV168" s="85"/>
      <c r="EW168" s="85"/>
      <c r="EX168" s="85"/>
      <c r="EY168" s="85"/>
      <c r="EZ168" s="85"/>
      <c r="FA168" s="85"/>
      <c r="FB168" s="85"/>
      <c r="FC168" s="85"/>
      <c r="FD168" s="85"/>
      <c r="FE168" s="85"/>
      <c r="FF168" s="85"/>
      <c r="FG168" s="85"/>
      <c r="FH168" s="85"/>
      <c r="FI168" s="85"/>
      <c r="FJ168" s="95"/>
      <c r="FK168" s="119"/>
      <c r="FL168" s="85"/>
      <c r="FM168" s="85"/>
      <c r="FN168" s="85"/>
      <c r="FO168" s="85"/>
      <c r="FP168" s="85"/>
      <c r="FQ168" s="85"/>
      <c r="FR168" s="85"/>
      <c r="FS168" s="85"/>
      <c r="FT168" s="85"/>
      <c r="FU168" s="85"/>
      <c r="FV168" s="85"/>
      <c r="FW168" s="85"/>
      <c r="FX168" s="85"/>
      <c r="FY168" s="85"/>
      <c r="FZ168" s="85"/>
      <c r="GA168" s="96"/>
    </row>
    <row r="169" spans="12:183" ht="15" customHeight="1" x14ac:dyDescent="0.25">
      <c r="AX169" s="94"/>
      <c r="AY169" s="65">
        <v>45</v>
      </c>
      <c r="AZ169" s="77">
        <v>7.6934000000000004E-3</v>
      </c>
      <c r="BA169" s="77">
        <v>1.6090199999999999E-2</v>
      </c>
      <c r="BB169" s="77">
        <v>2.53659E-2</v>
      </c>
      <c r="BC169" s="77">
        <v>3.5572899999999998E-2</v>
      </c>
      <c r="BD169" s="77">
        <v>4.67879E-2</v>
      </c>
      <c r="BE169" s="77">
        <v>5.9024699999999999E-2</v>
      </c>
      <c r="BF169" s="77">
        <v>7.2264800000000004E-2</v>
      </c>
      <c r="BG169" s="77">
        <v>8.6514199999999999E-2</v>
      </c>
      <c r="BH169" s="77">
        <v>0.1017884</v>
      </c>
      <c r="BI169" s="77">
        <v>0.1181789</v>
      </c>
      <c r="BJ169" s="77">
        <v>0.13582040000000001</v>
      </c>
      <c r="BK169" s="77">
        <v>0.15487210000000001</v>
      </c>
      <c r="BL169" s="77">
        <v>0.17548649999999999</v>
      </c>
      <c r="BM169" s="77">
        <v>0.1977679</v>
      </c>
      <c r="BN169" s="77">
        <v>0.2217846</v>
      </c>
      <c r="BO169" s="95"/>
      <c r="BP169" s="65">
        <v>45</v>
      </c>
      <c r="BQ169" s="77">
        <v>4.7732E-3</v>
      </c>
      <c r="BR169" s="77">
        <v>9.9118000000000001E-3</v>
      </c>
      <c r="BS169" s="77">
        <v>1.5440799999999999E-2</v>
      </c>
      <c r="BT169" s="77">
        <v>2.14132E-2</v>
      </c>
      <c r="BU169" s="77">
        <v>2.7880700000000001E-2</v>
      </c>
      <c r="BV169" s="77">
        <v>3.4835400000000002E-2</v>
      </c>
      <c r="BW169" s="77">
        <v>4.2326299999999997E-2</v>
      </c>
      <c r="BX169" s="77">
        <v>5.0357300000000001E-2</v>
      </c>
      <c r="BY169" s="77">
        <v>5.8931499999999998E-2</v>
      </c>
      <c r="BZ169" s="77">
        <v>6.8093100000000004E-2</v>
      </c>
      <c r="CA169" s="77">
        <v>7.7869499999999994E-2</v>
      </c>
      <c r="CB169" s="77">
        <v>8.8328000000000004E-2</v>
      </c>
      <c r="CC169" s="77">
        <v>9.9696699999999999E-2</v>
      </c>
      <c r="CD169" s="77">
        <v>0.1120975</v>
      </c>
      <c r="CE169" s="77">
        <v>0.12560279999999999</v>
      </c>
      <c r="CF169" s="96"/>
      <c r="DI169" s="94"/>
      <c r="DJ169" s="119"/>
      <c r="DK169" s="85"/>
      <c r="DL169" s="85"/>
      <c r="DM169" s="85"/>
      <c r="DN169" s="85"/>
      <c r="DO169" s="85"/>
      <c r="DP169" s="85"/>
      <c r="DQ169" s="85"/>
      <c r="DR169" s="85"/>
      <c r="DS169" s="85"/>
      <c r="DT169" s="85"/>
      <c r="DU169" s="85"/>
      <c r="DV169" s="85"/>
      <c r="DW169" s="85"/>
      <c r="DX169" s="85"/>
      <c r="DY169" s="85"/>
      <c r="DZ169" s="95"/>
      <c r="EA169" s="119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  <c r="EL169" s="85"/>
      <c r="EM169" s="85"/>
      <c r="EN169" s="85"/>
      <c r="EO169" s="85"/>
      <c r="EP169" s="85"/>
      <c r="EQ169" s="96"/>
      <c r="ES169" s="94"/>
      <c r="ET169" s="119"/>
      <c r="EU169" s="85"/>
      <c r="EV169" s="85"/>
      <c r="EW169" s="85"/>
      <c r="EX169" s="85"/>
      <c r="EY169" s="85"/>
      <c r="EZ169" s="85"/>
      <c r="FA169" s="85"/>
      <c r="FB169" s="85"/>
      <c r="FC169" s="85"/>
      <c r="FD169" s="85"/>
      <c r="FE169" s="85"/>
      <c r="FF169" s="85"/>
      <c r="FG169" s="85"/>
      <c r="FH169" s="85"/>
      <c r="FI169" s="85"/>
      <c r="FJ169" s="95"/>
      <c r="FK169" s="119"/>
      <c r="FL169" s="85"/>
      <c r="FM169" s="85"/>
      <c r="FN169" s="85"/>
      <c r="FO169" s="85"/>
      <c r="FP169" s="85"/>
      <c r="FQ169" s="85"/>
      <c r="FR169" s="85"/>
      <c r="FS169" s="85"/>
      <c r="FT169" s="85"/>
      <c r="FU169" s="85"/>
      <c r="FV169" s="85"/>
      <c r="FW169" s="85"/>
      <c r="FX169" s="85"/>
      <c r="FY169" s="85"/>
      <c r="FZ169" s="85"/>
      <c r="GA169" s="96"/>
    </row>
    <row r="170" spans="12:183" ht="15" customHeight="1" x14ac:dyDescent="0.25">
      <c r="AX170" s="94"/>
      <c r="AY170" s="65">
        <v>46</v>
      </c>
      <c r="AZ170" s="77">
        <v>8.4493999999999993E-3</v>
      </c>
      <c r="BA170" s="77">
        <v>1.7783199999999999E-2</v>
      </c>
      <c r="BB170" s="77">
        <v>2.8054200000000001E-2</v>
      </c>
      <c r="BC170" s="77">
        <v>3.9339399999999997E-2</v>
      </c>
      <c r="BD170" s="77">
        <v>5.1652999999999998E-2</v>
      </c>
      <c r="BE170" s="77">
        <v>6.4976099999999995E-2</v>
      </c>
      <c r="BF170" s="77">
        <v>7.9314800000000005E-2</v>
      </c>
      <c r="BG170" s="77">
        <v>9.4684699999999997E-2</v>
      </c>
      <c r="BH170" s="77">
        <v>0.1111779</v>
      </c>
      <c r="BI170" s="77">
        <v>0.12892999999999999</v>
      </c>
      <c r="BJ170" s="77">
        <v>0.14810100000000001</v>
      </c>
      <c r="BK170" s="77">
        <v>0.16884469999999999</v>
      </c>
      <c r="BL170" s="77">
        <v>0.19126570000000001</v>
      </c>
      <c r="BM170" s="77">
        <v>0.21543290000000001</v>
      </c>
      <c r="BN170" s="77">
        <v>0.24129249999999999</v>
      </c>
      <c r="BO170" s="95"/>
      <c r="BP170" s="65">
        <v>46</v>
      </c>
      <c r="BQ170" s="77">
        <v>5.1586000000000002E-3</v>
      </c>
      <c r="BR170" s="77">
        <v>1.0709E-2</v>
      </c>
      <c r="BS170" s="77">
        <v>1.6704500000000001E-2</v>
      </c>
      <c r="BT170" s="77">
        <v>2.3197200000000001E-2</v>
      </c>
      <c r="BU170" s="77">
        <v>3.0178900000000002E-2</v>
      </c>
      <c r="BV170" s="77">
        <v>3.7698799999999998E-2</v>
      </c>
      <c r="BW170" s="77">
        <v>4.5761000000000003E-2</v>
      </c>
      <c r="BX170" s="77">
        <v>5.4368399999999997E-2</v>
      </c>
      <c r="BY170" s="77">
        <v>6.3565499999999997E-2</v>
      </c>
      <c r="BZ170" s="77">
        <v>7.3379899999999998E-2</v>
      </c>
      <c r="CA170" s="77">
        <v>8.3878999999999995E-2</v>
      </c>
      <c r="CB170" s="77">
        <v>9.5291799999999996E-2</v>
      </c>
      <c r="CC170" s="77">
        <v>0.10774060000000001</v>
      </c>
      <c r="CD170" s="77">
        <v>0.1212983</v>
      </c>
      <c r="CE170" s="77">
        <v>0.13600309999999999</v>
      </c>
      <c r="CF170" s="96"/>
      <c r="DI170" s="94"/>
      <c r="DJ170" s="119"/>
      <c r="DK170" s="85"/>
      <c r="DL170" s="85"/>
      <c r="DM170" s="85"/>
      <c r="DN170" s="85"/>
      <c r="DO170" s="85"/>
      <c r="DP170" s="85"/>
      <c r="DQ170" s="85"/>
      <c r="DR170" s="85"/>
      <c r="DS170" s="85"/>
      <c r="DT170" s="85"/>
      <c r="DU170" s="85"/>
      <c r="DV170" s="85"/>
      <c r="DW170" s="85"/>
      <c r="DX170" s="85"/>
      <c r="DY170" s="85"/>
      <c r="DZ170" s="95"/>
      <c r="EA170" s="119"/>
      <c r="EB170" s="85"/>
      <c r="EC170" s="85"/>
      <c r="ED170" s="85"/>
      <c r="EE170" s="85"/>
      <c r="EF170" s="85"/>
      <c r="EG170" s="85"/>
      <c r="EH170" s="85"/>
      <c r="EI170" s="85"/>
      <c r="EJ170" s="85"/>
      <c r="EK170" s="85"/>
      <c r="EL170" s="85"/>
      <c r="EM170" s="85"/>
      <c r="EN170" s="85"/>
      <c r="EO170" s="85"/>
      <c r="EP170" s="85"/>
      <c r="EQ170" s="96"/>
      <c r="ES170" s="94"/>
      <c r="ET170" s="119"/>
      <c r="EU170" s="85"/>
      <c r="EV170" s="85"/>
      <c r="EW170" s="85"/>
      <c r="EX170" s="85"/>
      <c r="EY170" s="85"/>
      <c r="EZ170" s="85"/>
      <c r="FA170" s="85"/>
      <c r="FB170" s="85"/>
      <c r="FC170" s="85"/>
      <c r="FD170" s="85"/>
      <c r="FE170" s="85"/>
      <c r="FF170" s="85"/>
      <c r="FG170" s="85"/>
      <c r="FH170" s="85"/>
      <c r="FI170" s="85"/>
      <c r="FJ170" s="95"/>
      <c r="FK170" s="119"/>
      <c r="FL170" s="85"/>
      <c r="FM170" s="85"/>
      <c r="FN170" s="85"/>
      <c r="FO170" s="85"/>
      <c r="FP170" s="85"/>
      <c r="FQ170" s="85"/>
      <c r="FR170" s="85"/>
      <c r="FS170" s="85"/>
      <c r="FT170" s="85"/>
      <c r="FU170" s="85"/>
      <c r="FV170" s="85"/>
      <c r="FW170" s="85"/>
      <c r="FX170" s="85"/>
      <c r="FY170" s="85"/>
      <c r="FZ170" s="85"/>
      <c r="GA170" s="96"/>
    </row>
    <row r="171" spans="12:183" ht="15" customHeight="1" x14ac:dyDescent="0.25">
      <c r="AX171" s="94"/>
      <c r="AY171" s="65">
        <v>47</v>
      </c>
      <c r="AZ171" s="77">
        <v>9.3980999999999995E-3</v>
      </c>
      <c r="BA171" s="77">
        <v>1.9739799999999998E-2</v>
      </c>
      <c r="BB171" s="77">
        <v>3.11028E-2</v>
      </c>
      <c r="BC171" s="77">
        <v>4.3501100000000001E-2</v>
      </c>
      <c r="BD171" s="77">
        <v>5.6916000000000001E-2</v>
      </c>
      <c r="BE171" s="77">
        <v>7.1353399999999997E-2</v>
      </c>
      <c r="BF171" s="77">
        <v>8.6829199999999995E-2</v>
      </c>
      <c r="BG171" s="77">
        <v>0.103436</v>
      </c>
      <c r="BH171" s="77">
        <v>0.1213103</v>
      </c>
      <c r="BI171" s="77">
        <v>0.1406134</v>
      </c>
      <c r="BJ171" s="77">
        <v>0.1614999</v>
      </c>
      <c r="BK171" s="77">
        <v>0.1840754</v>
      </c>
      <c r="BL171" s="77">
        <v>0.20840900000000001</v>
      </c>
      <c r="BM171" s="77">
        <v>0.23444670000000001</v>
      </c>
      <c r="BN171" s="77">
        <v>0.26216620000000002</v>
      </c>
      <c r="BO171" s="95"/>
      <c r="BP171" s="65">
        <v>47</v>
      </c>
      <c r="BQ171" s="77">
        <v>5.5735999999999997E-3</v>
      </c>
      <c r="BR171" s="77">
        <v>1.1594399999999999E-2</v>
      </c>
      <c r="BS171" s="77">
        <v>1.81142E-2</v>
      </c>
      <c r="BT171" s="77">
        <v>2.51252E-2</v>
      </c>
      <c r="BU171" s="77">
        <v>3.26766E-2</v>
      </c>
      <c r="BV171" s="77">
        <v>4.0772700000000002E-2</v>
      </c>
      <c r="BW171" s="77">
        <v>4.94162E-2</v>
      </c>
      <c r="BX171" s="77">
        <v>5.8651799999999997E-2</v>
      </c>
      <c r="BY171" s="77">
        <v>6.8507399999999996E-2</v>
      </c>
      <c r="BZ171" s="77">
        <v>7.9050499999999996E-2</v>
      </c>
      <c r="CA171" s="77">
        <v>9.05112E-2</v>
      </c>
      <c r="CB171" s="77">
        <v>0.1030122</v>
      </c>
      <c r="CC171" s="77">
        <v>0.1166268</v>
      </c>
      <c r="CD171" s="77">
        <v>0.13139319999999999</v>
      </c>
      <c r="CE171" s="77">
        <v>0.14738209999999999</v>
      </c>
      <c r="CF171" s="96"/>
      <c r="DI171" s="94"/>
      <c r="DJ171" s="119"/>
      <c r="DK171" s="85"/>
      <c r="DL171" s="85"/>
      <c r="DM171" s="85"/>
      <c r="DN171" s="85"/>
      <c r="DO171" s="85"/>
      <c r="DP171" s="85"/>
      <c r="DQ171" s="85"/>
      <c r="DR171" s="85"/>
      <c r="DS171" s="85"/>
      <c r="DT171" s="85"/>
      <c r="DU171" s="85"/>
      <c r="DV171" s="85"/>
      <c r="DW171" s="85"/>
      <c r="DX171" s="85"/>
      <c r="DY171" s="85"/>
      <c r="DZ171" s="95"/>
      <c r="EA171" s="119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  <c r="EL171" s="85"/>
      <c r="EM171" s="85"/>
      <c r="EN171" s="85"/>
      <c r="EO171" s="85"/>
      <c r="EP171" s="85"/>
      <c r="EQ171" s="96"/>
      <c r="ES171" s="94"/>
      <c r="ET171" s="119"/>
      <c r="EU171" s="85"/>
      <c r="EV171" s="85"/>
      <c r="EW171" s="85"/>
      <c r="EX171" s="85"/>
      <c r="EY171" s="85"/>
      <c r="EZ171" s="85"/>
      <c r="FA171" s="85"/>
      <c r="FB171" s="85"/>
      <c r="FC171" s="85"/>
      <c r="FD171" s="85"/>
      <c r="FE171" s="85"/>
      <c r="FF171" s="85"/>
      <c r="FG171" s="85"/>
      <c r="FH171" s="85"/>
      <c r="FI171" s="85"/>
      <c r="FJ171" s="95"/>
      <c r="FK171" s="119"/>
      <c r="FL171" s="85"/>
      <c r="FM171" s="85"/>
      <c r="FN171" s="85"/>
      <c r="FO171" s="85"/>
      <c r="FP171" s="85"/>
      <c r="FQ171" s="85"/>
      <c r="FR171" s="85"/>
      <c r="FS171" s="85"/>
      <c r="FT171" s="85"/>
      <c r="FU171" s="85"/>
      <c r="FV171" s="85"/>
      <c r="FW171" s="85"/>
      <c r="FX171" s="85"/>
      <c r="FY171" s="85"/>
      <c r="FZ171" s="85"/>
      <c r="GA171" s="96"/>
    </row>
    <row r="172" spans="12:183" ht="15" customHeight="1" x14ac:dyDescent="0.25">
      <c r="AX172" s="94"/>
      <c r="AY172" s="65">
        <v>48</v>
      </c>
      <c r="AZ172" s="77">
        <v>1.04209E-2</v>
      </c>
      <c r="BA172" s="77">
        <v>2.1871100000000001E-2</v>
      </c>
      <c r="BB172" s="77">
        <v>3.4364499999999999E-2</v>
      </c>
      <c r="BC172" s="77">
        <v>4.7882099999999997E-2</v>
      </c>
      <c r="BD172" s="77">
        <v>6.2430300000000001E-2</v>
      </c>
      <c r="BE172" s="77">
        <v>7.8024700000000002E-2</v>
      </c>
      <c r="BF172" s="77">
        <v>9.4758800000000004E-2</v>
      </c>
      <c r="BG172" s="77">
        <v>0.1127701</v>
      </c>
      <c r="BH172" s="77">
        <v>0.13222120000000001</v>
      </c>
      <c r="BI172" s="77">
        <v>0.15326790000000001</v>
      </c>
      <c r="BJ172" s="77">
        <v>0.17601639999999999</v>
      </c>
      <c r="BK172" s="77">
        <v>0.20053650000000001</v>
      </c>
      <c r="BL172" s="77">
        <v>0.2267739</v>
      </c>
      <c r="BM172" s="77">
        <v>0.25470579999999998</v>
      </c>
      <c r="BN172" s="77">
        <v>0.28432350000000001</v>
      </c>
      <c r="BO172" s="95"/>
      <c r="BP172" s="65">
        <v>48</v>
      </c>
      <c r="BQ172" s="77">
        <v>6.0480000000000004E-3</v>
      </c>
      <c r="BR172" s="77">
        <v>1.25974E-2</v>
      </c>
      <c r="BS172" s="77">
        <v>1.96402E-2</v>
      </c>
      <c r="BT172" s="77">
        <v>2.7225800000000001E-2</v>
      </c>
      <c r="BU172" s="77">
        <v>3.5358599999999997E-2</v>
      </c>
      <c r="BV172" s="77">
        <v>4.4041299999999999E-2</v>
      </c>
      <c r="BW172" s="77">
        <v>5.33188E-2</v>
      </c>
      <c r="BX172" s="77">
        <v>6.3218999999999997E-2</v>
      </c>
      <c r="BY172" s="77">
        <v>7.3809899999999998E-2</v>
      </c>
      <c r="BZ172" s="77">
        <v>8.5322499999999996E-2</v>
      </c>
      <c r="CA172" s="77">
        <v>9.7880200000000001E-2</v>
      </c>
      <c r="CB172" s="77">
        <v>0.1115564</v>
      </c>
      <c r="CC172" s="77">
        <v>0.1263898</v>
      </c>
      <c r="CD172" s="77">
        <v>0.1424512</v>
      </c>
      <c r="CE172" s="77">
        <v>0.15974869999999999</v>
      </c>
      <c r="CF172" s="96"/>
      <c r="DI172" s="94"/>
      <c r="DJ172" s="119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95"/>
      <c r="EA172" s="119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96"/>
      <c r="ES172" s="94"/>
      <c r="ET172" s="119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  <c r="FJ172" s="95"/>
      <c r="FK172" s="119"/>
      <c r="FL172" s="85"/>
      <c r="FM172" s="85"/>
      <c r="FN172" s="85"/>
      <c r="FO172" s="85"/>
      <c r="FP172" s="85"/>
      <c r="FQ172" s="85"/>
      <c r="FR172" s="85"/>
      <c r="FS172" s="85"/>
      <c r="FT172" s="85"/>
      <c r="FU172" s="85"/>
      <c r="FV172" s="85"/>
      <c r="FW172" s="85"/>
      <c r="FX172" s="85"/>
      <c r="FY172" s="85"/>
      <c r="FZ172" s="85"/>
      <c r="GA172" s="96"/>
    </row>
    <row r="173" spans="12:183" ht="15" customHeight="1" x14ac:dyDescent="0.25">
      <c r="AX173" s="94"/>
      <c r="AY173" s="65">
        <v>49</v>
      </c>
      <c r="AZ173" s="77">
        <v>1.15475E-2</v>
      </c>
      <c r="BA173" s="77">
        <v>2.4147200000000001E-2</v>
      </c>
      <c r="BB173" s="77">
        <v>3.7779899999999998E-2</v>
      </c>
      <c r="BC173" s="77">
        <v>5.24518E-2</v>
      </c>
      <c r="BD173" s="77">
        <v>6.8178900000000001E-2</v>
      </c>
      <c r="BE173" s="77">
        <v>8.5055400000000003E-2</v>
      </c>
      <c r="BF173" s="77">
        <v>0.10322000000000001</v>
      </c>
      <c r="BG173" s="77">
        <v>0.1228365</v>
      </c>
      <c r="BH173" s="77">
        <v>0.1440622</v>
      </c>
      <c r="BI173" s="77">
        <v>0.16700429999999999</v>
      </c>
      <c r="BJ173" s="77">
        <v>0.19173309999999999</v>
      </c>
      <c r="BK173" s="77">
        <v>0.21819359999999999</v>
      </c>
      <c r="BL173" s="77">
        <v>0.2463632</v>
      </c>
      <c r="BM173" s="77">
        <v>0.2762329</v>
      </c>
      <c r="BN173" s="77">
        <v>0.30785889999999999</v>
      </c>
      <c r="BO173" s="95"/>
      <c r="BP173" s="65">
        <v>49</v>
      </c>
      <c r="BQ173" s="77">
        <v>6.5816E-3</v>
      </c>
      <c r="BR173" s="77">
        <v>1.3658999999999999E-2</v>
      </c>
      <c r="BS173" s="77">
        <v>2.1281999999999999E-2</v>
      </c>
      <c r="BT173" s="77">
        <v>2.94548E-2</v>
      </c>
      <c r="BU173" s="77">
        <v>3.8180199999999997E-2</v>
      </c>
      <c r="BV173" s="77">
        <v>4.7503299999999998E-2</v>
      </c>
      <c r="BW173" s="77">
        <v>5.7452299999999998E-2</v>
      </c>
      <c r="BX173" s="77">
        <v>6.8095299999999997E-2</v>
      </c>
      <c r="BY173" s="77">
        <v>7.9664499999999999E-2</v>
      </c>
      <c r="BZ173" s="77">
        <v>9.2284000000000005E-2</v>
      </c>
      <c r="CA173" s="77">
        <v>0.1060276</v>
      </c>
      <c r="CB173" s="77">
        <v>0.1209339</v>
      </c>
      <c r="CC173" s="77">
        <v>0.13707430000000001</v>
      </c>
      <c r="CD173" s="77">
        <v>0.15445690000000001</v>
      </c>
      <c r="CE173" s="77">
        <v>0.17319860000000001</v>
      </c>
      <c r="CF173" s="96"/>
      <c r="DI173" s="94"/>
      <c r="DJ173" s="119"/>
      <c r="DK173" s="85"/>
      <c r="DL173" s="85"/>
      <c r="DM173" s="85"/>
      <c r="DN173" s="85"/>
      <c r="DO173" s="85"/>
      <c r="DP173" s="85"/>
      <c r="DQ173" s="85"/>
      <c r="DR173" s="85"/>
      <c r="DS173" s="85"/>
      <c r="DT173" s="85"/>
      <c r="DU173" s="85"/>
      <c r="DV173" s="85"/>
      <c r="DW173" s="85"/>
      <c r="DX173" s="85"/>
      <c r="DY173" s="85"/>
      <c r="DZ173" s="95"/>
      <c r="EA173" s="119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  <c r="EL173" s="85"/>
      <c r="EM173" s="85"/>
      <c r="EN173" s="85"/>
      <c r="EO173" s="85"/>
      <c r="EP173" s="85"/>
      <c r="EQ173" s="96"/>
      <c r="ES173" s="94"/>
      <c r="ET173" s="119"/>
      <c r="EU173" s="85"/>
      <c r="EV173" s="85"/>
      <c r="EW173" s="85"/>
      <c r="EX173" s="85"/>
      <c r="EY173" s="85"/>
      <c r="EZ173" s="85"/>
      <c r="FA173" s="85"/>
      <c r="FB173" s="85"/>
      <c r="FC173" s="85"/>
      <c r="FD173" s="85"/>
      <c r="FE173" s="85"/>
      <c r="FF173" s="85"/>
      <c r="FG173" s="85"/>
      <c r="FH173" s="85"/>
      <c r="FI173" s="85"/>
      <c r="FJ173" s="95"/>
      <c r="FK173" s="119"/>
      <c r="FL173" s="85"/>
      <c r="FM173" s="85"/>
      <c r="FN173" s="85"/>
      <c r="FO173" s="85"/>
      <c r="FP173" s="85"/>
      <c r="FQ173" s="85"/>
      <c r="FR173" s="85"/>
      <c r="FS173" s="85"/>
      <c r="FT173" s="85"/>
      <c r="FU173" s="85"/>
      <c r="FV173" s="85"/>
      <c r="FW173" s="85"/>
      <c r="FX173" s="85"/>
      <c r="FY173" s="85"/>
      <c r="FZ173" s="85"/>
      <c r="GA173" s="96"/>
    </row>
    <row r="174" spans="12:183" ht="15" customHeight="1" x14ac:dyDescent="0.25">
      <c r="AX174" s="94"/>
      <c r="AY174" s="65">
        <v>50</v>
      </c>
      <c r="AZ174" s="77">
        <v>1.27186E-2</v>
      </c>
      <c r="BA174" s="77">
        <v>2.6479900000000001E-2</v>
      </c>
      <c r="BB174" s="77">
        <v>4.1290300000000002E-2</v>
      </c>
      <c r="BC174" s="77">
        <v>5.7165800000000003E-2</v>
      </c>
      <c r="BD174" s="77">
        <v>7.4201500000000004E-2</v>
      </c>
      <c r="BE174" s="77">
        <v>9.2537499999999995E-2</v>
      </c>
      <c r="BF174" s="77">
        <v>0.1123392</v>
      </c>
      <c r="BG174" s="77">
        <v>0.1337651</v>
      </c>
      <c r="BH174" s="77">
        <v>0.1569237</v>
      </c>
      <c r="BI174" s="77">
        <v>0.18188579999999999</v>
      </c>
      <c r="BJ174" s="77">
        <v>0.208596</v>
      </c>
      <c r="BK174" s="77">
        <v>0.23703150000000001</v>
      </c>
      <c r="BL174" s="77">
        <v>0.267183</v>
      </c>
      <c r="BM174" s="77">
        <v>0.29910740000000002</v>
      </c>
      <c r="BN174" s="77">
        <v>0.33288879999999998</v>
      </c>
      <c r="BO174" s="95"/>
      <c r="BP174" s="65">
        <v>50</v>
      </c>
      <c r="BQ174" s="77">
        <v>7.1152999999999997E-3</v>
      </c>
      <c r="BR174" s="77">
        <v>1.47791E-2</v>
      </c>
      <c r="BS174" s="77">
        <v>2.2995600000000001E-2</v>
      </c>
      <c r="BT174" s="77">
        <v>3.1767799999999999E-2</v>
      </c>
      <c r="BU174" s="77">
        <v>4.1140900000000001E-2</v>
      </c>
      <c r="BV174" s="77">
        <v>5.1143099999999997E-2</v>
      </c>
      <c r="BW174" s="77">
        <v>6.1843099999999998E-2</v>
      </c>
      <c r="BX174" s="77">
        <v>7.3474399999999995E-2</v>
      </c>
      <c r="BY174" s="77">
        <v>8.6161399999999999E-2</v>
      </c>
      <c r="BZ174" s="77">
        <v>9.9978600000000001E-2</v>
      </c>
      <c r="CA174" s="77">
        <v>0.11496480000000001</v>
      </c>
      <c r="CB174" s="77">
        <v>0.13119159999999999</v>
      </c>
      <c r="CC174" s="77">
        <v>0.1486673</v>
      </c>
      <c r="CD174" s="77">
        <v>0.16750950000000001</v>
      </c>
      <c r="CE174" s="77">
        <v>0.18784429999999999</v>
      </c>
      <c r="CF174" s="96"/>
      <c r="DI174" s="94"/>
      <c r="DJ174" s="119"/>
      <c r="DK174" s="85"/>
      <c r="DL174" s="85"/>
      <c r="DM174" s="85"/>
      <c r="DN174" s="85"/>
      <c r="DO174" s="85"/>
      <c r="DP174" s="85"/>
      <c r="DQ174" s="85"/>
      <c r="DR174" s="85"/>
      <c r="DS174" s="85"/>
      <c r="DT174" s="85"/>
      <c r="DU174" s="85"/>
      <c r="DV174" s="85"/>
      <c r="DW174" s="85"/>
      <c r="DX174" s="85"/>
      <c r="DY174" s="85"/>
      <c r="DZ174" s="95"/>
      <c r="EA174" s="119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  <c r="EL174" s="85"/>
      <c r="EM174" s="85"/>
      <c r="EN174" s="85"/>
      <c r="EO174" s="85"/>
      <c r="EP174" s="85"/>
      <c r="EQ174" s="96"/>
      <c r="ES174" s="94"/>
      <c r="ET174" s="119"/>
      <c r="EU174" s="85"/>
      <c r="EV174" s="85"/>
      <c r="EW174" s="85"/>
      <c r="EX174" s="85"/>
      <c r="EY174" s="85"/>
      <c r="EZ174" s="85"/>
      <c r="FA174" s="85"/>
      <c r="FB174" s="85"/>
      <c r="FC174" s="85"/>
      <c r="FD174" s="85"/>
      <c r="FE174" s="85"/>
      <c r="FF174" s="85"/>
      <c r="FG174" s="85"/>
      <c r="FH174" s="85"/>
      <c r="FI174" s="85"/>
      <c r="FJ174" s="95"/>
      <c r="FK174" s="119"/>
      <c r="FL174" s="85"/>
      <c r="FM174" s="85"/>
      <c r="FN174" s="85"/>
      <c r="FO174" s="85"/>
      <c r="FP174" s="85"/>
      <c r="FQ174" s="85"/>
      <c r="FR174" s="85"/>
      <c r="FS174" s="85"/>
      <c r="FT174" s="85"/>
      <c r="FU174" s="85"/>
      <c r="FV174" s="85"/>
      <c r="FW174" s="85"/>
      <c r="FX174" s="85"/>
      <c r="FY174" s="85"/>
      <c r="FZ174" s="85"/>
      <c r="GA174" s="96"/>
    </row>
    <row r="175" spans="12:183" ht="15" customHeight="1" x14ac:dyDescent="0.25">
      <c r="AX175" s="94"/>
      <c r="AY175" s="65">
        <v>51</v>
      </c>
      <c r="AZ175" s="77">
        <v>1.39045E-2</v>
      </c>
      <c r="BA175" s="77">
        <v>2.8868899999999999E-2</v>
      </c>
      <c r="BB175" s="77">
        <v>4.4909600000000001E-2</v>
      </c>
      <c r="BC175" s="77">
        <v>6.2122499999999997E-2</v>
      </c>
      <c r="BD175" s="77">
        <v>8.0649299999999993E-2</v>
      </c>
      <c r="BE175" s="77">
        <v>0.10065689999999999</v>
      </c>
      <c r="BF175" s="77">
        <v>0.12230580000000001</v>
      </c>
      <c r="BG175" s="77">
        <v>0.14570530000000001</v>
      </c>
      <c r="BH175" s="77">
        <v>0.1709271</v>
      </c>
      <c r="BI175" s="77">
        <v>0.19791520000000001</v>
      </c>
      <c r="BJ175" s="77">
        <v>0.2266464</v>
      </c>
      <c r="BK175" s="77">
        <v>0.2571116</v>
      </c>
      <c r="BL175" s="77">
        <v>0.28936820000000002</v>
      </c>
      <c r="BM175" s="77">
        <v>0.32350099999999998</v>
      </c>
      <c r="BN175" s="77">
        <v>0.3596298</v>
      </c>
      <c r="BO175" s="95"/>
      <c r="BP175" s="65">
        <v>51</v>
      </c>
      <c r="BQ175" s="77">
        <v>7.7082000000000001E-3</v>
      </c>
      <c r="BR175" s="77">
        <v>1.5972299999999998E-2</v>
      </c>
      <c r="BS175" s="77">
        <v>2.4795399999999999E-2</v>
      </c>
      <c r="BT175" s="77">
        <v>3.4222700000000002E-2</v>
      </c>
      <c r="BU175" s="77">
        <v>4.42829E-2</v>
      </c>
      <c r="BV175" s="77">
        <v>5.5044900000000001E-2</v>
      </c>
      <c r="BW175" s="77">
        <v>6.6743499999999997E-2</v>
      </c>
      <c r="BX175" s="77">
        <v>7.9504099999999994E-2</v>
      </c>
      <c r="BY175" s="77">
        <v>9.3401300000000007E-2</v>
      </c>
      <c r="BZ175" s="77">
        <v>0.1084743</v>
      </c>
      <c r="CA175" s="77">
        <v>0.12479510000000001</v>
      </c>
      <c r="CB175" s="77">
        <v>0.1423721</v>
      </c>
      <c r="CC175" s="77">
        <v>0.16132340000000001</v>
      </c>
      <c r="CD175" s="77">
        <v>0.1817761</v>
      </c>
      <c r="CE175" s="77">
        <v>0.2039</v>
      </c>
      <c r="CF175" s="96"/>
      <c r="DI175" s="94"/>
      <c r="DJ175" s="119"/>
      <c r="DK175" s="85"/>
      <c r="DL175" s="85"/>
      <c r="DM175" s="85"/>
      <c r="DN175" s="85"/>
      <c r="DO175" s="85"/>
      <c r="DP175" s="85"/>
      <c r="DQ175" s="85"/>
      <c r="DR175" s="85"/>
      <c r="DS175" s="85"/>
      <c r="DT175" s="85"/>
      <c r="DU175" s="85"/>
      <c r="DV175" s="85"/>
      <c r="DW175" s="85"/>
      <c r="DX175" s="85"/>
      <c r="DY175" s="85"/>
      <c r="DZ175" s="95"/>
      <c r="EA175" s="119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  <c r="EL175" s="85"/>
      <c r="EM175" s="85"/>
      <c r="EN175" s="85"/>
      <c r="EO175" s="85"/>
      <c r="EP175" s="85"/>
      <c r="EQ175" s="96"/>
      <c r="ES175" s="94"/>
      <c r="ET175" s="119"/>
      <c r="EU175" s="85"/>
      <c r="EV175" s="85"/>
      <c r="EW175" s="85"/>
      <c r="EX175" s="85"/>
      <c r="EY175" s="85"/>
      <c r="EZ175" s="85"/>
      <c r="FA175" s="85"/>
      <c r="FB175" s="85"/>
      <c r="FC175" s="85"/>
      <c r="FD175" s="85"/>
      <c r="FE175" s="85"/>
      <c r="FF175" s="85"/>
      <c r="FG175" s="85"/>
      <c r="FH175" s="85"/>
      <c r="FI175" s="85"/>
      <c r="FJ175" s="95"/>
      <c r="FK175" s="119"/>
      <c r="FL175" s="85"/>
      <c r="FM175" s="85"/>
      <c r="FN175" s="85"/>
      <c r="FO175" s="85"/>
      <c r="FP175" s="85"/>
      <c r="FQ175" s="85"/>
      <c r="FR175" s="85"/>
      <c r="FS175" s="85"/>
      <c r="FT175" s="85"/>
      <c r="FU175" s="85"/>
      <c r="FV175" s="85"/>
      <c r="FW175" s="85"/>
      <c r="FX175" s="85"/>
      <c r="FY175" s="85"/>
      <c r="FZ175" s="85"/>
      <c r="GA175" s="96"/>
    </row>
    <row r="176" spans="12:183" ht="15" customHeight="1" x14ac:dyDescent="0.25">
      <c r="AX176" s="94"/>
      <c r="AY176" s="65">
        <v>52</v>
      </c>
      <c r="AZ176" s="77">
        <v>1.51348E-2</v>
      </c>
      <c r="BA176" s="77">
        <v>3.13581E-2</v>
      </c>
      <c r="BB176" s="77">
        <v>4.8766999999999998E-2</v>
      </c>
      <c r="BC176" s="77">
        <v>6.7504599999999998E-2</v>
      </c>
      <c r="BD176" s="77">
        <v>8.7740100000000001E-2</v>
      </c>
      <c r="BE176" s="77">
        <v>0.10963539999999999</v>
      </c>
      <c r="BF176" s="77">
        <v>0.13330130000000001</v>
      </c>
      <c r="BG176" s="77">
        <v>0.15881020000000001</v>
      </c>
      <c r="BH176" s="77">
        <v>0.18610550000000001</v>
      </c>
      <c r="BI176" s="77">
        <v>0.21516379999999999</v>
      </c>
      <c r="BJ176" s="77">
        <v>0.2459759</v>
      </c>
      <c r="BK176" s="77">
        <v>0.2785996</v>
      </c>
      <c r="BL176" s="77">
        <v>0.31312099999999998</v>
      </c>
      <c r="BM176" s="77">
        <v>0.34966120000000001</v>
      </c>
      <c r="BN176" s="77">
        <v>0.38831369999999998</v>
      </c>
      <c r="BO176" s="95"/>
      <c r="BP176" s="65">
        <v>52</v>
      </c>
      <c r="BQ176" s="77">
        <v>8.3160000000000005E-3</v>
      </c>
      <c r="BR176" s="77">
        <v>1.7194399999999999E-2</v>
      </c>
      <c r="BS176" s="77">
        <v>2.6681E-2</v>
      </c>
      <c r="BT176" s="77">
        <v>3.6804299999999998E-2</v>
      </c>
      <c r="BU176" s="77">
        <v>4.76339E-2</v>
      </c>
      <c r="BV176" s="77">
        <v>5.9406E-2</v>
      </c>
      <c r="BW176" s="77">
        <v>7.2246699999999997E-2</v>
      </c>
      <c r="BX176" s="77">
        <v>8.6231100000000005E-2</v>
      </c>
      <c r="BY176" s="77">
        <v>0.1013988</v>
      </c>
      <c r="BZ176" s="77">
        <v>0.1178221</v>
      </c>
      <c r="CA176" s="77">
        <v>0.1355095</v>
      </c>
      <c r="CB176" s="77">
        <v>0.15457969999999999</v>
      </c>
      <c r="CC176" s="77">
        <v>0.17516090000000001</v>
      </c>
      <c r="CD176" s="77">
        <v>0.1974236</v>
      </c>
      <c r="CE176" s="77">
        <v>0.22157279999999999</v>
      </c>
      <c r="CF176" s="96"/>
      <c r="DI176" s="94"/>
      <c r="DJ176" s="119"/>
      <c r="DK176" s="85"/>
      <c r="DL176" s="85"/>
      <c r="DM176" s="85"/>
      <c r="DN176" s="85"/>
      <c r="DO176" s="85"/>
      <c r="DP176" s="85"/>
      <c r="DQ176" s="85"/>
      <c r="DR176" s="85"/>
      <c r="DS176" s="85"/>
      <c r="DT176" s="85"/>
      <c r="DU176" s="85"/>
      <c r="DV176" s="85"/>
      <c r="DW176" s="85"/>
      <c r="DX176" s="85"/>
      <c r="DY176" s="85"/>
      <c r="DZ176" s="95"/>
      <c r="EA176" s="119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  <c r="EL176" s="85"/>
      <c r="EM176" s="85"/>
      <c r="EN176" s="85"/>
      <c r="EO176" s="85"/>
      <c r="EP176" s="85"/>
      <c r="EQ176" s="96"/>
      <c r="ES176" s="94"/>
      <c r="ET176" s="119"/>
      <c r="EU176" s="85"/>
      <c r="EV176" s="85"/>
      <c r="EW176" s="85"/>
      <c r="EX176" s="85"/>
      <c r="EY176" s="85"/>
      <c r="EZ176" s="85"/>
      <c r="FA176" s="85"/>
      <c r="FB176" s="85"/>
      <c r="FC176" s="85"/>
      <c r="FD176" s="85"/>
      <c r="FE176" s="85"/>
      <c r="FF176" s="85"/>
      <c r="FG176" s="85"/>
      <c r="FH176" s="85"/>
      <c r="FI176" s="85"/>
      <c r="FJ176" s="95"/>
      <c r="FK176" s="119"/>
      <c r="FL176" s="85"/>
      <c r="FM176" s="85"/>
      <c r="FN176" s="85"/>
      <c r="FO176" s="85"/>
      <c r="FP176" s="85"/>
      <c r="FQ176" s="85"/>
      <c r="FR176" s="85"/>
      <c r="FS176" s="85"/>
      <c r="FT176" s="85"/>
      <c r="FU176" s="85"/>
      <c r="FV176" s="85"/>
      <c r="FW176" s="85"/>
      <c r="FX176" s="85"/>
      <c r="FY176" s="85"/>
      <c r="FZ176" s="85"/>
      <c r="GA176" s="96"/>
    </row>
    <row r="177" spans="50:183" ht="15" customHeight="1" x14ac:dyDescent="0.25">
      <c r="AX177" s="94"/>
      <c r="AY177" s="65">
        <v>53</v>
      </c>
      <c r="AZ177" s="77">
        <v>1.6424500000000002E-2</v>
      </c>
      <c r="BA177" s="77">
        <v>3.4049299999999998E-2</v>
      </c>
      <c r="BB177" s="77">
        <v>5.3019400000000001E-2</v>
      </c>
      <c r="BC177" s="77">
        <v>7.3505799999999996E-2</v>
      </c>
      <c r="BD177" s="77">
        <v>9.5672800000000002E-2</v>
      </c>
      <c r="BE177" s="77">
        <v>0.11963219999999999</v>
      </c>
      <c r="BF177" s="77">
        <v>0.14545749999999999</v>
      </c>
      <c r="BG177" s="77">
        <v>0.17309140000000001</v>
      </c>
      <c r="BH177" s="77">
        <v>0.2025102</v>
      </c>
      <c r="BI177" s="77">
        <v>0.23370440000000001</v>
      </c>
      <c r="BJ177" s="77">
        <v>0.26673279999999999</v>
      </c>
      <c r="BK177" s="77">
        <v>0.30168240000000002</v>
      </c>
      <c r="BL177" s="77">
        <v>0.33867580000000003</v>
      </c>
      <c r="BM177" s="77">
        <v>0.37780780000000003</v>
      </c>
      <c r="BN177" s="77">
        <v>0.4191009</v>
      </c>
      <c r="BO177" s="95"/>
      <c r="BP177" s="65">
        <v>53</v>
      </c>
      <c r="BQ177" s="77">
        <v>8.9385999999999997E-3</v>
      </c>
      <c r="BR177" s="77">
        <v>1.84894E-2</v>
      </c>
      <c r="BS177" s="77">
        <v>2.8681399999999999E-2</v>
      </c>
      <c r="BT177" s="77">
        <v>3.9584399999999999E-2</v>
      </c>
      <c r="BU177" s="77">
        <v>5.1436200000000001E-2</v>
      </c>
      <c r="BV177" s="77">
        <v>6.4364000000000005E-2</v>
      </c>
      <c r="BW177" s="77">
        <v>7.8443200000000005E-2</v>
      </c>
      <c r="BX177" s="77">
        <v>9.3713699999999997E-2</v>
      </c>
      <c r="BY177" s="77">
        <v>0.11024829999999999</v>
      </c>
      <c r="BZ177" s="77">
        <v>0.12805549999999999</v>
      </c>
      <c r="CA177" s="77">
        <v>0.147255</v>
      </c>
      <c r="CB177" s="77">
        <v>0.16797570000000001</v>
      </c>
      <c r="CC177" s="77">
        <v>0.19038939999999999</v>
      </c>
      <c r="CD177" s="77">
        <v>0.21470220000000001</v>
      </c>
      <c r="CE177" s="77">
        <v>0.24110690000000001</v>
      </c>
      <c r="CF177" s="96"/>
      <c r="DI177" s="94"/>
      <c r="DJ177" s="119"/>
      <c r="DK177" s="85"/>
      <c r="DL177" s="85"/>
      <c r="DM177" s="85"/>
      <c r="DN177" s="85"/>
      <c r="DO177" s="85"/>
      <c r="DP177" s="85"/>
      <c r="DQ177" s="85"/>
      <c r="DR177" s="85"/>
      <c r="DS177" s="85"/>
      <c r="DT177" s="85"/>
      <c r="DU177" s="85"/>
      <c r="DV177" s="85"/>
      <c r="DW177" s="85"/>
      <c r="DX177" s="85"/>
      <c r="DY177" s="85"/>
      <c r="DZ177" s="95"/>
      <c r="EA177" s="119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  <c r="EL177" s="85"/>
      <c r="EM177" s="85"/>
      <c r="EN177" s="85"/>
      <c r="EO177" s="85"/>
      <c r="EP177" s="85"/>
      <c r="EQ177" s="96"/>
      <c r="ES177" s="94"/>
      <c r="ET177" s="119"/>
      <c r="EU177" s="85"/>
      <c r="EV177" s="85"/>
      <c r="EW177" s="85"/>
      <c r="EX177" s="85"/>
      <c r="EY177" s="85"/>
      <c r="EZ177" s="85"/>
      <c r="FA177" s="85"/>
      <c r="FB177" s="85"/>
      <c r="FC177" s="85"/>
      <c r="FD177" s="85"/>
      <c r="FE177" s="85"/>
      <c r="FF177" s="85"/>
      <c r="FG177" s="85"/>
      <c r="FH177" s="85"/>
      <c r="FI177" s="85"/>
      <c r="FJ177" s="95"/>
      <c r="FK177" s="119"/>
      <c r="FL177" s="85"/>
      <c r="FM177" s="85"/>
      <c r="FN177" s="85"/>
      <c r="FO177" s="85"/>
      <c r="FP177" s="85"/>
      <c r="FQ177" s="85"/>
      <c r="FR177" s="85"/>
      <c r="FS177" s="85"/>
      <c r="FT177" s="85"/>
      <c r="FU177" s="85"/>
      <c r="FV177" s="85"/>
      <c r="FW177" s="85"/>
      <c r="FX177" s="85"/>
      <c r="FY177" s="85"/>
      <c r="FZ177" s="85"/>
      <c r="GA177" s="96"/>
    </row>
    <row r="178" spans="50:183" ht="15" customHeight="1" x14ac:dyDescent="0.25">
      <c r="AX178" s="94"/>
      <c r="AY178" s="65">
        <v>54</v>
      </c>
      <c r="AZ178" s="77">
        <v>1.78624E-2</v>
      </c>
      <c r="BA178" s="77">
        <v>3.7088000000000003E-2</v>
      </c>
      <c r="BB178" s="77">
        <v>5.7850600000000002E-2</v>
      </c>
      <c r="BC178" s="77">
        <v>8.0316200000000004E-2</v>
      </c>
      <c r="BD178" s="77">
        <v>0.10459839999999999</v>
      </c>
      <c r="BE178" s="77">
        <v>0.13077179999999999</v>
      </c>
      <c r="BF178" s="77">
        <v>0.158778</v>
      </c>
      <c r="BG178" s="77">
        <v>0.18859319999999999</v>
      </c>
      <c r="BH178" s="77">
        <v>0.22020780000000001</v>
      </c>
      <c r="BI178" s="77">
        <v>0.2536813</v>
      </c>
      <c r="BJ178" s="77">
        <v>0.28910180000000002</v>
      </c>
      <c r="BK178" s="77">
        <v>0.32659369999999999</v>
      </c>
      <c r="BL178" s="77">
        <v>0.366253</v>
      </c>
      <c r="BM178" s="77">
        <v>0.40810259999999998</v>
      </c>
      <c r="BN178" s="77">
        <v>0.45215549999999999</v>
      </c>
      <c r="BO178" s="95"/>
      <c r="BP178" s="65">
        <v>54</v>
      </c>
      <c r="BQ178" s="77">
        <v>9.6205000000000006E-3</v>
      </c>
      <c r="BR178" s="77">
        <v>1.98867E-2</v>
      </c>
      <c r="BS178" s="77">
        <v>3.08691E-2</v>
      </c>
      <c r="BT178" s="77">
        <v>4.2807400000000002E-2</v>
      </c>
      <c r="BU178" s="77">
        <v>5.5829299999999998E-2</v>
      </c>
      <c r="BV178" s="77">
        <v>7.0011199999999996E-2</v>
      </c>
      <c r="BW178" s="77">
        <v>8.5392999999999997E-2</v>
      </c>
      <c r="BX178" s="77">
        <v>0.1020481</v>
      </c>
      <c r="BY178" s="77">
        <v>0.1199852</v>
      </c>
      <c r="BZ178" s="77">
        <v>0.13932459999999999</v>
      </c>
      <c r="CA178" s="77">
        <v>0.16019630000000001</v>
      </c>
      <c r="CB178" s="77">
        <v>0.1827733</v>
      </c>
      <c r="CC178" s="77">
        <v>0.20726339999999999</v>
      </c>
      <c r="CD178" s="77">
        <v>0.2338606</v>
      </c>
      <c r="CE178" s="77">
        <v>0.26283410000000001</v>
      </c>
      <c r="CF178" s="96"/>
      <c r="DI178" s="94"/>
      <c r="DJ178" s="119"/>
      <c r="DK178" s="85"/>
      <c r="DL178" s="85"/>
      <c r="DM178" s="85"/>
      <c r="DN178" s="85"/>
      <c r="DO178" s="85"/>
      <c r="DP178" s="85"/>
      <c r="DQ178" s="85"/>
      <c r="DR178" s="85"/>
      <c r="DS178" s="85"/>
      <c r="DT178" s="85"/>
      <c r="DU178" s="85"/>
      <c r="DV178" s="85"/>
      <c r="DW178" s="85"/>
      <c r="DX178" s="85"/>
      <c r="DY178" s="85"/>
      <c r="DZ178" s="95"/>
      <c r="EA178" s="119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  <c r="EL178" s="85"/>
      <c r="EM178" s="85"/>
      <c r="EN178" s="85"/>
      <c r="EO178" s="85"/>
      <c r="EP178" s="85"/>
      <c r="EQ178" s="96"/>
      <c r="ES178" s="94"/>
      <c r="ET178" s="119"/>
      <c r="EU178" s="85"/>
      <c r="EV178" s="85"/>
      <c r="EW178" s="85"/>
      <c r="EX178" s="85"/>
      <c r="EY178" s="85"/>
      <c r="EZ178" s="85"/>
      <c r="FA178" s="85"/>
      <c r="FB178" s="85"/>
      <c r="FC178" s="85"/>
      <c r="FD178" s="85"/>
      <c r="FE178" s="85"/>
      <c r="FF178" s="85"/>
      <c r="FG178" s="85"/>
      <c r="FH178" s="85"/>
      <c r="FI178" s="85"/>
      <c r="FJ178" s="95"/>
      <c r="FK178" s="119"/>
      <c r="FL178" s="85"/>
      <c r="FM178" s="85"/>
      <c r="FN178" s="85"/>
      <c r="FO178" s="85"/>
      <c r="FP178" s="85"/>
      <c r="FQ178" s="85"/>
      <c r="FR178" s="85"/>
      <c r="FS178" s="85"/>
      <c r="FT178" s="85"/>
      <c r="FU178" s="85"/>
      <c r="FV178" s="85"/>
      <c r="FW178" s="85"/>
      <c r="FX178" s="85"/>
      <c r="FY178" s="85"/>
      <c r="FZ178" s="85"/>
      <c r="GA178" s="96"/>
    </row>
    <row r="179" spans="50:183" ht="15" customHeight="1" x14ac:dyDescent="0.25">
      <c r="AX179" s="94"/>
      <c r="AY179" s="65">
        <v>55</v>
      </c>
      <c r="AZ179" s="77">
        <v>1.9507799999999999E-2</v>
      </c>
      <c r="BA179" s="77">
        <v>4.0574899999999997E-2</v>
      </c>
      <c r="BB179" s="77">
        <v>6.3370200000000002E-2</v>
      </c>
      <c r="BC179" s="77">
        <v>8.8008699999999995E-2</v>
      </c>
      <c r="BD179" s="77">
        <v>0.114566</v>
      </c>
      <c r="BE179" s="77">
        <v>0.1429832</v>
      </c>
      <c r="BF179" s="77">
        <v>0.1732359</v>
      </c>
      <c r="BG179" s="77">
        <v>0.20531430000000001</v>
      </c>
      <c r="BH179" s="77">
        <v>0.23927889999999999</v>
      </c>
      <c r="BI179" s="77">
        <v>0.27521909999999999</v>
      </c>
      <c r="BJ179" s="77">
        <v>0.31326110000000001</v>
      </c>
      <c r="BK179" s="77">
        <v>0.35350229999999999</v>
      </c>
      <c r="BL179" s="77">
        <v>0.39596589999999998</v>
      </c>
      <c r="BM179" s="77">
        <v>0.44066519999999998</v>
      </c>
      <c r="BN179" s="77">
        <v>0.48750379999999999</v>
      </c>
      <c r="BO179" s="95"/>
      <c r="BP179" s="65">
        <v>55</v>
      </c>
      <c r="BQ179" s="77">
        <v>1.03468E-2</v>
      </c>
      <c r="BR179" s="77">
        <v>2.1415400000000001E-2</v>
      </c>
      <c r="BS179" s="77">
        <v>3.3447400000000002E-2</v>
      </c>
      <c r="BT179" s="77">
        <v>4.6571599999999998E-2</v>
      </c>
      <c r="BU179" s="77">
        <v>6.0864799999999997E-2</v>
      </c>
      <c r="BV179" s="77">
        <v>7.6367199999999996E-2</v>
      </c>
      <c r="BW179" s="77">
        <v>9.3153100000000003E-2</v>
      </c>
      <c r="BX179" s="77">
        <v>0.11123089999999999</v>
      </c>
      <c r="BY179" s="77">
        <v>0.13072220000000001</v>
      </c>
      <c r="BZ179" s="77">
        <v>0.1517577</v>
      </c>
      <c r="CA179" s="77">
        <v>0.1745119</v>
      </c>
      <c r="CB179" s="77">
        <v>0.19919419999999999</v>
      </c>
      <c r="CC179" s="77">
        <v>0.22600020000000001</v>
      </c>
      <c r="CD179" s="77">
        <v>0.25520110000000001</v>
      </c>
      <c r="CE179" s="77">
        <v>0.28708549999999999</v>
      </c>
      <c r="CF179" s="96"/>
      <c r="DI179" s="94"/>
      <c r="DJ179" s="119"/>
      <c r="DK179" s="85"/>
      <c r="DL179" s="85"/>
      <c r="DM179" s="85"/>
      <c r="DN179" s="85"/>
      <c r="DO179" s="85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95"/>
      <c r="EA179" s="119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  <c r="EL179" s="85"/>
      <c r="EM179" s="85"/>
      <c r="EN179" s="85"/>
      <c r="EO179" s="85"/>
      <c r="EP179" s="85"/>
      <c r="EQ179" s="96"/>
      <c r="ES179" s="94"/>
      <c r="ET179" s="119"/>
      <c r="EU179" s="85"/>
      <c r="EV179" s="85"/>
      <c r="EW179" s="85"/>
      <c r="EX179" s="85"/>
      <c r="EY179" s="85"/>
      <c r="EZ179" s="85"/>
      <c r="FA179" s="85"/>
      <c r="FB179" s="85"/>
      <c r="FC179" s="85"/>
      <c r="FD179" s="85"/>
      <c r="FE179" s="85"/>
      <c r="FF179" s="85"/>
      <c r="FG179" s="85"/>
      <c r="FH179" s="85"/>
      <c r="FI179" s="85"/>
      <c r="FJ179" s="95"/>
      <c r="FK179" s="119"/>
      <c r="FL179" s="85"/>
      <c r="FM179" s="85"/>
      <c r="FN179" s="85"/>
      <c r="FO179" s="85"/>
      <c r="FP179" s="85"/>
      <c r="FQ179" s="85"/>
      <c r="FR179" s="85"/>
      <c r="FS179" s="85"/>
      <c r="FT179" s="85"/>
      <c r="FU179" s="85"/>
      <c r="FV179" s="85"/>
      <c r="FW179" s="85"/>
      <c r="FX179" s="85"/>
      <c r="FY179" s="85"/>
      <c r="FZ179" s="85"/>
      <c r="GA179" s="96"/>
    </row>
    <row r="180" spans="50:183" ht="15" customHeight="1" x14ac:dyDescent="0.25">
      <c r="AX180" s="94"/>
      <c r="AY180" s="65">
        <v>56</v>
      </c>
      <c r="AZ180" s="77">
        <v>2.1405199999999999E-2</v>
      </c>
      <c r="BA180" s="77">
        <v>4.45662E-2</v>
      </c>
      <c r="BB180" s="77">
        <v>6.9599999999999995E-2</v>
      </c>
      <c r="BC180" s="77">
        <v>9.6583500000000003E-2</v>
      </c>
      <c r="BD180" s="77">
        <v>0.1254567</v>
      </c>
      <c r="BE180" s="77">
        <v>0.15619469999999999</v>
      </c>
      <c r="BF180" s="77">
        <v>0.18878780000000001</v>
      </c>
      <c r="BG180" s="77">
        <v>0.22329740000000001</v>
      </c>
      <c r="BH180" s="77">
        <v>0.2598143</v>
      </c>
      <c r="BI180" s="77">
        <v>0.29846669999999997</v>
      </c>
      <c r="BJ180" s="77">
        <v>0.33935359999999998</v>
      </c>
      <c r="BK180" s="77">
        <v>0.38249850000000002</v>
      </c>
      <c r="BL180" s="77">
        <v>0.42791499999999999</v>
      </c>
      <c r="BM180" s="77">
        <v>0.47550520000000002</v>
      </c>
      <c r="BN180" s="77"/>
      <c r="BO180" s="95"/>
      <c r="BP180" s="65">
        <v>56</v>
      </c>
      <c r="BQ180" s="77">
        <v>1.1162099999999999E-2</v>
      </c>
      <c r="BR180" s="77">
        <v>2.3295699999999999E-2</v>
      </c>
      <c r="BS180" s="77">
        <v>3.6530699999999999E-2</v>
      </c>
      <c r="BT180" s="77">
        <v>5.0944700000000002E-2</v>
      </c>
      <c r="BU180" s="77">
        <v>6.6578100000000001E-2</v>
      </c>
      <c r="BV180" s="77">
        <v>8.3505800000000005E-2</v>
      </c>
      <c r="BW180" s="77">
        <v>0.1017363</v>
      </c>
      <c r="BX180" s="77">
        <v>0.12139220000000001</v>
      </c>
      <c r="BY180" s="77">
        <v>0.14260529999999999</v>
      </c>
      <c r="BZ180" s="77">
        <v>0.1655518</v>
      </c>
      <c r="CA180" s="77">
        <v>0.19044249999999999</v>
      </c>
      <c r="CB180" s="77">
        <v>0.2174749</v>
      </c>
      <c r="CC180" s="77">
        <v>0.24692249999999999</v>
      </c>
      <c r="CD180" s="77">
        <v>0.2790762</v>
      </c>
      <c r="CE180" s="77"/>
      <c r="CF180" s="96"/>
      <c r="DI180" s="94"/>
      <c r="DJ180" s="119"/>
      <c r="DK180" s="85"/>
      <c r="DL180" s="85"/>
      <c r="DM180" s="85"/>
      <c r="DN180" s="85"/>
      <c r="DO180" s="85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95"/>
      <c r="EA180" s="119"/>
      <c r="EB180" s="85"/>
      <c r="EC180" s="85"/>
      <c r="ED180" s="85"/>
      <c r="EE180" s="85"/>
      <c r="EF180" s="85"/>
      <c r="EG180" s="85"/>
      <c r="EH180" s="85"/>
      <c r="EI180" s="85"/>
      <c r="EJ180" s="85"/>
      <c r="EK180" s="85"/>
      <c r="EL180" s="85"/>
      <c r="EM180" s="85"/>
      <c r="EN180" s="85"/>
      <c r="EO180" s="85"/>
      <c r="EP180" s="85"/>
      <c r="EQ180" s="96"/>
      <c r="ES180" s="94"/>
      <c r="ET180" s="119"/>
      <c r="EU180" s="85"/>
      <c r="EV180" s="85"/>
      <c r="EW180" s="85"/>
      <c r="EX180" s="85"/>
      <c r="EY180" s="85"/>
      <c r="EZ180" s="85"/>
      <c r="FA180" s="85"/>
      <c r="FB180" s="85"/>
      <c r="FC180" s="85"/>
      <c r="FD180" s="85"/>
      <c r="FE180" s="85"/>
      <c r="FF180" s="85"/>
      <c r="FG180" s="85"/>
      <c r="FH180" s="85"/>
      <c r="FI180" s="85"/>
      <c r="FJ180" s="95"/>
      <c r="FK180" s="119"/>
      <c r="FL180" s="85"/>
      <c r="FM180" s="85"/>
      <c r="FN180" s="85"/>
      <c r="FO180" s="85"/>
      <c r="FP180" s="85"/>
      <c r="FQ180" s="85"/>
      <c r="FR180" s="85"/>
      <c r="FS180" s="85"/>
      <c r="FT180" s="85"/>
      <c r="FU180" s="85"/>
      <c r="FV180" s="85"/>
      <c r="FW180" s="85"/>
      <c r="FX180" s="85"/>
      <c r="FY180" s="85"/>
      <c r="FZ180" s="85"/>
      <c r="GA180" s="96"/>
    </row>
    <row r="181" spans="50:183" ht="15" customHeight="1" x14ac:dyDescent="0.25">
      <c r="AX181" s="94"/>
      <c r="AY181" s="65">
        <v>57</v>
      </c>
      <c r="AZ181" s="77">
        <v>2.3569400000000001E-2</v>
      </c>
      <c r="BA181" s="77">
        <v>4.9044699999999997E-2</v>
      </c>
      <c r="BB181" s="77">
        <v>7.6504000000000003E-2</v>
      </c>
      <c r="BC181" s="77">
        <v>0.1058863</v>
      </c>
      <c r="BD181" s="77">
        <v>0.13716639999999999</v>
      </c>
      <c r="BE181" s="77">
        <v>0.17033419999999999</v>
      </c>
      <c r="BF181" s="77">
        <v>0.2054523</v>
      </c>
      <c r="BG181" s="77">
        <v>0.2426132</v>
      </c>
      <c r="BH181" s="77">
        <v>0.28194710000000001</v>
      </c>
      <c r="BI181" s="77">
        <v>0.32355499999999998</v>
      </c>
      <c r="BJ181" s="77">
        <v>0.36746069999999997</v>
      </c>
      <c r="BK181" s="77">
        <v>0.41367809999999999</v>
      </c>
      <c r="BL181" s="77">
        <v>0.4621074</v>
      </c>
      <c r="BM181" s="77"/>
      <c r="BN181" s="77"/>
      <c r="BO181" s="95"/>
      <c r="BP181" s="65">
        <v>57</v>
      </c>
      <c r="BQ181" s="77">
        <v>1.22442E-2</v>
      </c>
      <c r="BR181" s="77">
        <v>2.5599899999999998E-2</v>
      </c>
      <c r="BS181" s="77">
        <v>4.0145300000000002E-2</v>
      </c>
      <c r="BT181" s="77">
        <v>5.59213E-2</v>
      </c>
      <c r="BU181" s="77">
        <v>7.3003299999999993E-2</v>
      </c>
      <c r="BV181" s="77">
        <v>9.1399999999999995E-2</v>
      </c>
      <c r="BW181" s="77">
        <v>0.11123520000000001</v>
      </c>
      <c r="BX181" s="77">
        <v>0.1326417</v>
      </c>
      <c r="BY181" s="77">
        <v>0.1557974</v>
      </c>
      <c r="BZ181" s="77">
        <v>0.1809152</v>
      </c>
      <c r="CA181" s="77">
        <v>0.20819409999999999</v>
      </c>
      <c r="CB181" s="77">
        <v>0.23791010000000001</v>
      </c>
      <c r="CC181" s="77">
        <v>0.27035700000000001</v>
      </c>
      <c r="CD181" s="77"/>
      <c r="CE181" s="77"/>
      <c r="CF181" s="96"/>
      <c r="DI181" s="94"/>
      <c r="DJ181" s="119"/>
      <c r="DK181" s="85"/>
      <c r="DL181" s="85"/>
      <c r="DM181" s="85"/>
      <c r="DN181" s="85"/>
      <c r="DO181" s="85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95"/>
      <c r="EA181" s="119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  <c r="EL181" s="85"/>
      <c r="EM181" s="85"/>
      <c r="EN181" s="85"/>
      <c r="EO181" s="85"/>
      <c r="EP181" s="85"/>
      <c r="EQ181" s="96"/>
      <c r="ES181" s="94"/>
      <c r="ET181" s="119"/>
      <c r="EU181" s="85"/>
      <c r="EV181" s="85"/>
      <c r="EW181" s="85"/>
      <c r="EX181" s="85"/>
      <c r="EY181" s="85"/>
      <c r="EZ181" s="85"/>
      <c r="FA181" s="85"/>
      <c r="FB181" s="85"/>
      <c r="FC181" s="85"/>
      <c r="FD181" s="85"/>
      <c r="FE181" s="85"/>
      <c r="FF181" s="85"/>
      <c r="FG181" s="85"/>
      <c r="FH181" s="85"/>
      <c r="FI181" s="85"/>
      <c r="FJ181" s="95"/>
      <c r="FK181" s="119"/>
      <c r="FL181" s="85"/>
      <c r="FM181" s="85"/>
      <c r="FN181" s="85"/>
      <c r="FO181" s="85"/>
      <c r="FP181" s="85"/>
      <c r="FQ181" s="85"/>
      <c r="FR181" s="85"/>
      <c r="FS181" s="85"/>
      <c r="FT181" s="85"/>
      <c r="FU181" s="85"/>
      <c r="FV181" s="85"/>
      <c r="FW181" s="85"/>
      <c r="FX181" s="85"/>
      <c r="FY181" s="85"/>
      <c r="FZ181" s="85"/>
      <c r="GA181" s="96"/>
    </row>
    <row r="182" spans="50:183" ht="15" customHeight="1" x14ac:dyDescent="0.25">
      <c r="AX182" s="94"/>
      <c r="AY182" s="65">
        <v>58</v>
      </c>
      <c r="AZ182" s="77">
        <v>2.5970799999999999E-2</v>
      </c>
      <c r="BA182" s="77">
        <v>5.3964199999999997E-2</v>
      </c>
      <c r="BB182" s="77">
        <v>8.3918000000000006E-2</v>
      </c>
      <c r="BC182" s="77">
        <v>0.1158066</v>
      </c>
      <c r="BD182" s="77">
        <v>0.14961959999999999</v>
      </c>
      <c r="BE182" s="77">
        <v>0.1854208</v>
      </c>
      <c r="BF182" s="77">
        <v>0.22330439999999999</v>
      </c>
      <c r="BG182" s="77">
        <v>0.26340350000000001</v>
      </c>
      <c r="BH182" s="77">
        <v>0.3058207</v>
      </c>
      <c r="BI182" s="77">
        <v>0.35058040000000001</v>
      </c>
      <c r="BJ182" s="77">
        <v>0.39769670000000001</v>
      </c>
      <c r="BK182" s="77">
        <v>0.44706800000000002</v>
      </c>
      <c r="BL182" s="77"/>
      <c r="BM182" s="77"/>
      <c r="BN182" s="77"/>
      <c r="BO182" s="95"/>
      <c r="BP182" s="65">
        <v>58</v>
      </c>
      <c r="BQ182" s="77">
        <v>1.34894E-2</v>
      </c>
      <c r="BR182" s="77">
        <v>2.8180400000000001E-2</v>
      </c>
      <c r="BS182" s="77">
        <v>4.4114300000000002E-2</v>
      </c>
      <c r="BT182" s="77">
        <v>6.13673E-2</v>
      </c>
      <c r="BU182" s="77">
        <v>7.99483E-2</v>
      </c>
      <c r="BV182" s="77">
        <v>9.9982000000000001E-2</v>
      </c>
      <c r="BW182" s="77">
        <v>0.1216028</v>
      </c>
      <c r="BX182" s="77">
        <v>0.14499039999999999</v>
      </c>
      <c r="BY182" s="77">
        <v>0.1703595</v>
      </c>
      <c r="BZ182" s="77">
        <v>0.19791149999999999</v>
      </c>
      <c r="CA182" s="77">
        <v>0.22792509999999999</v>
      </c>
      <c r="CB182" s="77">
        <v>0.26069680000000001</v>
      </c>
      <c r="CC182" s="77"/>
      <c r="CD182" s="77"/>
      <c r="CE182" s="77"/>
      <c r="CF182" s="96"/>
      <c r="DI182" s="94"/>
      <c r="DJ182" s="119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95"/>
      <c r="EA182" s="119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  <c r="EL182" s="85"/>
      <c r="EM182" s="85"/>
      <c r="EN182" s="85"/>
      <c r="EO182" s="85"/>
      <c r="EP182" s="85"/>
      <c r="EQ182" s="96"/>
      <c r="ES182" s="94"/>
      <c r="ET182" s="119"/>
      <c r="EU182" s="85"/>
      <c r="EV182" s="85"/>
      <c r="EW182" s="85"/>
      <c r="EX182" s="85"/>
      <c r="EY182" s="85"/>
      <c r="EZ182" s="85"/>
      <c r="FA182" s="85"/>
      <c r="FB182" s="85"/>
      <c r="FC182" s="85"/>
      <c r="FD182" s="85"/>
      <c r="FE182" s="85"/>
      <c r="FF182" s="85"/>
      <c r="FG182" s="85"/>
      <c r="FH182" s="85"/>
      <c r="FI182" s="85"/>
      <c r="FJ182" s="95"/>
      <c r="FK182" s="119"/>
      <c r="FL182" s="85"/>
      <c r="FM182" s="85"/>
      <c r="FN182" s="85"/>
      <c r="FO182" s="85"/>
      <c r="FP182" s="85"/>
      <c r="FQ182" s="85"/>
      <c r="FR182" s="85"/>
      <c r="FS182" s="85"/>
      <c r="FT182" s="85"/>
      <c r="FU182" s="85"/>
      <c r="FV182" s="85"/>
      <c r="FW182" s="85"/>
      <c r="FX182" s="85"/>
      <c r="FY182" s="85"/>
      <c r="FZ182" s="85"/>
      <c r="GA182" s="96"/>
    </row>
    <row r="183" spans="50:183" ht="15" customHeight="1" x14ac:dyDescent="0.25">
      <c r="AX183" s="94"/>
      <c r="AY183" s="65">
        <v>59</v>
      </c>
      <c r="AZ183" s="77">
        <v>2.8594600000000001E-2</v>
      </c>
      <c r="BA183" s="77">
        <v>5.91917E-2</v>
      </c>
      <c r="BB183" s="77">
        <v>9.1764999999999999E-2</v>
      </c>
      <c r="BC183" s="77">
        <v>0.1263041</v>
      </c>
      <c r="BD183" s="77">
        <v>0.1628742</v>
      </c>
      <c r="BE183" s="77">
        <v>0.20157140000000001</v>
      </c>
      <c r="BF183" s="77">
        <v>0.24253160000000001</v>
      </c>
      <c r="BG183" s="77">
        <v>0.2858598</v>
      </c>
      <c r="BH183" s="77">
        <v>0.33158070000000001</v>
      </c>
      <c r="BI183" s="77">
        <v>0.37970890000000002</v>
      </c>
      <c r="BJ183" s="77">
        <v>0.43014049999999998</v>
      </c>
      <c r="BK183" s="77"/>
      <c r="BL183" s="77"/>
      <c r="BM183" s="77"/>
      <c r="BN183" s="77"/>
      <c r="BO183" s="95"/>
      <c r="BP183" s="65">
        <v>59</v>
      </c>
      <c r="BQ183" s="77">
        <v>1.48532E-2</v>
      </c>
      <c r="BR183" s="77">
        <v>3.0963000000000001E-2</v>
      </c>
      <c r="BS183" s="77">
        <v>4.8406499999999998E-2</v>
      </c>
      <c r="BT183" s="77">
        <v>6.7192600000000005E-2</v>
      </c>
      <c r="BU183" s="77">
        <v>8.7447499999999997E-2</v>
      </c>
      <c r="BV183" s="77">
        <v>0.1093071</v>
      </c>
      <c r="BW183" s="77">
        <v>0.13295280000000001</v>
      </c>
      <c r="BX183" s="77">
        <v>0.1586021</v>
      </c>
      <c r="BY183" s="77">
        <v>0.18645819999999999</v>
      </c>
      <c r="BZ183" s="77">
        <v>0.2168032</v>
      </c>
      <c r="CA183" s="77">
        <v>0.24993670000000001</v>
      </c>
      <c r="CB183" s="77"/>
      <c r="CC183" s="77"/>
      <c r="CD183" s="77"/>
      <c r="CE183" s="77"/>
      <c r="CF183" s="96"/>
      <c r="DI183" s="94"/>
      <c r="DJ183" s="119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95"/>
      <c r="EA183" s="119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  <c r="EL183" s="85"/>
      <c r="EM183" s="85"/>
      <c r="EN183" s="85"/>
      <c r="EO183" s="85"/>
      <c r="EP183" s="85"/>
      <c r="EQ183" s="96"/>
      <c r="ES183" s="94"/>
      <c r="ET183" s="119"/>
      <c r="EU183" s="85"/>
      <c r="EV183" s="85"/>
      <c r="EW183" s="85"/>
      <c r="EX183" s="85"/>
      <c r="EY183" s="85"/>
      <c r="EZ183" s="85"/>
      <c r="FA183" s="85"/>
      <c r="FB183" s="85"/>
      <c r="FC183" s="85"/>
      <c r="FD183" s="85"/>
      <c r="FE183" s="85"/>
      <c r="FF183" s="85"/>
      <c r="FG183" s="85"/>
      <c r="FH183" s="85"/>
      <c r="FI183" s="85"/>
      <c r="FJ183" s="95"/>
      <c r="FK183" s="119"/>
      <c r="FL183" s="85"/>
      <c r="FM183" s="85"/>
      <c r="FN183" s="85"/>
      <c r="FO183" s="85"/>
      <c r="FP183" s="85"/>
      <c r="FQ183" s="85"/>
      <c r="FR183" s="85"/>
      <c r="FS183" s="85"/>
      <c r="FT183" s="85"/>
      <c r="FU183" s="85"/>
      <c r="FV183" s="85"/>
      <c r="FW183" s="85"/>
      <c r="FX183" s="85"/>
      <c r="FY183" s="85"/>
      <c r="FZ183" s="85"/>
      <c r="GA183" s="96"/>
    </row>
    <row r="184" spans="50:183" ht="15" customHeight="1" x14ac:dyDescent="0.25">
      <c r="AX184" s="94"/>
      <c r="AY184" s="65">
        <v>60</v>
      </c>
      <c r="AZ184" s="77">
        <v>3.1322099999999999E-2</v>
      </c>
      <c r="BA184" s="77">
        <v>6.4667299999999997E-2</v>
      </c>
      <c r="BB184" s="77">
        <v>0.1000249</v>
      </c>
      <c r="BC184" s="77">
        <v>0.13746159999999999</v>
      </c>
      <c r="BD184" s="77">
        <v>0.17707580000000001</v>
      </c>
      <c r="BE184" s="77">
        <v>0.2190066</v>
      </c>
      <c r="BF184" s="77">
        <v>0.26336150000000003</v>
      </c>
      <c r="BG184" s="77">
        <v>0.31016579999999999</v>
      </c>
      <c r="BH184" s="77">
        <v>0.35943449999999999</v>
      </c>
      <c r="BI184" s="77">
        <v>0.41106120000000002</v>
      </c>
      <c r="BJ184" s="77"/>
      <c r="BK184" s="77"/>
      <c r="BL184" s="77"/>
      <c r="BM184" s="77"/>
      <c r="BN184" s="77"/>
      <c r="BO184" s="95"/>
      <c r="BP184" s="65">
        <v>60</v>
      </c>
      <c r="BQ184" s="77">
        <v>1.6305900000000002E-2</v>
      </c>
      <c r="BR184" s="77">
        <v>3.3961699999999997E-2</v>
      </c>
      <c r="BS184" s="77">
        <v>5.29764E-2</v>
      </c>
      <c r="BT184" s="77">
        <v>7.3477799999999996E-2</v>
      </c>
      <c r="BU184" s="77">
        <v>9.5603400000000005E-2</v>
      </c>
      <c r="BV184" s="77">
        <v>0.1195369</v>
      </c>
      <c r="BW184" s="77">
        <v>0.1454984</v>
      </c>
      <c r="BX184" s="77">
        <v>0.1736936</v>
      </c>
      <c r="BY184" s="77">
        <v>0.2044078</v>
      </c>
      <c r="BZ184" s="77">
        <v>0.23794460000000001</v>
      </c>
      <c r="CA184" s="77"/>
      <c r="CB184" s="77"/>
      <c r="CC184" s="77"/>
      <c r="CD184" s="77"/>
      <c r="CE184" s="77"/>
      <c r="CF184" s="96"/>
      <c r="DI184" s="94"/>
      <c r="DJ184" s="119"/>
      <c r="DK184" s="85"/>
      <c r="DL184" s="85"/>
      <c r="DM184" s="85"/>
      <c r="DN184" s="85"/>
      <c r="DO184" s="85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95"/>
      <c r="EA184" s="119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  <c r="EL184" s="85"/>
      <c r="EM184" s="85"/>
      <c r="EN184" s="85"/>
      <c r="EO184" s="85"/>
      <c r="EP184" s="85"/>
      <c r="EQ184" s="96"/>
      <c r="ES184" s="94"/>
      <c r="ET184" s="119"/>
      <c r="EU184" s="85"/>
      <c r="EV184" s="85"/>
      <c r="EW184" s="85"/>
      <c r="EX184" s="85"/>
      <c r="EY184" s="85"/>
      <c r="EZ184" s="85"/>
      <c r="FA184" s="85"/>
      <c r="FB184" s="85"/>
      <c r="FC184" s="85"/>
      <c r="FD184" s="85"/>
      <c r="FE184" s="85"/>
      <c r="FF184" s="85"/>
      <c r="FG184" s="85"/>
      <c r="FH184" s="85"/>
      <c r="FI184" s="85"/>
      <c r="FJ184" s="95"/>
      <c r="FK184" s="119"/>
      <c r="FL184" s="85"/>
      <c r="FM184" s="85"/>
      <c r="FN184" s="85"/>
      <c r="FO184" s="85"/>
      <c r="FP184" s="85"/>
      <c r="FQ184" s="85"/>
      <c r="FR184" s="85"/>
      <c r="FS184" s="85"/>
      <c r="FT184" s="85"/>
      <c r="FU184" s="85"/>
      <c r="FV184" s="85"/>
      <c r="FW184" s="85"/>
      <c r="FX184" s="85"/>
      <c r="FY184" s="85"/>
      <c r="FZ184" s="85"/>
      <c r="GA184" s="96"/>
    </row>
    <row r="185" spans="50:183" ht="15" customHeight="1" x14ac:dyDescent="0.25">
      <c r="AX185" s="94"/>
      <c r="AY185" s="65">
        <v>61</v>
      </c>
      <c r="AZ185" s="77">
        <v>3.4212699999999999E-2</v>
      </c>
      <c r="BA185" s="77">
        <v>7.0490200000000003E-2</v>
      </c>
      <c r="BB185" s="77">
        <v>0.1089007</v>
      </c>
      <c r="BC185" s="77">
        <v>0.1495455</v>
      </c>
      <c r="BD185" s="77">
        <v>0.19256719999999999</v>
      </c>
      <c r="BE185" s="77">
        <v>0.23807600000000001</v>
      </c>
      <c r="BF185" s="77">
        <v>0.28609800000000002</v>
      </c>
      <c r="BG185" s="77">
        <v>0.33664840000000001</v>
      </c>
      <c r="BH185" s="77">
        <v>0.38961820000000003</v>
      </c>
      <c r="BI185" s="77"/>
      <c r="BJ185" s="77"/>
      <c r="BK185" s="77"/>
      <c r="BL185" s="77"/>
      <c r="BM185" s="77"/>
      <c r="BN185" s="77"/>
      <c r="BO185" s="95"/>
      <c r="BP185" s="65">
        <v>61</v>
      </c>
      <c r="BQ185" s="77">
        <v>1.7892000000000002E-2</v>
      </c>
      <c r="BR185" s="77">
        <v>3.7161E-2</v>
      </c>
      <c r="BS185" s="77">
        <v>5.7936700000000001E-2</v>
      </c>
      <c r="BT185" s="77">
        <v>8.0358299999999994E-2</v>
      </c>
      <c r="BU185" s="77">
        <v>0.10461189999999999</v>
      </c>
      <c r="BV185" s="77">
        <v>0.1309206</v>
      </c>
      <c r="BW185" s="77">
        <v>0.159493</v>
      </c>
      <c r="BX185" s="77">
        <v>0.19061810000000001</v>
      </c>
      <c r="BY185" s="77">
        <v>0.22460350000000001</v>
      </c>
      <c r="BZ185" s="77"/>
      <c r="CA185" s="77"/>
      <c r="CB185" s="77"/>
      <c r="CC185" s="77"/>
      <c r="CD185" s="77"/>
      <c r="CE185" s="77"/>
      <c r="CF185" s="96"/>
      <c r="DI185" s="94"/>
      <c r="DJ185" s="119"/>
      <c r="DK185" s="85"/>
      <c r="DL185" s="85"/>
      <c r="DM185" s="85"/>
      <c r="DN185" s="85"/>
      <c r="DO185" s="85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95"/>
      <c r="EA185" s="119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  <c r="EL185" s="85"/>
      <c r="EM185" s="85"/>
      <c r="EN185" s="85"/>
      <c r="EO185" s="85"/>
      <c r="EP185" s="85"/>
      <c r="EQ185" s="96"/>
      <c r="ES185" s="94"/>
      <c r="ET185" s="119"/>
      <c r="EU185" s="85"/>
      <c r="EV185" s="85"/>
      <c r="EW185" s="85"/>
      <c r="EX185" s="85"/>
      <c r="EY185" s="85"/>
      <c r="EZ185" s="85"/>
      <c r="FA185" s="85"/>
      <c r="FB185" s="85"/>
      <c r="FC185" s="85"/>
      <c r="FD185" s="85"/>
      <c r="FE185" s="85"/>
      <c r="FF185" s="85"/>
      <c r="FG185" s="85"/>
      <c r="FH185" s="85"/>
      <c r="FI185" s="85"/>
      <c r="FJ185" s="95"/>
      <c r="FK185" s="119"/>
      <c r="FL185" s="85"/>
      <c r="FM185" s="85"/>
      <c r="FN185" s="85"/>
      <c r="FO185" s="85"/>
      <c r="FP185" s="85"/>
      <c r="FQ185" s="85"/>
      <c r="FR185" s="85"/>
      <c r="FS185" s="85"/>
      <c r="FT185" s="85"/>
      <c r="FU185" s="85"/>
      <c r="FV185" s="85"/>
      <c r="FW185" s="85"/>
      <c r="FX185" s="85"/>
      <c r="FY185" s="85"/>
      <c r="FZ185" s="85"/>
      <c r="GA185" s="96"/>
    </row>
    <row r="186" spans="50:183" ht="15" customHeight="1" x14ac:dyDescent="0.25">
      <c r="AX186" s="94"/>
      <c r="AY186" s="65">
        <v>62</v>
      </c>
      <c r="AZ186" s="77">
        <v>3.7310799999999998E-2</v>
      </c>
      <c r="BA186" s="77">
        <v>7.6815499999999995E-2</v>
      </c>
      <c r="BB186" s="77">
        <v>0.1186181</v>
      </c>
      <c r="BC186" s="77">
        <v>0.16286519999999999</v>
      </c>
      <c r="BD186" s="77">
        <v>0.2096703</v>
      </c>
      <c r="BE186" s="77">
        <v>0.25906030000000002</v>
      </c>
      <c r="BF186" s="77">
        <v>0.31105060000000001</v>
      </c>
      <c r="BG186" s="77">
        <v>0.3655292</v>
      </c>
      <c r="BH186" s="77"/>
      <c r="BI186" s="77"/>
      <c r="BJ186" s="77"/>
      <c r="BK186" s="77"/>
      <c r="BL186" s="77"/>
      <c r="BM186" s="77"/>
      <c r="BN186" s="77"/>
      <c r="BO186" s="95"/>
      <c r="BP186" s="65">
        <v>62</v>
      </c>
      <c r="BQ186" s="77">
        <v>1.9552199999999999E-2</v>
      </c>
      <c r="BR186" s="77">
        <v>4.0633200000000001E-2</v>
      </c>
      <c r="BS186" s="77">
        <v>6.3384300000000005E-2</v>
      </c>
      <c r="BT186" s="77">
        <v>8.79944E-2</v>
      </c>
      <c r="BU186" s="77">
        <v>0.11468979999999999</v>
      </c>
      <c r="BV186" s="77">
        <v>0.14368210000000001</v>
      </c>
      <c r="BW186" s="77">
        <v>0.17526459999999999</v>
      </c>
      <c r="BX186" s="77">
        <v>0.20974950000000001</v>
      </c>
      <c r="BY186" s="77"/>
      <c r="BZ186" s="77"/>
      <c r="CA186" s="77"/>
      <c r="CB186" s="77"/>
      <c r="CC186" s="77"/>
      <c r="CD186" s="77"/>
      <c r="CE186" s="77"/>
      <c r="CF186" s="96"/>
      <c r="DI186" s="94"/>
      <c r="DJ186" s="119"/>
      <c r="DK186" s="85"/>
      <c r="DL186" s="85"/>
      <c r="DM186" s="85"/>
      <c r="DN186" s="85"/>
      <c r="DO186" s="85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95"/>
      <c r="EA186" s="119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  <c r="EL186" s="85"/>
      <c r="EM186" s="85"/>
      <c r="EN186" s="85"/>
      <c r="EO186" s="85"/>
      <c r="EP186" s="85"/>
      <c r="EQ186" s="96"/>
      <c r="ES186" s="94"/>
      <c r="ET186" s="119"/>
      <c r="EU186" s="85"/>
      <c r="EV186" s="85"/>
      <c r="EW186" s="85"/>
      <c r="EX186" s="85"/>
      <c r="EY186" s="85"/>
      <c r="EZ186" s="85"/>
      <c r="FA186" s="85"/>
      <c r="FB186" s="85"/>
      <c r="FC186" s="85"/>
      <c r="FD186" s="85"/>
      <c r="FE186" s="85"/>
      <c r="FF186" s="85"/>
      <c r="FG186" s="85"/>
      <c r="FH186" s="85"/>
      <c r="FI186" s="85"/>
      <c r="FJ186" s="95"/>
      <c r="FK186" s="119"/>
      <c r="FL186" s="85"/>
      <c r="FM186" s="85"/>
      <c r="FN186" s="85"/>
      <c r="FO186" s="85"/>
      <c r="FP186" s="85"/>
      <c r="FQ186" s="85"/>
      <c r="FR186" s="85"/>
      <c r="FS186" s="85"/>
      <c r="FT186" s="85"/>
      <c r="FU186" s="85"/>
      <c r="FV186" s="85"/>
      <c r="FW186" s="85"/>
      <c r="FX186" s="85"/>
      <c r="FY186" s="85"/>
      <c r="FZ186" s="85"/>
      <c r="GA186" s="96"/>
    </row>
    <row r="187" spans="50:183" ht="15" customHeight="1" x14ac:dyDescent="0.25">
      <c r="AX187" s="94"/>
      <c r="AY187" s="65">
        <v>63</v>
      </c>
      <c r="AZ187" s="77">
        <v>4.0735100000000003E-2</v>
      </c>
      <c r="BA187" s="77">
        <v>8.3839499999999997E-2</v>
      </c>
      <c r="BB187" s="77">
        <v>0.12946479999999999</v>
      </c>
      <c r="BC187" s="77">
        <v>0.17772760000000001</v>
      </c>
      <c r="BD187" s="77">
        <v>0.22865579999999999</v>
      </c>
      <c r="BE187" s="77">
        <v>0.2822653</v>
      </c>
      <c r="BF187" s="77">
        <v>0.33844059999999998</v>
      </c>
      <c r="BG187" s="77"/>
      <c r="BH187" s="77"/>
      <c r="BI187" s="77"/>
      <c r="BJ187" s="77"/>
      <c r="BK187" s="77"/>
      <c r="BL187" s="77"/>
      <c r="BM187" s="77"/>
      <c r="BN187" s="77"/>
      <c r="BO187" s="95"/>
      <c r="BP187" s="65">
        <v>63</v>
      </c>
      <c r="BQ187" s="77">
        <v>2.1420000000000002E-2</v>
      </c>
      <c r="BR187" s="77">
        <v>4.4537E-2</v>
      </c>
      <c r="BS187" s="77">
        <v>6.9542900000000005E-2</v>
      </c>
      <c r="BT187" s="77">
        <v>9.6667600000000006E-2</v>
      </c>
      <c r="BU187" s="77">
        <v>0.12612619999999999</v>
      </c>
      <c r="BV187" s="77">
        <v>0.15821660000000001</v>
      </c>
      <c r="BW187" s="77">
        <v>0.19325609999999999</v>
      </c>
      <c r="BX187" s="77"/>
      <c r="BY187" s="77"/>
      <c r="BZ187" s="77"/>
      <c r="CA187" s="77"/>
      <c r="CB187" s="77"/>
      <c r="CC187" s="77"/>
      <c r="CD187" s="77"/>
      <c r="CE187" s="77"/>
      <c r="CF187" s="96"/>
      <c r="DI187" s="94"/>
      <c r="DJ187" s="119"/>
      <c r="DK187" s="85"/>
      <c r="DL187" s="85"/>
      <c r="DM187" s="85"/>
      <c r="DN187" s="85"/>
      <c r="DO187" s="85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95"/>
      <c r="EA187" s="119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  <c r="EL187" s="85"/>
      <c r="EM187" s="85"/>
      <c r="EN187" s="85"/>
      <c r="EO187" s="85"/>
      <c r="EP187" s="85"/>
      <c r="EQ187" s="96"/>
      <c r="ES187" s="94"/>
      <c r="ET187" s="119"/>
      <c r="EU187" s="85"/>
      <c r="EV187" s="85"/>
      <c r="EW187" s="85"/>
      <c r="EX187" s="85"/>
      <c r="EY187" s="85"/>
      <c r="EZ187" s="85"/>
      <c r="FA187" s="85"/>
      <c r="FB187" s="85"/>
      <c r="FC187" s="85"/>
      <c r="FD187" s="85"/>
      <c r="FE187" s="85"/>
      <c r="FF187" s="85"/>
      <c r="FG187" s="85"/>
      <c r="FH187" s="85"/>
      <c r="FI187" s="85"/>
      <c r="FJ187" s="95"/>
      <c r="FK187" s="119"/>
      <c r="FL187" s="85"/>
      <c r="FM187" s="85"/>
      <c r="FN187" s="85"/>
      <c r="FO187" s="85"/>
      <c r="FP187" s="85"/>
      <c r="FQ187" s="85"/>
      <c r="FR187" s="85"/>
      <c r="FS187" s="85"/>
      <c r="FT187" s="85"/>
      <c r="FU187" s="85"/>
      <c r="FV187" s="85"/>
      <c r="FW187" s="85"/>
      <c r="FX187" s="85"/>
      <c r="FY187" s="85"/>
      <c r="FZ187" s="85"/>
      <c r="GA187" s="96"/>
    </row>
    <row r="188" spans="50:183" ht="15" customHeight="1" x14ac:dyDescent="0.25">
      <c r="AX188" s="94"/>
      <c r="AY188" s="65">
        <v>64</v>
      </c>
      <c r="AZ188" s="77">
        <v>4.45744E-2</v>
      </c>
      <c r="BA188" s="77">
        <v>9.1755400000000001E-2</v>
      </c>
      <c r="BB188" s="77">
        <v>0.14166400000000001</v>
      </c>
      <c r="BC188" s="77">
        <v>0.1943289</v>
      </c>
      <c r="BD188" s="77">
        <v>0.2497665</v>
      </c>
      <c r="BE188" s="77">
        <v>0.30785750000000001</v>
      </c>
      <c r="BF188" s="77"/>
      <c r="BG188" s="77"/>
      <c r="BH188" s="77"/>
      <c r="BI188" s="77"/>
      <c r="BJ188" s="77"/>
      <c r="BK188" s="77"/>
      <c r="BL188" s="77"/>
      <c r="BM188" s="77"/>
      <c r="BN188" s="77"/>
      <c r="BO188" s="95"/>
      <c r="BP188" s="65">
        <v>64</v>
      </c>
      <c r="BQ188" s="77">
        <v>2.3524900000000001E-2</v>
      </c>
      <c r="BR188" s="77">
        <v>4.8972099999999998E-2</v>
      </c>
      <c r="BS188" s="77">
        <v>7.6575400000000002E-2</v>
      </c>
      <c r="BT188" s="77">
        <v>0.1065538</v>
      </c>
      <c r="BU188" s="77">
        <v>0.13921049999999999</v>
      </c>
      <c r="BV188" s="77">
        <v>0.1748683</v>
      </c>
      <c r="BW188" s="77"/>
      <c r="BX188" s="77"/>
      <c r="BY188" s="77"/>
      <c r="BZ188" s="77"/>
      <c r="CA188" s="77"/>
      <c r="CB188" s="77"/>
      <c r="CC188" s="77"/>
      <c r="CD188" s="77"/>
      <c r="CE188" s="77"/>
      <c r="CF188" s="96"/>
      <c r="DI188" s="94"/>
      <c r="DJ188" s="119"/>
      <c r="DK188" s="85"/>
      <c r="DL188" s="85"/>
      <c r="DM188" s="85"/>
      <c r="DN188" s="85"/>
      <c r="DO188" s="85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95"/>
      <c r="EA188" s="119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  <c r="EL188" s="85"/>
      <c r="EM188" s="85"/>
      <c r="EN188" s="85"/>
      <c r="EO188" s="85"/>
      <c r="EP188" s="85"/>
      <c r="EQ188" s="96"/>
      <c r="ES188" s="94"/>
      <c r="ET188" s="119"/>
      <c r="EU188" s="85"/>
      <c r="EV188" s="85"/>
      <c r="EW188" s="85"/>
      <c r="EX188" s="85"/>
      <c r="EY188" s="85"/>
      <c r="EZ188" s="85"/>
      <c r="FA188" s="85"/>
      <c r="FB188" s="85"/>
      <c r="FC188" s="85"/>
      <c r="FD188" s="85"/>
      <c r="FE188" s="85"/>
      <c r="FF188" s="85"/>
      <c r="FG188" s="85"/>
      <c r="FH188" s="85"/>
      <c r="FI188" s="85"/>
      <c r="FJ188" s="95"/>
      <c r="FK188" s="119"/>
      <c r="FL188" s="85"/>
      <c r="FM188" s="85"/>
      <c r="FN188" s="85"/>
      <c r="FO188" s="85"/>
      <c r="FP188" s="85"/>
      <c r="FQ188" s="85"/>
      <c r="FR188" s="85"/>
      <c r="FS188" s="85"/>
      <c r="FT188" s="85"/>
      <c r="FU188" s="85"/>
      <c r="FV188" s="85"/>
      <c r="FW188" s="85"/>
      <c r="FX188" s="85"/>
      <c r="FY188" s="85"/>
      <c r="FZ188" s="85"/>
      <c r="GA188" s="96"/>
    </row>
    <row r="189" spans="50:183" ht="15" customHeight="1" x14ac:dyDescent="0.25">
      <c r="AX189" s="94"/>
      <c r="AY189" s="65">
        <v>65</v>
      </c>
      <c r="AZ189" s="77">
        <v>4.8947299999999999E-2</v>
      </c>
      <c r="BA189" s="77">
        <v>0.1007242</v>
      </c>
      <c r="BB189" s="77">
        <v>0.15536059999999999</v>
      </c>
      <c r="BC189" s="77">
        <v>0.21287349999999999</v>
      </c>
      <c r="BD189" s="77">
        <v>0.27313910000000002</v>
      </c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95"/>
      <c r="BP189" s="65">
        <v>65</v>
      </c>
      <c r="BQ189" s="77">
        <v>2.5941200000000001E-2</v>
      </c>
      <c r="BR189" s="77">
        <v>5.4080400000000001E-2</v>
      </c>
      <c r="BS189" s="77">
        <v>8.4640800000000002E-2</v>
      </c>
      <c r="BT189" s="77">
        <v>0.11793149999999999</v>
      </c>
      <c r="BU189" s="77">
        <v>0.15428149999999999</v>
      </c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96"/>
      <c r="DI189" s="94"/>
      <c r="DJ189" s="119"/>
      <c r="DK189" s="85"/>
      <c r="DL189" s="85"/>
      <c r="DM189" s="85"/>
      <c r="DN189" s="85"/>
      <c r="DO189" s="85"/>
      <c r="DP189" s="85"/>
      <c r="DQ189" s="85"/>
      <c r="DR189" s="85"/>
      <c r="DS189" s="85"/>
      <c r="DT189" s="85"/>
      <c r="DU189" s="85"/>
      <c r="DV189" s="85"/>
      <c r="DW189" s="85"/>
      <c r="DX189" s="85"/>
      <c r="DY189" s="85"/>
      <c r="DZ189" s="95"/>
      <c r="EA189" s="119"/>
      <c r="EB189" s="85"/>
      <c r="EC189" s="85"/>
      <c r="ED189" s="85"/>
      <c r="EE189" s="85"/>
      <c r="EF189" s="85"/>
      <c r="EG189" s="85"/>
      <c r="EH189" s="85"/>
      <c r="EI189" s="85"/>
      <c r="EJ189" s="85"/>
      <c r="EK189" s="85"/>
      <c r="EL189" s="85"/>
      <c r="EM189" s="85"/>
      <c r="EN189" s="85"/>
      <c r="EO189" s="85"/>
      <c r="EP189" s="85"/>
      <c r="EQ189" s="96"/>
      <c r="ES189" s="94"/>
      <c r="ET189" s="119"/>
      <c r="EU189" s="85"/>
      <c r="EV189" s="85"/>
      <c r="EW189" s="85"/>
      <c r="EX189" s="85"/>
      <c r="EY189" s="85"/>
      <c r="EZ189" s="85"/>
      <c r="FA189" s="85"/>
      <c r="FB189" s="85"/>
      <c r="FC189" s="85"/>
      <c r="FD189" s="85"/>
      <c r="FE189" s="85"/>
      <c r="FF189" s="85"/>
      <c r="FG189" s="85"/>
      <c r="FH189" s="85"/>
      <c r="FI189" s="85"/>
      <c r="FJ189" s="95"/>
      <c r="FK189" s="119"/>
      <c r="FL189" s="85"/>
      <c r="FM189" s="85"/>
      <c r="FN189" s="85"/>
      <c r="FO189" s="85"/>
      <c r="FP189" s="85"/>
      <c r="FQ189" s="85"/>
      <c r="FR189" s="85"/>
      <c r="FS189" s="85"/>
      <c r="FT189" s="85"/>
      <c r="FU189" s="85"/>
      <c r="FV189" s="85"/>
      <c r="FW189" s="85"/>
      <c r="FX189" s="85"/>
      <c r="FY189" s="85"/>
      <c r="FZ189" s="85"/>
      <c r="GA189" s="96"/>
    </row>
    <row r="190" spans="50:183" ht="15" customHeight="1" x14ac:dyDescent="0.25">
      <c r="AX190" s="94"/>
      <c r="AY190" s="65">
        <v>66</v>
      </c>
      <c r="AZ190" s="77">
        <v>5.3913200000000001E-2</v>
      </c>
      <c r="BA190" s="77">
        <v>0.11080379999999999</v>
      </c>
      <c r="BB190" s="77">
        <v>0.1706896</v>
      </c>
      <c r="BC190" s="77">
        <v>0.2334417</v>
      </c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95"/>
      <c r="BP190" s="65">
        <v>66</v>
      </c>
      <c r="BQ190" s="77">
        <v>2.8742799999999999E-2</v>
      </c>
      <c r="BR190" s="77">
        <v>5.9958699999999997E-2</v>
      </c>
      <c r="BS190" s="77">
        <v>9.3963500000000005E-2</v>
      </c>
      <c r="BT190" s="77">
        <v>0.1310933</v>
      </c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96"/>
      <c r="DI190" s="94"/>
      <c r="DJ190" s="119"/>
      <c r="DK190" s="85"/>
      <c r="DL190" s="85"/>
      <c r="DM190" s="85"/>
      <c r="DN190" s="85"/>
      <c r="DO190" s="85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95"/>
      <c r="EA190" s="119"/>
      <c r="EB190" s="85"/>
      <c r="EC190" s="85"/>
      <c r="ED190" s="85"/>
      <c r="EE190" s="85"/>
      <c r="EF190" s="85"/>
      <c r="EG190" s="85"/>
      <c r="EH190" s="85"/>
      <c r="EI190" s="85"/>
      <c r="EJ190" s="85"/>
      <c r="EK190" s="85"/>
      <c r="EL190" s="85"/>
      <c r="EM190" s="85"/>
      <c r="EN190" s="85"/>
      <c r="EO190" s="85"/>
      <c r="EP190" s="85"/>
      <c r="EQ190" s="96"/>
      <c r="ES190" s="94"/>
      <c r="ET190" s="119"/>
      <c r="EU190" s="85"/>
      <c r="EV190" s="85"/>
      <c r="EW190" s="85"/>
      <c r="EX190" s="85"/>
      <c r="EY190" s="85"/>
      <c r="EZ190" s="85"/>
      <c r="FA190" s="85"/>
      <c r="FB190" s="85"/>
      <c r="FC190" s="85"/>
      <c r="FD190" s="85"/>
      <c r="FE190" s="85"/>
      <c r="FF190" s="85"/>
      <c r="FG190" s="85"/>
      <c r="FH190" s="85"/>
      <c r="FI190" s="85"/>
      <c r="FJ190" s="95"/>
      <c r="FK190" s="119"/>
      <c r="FL190" s="85"/>
      <c r="FM190" s="85"/>
      <c r="FN190" s="85"/>
      <c r="FO190" s="85"/>
      <c r="FP190" s="85"/>
      <c r="FQ190" s="85"/>
      <c r="FR190" s="85"/>
      <c r="FS190" s="85"/>
      <c r="FT190" s="85"/>
      <c r="FU190" s="85"/>
      <c r="FV190" s="85"/>
      <c r="FW190" s="85"/>
      <c r="FX190" s="85"/>
      <c r="FY190" s="85"/>
      <c r="FZ190" s="85"/>
      <c r="GA190" s="96"/>
    </row>
    <row r="191" spans="50:183" ht="15" customHeight="1" x14ac:dyDescent="0.25">
      <c r="AX191" s="94"/>
      <c r="AY191" s="65">
        <v>67</v>
      </c>
      <c r="AZ191" s="77">
        <v>5.9486799999999999E-2</v>
      </c>
      <c r="BA191" s="77">
        <v>0.12210559999999999</v>
      </c>
      <c r="BB191" s="77">
        <v>0.18772140000000001</v>
      </c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95"/>
      <c r="BP191" s="65">
        <v>67</v>
      </c>
      <c r="BQ191" s="77">
        <v>3.1959500000000002E-2</v>
      </c>
      <c r="BR191" s="77">
        <v>6.6774399999999998E-2</v>
      </c>
      <c r="BS191" s="77">
        <v>0.1047887</v>
      </c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96"/>
      <c r="DI191" s="94"/>
      <c r="DJ191" s="119"/>
      <c r="DK191" s="85"/>
      <c r="DL191" s="85"/>
      <c r="DM191" s="85"/>
      <c r="DN191" s="85"/>
      <c r="DO191" s="85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95"/>
      <c r="EA191" s="119"/>
      <c r="EB191" s="85"/>
      <c r="EC191" s="85"/>
      <c r="ED191" s="85"/>
      <c r="EE191" s="85"/>
      <c r="EF191" s="85"/>
      <c r="EG191" s="85"/>
      <c r="EH191" s="85"/>
      <c r="EI191" s="85"/>
      <c r="EJ191" s="85"/>
      <c r="EK191" s="85"/>
      <c r="EL191" s="85"/>
      <c r="EM191" s="85"/>
      <c r="EN191" s="85"/>
      <c r="EO191" s="85"/>
      <c r="EP191" s="85"/>
      <c r="EQ191" s="96"/>
      <c r="ES191" s="94"/>
      <c r="ET191" s="119"/>
      <c r="EU191" s="85"/>
      <c r="EV191" s="85"/>
      <c r="EW191" s="85"/>
      <c r="EX191" s="85"/>
      <c r="EY191" s="85"/>
      <c r="EZ191" s="85"/>
      <c r="FA191" s="85"/>
      <c r="FB191" s="85"/>
      <c r="FC191" s="85"/>
      <c r="FD191" s="85"/>
      <c r="FE191" s="85"/>
      <c r="FF191" s="85"/>
      <c r="FG191" s="85"/>
      <c r="FH191" s="85"/>
      <c r="FI191" s="85"/>
      <c r="FJ191" s="95"/>
      <c r="FK191" s="119"/>
      <c r="FL191" s="85"/>
      <c r="FM191" s="85"/>
      <c r="FN191" s="85"/>
      <c r="FO191" s="85"/>
      <c r="FP191" s="85"/>
      <c r="FQ191" s="85"/>
      <c r="FR191" s="85"/>
      <c r="FS191" s="85"/>
      <c r="FT191" s="85"/>
      <c r="FU191" s="85"/>
      <c r="FV191" s="85"/>
      <c r="FW191" s="85"/>
      <c r="FX191" s="85"/>
      <c r="FY191" s="85"/>
      <c r="FZ191" s="85"/>
      <c r="GA191" s="96"/>
    </row>
    <row r="192" spans="50:183" ht="15" customHeight="1" x14ac:dyDescent="0.25">
      <c r="AX192" s="94"/>
      <c r="AY192" s="65">
        <v>68</v>
      </c>
      <c r="AZ192" s="77">
        <v>6.5786800000000006E-2</v>
      </c>
      <c r="BA192" s="77">
        <v>0.13472229999999999</v>
      </c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95"/>
      <c r="BP192" s="65">
        <v>68</v>
      </c>
      <c r="BQ192" s="77">
        <v>3.57395E-2</v>
      </c>
      <c r="BR192" s="77">
        <v>7.4763399999999994E-2</v>
      </c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96"/>
      <c r="DI192" s="94"/>
      <c r="DJ192" s="119"/>
      <c r="DK192" s="85"/>
      <c r="DL192" s="85"/>
      <c r="DM192" s="85"/>
      <c r="DN192" s="85"/>
      <c r="DO192" s="85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95"/>
      <c r="EA192" s="119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  <c r="EL192" s="85"/>
      <c r="EM192" s="85"/>
      <c r="EN192" s="85"/>
      <c r="EO192" s="85"/>
      <c r="EP192" s="85"/>
      <c r="EQ192" s="96"/>
      <c r="ES192" s="94"/>
      <c r="ET192" s="119"/>
      <c r="EU192" s="85"/>
      <c r="EV192" s="85"/>
      <c r="EW192" s="85"/>
      <c r="EX192" s="85"/>
      <c r="EY192" s="85"/>
      <c r="EZ192" s="85"/>
      <c r="FA192" s="85"/>
      <c r="FB192" s="85"/>
      <c r="FC192" s="85"/>
      <c r="FD192" s="85"/>
      <c r="FE192" s="85"/>
      <c r="FF192" s="85"/>
      <c r="FG192" s="85"/>
      <c r="FH192" s="85"/>
      <c r="FI192" s="85"/>
      <c r="FJ192" s="95"/>
      <c r="FK192" s="119"/>
      <c r="FL192" s="85"/>
      <c r="FM192" s="85"/>
      <c r="FN192" s="85"/>
      <c r="FO192" s="85"/>
      <c r="FP192" s="85"/>
      <c r="FQ192" s="85"/>
      <c r="FR192" s="85"/>
      <c r="FS192" s="85"/>
      <c r="FT192" s="85"/>
      <c r="FU192" s="85"/>
      <c r="FV192" s="85"/>
      <c r="FW192" s="85"/>
      <c r="FX192" s="85"/>
      <c r="FY192" s="85"/>
      <c r="FZ192" s="85"/>
      <c r="GA192" s="96"/>
    </row>
    <row r="193" spans="50:183" ht="15" customHeight="1" x14ac:dyDescent="0.25">
      <c r="AX193" s="94"/>
      <c r="AY193" s="65">
        <v>69</v>
      </c>
      <c r="AZ193" s="77">
        <v>7.2813199999999995E-2</v>
      </c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95"/>
      <c r="BP193" s="65">
        <v>69</v>
      </c>
      <c r="BQ193" s="77">
        <v>4.0186600000000003E-2</v>
      </c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96"/>
      <c r="DI193" s="94"/>
      <c r="DJ193" s="119"/>
      <c r="DK193" s="85"/>
      <c r="DL193" s="85"/>
      <c r="DM193" s="85"/>
      <c r="DN193" s="85"/>
      <c r="DO193" s="85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95"/>
      <c r="EA193" s="119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  <c r="EL193" s="85"/>
      <c r="EM193" s="85"/>
      <c r="EN193" s="85"/>
      <c r="EO193" s="85"/>
      <c r="EP193" s="85"/>
      <c r="EQ193" s="96"/>
      <c r="ES193" s="94"/>
      <c r="ET193" s="119"/>
      <c r="EU193" s="85"/>
      <c r="EV193" s="85"/>
      <c r="EW193" s="85"/>
      <c r="EX193" s="85"/>
      <c r="EY193" s="85"/>
      <c r="EZ193" s="85"/>
      <c r="FA193" s="85"/>
      <c r="FB193" s="85"/>
      <c r="FC193" s="85"/>
      <c r="FD193" s="85"/>
      <c r="FE193" s="85"/>
      <c r="FF193" s="85"/>
      <c r="FG193" s="85"/>
      <c r="FH193" s="85"/>
      <c r="FI193" s="85"/>
      <c r="FJ193" s="95"/>
      <c r="FK193" s="119"/>
      <c r="FL193" s="85"/>
      <c r="FM193" s="85"/>
      <c r="FN193" s="85"/>
      <c r="FO193" s="85"/>
      <c r="FP193" s="85"/>
      <c r="FQ193" s="85"/>
      <c r="FR193" s="85"/>
      <c r="FS193" s="85"/>
      <c r="FT193" s="85"/>
      <c r="FU193" s="85"/>
      <c r="FV193" s="85"/>
      <c r="FW193" s="85"/>
      <c r="FX193" s="85"/>
      <c r="FY193" s="85"/>
      <c r="FZ193" s="85"/>
      <c r="GA193" s="96"/>
    </row>
    <row r="194" spans="50:183" ht="15" customHeight="1" x14ac:dyDescent="0.25">
      <c r="AX194" s="94"/>
      <c r="AY194" s="65">
        <v>70</v>
      </c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95"/>
      <c r="BP194" s="65">
        <v>70</v>
      </c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96"/>
      <c r="DI194" s="94"/>
      <c r="DJ194" s="119"/>
      <c r="DK194" s="85"/>
      <c r="DL194" s="85"/>
      <c r="DM194" s="85"/>
      <c r="DN194" s="85"/>
      <c r="DO194" s="85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95"/>
      <c r="EA194" s="119"/>
      <c r="EB194" s="85"/>
      <c r="EC194" s="85"/>
      <c r="ED194" s="85"/>
      <c r="EE194" s="85"/>
      <c r="EF194" s="85"/>
      <c r="EG194" s="85"/>
      <c r="EH194" s="85"/>
      <c r="EI194" s="85"/>
      <c r="EJ194" s="85"/>
      <c r="EK194" s="85"/>
      <c r="EL194" s="85"/>
      <c r="EM194" s="85"/>
      <c r="EN194" s="85"/>
      <c r="EO194" s="85"/>
      <c r="EP194" s="85"/>
      <c r="EQ194" s="96"/>
      <c r="ES194" s="94"/>
      <c r="ET194" s="119"/>
      <c r="EU194" s="85"/>
      <c r="EV194" s="85"/>
      <c r="EW194" s="85"/>
      <c r="EX194" s="85"/>
      <c r="EY194" s="85"/>
      <c r="EZ194" s="85"/>
      <c r="FA194" s="85"/>
      <c r="FB194" s="85"/>
      <c r="FC194" s="85"/>
      <c r="FD194" s="85"/>
      <c r="FE194" s="85"/>
      <c r="FF194" s="85"/>
      <c r="FG194" s="85"/>
      <c r="FH194" s="85"/>
      <c r="FI194" s="85"/>
      <c r="FJ194" s="95"/>
      <c r="FK194" s="119"/>
      <c r="FL194" s="85"/>
      <c r="FM194" s="85"/>
      <c r="FN194" s="85"/>
      <c r="FO194" s="85"/>
      <c r="FP194" s="85"/>
      <c r="FQ194" s="85"/>
      <c r="FR194" s="85"/>
      <c r="FS194" s="85"/>
      <c r="FT194" s="85"/>
      <c r="FU194" s="85"/>
      <c r="FV194" s="85"/>
      <c r="FW194" s="85"/>
      <c r="FX194" s="85"/>
      <c r="FY194" s="85"/>
      <c r="FZ194" s="85"/>
      <c r="GA194" s="96"/>
    </row>
    <row r="195" spans="50:183" ht="15" customHeight="1" x14ac:dyDescent="0.25">
      <c r="AX195" s="94"/>
      <c r="AY195" s="65">
        <v>71</v>
      </c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95"/>
      <c r="BP195" s="65">
        <v>71</v>
      </c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96"/>
      <c r="DI195" s="94"/>
      <c r="DJ195" s="119"/>
      <c r="DK195" s="85"/>
      <c r="DL195" s="85"/>
      <c r="DM195" s="85"/>
      <c r="DN195" s="85"/>
      <c r="DO195" s="85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95"/>
      <c r="EA195" s="119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  <c r="EL195" s="85"/>
      <c r="EM195" s="85"/>
      <c r="EN195" s="85"/>
      <c r="EO195" s="85"/>
      <c r="EP195" s="85"/>
      <c r="EQ195" s="96"/>
      <c r="ES195" s="94"/>
      <c r="ET195" s="119"/>
      <c r="EU195" s="85"/>
      <c r="EV195" s="85"/>
      <c r="EW195" s="85"/>
      <c r="EX195" s="85"/>
      <c r="EY195" s="85"/>
      <c r="EZ195" s="85"/>
      <c r="FA195" s="85"/>
      <c r="FB195" s="85"/>
      <c r="FC195" s="85"/>
      <c r="FD195" s="85"/>
      <c r="FE195" s="85"/>
      <c r="FF195" s="85"/>
      <c r="FG195" s="85"/>
      <c r="FH195" s="85"/>
      <c r="FI195" s="85"/>
      <c r="FJ195" s="95"/>
      <c r="FK195" s="119"/>
      <c r="FL195" s="85"/>
      <c r="FM195" s="85"/>
      <c r="FN195" s="85"/>
      <c r="FO195" s="85"/>
      <c r="FP195" s="85"/>
      <c r="FQ195" s="85"/>
      <c r="FR195" s="85"/>
      <c r="FS195" s="85"/>
      <c r="FT195" s="85"/>
      <c r="FU195" s="85"/>
      <c r="FV195" s="85"/>
      <c r="FW195" s="85"/>
      <c r="FX195" s="85"/>
      <c r="FY195" s="85"/>
      <c r="FZ195" s="85"/>
      <c r="GA195" s="96"/>
    </row>
    <row r="196" spans="50:183" ht="15" customHeight="1" x14ac:dyDescent="0.25">
      <c r="AX196" s="94"/>
      <c r="AY196" s="65">
        <v>72</v>
      </c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95"/>
      <c r="BP196" s="65">
        <v>72</v>
      </c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96"/>
      <c r="DI196" s="94"/>
      <c r="DJ196" s="119"/>
      <c r="DK196" s="85"/>
      <c r="DL196" s="85"/>
      <c r="DM196" s="85"/>
      <c r="DN196" s="85"/>
      <c r="DO196" s="85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95"/>
      <c r="EA196" s="119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  <c r="EL196" s="85"/>
      <c r="EM196" s="85"/>
      <c r="EN196" s="85"/>
      <c r="EO196" s="85"/>
      <c r="EP196" s="85"/>
      <c r="EQ196" s="96"/>
      <c r="ES196" s="94"/>
      <c r="ET196" s="119"/>
      <c r="EU196" s="85"/>
      <c r="EV196" s="85"/>
      <c r="EW196" s="85"/>
      <c r="EX196" s="85"/>
      <c r="EY196" s="85"/>
      <c r="EZ196" s="85"/>
      <c r="FA196" s="85"/>
      <c r="FB196" s="85"/>
      <c r="FC196" s="85"/>
      <c r="FD196" s="85"/>
      <c r="FE196" s="85"/>
      <c r="FF196" s="85"/>
      <c r="FG196" s="85"/>
      <c r="FH196" s="85"/>
      <c r="FI196" s="85"/>
      <c r="FJ196" s="95"/>
      <c r="FK196" s="119"/>
      <c r="FL196" s="85"/>
      <c r="FM196" s="85"/>
      <c r="FN196" s="85"/>
      <c r="FO196" s="85"/>
      <c r="FP196" s="85"/>
      <c r="FQ196" s="85"/>
      <c r="FR196" s="85"/>
      <c r="FS196" s="85"/>
      <c r="FT196" s="85"/>
      <c r="FU196" s="85"/>
      <c r="FV196" s="85"/>
      <c r="FW196" s="85"/>
      <c r="FX196" s="85"/>
      <c r="FY196" s="85"/>
      <c r="FZ196" s="85"/>
      <c r="GA196" s="96"/>
    </row>
    <row r="197" spans="50:183" ht="15" customHeight="1" x14ac:dyDescent="0.25">
      <c r="AX197" s="94"/>
      <c r="AY197" s="65">
        <v>73</v>
      </c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95"/>
      <c r="BP197" s="65">
        <v>73</v>
      </c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96"/>
      <c r="DI197" s="94"/>
      <c r="DJ197" s="119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95"/>
      <c r="EA197" s="119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  <c r="EL197" s="85"/>
      <c r="EM197" s="85"/>
      <c r="EN197" s="85"/>
      <c r="EO197" s="85"/>
      <c r="EP197" s="85"/>
      <c r="EQ197" s="96"/>
      <c r="ES197" s="94"/>
      <c r="ET197" s="119"/>
      <c r="EU197" s="85"/>
      <c r="EV197" s="85"/>
      <c r="EW197" s="85"/>
      <c r="EX197" s="85"/>
      <c r="EY197" s="85"/>
      <c r="EZ197" s="85"/>
      <c r="FA197" s="85"/>
      <c r="FB197" s="85"/>
      <c r="FC197" s="85"/>
      <c r="FD197" s="85"/>
      <c r="FE197" s="85"/>
      <c r="FF197" s="85"/>
      <c r="FG197" s="85"/>
      <c r="FH197" s="85"/>
      <c r="FI197" s="85"/>
      <c r="FJ197" s="95"/>
      <c r="FK197" s="119"/>
      <c r="FL197" s="85"/>
      <c r="FM197" s="85"/>
      <c r="FN197" s="85"/>
      <c r="FO197" s="85"/>
      <c r="FP197" s="85"/>
      <c r="FQ197" s="85"/>
      <c r="FR197" s="85"/>
      <c r="FS197" s="85"/>
      <c r="FT197" s="85"/>
      <c r="FU197" s="85"/>
      <c r="FV197" s="85"/>
      <c r="FW197" s="85"/>
      <c r="FX197" s="85"/>
      <c r="FY197" s="85"/>
      <c r="FZ197" s="85"/>
      <c r="GA197" s="96"/>
    </row>
    <row r="198" spans="50:183" ht="15" customHeight="1" x14ac:dyDescent="0.25">
      <c r="AX198" s="94"/>
      <c r="AY198" s="65">
        <v>74</v>
      </c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95"/>
      <c r="BP198" s="65">
        <v>74</v>
      </c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96"/>
      <c r="DI198" s="94"/>
      <c r="DJ198" s="119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95"/>
      <c r="EA198" s="119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  <c r="EL198" s="85"/>
      <c r="EM198" s="85"/>
      <c r="EN198" s="85"/>
      <c r="EO198" s="85"/>
      <c r="EP198" s="85"/>
      <c r="EQ198" s="96"/>
      <c r="ES198" s="94"/>
      <c r="ET198" s="119"/>
      <c r="EU198" s="85"/>
      <c r="EV198" s="85"/>
      <c r="EW198" s="85"/>
      <c r="EX198" s="85"/>
      <c r="EY198" s="85"/>
      <c r="EZ198" s="85"/>
      <c r="FA198" s="85"/>
      <c r="FB198" s="85"/>
      <c r="FC198" s="85"/>
      <c r="FD198" s="85"/>
      <c r="FE198" s="85"/>
      <c r="FF198" s="85"/>
      <c r="FG198" s="85"/>
      <c r="FH198" s="85"/>
      <c r="FI198" s="85"/>
      <c r="FJ198" s="95"/>
      <c r="FK198" s="119"/>
      <c r="FL198" s="85"/>
      <c r="FM198" s="85"/>
      <c r="FN198" s="85"/>
      <c r="FO198" s="85"/>
      <c r="FP198" s="85"/>
      <c r="FQ198" s="85"/>
      <c r="FR198" s="85"/>
      <c r="FS198" s="85"/>
      <c r="FT198" s="85"/>
      <c r="FU198" s="85"/>
      <c r="FV198" s="85"/>
      <c r="FW198" s="85"/>
      <c r="FX198" s="85"/>
      <c r="FY198" s="85"/>
      <c r="FZ198" s="85"/>
      <c r="GA198" s="96"/>
    </row>
    <row r="199" spans="50:183" ht="15" customHeight="1" x14ac:dyDescent="0.25">
      <c r="AX199" s="94"/>
      <c r="AY199" s="65">
        <v>75</v>
      </c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95"/>
      <c r="BP199" s="65">
        <v>75</v>
      </c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96"/>
      <c r="DI199" s="94"/>
      <c r="DJ199" s="119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95"/>
      <c r="EA199" s="119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  <c r="EL199" s="85"/>
      <c r="EM199" s="85"/>
      <c r="EN199" s="85"/>
      <c r="EO199" s="85"/>
      <c r="EP199" s="85"/>
      <c r="EQ199" s="96"/>
      <c r="ES199" s="94"/>
      <c r="ET199" s="119"/>
      <c r="EU199" s="85"/>
      <c r="EV199" s="85"/>
      <c r="EW199" s="85"/>
      <c r="EX199" s="85"/>
      <c r="EY199" s="85"/>
      <c r="EZ199" s="85"/>
      <c r="FA199" s="85"/>
      <c r="FB199" s="85"/>
      <c r="FC199" s="85"/>
      <c r="FD199" s="85"/>
      <c r="FE199" s="85"/>
      <c r="FF199" s="85"/>
      <c r="FG199" s="85"/>
      <c r="FH199" s="85"/>
      <c r="FI199" s="85"/>
      <c r="FJ199" s="95"/>
      <c r="FK199" s="119"/>
      <c r="FL199" s="85"/>
      <c r="FM199" s="85"/>
      <c r="FN199" s="85"/>
      <c r="FO199" s="85"/>
      <c r="FP199" s="85"/>
      <c r="FQ199" s="85"/>
      <c r="FR199" s="85"/>
      <c r="FS199" s="85"/>
      <c r="FT199" s="85"/>
      <c r="FU199" s="85"/>
      <c r="FV199" s="85"/>
      <c r="FW199" s="85"/>
      <c r="FX199" s="85"/>
      <c r="FY199" s="85"/>
      <c r="FZ199" s="85"/>
      <c r="GA199" s="96"/>
    </row>
    <row r="200" spans="50:183" ht="15" customHeight="1" x14ac:dyDescent="0.25">
      <c r="AX200" s="94"/>
      <c r="AY200" s="65">
        <v>76</v>
      </c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95"/>
      <c r="BP200" s="65">
        <v>76</v>
      </c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96"/>
      <c r="DI200" s="94"/>
      <c r="DJ200" s="119"/>
      <c r="DK200" s="85"/>
      <c r="DL200" s="85"/>
      <c r="DM200" s="85"/>
      <c r="DN200" s="85"/>
      <c r="DO200" s="85"/>
      <c r="DP200" s="85"/>
      <c r="DQ200" s="85"/>
      <c r="DR200" s="85"/>
      <c r="DS200" s="85"/>
      <c r="DT200" s="85"/>
      <c r="DU200" s="85"/>
      <c r="DV200" s="85"/>
      <c r="DW200" s="85"/>
      <c r="DX200" s="85"/>
      <c r="DY200" s="85"/>
      <c r="DZ200" s="95"/>
      <c r="EA200" s="119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  <c r="EL200" s="85"/>
      <c r="EM200" s="85"/>
      <c r="EN200" s="85"/>
      <c r="EO200" s="85"/>
      <c r="EP200" s="85"/>
      <c r="EQ200" s="96"/>
      <c r="ES200" s="94"/>
      <c r="ET200" s="119"/>
      <c r="EU200" s="85"/>
      <c r="EV200" s="85"/>
      <c r="EW200" s="85"/>
      <c r="EX200" s="85"/>
      <c r="EY200" s="85"/>
      <c r="EZ200" s="85"/>
      <c r="FA200" s="85"/>
      <c r="FB200" s="85"/>
      <c r="FC200" s="85"/>
      <c r="FD200" s="85"/>
      <c r="FE200" s="85"/>
      <c r="FF200" s="85"/>
      <c r="FG200" s="85"/>
      <c r="FH200" s="85"/>
      <c r="FI200" s="85"/>
      <c r="FJ200" s="95"/>
      <c r="FK200" s="119"/>
      <c r="FL200" s="85"/>
      <c r="FM200" s="85"/>
      <c r="FN200" s="85"/>
      <c r="FO200" s="85"/>
      <c r="FP200" s="85"/>
      <c r="FQ200" s="85"/>
      <c r="FR200" s="85"/>
      <c r="FS200" s="85"/>
      <c r="FT200" s="85"/>
      <c r="FU200" s="85"/>
      <c r="FV200" s="85"/>
      <c r="FW200" s="85"/>
      <c r="FX200" s="85"/>
      <c r="FY200" s="85"/>
      <c r="FZ200" s="85"/>
      <c r="GA200" s="96"/>
    </row>
    <row r="201" spans="50:183" ht="15" customHeight="1" x14ac:dyDescent="0.25">
      <c r="AX201" s="94"/>
      <c r="AY201" s="65">
        <v>77</v>
      </c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95"/>
      <c r="BP201" s="65">
        <v>77</v>
      </c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96"/>
      <c r="DI201" s="94"/>
      <c r="DJ201" s="119"/>
      <c r="DK201" s="85"/>
      <c r="DL201" s="85"/>
      <c r="DM201" s="85"/>
      <c r="DN201" s="85"/>
      <c r="DO201" s="85"/>
      <c r="DP201" s="85"/>
      <c r="DQ201" s="85"/>
      <c r="DR201" s="85"/>
      <c r="DS201" s="85"/>
      <c r="DT201" s="85"/>
      <c r="DU201" s="85"/>
      <c r="DV201" s="85"/>
      <c r="DW201" s="85"/>
      <c r="DX201" s="85"/>
      <c r="DY201" s="85"/>
      <c r="DZ201" s="95"/>
      <c r="EA201" s="119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  <c r="EL201" s="85"/>
      <c r="EM201" s="85"/>
      <c r="EN201" s="85"/>
      <c r="EO201" s="85"/>
      <c r="EP201" s="85"/>
      <c r="EQ201" s="96"/>
      <c r="ES201" s="94"/>
      <c r="ET201" s="119"/>
      <c r="EU201" s="85"/>
      <c r="EV201" s="85"/>
      <c r="EW201" s="85"/>
      <c r="EX201" s="85"/>
      <c r="EY201" s="85"/>
      <c r="EZ201" s="85"/>
      <c r="FA201" s="85"/>
      <c r="FB201" s="85"/>
      <c r="FC201" s="85"/>
      <c r="FD201" s="85"/>
      <c r="FE201" s="85"/>
      <c r="FF201" s="85"/>
      <c r="FG201" s="85"/>
      <c r="FH201" s="85"/>
      <c r="FI201" s="85"/>
      <c r="FJ201" s="95"/>
      <c r="FK201" s="119"/>
      <c r="FL201" s="85"/>
      <c r="FM201" s="85"/>
      <c r="FN201" s="85"/>
      <c r="FO201" s="85"/>
      <c r="FP201" s="85"/>
      <c r="FQ201" s="85"/>
      <c r="FR201" s="85"/>
      <c r="FS201" s="85"/>
      <c r="FT201" s="85"/>
      <c r="FU201" s="85"/>
      <c r="FV201" s="85"/>
      <c r="FW201" s="85"/>
      <c r="FX201" s="85"/>
      <c r="FY201" s="85"/>
      <c r="FZ201" s="85"/>
      <c r="GA201" s="96"/>
    </row>
    <row r="202" spans="50:183" ht="15" customHeight="1" x14ac:dyDescent="0.25">
      <c r="AX202" s="94"/>
      <c r="AY202" s="65">
        <v>78</v>
      </c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95"/>
      <c r="BP202" s="65">
        <v>78</v>
      </c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96"/>
      <c r="DI202" s="94"/>
      <c r="DJ202" s="119"/>
      <c r="DK202" s="85"/>
      <c r="DL202" s="85"/>
      <c r="DM202" s="85"/>
      <c r="DN202" s="85"/>
      <c r="DO202" s="85"/>
      <c r="DP202" s="85"/>
      <c r="DQ202" s="85"/>
      <c r="DR202" s="85"/>
      <c r="DS202" s="85"/>
      <c r="DT202" s="85"/>
      <c r="DU202" s="85"/>
      <c r="DV202" s="85"/>
      <c r="DW202" s="85"/>
      <c r="DX202" s="85"/>
      <c r="DY202" s="85"/>
      <c r="DZ202" s="95"/>
      <c r="EA202" s="119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  <c r="EL202" s="85"/>
      <c r="EM202" s="85"/>
      <c r="EN202" s="85"/>
      <c r="EO202" s="85"/>
      <c r="EP202" s="85"/>
      <c r="EQ202" s="96"/>
      <c r="ES202" s="94"/>
      <c r="ET202" s="119"/>
      <c r="EU202" s="85"/>
      <c r="EV202" s="85"/>
      <c r="EW202" s="85"/>
      <c r="EX202" s="85"/>
      <c r="EY202" s="85"/>
      <c r="EZ202" s="85"/>
      <c r="FA202" s="85"/>
      <c r="FB202" s="85"/>
      <c r="FC202" s="85"/>
      <c r="FD202" s="85"/>
      <c r="FE202" s="85"/>
      <c r="FF202" s="85"/>
      <c r="FG202" s="85"/>
      <c r="FH202" s="85"/>
      <c r="FI202" s="85"/>
      <c r="FJ202" s="95"/>
      <c r="FK202" s="119"/>
      <c r="FL202" s="85"/>
      <c r="FM202" s="85"/>
      <c r="FN202" s="85"/>
      <c r="FO202" s="85"/>
      <c r="FP202" s="85"/>
      <c r="FQ202" s="85"/>
      <c r="FR202" s="85"/>
      <c r="FS202" s="85"/>
      <c r="FT202" s="85"/>
      <c r="FU202" s="85"/>
      <c r="FV202" s="85"/>
      <c r="FW202" s="85"/>
      <c r="FX202" s="85"/>
      <c r="FY202" s="85"/>
      <c r="FZ202" s="85"/>
      <c r="GA202" s="96"/>
    </row>
    <row r="203" spans="50:183" ht="15" customHeight="1" x14ac:dyDescent="0.25">
      <c r="AX203" s="94"/>
      <c r="AY203" s="65">
        <v>79</v>
      </c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95"/>
      <c r="BP203" s="65">
        <v>79</v>
      </c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96"/>
      <c r="DI203" s="94"/>
      <c r="DJ203" s="119"/>
      <c r="DK203" s="85"/>
      <c r="DL203" s="85"/>
      <c r="DM203" s="85"/>
      <c r="DN203" s="85"/>
      <c r="DO203" s="85"/>
      <c r="DP203" s="85"/>
      <c r="DQ203" s="85"/>
      <c r="DR203" s="85"/>
      <c r="DS203" s="85"/>
      <c r="DT203" s="85"/>
      <c r="DU203" s="85"/>
      <c r="DV203" s="85"/>
      <c r="DW203" s="85"/>
      <c r="DX203" s="85"/>
      <c r="DY203" s="85"/>
      <c r="DZ203" s="95"/>
      <c r="EA203" s="119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  <c r="EL203" s="85"/>
      <c r="EM203" s="85"/>
      <c r="EN203" s="85"/>
      <c r="EO203" s="85"/>
      <c r="EP203" s="85"/>
      <c r="EQ203" s="96"/>
      <c r="ES203" s="94"/>
      <c r="ET203" s="119"/>
      <c r="EU203" s="85"/>
      <c r="EV203" s="85"/>
      <c r="EW203" s="85"/>
      <c r="EX203" s="85"/>
      <c r="EY203" s="85"/>
      <c r="EZ203" s="85"/>
      <c r="FA203" s="85"/>
      <c r="FB203" s="85"/>
      <c r="FC203" s="85"/>
      <c r="FD203" s="85"/>
      <c r="FE203" s="85"/>
      <c r="FF203" s="85"/>
      <c r="FG203" s="85"/>
      <c r="FH203" s="85"/>
      <c r="FI203" s="85"/>
      <c r="FJ203" s="95"/>
      <c r="FK203" s="119"/>
      <c r="FL203" s="85"/>
      <c r="FM203" s="85"/>
      <c r="FN203" s="85"/>
      <c r="FO203" s="85"/>
      <c r="FP203" s="85"/>
      <c r="FQ203" s="85"/>
      <c r="FR203" s="85"/>
      <c r="FS203" s="85"/>
      <c r="FT203" s="85"/>
      <c r="FU203" s="85"/>
      <c r="FV203" s="85"/>
      <c r="FW203" s="85"/>
      <c r="FX203" s="85"/>
      <c r="FY203" s="85"/>
      <c r="FZ203" s="85"/>
      <c r="GA203" s="96"/>
    </row>
    <row r="204" spans="50:183" ht="15" customHeight="1" x14ac:dyDescent="0.25">
      <c r="AX204" s="94"/>
      <c r="AY204" s="65">
        <v>80</v>
      </c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95"/>
      <c r="BP204" s="65">
        <v>80</v>
      </c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96"/>
      <c r="DI204" s="94"/>
      <c r="DJ204" s="119"/>
      <c r="DK204" s="85"/>
      <c r="DL204" s="85"/>
      <c r="DM204" s="85"/>
      <c r="DN204" s="85"/>
      <c r="DO204" s="85"/>
      <c r="DP204" s="85"/>
      <c r="DQ204" s="85"/>
      <c r="DR204" s="85"/>
      <c r="DS204" s="85"/>
      <c r="DT204" s="85"/>
      <c r="DU204" s="85"/>
      <c r="DV204" s="85"/>
      <c r="DW204" s="85"/>
      <c r="DX204" s="85"/>
      <c r="DY204" s="85"/>
      <c r="DZ204" s="95"/>
      <c r="EA204" s="119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  <c r="EL204" s="85"/>
      <c r="EM204" s="85"/>
      <c r="EN204" s="85"/>
      <c r="EO204" s="85"/>
      <c r="EP204" s="85"/>
      <c r="EQ204" s="96"/>
      <c r="ES204" s="94"/>
      <c r="ET204" s="119"/>
      <c r="EU204" s="85"/>
      <c r="EV204" s="85"/>
      <c r="EW204" s="85"/>
      <c r="EX204" s="85"/>
      <c r="EY204" s="85"/>
      <c r="EZ204" s="85"/>
      <c r="FA204" s="85"/>
      <c r="FB204" s="85"/>
      <c r="FC204" s="85"/>
      <c r="FD204" s="85"/>
      <c r="FE204" s="85"/>
      <c r="FF204" s="85"/>
      <c r="FG204" s="85"/>
      <c r="FH204" s="85"/>
      <c r="FI204" s="85"/>
      <c r="FJ204" s="95"/>
      <c r="FK204" s="119"/>
      <c r="FL204" s="85"/>
      <c r="FM204" s="85"/>
      <c r="FN204" s="85"/>
      <c r="FO204" s="85"/>
      <c r="FP204" s="85"/>
      <c r="FQ204" s="85"/>
      <c r="FR204" s="85"/>
      <c r="FS204" s="85"/>
      <c r="FT204" s="85"/>
      <c r="FU204" s="85"/>
      <c r="FV204" s="85"/>
      <c r="FW204" s="85"/>
      <c r="FX204" s="85"/>
      <c r="FY204" s="85"/>
      <c r="FZ204" s="85"/>
      <c r="GA204" s="96"/>
    </row>
    <row r="205" spans="50:183" ht="15" customHeight="1" x14ac:dyDescent="0.25">
      <c r="AX205" s="94"/>
      <c r="AY205" s="65">
        <v>81</v>
      </c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95"/>
      <c r="BP205" s="65">
        <v>81</v>
      </c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96"/>
      <c r="DI205" s="94"/>
      <c r="DJ205" s="119"/>
      <c r="DK205" s="85"/>
      <c r="DL205" s="85"/>
      <c r="DM205" s="85"/>
      <c r="DN205" s="85"/>
      <c r="DO205" s="85"/>
      <c r="DP205" s="85"/>
      <c r="DQ205" s="85"/>
      <c r="DR205" s="85"/>
      <c r="DS205" s="85"/>
      <c r="DT205" s="85"/>
      <c r="DU205" s="85"/>
      <c r="DV205" s="85"/>
      <c r="DW205" s="85"/>
      <c r="DX205" s="85"/>
      <c r="DY205" s="85"/>
      <c r="DZ205" s="95"/>
      <c r="EA205" s="119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  <c r="EL205" s="85"/>
      <c r="EM205" s="85"/>
      <c r="EN205" s="85"/>
      <c r="EO205" s="85"/>
      <c r="EP205" s="85"/>
      <c r="EQ205" s="96"/>
      <c r="ES205" s="94"/>
      <c r="ET205" s="119"/>
      <c r="EU205" s="85"/>
      <c r="EV205" s="85"/>
      <c r="EW205" s="85"/>
      <c r="EX205" s="85"/>
      <c r="EY205" s="85"/>
      <c r="EZ205" s="85"/>
      <c r="FA205" s="85"/>
      <c r="FB205" s="85"/>
      <c r="FC205" s="85"/>
      <c r="FD205" s="85"/>
      <c r="FE205" s="85"/>
      <c r="FF205" s="85"/>
      <c r="FG205" s="85"/>
      <c r="FH205" s="85"/>
      <c r="FI205" s="85"/>
      <c r="FJ205" s="95"/>
      <c r="FK205" s="119"/>
      <c r="FL205" s="85"/>
      <c r="FM205" s="85"/>
      <c r="FN205" s="85"/>
      <c r="FO205" s="85"/>
      <c r="FP205" s="85"/>
      <c r="FQ205" s="85"/>
      <c r="FR205" s="85"/>
      <c r="FS205" s="85"/>
      <c r="FT205" s="85"/>
      <c r="FU205" s="85"/>
      <c r="FV205" s="85"/>
      <c r="FW205" s="85"/>
      <c r="FX205" s="85"/>
      <c r="FY205" s="85"/>
      <c r="FZ205" s="85"/>
      <c r="GA205" s="96"/>
    </row>
    <row r="206" spans="50:183" ht="15" customHeight="1" x14ac:dyDescent="0.25">
      <c r="AX206" s="94"/>
      <c r="AY206" s="65">
        <v>82</v>
      </c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95"/>
      <c r="BP206" s="65">
        <v>82</v>
      </c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96"/>
      <c r="DI206" s="94"/>
      <c r="DJ206" s="119"/>
      <c r="DK206" s="85"/>
      <c r="DL206" s="85"/>
      <c r="DM206" s="85"/>
      <c r="DN206" s="85"/>
      <c r="DO206" s="85"/>
      <c r="DP206" s="85"/>
      <c r="DQ206" s="85"/>
      <c r="DR206" s="85"/>
      <c r="DS206" s="85"/>
      <c r="DT206" s="85"/>
      <c r="DU206" s="85"/>
      <c r="DV206" s="85"/>
      <c r="DW206" s="85"/>
      <c r="DX206" s="85"/>
      <c r="DY206" s="85"/>
      <c r="DZ206" s="95"/>
      <c r="EA206" s="119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  <c r="EL206" s="85"/>
      <c r="EM206" s="85"/>
      <c r="EN206" s="85"/>
      <c r="EO206" s="85"/>
      <c r="EP206" s="85"/>
      <c r="EQ206" s="96"/>
      <c r="ES206" s="94"/>
      <c r="ET206" s="119"/>
      <c r="EU206" s="85"/>
      <c r="EV206" s="85"/>
      <c r="EW206" s="85"/>
      <c r="EX206" s="85"/>
      <c r="EY206" s="85"/>
      <c r="EZ206" s="85"/>
      <c r="FA206" s="85"/>
      <c r="FB206" s="85"/>
      <c r="FC206" s="85"/>
      <c r="FD206" s="85"/>
      <c r="FE206" s="85"/>
      <c r="FF206" s="85"/>
      <c r="FG206" s="85"/>
      <c r="FH206" s="85"/>
      <c r="FI206" s="85"/>
      <c r="FJ206" s="95"/>
      <c r="FK206" s="119"/>
      <c r="FL206" s="85"/>
      <c r="FM206" s="85"/>
      <c r="FN206" s="85"/>
      <c r="FO206" s="85"/>
      <c r="FP206" s="85"/>
      <c r="FQ206" s="85"/>
      <c r="FR206" s="85"/>
      <c r="FS206" s="85"/>
      <c r="FT206" s="85"/>
      <c r="FU206" s="85"/>
      <c r="FV206" s="85"/>
      <c r="FW206" s="85"/>
      <c r="FX206" s="85"/>
      <c r="FY206" s="85"/>
      <c r="FZ206" s="85"/>
      <c r="GA206" s="96"/>
    </row>
    <row r="207" spans="50:183" ht="15" customHeight="1" x14ac:dyDescent="0.25">
      <c r="AX207" s="94"/>
      <c r="AY207" s="65">
        <v>83</v>
      </c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95"/>
      <c r="BP207" s="65">
        <v>83</v>
      </c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96"/>
      <c r="DI207" s="94"/>
      <c r="DJ207" s="119"/>
      <c r="DK207" s="85"/>
      <c r="DL207" s="85"/>
      <c r="DM207" s="85"/>
      <c r="DN207" s="85"/>
      <c r="DO207" s="85"/>
      <c r="DP207" s="85"/>
      <c r="DQ207" s="85"/>
      <c r="DR207" s="85"/>
      <c r="DS207" s="85"/>
      <c r="DT207" s="85"/>
      <c r="DU207" s="85"/>
      <c r="DV207" s="85"/>
      <c r="DW207" s="85"/>
      <c r="DX207" s="85"/>
      <c r="DY207" s="85"/>
      <c r="DZ207" s="95"/>
      <c r="EA207" s="119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  <c r="EL207" s="85"/>
      <c r="EM207" s="85"/>
      <c r="EN207" s="85"/>
      <c r="EO207" s="85"/>
      <c r="EP207" s="85"/>
      <c r="EQ207" s="96"/>
      <c r="ES207" s="94"/>
      <c r="ET207" s="119"/>
      <c r="EU207" s="85"/>
      <c r="EV207" s="85"/>
      <c r="EW207" s="85"/>
      <c r="EX207" s="85"/>
      <c r="EY207" s="85"/>
      <c r="EZ207" s="85"/>
      <c r="FA207" s="85"/>
      <c r="FB207" s="85"/>
      <c r="FC207" s="85"/>
      <c r="FD207" s="85"/>
      <c r="FE207" s="85"/>
      <c r="FF207" s="85"/>
      <c r="FG207" s="85"/>
      <c r="FH207" s="85"/>
      <c r="FI207" s="85"/>
      <c r="FJ207" s="95"/>
      <c r="FK207" s="119"/>
      <c r="FL207" s="85"/>
      <c r="FM207" s="85"/>
      <c r="FN207" s="85"/>
      <c r="FO207" s="85"/>
      <c r="FP207" s="85"/>
      <c r="FQ207" s="85"/>
      <c r="FR207" s="85"/>
      <c r="FS207" s="85"/>
      <c r="FT207" s="85"/>
      <c r="FU207" s="85"/>
      <c r="FV207" s="85"/>
      <c r="FW207" s="85"/>
      <c r="FX207" s="85"/>
      <c r="FY207" s="85"/>
      <c r="FZ207" s="85"/>
      <c r="GA207" s="96"/>
    </row>
    <row r="208" spans="50:183" ht="15" customHeight="1" x14ac:dyDescent="0.25">
      <c r="AX208" s="94"/>
      <c r="AY208" s="65">
        <v>84</v>
      </c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95"/>
      <c r="BP208" s="65">
        <v>84</v>
      </c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96"/>
      <c r="DI208" s="94"/>
      <c r="DJ208" s="119"/>
      <c r="DK208" s="85"/>
      <c r="DL208" s="85"/>
      <c r="DM208" s="85"/>
      <c r="DN208" s="85"/>
      <c r="DO208" s="85"/>
      <c r="DP208" s="85"/>
      <c r="DQ208" s="85"/>
      <c r="DR208" s="85"/>
      <c r="DS208" s="85"/>
      <c r="DT208" s="85"/>
      <c r="DU208" s="85"/>
      <c r="DV208" s="85"/>
      <c r="DW208" s="85"/>
      <c r="DX208" s="85"/>
      <c r="DY208" s="85"/>
      <c r="DZ208" s="95"/>
      <c r="EA208" s="119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  <c r="EL208" s="85"/>
      <c r="EM208" s="85"/>
      <c r="EN208" s="85"/>
      <c r="EO208" s="85"/>
      <c r="EP208" s="85"/>
      <c r="EQ208" s="96"/>
      <c r="ES208" s="94"/>
      <c r="ET208" s="119"/>
      <c r="EU208" s="85"/>
      <c r="EV208" s="85"/>
      <c r="EW208" s="85"/>
      <c r="EX208" s="85"/>
      <c r="EY208" s="85"/>
      <c r="EZ208" s="85"/>
      <c r="FA208" s="85"/>
      <c r="FB208" s="85"/>
      <c r="FC208" s="85"/>
      <c r="FD208" s="85"/>
      <c r="FE208" s="85"/>
      <c r="FF208" s="85"/>
      <c r="FG208" s="85"/>
      <c r="FH208" s="85"/>
      <c r="FI208" s="85"/>
      <c r="FJ208" s="95"/>
      <c r="FK208" s="119"/>
      <c r="FL208" s="85"/>
      <c r="FM208" s="85"/>
      <c r="FN208" s="85"/>
      <c r="FO208" s="85"/>
      <c r="FP208" s="85"/>
      <c r="FQ208" s="85"/>
      <c r="FR208" s="85"/>
      <c r="FS208" s="85"/>
      <c r="FT208" s="85"/>
      <c r="FU208" s="85"/>
      <c r="FV208" s="85"/>
      <c r="FW208" s="85"/>
      <c r="FX208" s="85"/>
      <c r="FY208" s="85"/>
      <c r="FZ208" s="85"/>
      <c r="GA208" s="96"/>
    </row>
    <row r="209" spans="50:183" ht="15" customHeight="1" x14ac:dyDescent="0.25">
      <c r="AX209" s="94"/>
      <c r="AY209" s="65">
        <v>85</v>
      </c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95"/>
      <c r="BP209" s="65">
        <v>85</v>
      </c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96"/>
      <c r="DI209" s="94"/>
      <c r="DJ209" s="119"/>
      <c r="DK209" s="85"/>
      <c r="DL209" s="85"/>
      <c r="DM209" s="85"/>
      <c r="DN209" s="85"/>
      <c r="DO209" s="85"/>
      <c r="DP209" s="85"/>
      <c r="DQ209" s="85"/>
      <c r="DR209" s="85"/>
      <c r="DS209" s="85"/>
      <c r="DT209" s="85"/>
      <c r="DU209" s="85"/>
      <c r="DV209" s="85"/>
      <c r="DW209" s="85"/>
      <c r="DX209" s="85"/>
      <c r="DY209" s="85"/>
      <c r="DZ209" s="95"/>
      <c r="EA209" s="119"/>
      <c r="EB209" s="85"/>
      <c r="EC209" s="85"/>
      <c r="ED209" s="85"/>
      <c r="EE209" s="85"/>
      <c r="EF209" s="85"/>
      <c r="EG209" s="85"/>
      <c r="EH209" s="85"/>
      <c r="EI209" s="85"/>
      <c r="EJ209" s="85"/>
      <c r="EK209" s="85"/>
      <c r="EL209" s="85"/>
      <c r="EM209" s="85"/>
      <c r="EN209" s="85"/>
      <c r="EO209" s="85"/>
      <c r="EP209" s="85"/>
      <c r="EQ209" s="96"/>
      <c r="ES209" s="94"/>
      <c r="ET209" s="119"/>
      <c r="EU209" s="85"/>
      <c r="EV209" s="85"/>
      <c r="EW209" s="85"/>
      <c r="EX209" s="85"/>
      <c r="EY209" s="85"/>
      <c r="EZ209" s="85"/>
      <c r="FA209" s="85"/>
      <c r="FB209" s="85"/>
      <c r="FC209" s="85"/>
      <c r="FD209" s="85"/>
      <c r="FE209" s="85"/>
      <c r="FF209" s="85"/>
      <c r="FG209" s="85"/>
      <c r="FH209" s="85"/>
      <c r="FI209" s="85"/>
      <c r="FJ209" s="95"/>
      <c r="FK209" s="119"/>
      <c r="FL209" s="85"/>
      <c r="FM209" s="85"/>
      <c r="FN209" s="85"/>
      <c r="FO209" s="85"/>
      <c r="FP209" s="85"/>
      <c r="FQ209" s="85"/>
      <c r="FR209" s="85"/>
      <c r="FS209" s="85"/>
      <c r="FT209" s="85"/>
      <c r="FU209" s="85"/>
      <c r="FV209" s="85"/>
      <c r="FW209" s="85"/>
      <c r="FX209" s="85"/>
      <c r="FY209" s="85"/>
      <c r="FZ209" s="85"/>
      <c r="GA209" s="96"/>
    </row>
    <row r="210" spans="50:183" ht="15" customHeight="1" x14ac:dyDescent="0.25">
      <c r="AX210" s="94"/>
      <c r="AY210" s="65">
        <v>86</v>
      </c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95"/>
      <c r="BP210" s="65">
        <v>86</v>
      </c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96"/>
      <c r="DI210" s="94"/>
      <c r="DJ210" s="119"/>
      <c r="DK210" s="85"/>
      <c r="DL210" s="85"/>
      <c r="DM210" s="85"/>
      <c r="DN210" s="85"/>
      <c r="DO210" s="85"/>
      <c r="DP210" s="85"/>
      <c r="DQ210" s="85"/>
      <c r="DR210" s="85"/>
      <c r="DS210" s="85"/>
      <c r="DT210" s="85"/>
      <c r="DU210" s="85"/>
      <c r="DV210" s="85"/>
      <c r="DW210" s="85"/>
      <c r="DX210" s="85"/>
      <c r="DY210" s="85"/>
      <c r="DZ210" s="95"/>
      <c r="EA210" s="119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  <c r="EL210" s="85"/>
      <c r="EM210" s="85"/>
      <c r="EN210" s="85"/>
      <c r="EO210" s="85"/>
      <c r="EP210" s="85"/>
      <c r="EQ210" s="96"/>
      <c r="ES210" s="94"/>
      <c r="ET210" s="119"/>
      <c r="EU210" s="85"/>
      <c r="EV210" s="85"/>
      <c r="EW210" s="85"/>
      <c r="EX210" s="85"/>
      <c r="EY210" s="85"/>
      <c r="EZ210" s="85"/>
      <c r="FA210" s="85"/>
      <c r="FB210" s="85"/>
      <c r="FC210" s="85"/>
      <c r="FD210" s="85"/>
      <c r="FE210" s="85"/>
      <c r="FF210" s="85"/>
      <c r="FG210" s="85"/>
      <c r="FH210" s="85"/>
      <c r="FI210" s="85"/>
      <c r="FJ210" s="95"/>
      <c r="FK210" s="119"/>
      <c r="FL210" s="85"/>
      <c r="FM210" s="85"/>
      <c r="FN210" s="85"/>
      <c r="FO210" s="85"/>
      <c r="FP210" s="85"/>
      <c r="FQ210" s="85"/>
      <c r="FR210" s="85"/>
      <c r="FS210" s="85"/>
      <c r="FT210" s="85"/>
      <c r="FU210" s="85"/>
      <c r="FV210" s="85"/>
      <c r="FW210" s="85"/>
      <c r="FX210" s="85"/>
      <c r="FY210" s="85"/>
      <c r="FZ210" s="85"/>
      <c r="GA210" s="96"/>
    </row>
    <row r="211" spans="50:183" ht="15" customHeight="1" x14ac:dyDescent="0.25">
      <c r="AX211" s="94"/>
      <c r="AY211" s="65">
        <v>87</v>
      </c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95"/>
      <c r="BP211" s="65">
        <v>87</v>
      </c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96"/>
      <c r="DI211" s="94"/>
      <c r="DJ211" s="119"/>
      <c r="DK211" s="85"/>
      <c r="DL211" s="85"/>
      <c r="DM211" s="85"/>
      <c r="DN211" s="85"/>
      <c r="DO211" s="85"/>
      <c r="DP211" s="85"/>
      <c r="DQ211" s="85"/>
      <c r="DR211" s="85"/>
      <c r="DS211" s="85"/>
      <c r="DT211" s="85"/>
      <c r="DU211" s="85"/>
      <c r="DV211" s="85"/>
      <c r="DW211" s="85"/>
      <c r="DX211" s="85"/>
      <c r="DY211" s="85"/>
      <c r="DZ211" s="95"/>
      <c r="EA211" s="119"/>
      <c r="EB211" s="85"/>
      <c r="EC211" s="85"/>
      <c r="ED211" s="85"/>
      <c r="EE211" s="85"/>
      <c r="EF211" s="85"/>
      <c r="EG211" s="85"/>
      <c r="EH211" s="85"/>
      <c r="EI211" s="85"/>
      <c r="EJ211" s="85"/>
      <c r="EK211" s="85"/>
      <c r="EL211" s="85"/>
      <c r="EM211" s="85"/>
      <c r="EN211" s="85"/>
      <c r="EO211" s="85"/>
      <c r="EP211" s="85"/>
      <c r="EQ211" s="96"/>
      <c r="ES211" s="94"/>
      <c r="ET211" s="119"/>
      <c r="EU211" s="85"/>
      <c r="EV211" s="85"/>
      <c r="EW211" s="85"/>
      <c r="EX211" s="85"/>
      <c r="EY211" s="85"/>
      <c r="EZ211" s="85"/>
      <c r="FA211" s="85"/>
      <c r="FB211" s="85"/>
      <c r="FC211" s="85"/>
      <c r="FD211" s="85"/>
      <c r="FE211" s="85"/>
      <c r="FF211" s="85"/>
      <c r="FG211" s="85"/>
      <c r="FH211" s="85"/>
      <c r="FI211" s="85"/>
      <c r="FJ211" s="95"/>
      <c r="FK211" s="119"/>
      <c r="FL211" s="85"/>
      <c r="FM211" s="85"/>
      <c r="FN211" s="85"/>
      <c r="FO211" s="85"/>
      <c r="FP211" s="85"/>
      <c r="FQ211" s="85"/>
      <c r="FR211" s="85"/>
      <c r="FS211" s="85"/>
      <c r="FT211" s="85"/>
      <c r="FU211" s="85"/>
      <c r="FV211" s="85"/>
      <c r="FW211" s="85"/>
      <c r="FX211" s="85"/>
      <c r="FY211" s="85"/>
      <c r="FZ211" s="85"/>
      <c r="GA211" s="96"/>
    </row>
    <row r="212" spans="50:183" ht="15" customHeight="1" x14ac:dyDescent="0.25">
      <c r="AX212" s="94"/>
      <c r="AY212" s="65">
        <v>88</v>
      </c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95"/>
      <c r="BP212" s="65">
        <v>88</v>
      </c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96"/>
      <c r="DI212" s="94"/>
      <c r="DJ212" s="119"/>
      <c r="DK212" s="85"/>
      <c r="DL212" s="85"/>
      <c r="DM212" s="85"/>
      <c r="DN212" s="85"/>
      <c r="DO212" s="85"/>
      <c r="DP212" s="85"/>
      <c r="DQ212" s="85"/>
      <c r="DR212" s="85"/>
      <c r="DS212" s="85"/>
      <c r="DT212" s="85"/>
      <c r="DU212" s="85"/>
      <c r="DV212" s="85"/>
      <c r="DW212" s="85"/>
      <c r="DX212" s="85"/>
      <c r="DY212" s="85"/>
      <c r="DZ212" s="95"/>
      <c r="EA212" s="119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  <c r="EL212" s="85"/>
      <c r="EM212" s="85"/>
      <c r="EN212" s="85"/>
      <c r="EO212" s="85"/>
      <c r="EP212" s="85"/>
      <c r="EQ212" s="96"/>
      <c r="ES212" s="94"/>
      <c r="ET212" s="119"/>
      <c r="EU212" s="85"/>
      <c r="EV212" s="85"/>
      <c r="EW212" s="85"/>
      <c r="EX212" s="85"/>
      <c r="EY212" s="85"/>
      <c r="EZ212" s="85"/>
      <c r="FA212" s="85"/>
      <c r="FB212" s="85"/>
      <c r="FC212" s="85"/>
      <c r="FD212" s="85"/>
      <c r="FE212" s="85"/>
      <c r="FF212" s="85"/>
      <c r="FG212" s="85"/>
      <c r="FH212" s="85"/>
      <c r="FI212" s="85"/>
      <c r="FJ212" s="95"/>
      <c r="FK212" s="119"/>
      <c r="FL212" s="85"/>
      <c r="FM212" s="85"/>
      <c r="FN212" s="85"/>
      <c r="FO212" s="85"/>
      <c r="FP212" s="85"/>
      <c r="FQ212" s="85"/>
      <c r="FR212" s="85"/>
      <c r="FS212" s="85"/>
      <c r="FT212" s="85"/>
      <c r="FU212" s="85"/>
      <c r="FV212" s="85"/>
      <c r="FW212" s="85"/>
      <c r="FX212" s="85"/>
      <c r="FY212" s="85"/>
      <c r="FZ212" s="85"/>
      <c r="GA212" s="96"/>
    </row>
    <row r="213" spans="50:183" ht="15" customHeight="1" x14ac:dyDescent="0.25">
      <c r="AX213" s="94"/>
      <c r="AY213" s="65">
        <v>89</v>
      </c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95"/>
      <c r="BP213" s="65">
        <v>89</v>
      </c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96"/>
      <c r="DI213" s="94"/>
      <c r="DJ213" s="119"/>
      <c r="DK213" s="85"/>
      <c r="DL213" s="85"/>
      <c r="DM213" s="85"/>
      <c r="DN213" s="85"/>
      <c r="DO213" s="85"/>
      <c r="DP213" s="85"/>
      <c r="DQ213" s="85"/>
      <c r="DR213" s="85"/>
      <c r="DS213" s="85"/>
      <c r="DT213" s="85"/>
      <c r="DU213" s="85"/>
      <c r="DV213" s="85"/>
      <c r="DW213" s="85"/>
      <c r="DX213" s="85"/>
      <c r="DY213" s="85"/>
      <c r="DZ213" s="95"/>
      <c r="EA213" s="119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  <c r="EL213" s="85"/>
      <c r="EM213" s="85"/>
      <c r="EN213" s="85"/>
      <c r="EO213" s="85"/>
      <c r="EP213" s="85"/>
      <c r="EQ213" s="96"/>
      <c r="ES213" s="94"/>
      <c r="ET213" s="119"/>
      <c r="EU213" s="85"/>
      <c r="EV213" s="85"/>
      <c r="EW213" s="85"/>
      <c r="EX213" s="85"/>
      <c r="EY213" s="85"/>
      <c r="EZ213" s="85"/>
      <c r="FA213" s="85"/>
      <c r="FB213" s="85"/>
      <c r="FC213" s="85"/>
      <c r="FD213" s="85"/>
      <c r="FE213" s="85"/>
      <c r="FF213" s="85"/>
      <c r="FG213" s="85"/>
      <c r="FH213" s="85"/>
      <c r="FI213" s="85"/>
      <c r="FJ213" s="95"/>
      <c r="FK213" s="119"/>
      <c r="FL213" s="85"/>
      <c r="FM213" s="85"/>
      <c r="FN213" s="85"/>
      <c r="FO213" s="85"/>
      <c r="FP213" s="85"/>
      <c r="FQ213" s="85"/>
      <c r="FR213" s="85"/>
      <c r="FS213" s="85"/>
      <c r="FT213" s="85"/>
      <c r="FU213" s="85"/>
      <c r="FV213" s="85"/>
      <c r="FW213" s="85"/>
      <c r="FX213" s="85"/>
      <c r="FY213" s="85"/>
      <c r="FZ213" s="85"/>
      <c r="GA213" s="96"/>
    </row>
    <row r="214" spans="50:183" ht="15" customHeight="1" x14ac:dyDescent="0.25">
      <c r="AX214" s="94"/>
      <c r="AY214" s="65">
        <v>90</v>
      </c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95"/>
      <c r="BP214" s="65">
        <v>90</v>
      </c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96"/>
      <c r="DI214" s="94"/>
      <c r="DJ214" s="119"/>
      <c r="DK214" s="85"/>
      <c r="DL214" s="85"/>
      <c r="DM214" s="85"/>
      <c r="DN214" s="85"/>
      <c r="DO214" s="85"/>
      <c r="DP214" s="85"/>
      <c r="DQ214" s="85"/>
      <c r="DR214" s="85"/>
      <c r="DS214" s="85"/>
      <c r="DT214" s="85"/>
      <c r="DU214" s="85"/>
      <c r="DV214" s="85"/>
      <c r="DW214" s="85"/>
      <c r="DX214" s="85"/>
      <c r="DY214" s="85"/>
      <c r="DZ214" s="95"/>
      <c r="EA214" s="119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  <c r="EL214" s="85"/>
      <c r="EM214" s="85"/>
      <c r="EN214" s="85"/>
      <c r="EO214" s="85"/>
      <c r="EP214" s="85"/>
      <c r="EQ214" s="96"/>
      <c r="ES214" s="94"/>
      <c r="ET214" s="119"/>
      <c r="EU214" s="85"/>
      <c r="EV214" s="85"/>
      <c r="EW214" s="85"/>
      <c r="EX214" s="85"/>
      <c r="EY214" s="85"/>
      <c r="EZ214" s="85"/>
      <c r="FA214" s="85"/>
      <c r="FB214" s="85"/>
      <c r="FC214" s="85"/>
      <c r="FD214" s="85"/>
      <c r="FE214" s="85"/>
      <c r="FF214" s="85"/>
      <c r="FG214" s="85"/>
      <c r="FH214" s="85"/>
      <c r="FI214" s="85"/>
      <c r="FJ214" s="95"/>
      <c r="FK214" s="119"/>
      <c r="FL214" s="85"/>
      <c r="FM214" s="85"/>
      <c r="FN214" s="85"/>
      <c r="FO214" s="85"/>
      <c r="FP214" s="85"/>
      <c r="FQ214" s="85"/>
      <c r="FR214" s="85"/>
      <c r="FS214" s="85"/>
      <c r="FT214" s="85"/>
      <c r="FU214" s="85"/>
      <c r="FV214" s="85"/>
      <c r="FW214" s="85"/>
      <c r="FX214" s="85"/>
      <c r="FY214" s="85"/>
      <c r="FZ214" s="85"/>
      <c r="GA214" s="96"/>
    </row>
    <row r="215" spans="50:183" ht="15" customHeight="1" x14ac:dyDescent="0.25">
      <c r="AX215" s="94"/>
      <c r="AY215" s="65">
        <v>91</v>
      </c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95"/>
      <c r="BP215" s="65">
        <v>91</v>
      </c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96"/>
      <c r="DI215" s="94"/>
      <c r="DJ215" s="119"/>
      <c r="DK215" s="85"/>
      <c r="DL215" s="85"/>
      <c r="DM215" s="85"/>
      <c r="DN215" s="85"/>
      <c r="DO215" s="85"/>
      <c r="DP215" s="85"/>
      <c r="DQ215" s="85"/>
      <c r="DR215" s="85"/>
      <c r="DS215" s="85"/>
      <c r="DT215" s="85"/>
      <c r="DU215" s="85"/>
      <c r="DV215" s="85"/>
      <c r="DW215" s="85"/>
      <c r="DX215" s="85"/>
      <c r="DY215" s="85"/>
      <c r="DZ215" s="95"/>
      <c r="EA215" s="119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  <c r="EL215" s="85"/>
      <c r="EM215" s="85"/>
      <c r="EN215" s="85"/>
      <c r="EO215" s="85"/>
      <c r="EP215" s="85"/>
      <c r="EQ215" s="96"/>
      <c r="ES215" s="94"/>
      <c r="ET215" s="119"/>
      <c r="EU215" s="85"/>
      <c r="EV215" s="85"/>
      <c r="EW215" s="85"/>
      <c r="EX215" s="85"/>
      <c r="EY215" s="85"/>
      <c r="EZ215" s="85"/>
      <c r="FA215" s="85"/>
      <c r="FB215" s="85"/>
      <c r="FC215" s="85"/>
      <c r="FD215" s="85"/>
      <c r="FE215" s="85"/>
      <c r="FF215" s="85"/>
      <c r="FG215" s="85"/>
      <c r="FH215" s="85"/>
      <c r="FI215" s="85"/>
      <c r="FJ215" s="95"/>
      <c r="FK215" s="119"/>
      <c r="FL215" s="85"/>
      <c r="FM215" s="85"/>
      <c r="FN215" s="85"/>
      <c r="FO215" s="85"/>
      <c r="FP215" s="85"/>
      <c r="FQ215" s="85"/>
      <c r="FR215" s="85"/>
      <c r="FS215" s="85"/>
      <c r="FT215" s="85"/>
      <c r="FU215" s="85"/>
      <c r="FV215" s="85"/>
      <c r="FW215" s="85"/>
      <c r="FX215" s="85"/>
      <c r="FY215" s="85"/>
      <c r="FZ215" s="85"/>
      <c r="GA215" s="96"/>
    </row>
    <row r="216" spans="50:183" ht="15" customHeight="1" x14ac:dyDescent="0.25">
      <c r="AX216" s="94"/>
      <c r="AY216" s="65">
        <v>92</v>
      </c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95"/>
      <c r="BP216" s="65">
        <v>92</v>
      </c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96"/>
      <c r="DI216" s="94"/>
      <c r="DJ216" s="119"/>
      <c r="DK216" s="85"/>
      <c r="DL216" s="85"/>
      <c r="DM216" s="85"/>
      <c r="DN216" s="85"/>
      <c r="DO216" s="85"/>
      <c r="DP216" s="85"/>
      <c r="DQ216" s="85"/>
      <c r="DR216" s="85"/>
      <c r="DS216" s="85"/>
      <c r="DT216" s="85"/>
      <c r="DU216" s="85"/>
      <c r="DV216" s="85"/>
      <c r="DW216" s="85"/>
      <c r="DX216" s="85"/>
      <c r="DY216" s="85"/>
      <c r="DZ216" s="95"/>
      <c r="EA216" s="119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  <c r="EL216" s="85"/>
      <c r="EM216" s="85"/>
      <c r="EN216" s="85"/>
      <c r="EO216" s="85"/>
      <c r="EP216" s="85"/>
      <c r="EQ216" s="96"/>
      <c r="ES216" s="94"/>
      <c r="ET216" s="119"/>
      <c r="EU216" s="85"/>
      <c r="EV216" s="85"/>
      <c r="EW216" s="85"/>
      <c r="EX216" s="85"/>
      <c r="EY216" s="85"/>
      <c r="EZ216" s="85"/>
      <c r="FA216" s="85"/>
      <c r="FB216" s="85"/>
      <c r="FC216" s="85"/>
      <c r="FD216" s="85"/>
      <c r="FE216" s="85"/>
      <c r="FF216" s="85"/>
      <c r="FG216" s="85"/>
      <c r="FH216" s="85"/>
      <c r="FI216" s="85"/>
      <c r="FJ216" s="95"/>
      <c r="FK216" s="119"/>
      <c r="FL216" s="85"/>
      <c r="FM216" s="85"/>
      <c r="FN216" s="85"/>
      <c r="FO216" s="85"/>
      <c r="FP216" s="85"/>
      <c r="FQ216" s="85"/>
      <c r="FR216" s="85"/>
      <c r="FS216" s="85"/>
      <c r="FT216" s="85"/>
      <c r="FU216" s="85"/>
      <c r="FV216" s="85"/>
      <c r="FW216" s="85"/>
      <c r="FX216" s="85"/>
      <c r="FY216" s="85"/>
      <c r="FZ216" s="85"/>
      <c r="GA216" s="96"/>
    </row>
    <row r="217" spans="50:183" ht="15" customHeight="1" x14ac:dyDescent="0.25">
      <c r="AX217" s="94"/>
      <c r="AY217" s="65">
        <v>93</v>
      </c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95"/>
      <c r="BP217" s="65">
        <v>93</v>
      </c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96"/>
      <c r="DI217" s="94"/>
      <c r="DJ217" s="119"/>
      <c r="DK217" s="85"/>
      <c r="DL217" s="85"/>
      <c r="DM217" s="85"/>
      <c r="DN217" s="85"/>
      <c r="DO217" s="85"/>
      <c r="DP217" s="85"/>
      <c r="DQ217" s="85"/>
      <c r="DR217" s="85"/>
      <c r="DS217" s="85"/>
      <c r="DT217" s="85"/>
      <c r="DU217" s="85"/>
      <c r="DV217" s="85"/>
      <c r="DW217" s="85"/>
      <c r="DX217" s="85"/>
      <c r="DY217" s="85"/>
      <c r="DZ217" s="95"/>
      <c r="EA217" s="119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  <c r="EL217" s="85"/>
      <c r="EM217" s="85"/>
      <c r="EN217" s="85"/>
      <c r="EO217" s="85"/>
      <c r="EP217" s="85"/>
      <c r="EQ217" s="96"/>
      <c r="ES217" s="94"/>
      <c r="ET217" s="119"/>
      <c r="EU217" s="85"/>
      <c r="EV217" s="85"/>
      <c r="EW217" s="85"/>
      <c r="EX217" s="85"/>
      <c r="EY217" s="85"/>
      <c r="EZ217" s="85"/>
      <c r="FA217" s="85"/>
      <c r="FB217" s="85"/>
      <c r="FC217" s="85"/>
      <c r="FD217" s="85"/>
      <c r="FE217" s="85"/>
      <c r="FF217" s="85"/>
      <c r="FG217" s="85"/>
      <c r="FH217" s="85"/>
      <c r="FI217" s="85"/>
      <c r="FJ217" s="95"/>
      <c r="FK217" s="119"/>
      <c r="FL217" s="85"/>
      <c r="FM217" s="85"/>
      <c r="FN217" s="85"/>
      <c r="FO217" s="85"/>
      <c r="FP217" s="85"/>
      <c r="FQ217" s="85"/>
      <c r="FR217" s="85"/>
      <c r="FS217" s="85"/>
      <c r="FT217" s="85"/>
      <c r="FU217" s="85"/>
      <c r="FV217" s="85"/>
      <c r="FW217" s="85"/>
      <c r="FX217" s="85"/>
      <c r="FY217" s="85"/>
      <c r="FZ217" s="85"/>
      <c r="GA217" s="96"/>
    </row>
    <row r="218" spans="50:183" ht="15" customHeight="1" x14ac:dyDescent="0.25">
      <c r="AX218" s="94"/>
      <c r="AY218" s="65">
        <v>94</v>
      </c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95"/>
      <c r="BP218" s="65">
        <v>94</v>
      </c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96"/>
      <c r="DI218" s="94"/>
      <c r="DJ218" s="119"/>
      <c r="DK218" s="85"/>
      <c r="DL218" s="85"/>
      <c r="DM218" s="85"/>
      <c r="DN218" s="85"/>
      <c r="DO218" s="85"/>
      <c r="DP218" s="85"/>
      <c r="DQ218" s="85"/>
      <c r="DR218" s="85"/>
      <c r="DS218" s="85"/>
      <c r="DT218" s="85"/>
      <c r="DU218" s="85"/>
      <c r="DV218" s="85"/>
      <c r="DW218" s="85"/>
      <c r="DX218" s="85"/>
      <c r="DY218" s="85"/>
      <c r="DZ218" s="95"/>
      <c r="EA218" s="119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  <c r="EL218" s="85"/>
      <c r="EM218" s="85"/>
      <c r="EN218" s="85"/>
      <c r="EO218" s="85"/>
      <c r="EP218" s="85"/>
      <c r="EQ218" s="96"/>
      <c r="ES218" s="94"/>
      <c r="ET218" s="119"/>
      <c r="EU218" s="85"/>
      <c r="EV218" s="85"/>
      <c r="EW218" s="85"/>
      <c r="EX218" s="85"/>
      <c r="EY218" s="85"/>
      <c r="EZ218" s="85"/>
      <c r="FA218" s="85"/>
      <c r="FB218" s="85"/>
      <c r="FC218" s="85"/>
      <c r="FD218" s="85"/>
      <c r="FE218" s="85"/>
      <c r="FF218" s="85"/>
      <c r="FG218" s="85"/>
      <c r="FH218" s="85"/>
      <c r="FI218" s="85"/>
      <c r="FJ218" s="95"/>
      <c r="FK218" s="119"/>
      <c r="FL218" s="85"/>
      <c r="FM218" s="85"/>
      <c r="FN218" s="85"/>
      <c r="FO218" s="85"/>
      <c r="FP218" s="85"/>
      <c r="FQ218" s="85"/>
      <c r="FR218" s="85"/>
      <c r="FS218" s="85"/>
      <c r="FT218" s="85"/>
      <c r="FU218" s="85"/>
      <c r="FV218" s="85"/>
      <c r="FW218" s="85"/>
      <c r="FX218" s="85"/>
      <c r="FY218" s="85"/>
      <c r="FZ218" s="85"/>
      <c r="GA218" s="96"/>
    </row>
    <row r="219" spans="50:183" ht="15" customHeight="1" x14ac:dyDescent="0.25">
      <c r="AX219" s="94"/>
      <c r="AY219" s="65">
        <v>95</v>
      </c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95"/>
      <c r="BP219" s="65">
        <v>95</v>
      </c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96"/>
      <c r="DI219" s="94"/>
      <c r="DJ219" s="119"/>
      <c r="DK219" s="85"/>
      <c r="DL219" s="85"/>
      <c r="DM219" s="85"/>
      <c r="DN219" s="85"/>
      <c r="DO219" s="85"/>
      <c r="DP219" s="85"/>
      <c r="DQ219" s="85"/>
      <c r="DR219" s="85"/>
      <c r="DS219" s="85"/>
      <c r="DT219" s="85"/>
      <c r="DU219" s="85"/>
      <c r="DV219" s="85"/>
      <c r="DW219" s="85"/>
      <c r="DX219" s="85"/>
      <c r="DY219" s="85"/>
      <c r="DZ219" s="95"/>
      <c r="EA219" s="119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  <c r="EL219" s="85"/>
      <c r="EM219" s="85"/>
      <c r="EN219" s="85"/>
      <c r="EO219" s="85"/>
      <c r="EP219" s="85"/>
      <c r="EQ219" s="96"/>
      <c r="ES219" s="94"/>
      <c r="ET219" s="119"/>
      <c r="EU219" s="85"/>
      <c r="EV219" s="85"/>
      <c r="EW219" s="85"/>
      <c r="EX219" s="85"/>
      <c r="EY219" s="85"/>
      <c r="EZ219" s="85"/>
      <c r="FA219" s="85"/>
      <c r="FB219" s="85"/>
      <c r="FC219" s="85"/>
      <c r="FD219" s="85"/>
      <c r="FE219" s="85"/>
      <c r="FF219" s="85"/>
      <c r="FG219" s="85"/>
      <c r="FH219" s="85"/>
      <c r="FI219" s="85"/>
      <c r="FJ219" s="95"/>
      <c r="FK219" s="119"/>
      <c r="FL219" s="85"/>
      <c r="FM219" s="85"/>
      <c r="FN219" s="85"/>
      <c r="FO219" s="85"/>
      <c r="FP219" s="85"/>
      <c r="FQ219" s="85"/>
      <c r="FR219" s="85"/>
      <c r="FS219" s="85"/>
      <c r="FT219" s="85"/>
      <c r="FU219" s="85"/>
      <c r="FV219" s="85"/>
      <c r="FW219" s="85"/>
      <c r="FX219" s="85"/>
      <c r="FY219" s="85"/>
      <c r="FZ219" s="85"/>
      <c r="GA219" s="96"/>
    </row>
    <row r="220" spans="50:183" ht="15" customHeight="1" x14ac:dyDescent="0.25">
      <c r="AX220" s="94"/>
      <c r="AY220" s="65">
        <v>96</v>
      </c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95"/>
      <c r="BP220" s="65">
        <v>96</v>
      </c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96"/>
      <c r="DI220" s="94"/>
      <c r="DJ220" s="119"/>
      <c r="DK220" s="85"/>
      <c r="DL220" s="85"/>
      <c r="DM220" s="85"/>
      <c r="DN220" s="85"/>
      <c r="DO220" s="85"/>
      <c r="DP220" s="85"/>
      <c r="DQ220" s="85"/>
      <c r="DR220" s="85"/>
      <c r="DS220" s="85"/>
      <c r="DT220" s="85"/>
      <c r="DU220" s="85"/>
      <c r="DV220" s="85"/>
      <c r="DW220" s="85"/>
      <c r="DX220" s="85"/>
      <c r="DY220" s="85"/>
      <c r="DZ220" s="95"/>
      <c r="EA220" s="119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  <c r="EL220" s="85"/>
      <c r="EM220" s="85"/>
      <c r="EN220" s="85"/>
      <c r="EO220" s="85"/>
      <c r="EP220" s="85"/>
      <c r="EQ220" s="96"/>
      <c r="ES220" s="94"/>
      <c r="ET220" s="119"/>
      <c r="EU220" s="85"/>
      <c r="EV220" s="85"/>
      <c r="EW220" s="85"/>
      <c r="EX220" s="85"/>
      <c r="EY220" s="85"/>
      <c r="EZ220" s="85"/>
      <c r="FA220" s="85"/>
      <c r="FB220" s="85"/>
      <c r="FC220" s="85"/>
      <c r="FD220" s="85"/>
      <c r="FE220" s="85"/>
      <c r="FF220" s="85"/>
      <c r="FG220" s="85"/>
      <c r="FH220" s="85"/>
      <c r="FI220" s="85"/>
      <c r="FJ220" s="95"/>
      <c r="FK220" s="119"/>
      <c r="FL220" s="85"/>
      <c r="FM220" s="85"/>
      <c r="FN220" s="85"/>
      <c r="FO220" s="85"/>
      <c r="FP220" s="85"/>
      <c r="FQ220" s="85"/>
      <c r="FR220" s="85"/>
      <c r="FS220" s="85"/>
      <c r="FT220" s="85"/>
      <c r="FU220" s="85"/>
      <c r="FV220" s="85"/>
      <c r="FW220" s="85"/>
      <c r="FX220" s="85"/>
      <c r="FY220" s="85"/>
      <c r="FZ220" s="85"/>
      <c r="GA220" s="96"/>
    </row>
    <row r="221" spans="50:183" ht="15" customHeight="1" x14ac:dyDescent="0.25">
      <c r="AX221" s="94"/>
      <c r="AY221" s="65">
        <v>97</v>
      </c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95"/>
      <c r="BP221" s="65">
        <v>97</v>
      </c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96"/>
      <c r="DI221" s="94"/>
      <c r="DJ221" s="119"/>
      <c r="DK221" s="85"/>
      <c r="DL221" s="85"/>
      <c r="DM221" s="85"/>
      <c r="DN221" s="85"/>
      <c r="DO221" s="85"/>
      <c r="DP221" s="85"/>
      <c r="DQ221" s="85"/>
      <c r="DR221" s="85"/>
      <c r="DS221" s="85"/>
      <c r="DT221" s="85"/>
      <c r="DU221" s="85"/>
      <c r="DV221" s="85"/>
      <c r="DW221" s="85"/>
      <c r="DX221" s="85"/>
      <c r="DY221" s="85"/>
      <c r="DZ221" s="95"/>
      <c r="EA221" s="119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  <c r="EL221" s="85"/>
      <c r="EM221" s="85"/>
      <c r="EN221" s="85"/>
      <c r="EO221" s="85"/>
      <c r="EP221" s="85"/>
      <c r="EQ221" s="96"/>
      <c r="ES221" s="94"/>
      <c r="ET221" s="119"/>
      <c r="EU221" s="85"/>
      <c r="EV221" s="85"/>
      <c r="EW221" s="85"/>
      <c r="EX221" s="85"/>
      <c r="EY221" s="85"/>
      <c r="EZ221" s="85"/>
      <c r="FA221" s="85"/>
      <c r="FB221" s="85"/>
      <c r="FC221" s="85"/>
      <c r="FD221" s="85"/>
      <c r="FE221" s="85"/>
      <c r="FF221" s="85"/>
      <c r="FG221" s="85"/>
      <c r="FH221" s="85"/>
      <c r="FI221" s="85"/>
      <c r="FJ221" s="95"/>
      <c r="FK221" s="119"/>
      <c r="FL221" s="85"/>
      <c r="FM221" s="85"/>
      <c r="FN221" s="85"/>
      <c r="FO221" s="85"/>
      <c r="FP221" s="85"/>
      <c r="FQ221" s="85"/>
      <c r="FR221" s="85"/>
      <c r="FS221" s="85"/>
      <c r="FT221" s="85"/>
      <c r="FU221" s="85"/>
      <c r="FV221" s="85"/>
      <c r="FW221" s="85"/>
      <c r="FX221" s="85"/>
      <c r="FY221" s="85"/>
      <c r="FZ221" s="85"/>
      <c r="GA221" s="96"/>
    </row>
    <row r="222" spans="50:183" ht="15" customHeight="1" x14ac:dyDescent="0.25">
      <c r="AX222" s="94"/>
      <c r="AY222" s="65">
        <v>98</v>
      </c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95"/>
      <c r="BP222" s="65">
        <v>98</v>
      </c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96"/>
      <c r="DI222" s="94"/>
      <c r="DJ222" s="119"/>
      <c r="DK222" s="85"/>
      <c r="DL222" s="85"/>
      <c r="DM222" s="85"/>
      <c r="DN222" s="85"/>
      <c r="DO222" s="85"/>
      <c r="DP222" s="85"/>
      <c r="DQ222" s="85"/>
      <c r="DR222" s="85"/>
      <c r="DS222" s="85"/>
      <c r="DT222" s="85"/>
      <c r="DU222" s="85"/>
      <c r="DV222" s="85"/>
      <c r="DW222" s="85"/>
      <c r="DX222" s="85"/>
      <c r="DY222" s="85"/>
      <c r="DZ222" s="95"/>
      <c r="EA222" s="119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  <c r="EL222" s="85"/>
      <c r="EM222" s="85"/>
      <c r="EN222" s="85"/>
      <c r="EO222" s="85"/>
      <c r="EP222" s="85"/>
      <c r="EQ222" s="96"/>
      <c r="ES222" s="94"/>
      <c r="ET222" s="119"/>
      <c r="EU222" s="85"/>
      <c r="EV222" s="85"/>
      <c r="EW222" s="85"/>
      <c r="EX222" s="85"/>
      <c r="EY222" s="85"/>
      <c r="EZ222" s="85"/>
      <c r="FA222" s="85"/>
      <c r="FB222" s="85"/>
      <c r="FC222" s="85"/>
      <c r="FD222" s="85"/>
      <c r="FE222" s="85"/>
      <c r="FF222" s="85"/>
      <c r="FG222" s="85"/>
      <c r="FH222" s="85"/>
      <c r="FI222" s="85"/>
      <c r="FJ222" s="95"/>
      <c r="FK222" s="119"/>
      <c r="FL222" s="85"/>
      <c r="FM222" s="85"/>
      <c r="FN222" s="85"/>
      <c r="FO222" s="85"/>
      <c r="FP222" s="85"/>
      <c r="FQ222" s="85"/>
      <c r="FR222" s="85"/>
      <c r="FS222" s="85"/>
      <c r="FT222" s="85"/>
      <c r="FU222" s="85"/>
      <c r="FV222" s="85"/>
      <c r="FW222" s="85"/>
      <c r="FX222" s="85"/>
      <c r="FY222" s="85"/>
      <c r="FZ222" s="85"/>
      <c r="GA222" s="96"/>
    </row>
    <row r="223" spans="50:183" ht="15" customHeight="1" x14ac:dyDescent="0.25">
      <c r="AX223" s="94"/>
      <c r="AY223" s="65">
        <v>99</v>
      </c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95"/>
      <c r="BP223" s="65">
        <v>99</v>
      </c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96"/>
      <c r="DI223" s="94"/>
      <c r="DJ223" s="119"/>
      <c r="DK223" s="85"/>
      <c r="DL223" s="85"/>
      <c r="DM223" s="85"/>
      <c r="DN223" s="85"/>
      <c r="DO223" s="85"/>
      <c r="DP223" s="85"/>
      <c r="DQ223" s="85"/>
      <c r="DR223" s="85"/>
      <c r="DS223" s="85"/>
      <c r="DT223" s="85"/>
      <c r="DU223" s="85"/>
      <c r="DV223" s="85"/>
      <c r="DW223" s="85"/>
      <c r="DX223" s="85"/>
      <c r="DY223" s="85"/>
      <c r="DZ223" s="95"/>
      <c r="EA223" s="119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  <c r="EL223" s="85"/>
      <c r="EM223" s="85"/>
      <c r="EN223" s="85"/>
      <c r="EO223" s="85"/>
      <c r="EP223" s="85"/>
      <c r="EQ223" s="96"/>
      <c r="ES223" s="94"/>
      <c r="ET223" s="119"/>
      <c r="EU223" s="85"/>
      <c r="EV223" s="85"/>
      <c r="EW223" s="85"/>
      <c r="EX223" s="85"/>
      <c r="EY223" s="85"/>
      <c r="EZ223" s="85"/>
      <c r="FA223" s="85"/>
      <c r="FB223" s="85"/>
      <c r="FC223" s="85"/>
      <c r="FD223" s="85"/>
      <c r="FE223" s="85"/>
      <c r="FF223" s="85"/>
      <c r="FG223" s="85"/>
      <c r="FH223" s="85"/>
      <c r="FI223" s="85"/>
      <c r="FJ223" s="95"/>
      <c r="FK223" s="119"/>
      <c r="FL223" s="85"/>
      <c r="FM223" s="85"/>
      <c r="FN223" s="85"/>
      <c r="FO223" s="85"/>
      <c r="FP223" s="85"/>
      <c r="FQ223" s="85"/>
      <c r="FR223" s="85"/>
      <c r="FS223" s="85"/>
      <c r="FT223" s="85"/>
      <c r="FU223" s="85"/>
      <c r="FV223" s="85"/>
      <c r="FW223" s="85"/>
      <c r="FX223" s="85"/>
      <c r="FY223" s="85"/>
      <c r="FZ223" s="85"/>
      <c r="GA223" s="96"/>
    </row>
    <row r="224" spans="50:183" ht="15" customHeight="1" x14ac:dyDescent="0.25">
      <c r="AX224" s="94"/>
      <c r="AY224" s="65">
        <v>100</v>
      </c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95"/>
      <c r="BP224" s="65">
        <v>100</v>
      </c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96"/>
      <c r="DI224" s="94"/>
      <c r="DJ224" s="119"/>
      <c r="DK224" s="85"/>
      <c r="DL224" s="85"/>
      <c r="DM224" s="85"/>
      <c r="DN224" s="85"/>
      <c r="DO224" s="85"/>
      <c r="DP224" s="85"/>
      <c r="DQ224" s="85"/>
      <c r="DR224" s="85"/>
      <c r="DS224" s="85"/>
      <c r="DT224" s="85"/>
      <c r="DU224" s="85"/>
      <c r="DV224" s="85"/>
      <c r="DW224" s="85"/>
      <c r="DX224" s="85"/>
      <c r="DY224" s="85"/>
      <c r="DZ224" s="95"/>
      <c r="EA224" s="119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  <c r="EL224" s="85"/>
      <c r="EM224" s="85"/>
      <c r="EN224" s="85"/>
      <c r="EO224" s="85"/>
      <c r="EP224" s="85"/>
      <c r="EQ224" s="96"/>
      <c r="ES224" s="94"/>
      <c r="ET224" s="119"/>
      <c r="EU224" s="85"/>
      <c r="EV224" s="85"/>
      <c r="EW224" s="85"/>
      <c r="EX224" s="85"/>
      <c r="EY224" s="85"/>
      <c r="EZ224" s="85"/>
      <c r="FA224" s="85"/>
      <c r="FB224" s="85"/>
      <c r="FC224" s="85"/>
      <c r="FD224" s="85"/>
      <c r="FE224" s="85"/>
      <c r="FF224" s="85"/>
      <c r="FG224" s="85"/>
      <c r="FH224" s="85"/>
      <c r="FI224" s="85"/>
      <c r="FJ224" s="95"/>
      <c r="FK224" s="119"/>
      <c r="FL224" s="85"/>
      <c r="FM224" s="85"/>
      <c r="FN224" s="85"/>
      <c r="FO224" s="85"/>
      <c r="FP224" s="85"/>
      <c r="FQ224" s="85"/>
      <c r="FR224" s="85"/>
      <c r="FS224" s="85"/>
      <c r="FT224" s="85"/>
      <c r="FU224" s="85"/>
      <c r="FV224" s="85"/>
      <c r="FW224" s="85"/>
      <c r="FX224" s="85"/>
      <c r="FY224" s="85"/>
      <c r="FZ224" s="85"/>
      <c r="GA224" s="96"/>
    </row>
    <row r="225" spans="50:183" ht="15" customHeight="1" x14ac:dyDescent="0.25">
      <c r="AX225" s="94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95"/>
      <c r="BO225" s="95"/>
      <c r="BP225" s="95"/>
      <c r="BQ225" s="95"/>
      <c r="BR225" s="95"/>
      <c r="BS225" s="95"/>
      <c r="BT225" s="95"/>
      <c r="BU225" s="95"/>
      <c r="BV225" s="95"/>
      <c r="BW225" s="95"/>
      <c r="BX225" s="95"/>
      <c r="BY225" s="95"/>
      <c r="BZ225" s="95"/>
      <c r="CA225" s="95"/>
      <c r="CB225" s="95"/>
      <c r="CC225" s="95"/>
      <c r="CD225" s="95"/>
      <c r="CE225" s="95"/>
      <c r="CF225" s="96"/>
      <c r="DI225" s="94"/>
      <c r="DJ225" s="95"/>
      <c r="DK225" s="95"/>
      <c r="DL225" s="95"/>
      <c r="DM225" s="95"/>
      <c r="DN225" s="95"/>
      <c r="DO225" s="95"/>
      <c r="DP225" s="95"/>
      <c r="DQ225" s="95"/>
      <c r="DR225" s="95"/>
      <c r="DS225" s="95"/>
      <c r="DT225" s="95"/>
      <c r="DU225" s="95"/>
      <c r="DV225" s="95"/>
      <c r="DW225" s="95"/>
      <c r="DX225" s="95"/>
      <c r="DY225" s="95"/>
      <c r="DZ225" s="95"/>
      <c r="EA225" s="95"/>
      <c r="EB225" s="95"/>
      <c r="EC225" s="95"/>
      <c r="ED225" s="95"/>
      <c r="EE225" s="95"/>
      <c r="EF225" s="95"/>
      <c r="EG225" s="95"/>
      <c r="EH225" s="95"/>
      <c r="EI225" s="95"/>
      <c r="EJ225" s="95"/>
      <c r="EK225" s="95"/>
      <c r="EL225" s="95"/>
      <c r="EM225" s="95"/>
      <c r="EN225" s="95"/>
      <c r="EO225" s="95"/>
      <c r="EP225" s="95"/>
      <c r="EQ225" s="96"/>
      <c r="ES225" s="94"/>
      <c r="ET225" s="95"/>
      <c r="EU225" s="95"/>
      <c r="EV225" s="95"/>
      <c r="EW225" s="95"/>
      <c r="EX225" s="95"/>
      <c r="EY225" s="95"/>
      <c r="EZ225" s="95"/>
      <c r="FA225" s="95"/>
      <c r="FB225" s="95"/>
      <c r="FC225" s="95"/>
      <c r="FD225" s="95"/>
      <c r="FE225" s="95"/>
      <c r="FF225" s="95"/>
      <c r="FG225" s="95"/>
      <c r="FH225" s="95"/>
      <c r="FI225" s="95"/>
      <c r="FJ225" s="95"/>
      <c r="FK225" s="95"/>
      <c r="FL225" s="95"/>
      <c r="FM225" s="95"/>
      <c r="FN225" s="95"/>
      <c r="FO225" s="95"/>
      <c r="FP225" s="95"/>
      <c r="FQ225" s="95"/>
      <c r="FR225" s="95"/>
      <c r="FS225" s="95"/>
      <c r="FT225" s="95"/>
      <c r="FU225" s="95"/>
      <c r="FV225" s="95"/>
      <c r="FW225" s="95"/>
      <c r="FX225" s="95"/>
      <c r="FY225" s="95"/>
      <c r="FZ225" s="95"/>
      <c r="GA225" s="96"/>
    </row>
    <row r="226" spans="50:183" ht="15" customHeight="1" x14ac:dyDescent="0.25">
      <c r="AX226" s="94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95"/>
      <c r="BO226" s="95"/>
      <c r="BP226" s="95"/>
      <c r="BQ226" s="95"/>
      <c r="BR226" s="95"/>
      <c r="BS226" s="95"/>
      <c r="BT226" s="95"/>
      <c r="BU226" s="95"/>
      <c r="BV226" s="95"/>
      <c r="BW226" s="95"/>
      <c r="BX226" s="95"/>
      <c r="BY226" s="95"/>
      <c r="BZ226" s="95"/>
      <c r="CA226" s="95"/>
      <c r="CB226" s="95"/>
      <c r="CC226" s="95"/>
      <c r="CD226" s="95"/>
      <c r="CE226" s="95"/>
      <c r="CF226" s="96"/>
      <c r="DI226" s="94"/>
      <c r="DJ226" s="95"/>
      <c r="DK226" s="95"/>
      <c r="DL226" s="95"/>
      <c r="DM226" s="95"/>
      <c r="DN226" s="95"/>
      <c r="DO226" s="95"/>
      <c r="DP226" s="95"/>
      <c r="DQ226" s="95"/>
      <c r="DR226" s="95"/>
      <c r="DS226" s="95"/>
      <c r="DT226" s="95"/>
      <c r="DU226" s="95"/>
      <c r="DV226" s="95"/>
      <c r="DW226" s="95"/>
      <c r="DX226" s="95"/>
      <c r="DY226" s="95"/>
      <c r="DZ226" s="95"/>
      <c r="EA226" s="95"/>
      <c r="EB226" s="95"/>
      <c r="EC226" s="95"/>
      <c r="ED226" s="95"/>
      <c r="EE226" s="95"/>
      <c r="EF226" s="95"/>
      <c r="EG226" s="95"/>
      <c r="EH226" s="95"/>
      <c r="EI226" s="95"/>
      <c r="EJ226" s="95"/>
      <c r="EK226" s="95"/>
      <c r="EL226" s="95"/>
      <c r="EM226" s="95"/>
      <c r="EN226" s="95"/>
      <c r="EO226" s="95"/>
      <c r="EP226" s="95"/>
      <c r="EQ226" s="96"/>
      <c r="ES226" s="94"/>
      <c r="ET226" s="95"/>
      <c r="EU226" s="95"/>
      <c r="EV226" s="95"/>
      <c r="EW226" s="95"/>
      <c r="EX226" s="95"/>
      <c r="EY226" s="95"/>
      <c r="EZ226" s="95"/>
      <c r="FA226" s="95"/>
      <c r="FB226" s="95"/>
      <c r="FC226" s="95"/>
      <c r="FD226" s="95"/>
      <c r="FE226" s="95"/>
      <c r="FF226" s="95"/>
      <c r="FG226" s="95"/>
      <c r="FH226" s="95"/>
      <c r="FI226" s="95"/>
      <c r="FJ226" s="95"/>
      <c r="FK226" s="95"/>
      <c r="FL226" s="95"/>
      <c r="FM226" s="95"/>
      <c r="FN226" s="95"/>
      <c r="FO226" s="95"/>
      <c r="FP226" s="95"/>
      <c r="FQ226" s="95"/>
      <c r="FR226" s="95"/>
      <c r="FS226" s="95"/>
      <c r="FT226" s="95"/>
      <c r="FU226" s="95"/>
      <c r="FV226" s="95"/>
      <c r="FW226" s="95"/>
      <c r="FX226" s="95"/>
      <c r="FY226" s="95"/>
      <c r="FZ226" s="95"/>
      <c r="GA226" s="96"/>
    </row>
    <row r="227" spans="50:183" ht="15" customHeight="1" x14ac:dyDescent="0.25">
      <c r="AX227" s="94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95"/>
      <c r="BO227" s="95"/>
      <c r="BP227" s="95"/>
      <c r="BQ227" s="95"/>
      <c r="BR227" s="95"/>
      <c r="BS227" s="95"/>
      <c r="BT227" s="95"/>
      <c r="BU227" s="95"/>
      <c r="BV227" s="95"/>
      <c r="BW227" s="95"/>
      <c r="BX227" s="95"/>
      <c r="BY227" s="95"/>
      <c r="BZ227" s="95"/>
      <c r="CA227" s="95"/>
      <c r="CB227" s="95"/>
      <c r="CC227" s="95"/>
      <c r="CD227" s="95"/>
      <c r="CE227" s="95"/>
      <c r="CF227" s="96"/>
      <c r="DI227" s="94"/>
      <c r="DJ227" s="95"/>
      <c r="DK227" s="95"/>
      <c r="DL227" s="95"/>
      <c r="DM227" s="95"/>
      <c r="DN227" s="95"/>
      <c r="DO227" s="95"/>
      <c r="DP227" s="95"/>
      <c r="DQ227" s="95"/>
      <c r="DR227" s="95"/>
      <c r="DS227" s="95"/>
      <c r="DT227" s="95"/>
      <c r="DU227" s="95"/>
      <c r="DV227" s="95"/>
      <c r="DW227" s="95"/>
      <c r="DX227" s="95"/>
      <c r="DY227" s="95"/>
      <c r="DZ227" s="95"/>
      <c r="EA227" s="95"/>
      <c r="EB227" s="95"/>
      <c r="EC227" s="95"/>
      <c r="ED227" s="95"/>
      <c r="EE227" s="95"/>
      <c r="EF227" s="95"/>
      <c r="EG227" s="95"/>
      <c r="EH227" s="95"/>
      <c r="EI227" s="95"/>
      <c r="EJ227" s="95"/>
      <c r="EK227" s="95"/>
      <c r="EL227" s="95"/>
      <c r="EM227" s="95"/>
      <c r="EN227" s="95"/>
      <c r="EO227" s="95"/>
      <c r="EP227" s="95"/>
      <c r="EQ227" s="96"/>
      <c r="ES227" s="94"/>
      <c r="ET227" s="95"/>
      <c r="EU227" s="95"/>
      <c r="EV227" s="95"/>
      <c r="EW227" s="95"/>
      <c r="EX227" s="95"/>
      <c r="EY227" s="95"/>
      <c r="EZ227" s="95"/>
      <c r="FA227" s="95"/>
      <c r="FB227" s="95"/>
      <c r="FC227" s="95"/>
      <c r="FD227" s="95"/>
      <c r="FE227" s="95"/>
      <c r="FF227" s="95"/>
      <c r="FG227" s="95"/>
      <c r="FH227" s="95"/>
      <c r="FI227" s="95"/>
      <c r="FJ227" s="95"/>
      <c r="FK227" s="95"/>
      <c r="FL227" s="95"/>
      <c r="FM227" s="95"/>
      <c r="FN227" s="95"/>
      <c r="FO227" s="95"/>
      <c r="FP227" s="95"/>
      <c r="FQ227" s="95"/>
      <c r="FR227" s="95"/>
      <c r="FS227" s="95"/>
      <c r="FT227" s="95"/>
      <c r="FU227" s="95"/>
      <c r="FV227" s="95"/>
      <c r="FW227" s="95"/>
      <c r="FX227" s="95"/>
      <c r="FY227" s="95"/>
      <c r="FZ227" s="95"/>
      <c r="GA227" s="96"/>
    </row>
    <row r="228" spans="50:183" ht="15" customHeight="1" x14ac:dyDescent="0.25">
      <c r="AX228" s="94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95"/>
      <c r="BO228" s="95"/>
      <c r="BP228" s="95"/>
      <c r="BQ228" s="95"/>
      <c r="BR228" s="95"/>
      <c r="BS228" s="95"/>
      <c r="BT228" s="95"/>
      <c r="BU228" s="95"/>
      <c r="BV228" s="95"/>
      <c r="BW228" s="95"/>
      <c r="BX228" s="95"/>
      <c r="BY228" s="95"/>
      <c r="BZ228" s="95"/>
      <c r="CA228" s="95"/>
      <c r="CB228" s="95"/>
      <c r="CC228" s="95"/>
      <c r="CD228" s="95"/>
      <c r="CE228" s="95"/>
      <c r="CF228" s="96"/>
      <c r="DI228" s="94"/>
      <c r="DJ228" s="95"/>
      <c r="DK228" s="95"/>
      <c r="DL228" s="95"/>
      <c r="DM228" s="95"/>
      <c r="DN228" s="95"/>
      <c r="DO228" s="95"/>
      <c r="DP228" s="95"/>
      <c r="DQ228" s="95"/>
      <c r="DR228" s="95"/>
      <c r="DS228" s="95"/>
      <c r="DT228" s="95"/>
      <c r="DU228" s="95"/>
      <c r="DV228" s="95"/>
      <c r="DW228" s="95"/>
      <c r="DX228" s="95"/>
      <c r="DY228" s="95"/>
      <c r="DZ228" s="95"/>
      <c r="EA228" s="95"/>
      <c r="EB228" s="95"/>
      <c r="EC228" s="95"/>
      <c r="ED228" s="95"/>
      <c r="EE228" s="95"/>
      <c r="EF228" s="95"/>
      <c r="EG228" s="95"/>
      <c r="EH228" s="95"/>
      <c r="EI228" s="95"/>
      <c r="EJ228" s="95"/>
      <c r="EK228" s="95"/>
      <c r="EL228" s="95"/>
      <c r="EM228" s="95"/>
      <c r="EN228" s="95"/>
      <c r="EO228" s="95"/>
      <c r="EP228" s="95"/>
      <c r="EQ228" s="96"/>
      <c r="ES228" s="94"/>
      <c r="ET228" s="95"/>
      <c r="EU228" s="95"/>
      <c r="EV228" s="95"/>
      <c r="EW228" s="95"/>
      <c r="EX228" s="95"/>
      <c r="EY228" s="95"/>
      <c r="EZ228" s="95"/>
      <c r="FA228" s="95"/>
      <c r="FB228" s="95"/>
      <c r="FC228" s="95"/>
      <c r="FD228" s="95"/>
      <c r="FE228" s="95"/>
      <c r="FF228" s="95"/>
      <c r="FG228" s="95"/>
      <c r="FH228" s="95"/>
      <c r="FI228" s="95"/>
      <c r="FJ228" s="95"/>
      <c r="FK228" s="95"/>
      <c r="FL228" s="95"/>
      <c r="FM228" s="95"/>
      <c r="FN228" s="95"/>
      <c r="FO228" s="95"/>
      <c r="FP228" s="95"/>
      <c r="FQ228" s="95"/>
      <c r="FR228" s="95"/>
      <c r="FS228" s="95"/>
      <c r="FT228" s="95"/>
      <c r="FU228" s="95"/>
      <c r="FV228" s="95"/>
      <c r="FW228" s="95"/>
      <c r="FX228" s="95"/>
      <c r="FY228" s="95"/>
      <c r="FZ228" s="95"/>
      <c r="GA228" s="96"/>
    </row>
    <row r="229" spans="50:183" ht="15" customHeight="1" x14ac:dyDescent="0.25">
      <c r="AX229" s="94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95"/>
      <c r="BO229" s="95"/>
      <c r="BP229" s="95"/>
      <c r="BQ229" s="95"/>
      <c r="BR229" s="95"/>
      <c r="BS229" s="95"/>
      <c r="BT229" s="95"/>
      <c r="BU229" s="95"/>
      <c r="BV229" s="95"/>
      <c r="BW229" s="95"/>
      <c r="BX229" s="95"/>
      <c r="BY229" s="95"/>
      <c r="BZ229" s="95"/>
      <c r="CA229" s="95"/>
      <c r="CB229" s="95"/>
      <c r="CC229" s="95"/>
      <c r="CD229" s="95"/>
      <c r="CE229" s="95"/>
      <c r="CF229" s="96"/>
      <c r="DI229" s="94"/>
      <c r="DJ229" s="95"/>
      <c r="DK229" s="95"/>
      <c r="DL229" s="95"/>
      <c r="DM229" s="95"/>
      <c r="DN229" s="95"/>
      <c r="DO229" s="95"/>
      <c r="DP229" s="95"/>
      <c r="DQ229" s="95"/>
      <c r="DR229" s="95"/>
      <c r="DS229" s="95"/>
      <c r="DT229" s="95"/>
      <c r="DU229" s="95"/>
      <c r="DV229" s="95"/>
      <c r="DW229" s="95"/>
      <c r="DX229" s="95"/>
      <c r="DY229" s="95"/>
      <c r="DZ229" s="95"/>
      <c r="EA229" s="95"/>
      <c r="EB229" s="95"/>
      <c r="EC229" s="95"/>
      <c r="ED229" s="95"/>
      <c r="EE229" s="95"/>
      <c r="EF229" s="95"/>
      <c r="EG229" s="95"/>
      <c r="EH229" s="95"/>
      <c r="EI229" s="95"/>
      <c r="EJ229" s="95"/>
      <c r="EK229" s="95"/>
      <c r="EL229" s="95"/>
      <c r="EM229" s="95"/>
      <c r="EN229" s="95"/>
      <c r="EO229" s="95"/>
      <c r="EP229" s="95"/>
      <c r="EQ229" s="96"/>
      <c r="ES229" s="94"/>
      <c r="ET229" s="95"/>
      <c r="EU229" s="95"/>
      <c r="EV229" s="95"/>
      <c r="EW229" s="95"/>
      <c r="EX229" s="95"/>
      <c r="EY229" s="95"/>
      <c r="EZ229" s="95"/>
      <c r="FA229" s="95"/>
      <c r="FB229" s="95"/>
      <c r="FC229" s="95"/>
      <c r="FD229" s="95"/>
      <c r="FE229" s="95"/>
      <c r="FF229" s="95"/>
      <c r="FG229" s="95"/>
      <c r="FH229" s="95"/>
      <c r="FI229" s="95"/>
      <c r="FJ229" s="95"/>
      <c r="FK229" s="95"/>
      <c r="FL229" s="95"/>
      <c r="FM229" s="95"/>
      <c r="FN229" s="95"/>
      <c r="FO229" s="95"/>
      <c r="FP229" s="95"/>
      <c r="FQ229" s="95"/>
      <c r="FR229" s="95"/>
      <c r="FS229" s="95"/>
      <c r="FT229" s="95"/>
      <c r="FU229" s="95"/>
      <c r="FV229" s="95"/>
      <c r="FW229" s="95"/>
      <c r="FX229" s="95"/>
      <c r="FY229" s="95"/>
      <c r="FZ229" s="95"/>
      <c r="GA229" s="96"/>
    </row>
    <row r="230" spans="50:183" ht="15" customHeight="1" x14ac:dyDescent="0.25">
      <c r="AX230" s="94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95"/>
      <c r="BO230" s="95"/>
      <c r="BP230" s="95"/>
      <c r="BQ230" s="95"/>
      <c r="BR230" s="95"/>
      <c r="BS230" s="95"/>
      <c r="BT230" s="95"/>
      <c r="BU230" s="95"/>
      <c r="BV230" s="95"/>
      <c r="BW230" s="95"/>
      <c r="BX230" s="95"/>
      <c r="BY230" s="95"/>
      <c r="BZ230" s="95"/>
      <c r="CA230" s="95"/>
      <c r="CB230" s="95"/>
      <c r="CC230" s="95"/>
      <c r="CD230" s="95"/>
      <c r="CE230" s="95"/>
      <c r="CF230" s="96"/>
      <c r="DI230" s="94"/>
      <c r="DJ230" s="95"/>
      <c r="DK230" s="95"/>
      <c r="DL230" s="95"/>
      <c r="DM230" s="95"/>
      <c r="DN230" s="95"/>
      <c r="DO230" s="95"/>
      <c r="DP230" s="95"/>
      <c r="DQ230" s="95"/>
      <c r="DR230" s="95"/>
      <c r="DS230" s="95"/>
      <c r="DT230" s="95"/>
      <c r="DU230" s="95"/>
      <c r="DV230" s="95"/>
      <c r="DW230" s="95"/>
      <c r="DX230" s="95"/>
      <c r="DY230" s="95"/>
      <c r="DZ230" s="95"/>
      <c r="EA230" s="95"/>
      <c r="EB230" s="95"/>
      <c r="EC230" s="95"/>
      <c r="ED230" s="95"/>
      <c r="EE230" s="95"/>
      <c r="EF230" s="95"/>
      <c r="EG230" s="95"/>
      <c r="EH230" s="95"/>
      <c r="EI230" s="95"/>
      <c r="EJ230" s="95"/>
      <c r="EK230" s="95"/>
      <c r="EL230" s="95"/>
      <c r="EM230" s="95"/>
      <c r="EN230" s="95"/>
      <c r="EO230" s="95"/>
      <c r="EP230" s="95"/>
      <c r="EQ230" s="96"/>
      <c r="ES230" s="94"/>
      <c r="ET230" s="95"/>
      <c r="EU230" s="95"/>
      <c r="EV230" s="95"/>
      <c r="EW230" s="95"/>
      <c r="EX230" s="95"/>
      <c r="EY230" s="95"/>
      <c r="EZ230" s="95"/>
      <c r="FA230" s="95"/>
      <c r="FB230" s="95"/>
      <c r="FC230" s="95"/>
      <c r="FD230" s="95"/>
      <c r="FE230" s="95"/>
      <c r="FF230" s="95"/>
      <c r="FG230" s="95"/>
      <c r="FH230" s="95"/>
      <c r="FI230" s="95"/>
      <c r="FJ230" s="95"/>
      <c r="FK230" s="95"/>
      <c r="FL230" s="95"/>
      <c r="FM230" s="95"/>
      <c r="FN230" s="95"/>
      <c r="FO230" s="95"/>
      <c r="FP230" s="95"/>
      <c r="FQ230" s="95"/>
      <c r="FR230" s="95"/>
      <c r="FS230" s="95"/>
      <c r="FT230" s="95"/>
      <c r="FU230" s="95"/>
      <c r="FV230" s="95"/>
      <c r="FW230" s="95"/>
      <c r="FX230" s="95"/>
      <c r="FY230" s="95"/>
      <c r="FZ230" s="95"/>
      <c r="GA230" s="96"/>
    </row>
    <row r="231" spans="50:183" ht="15.75" customHeight="1" x14ac:dyDescent="0.25">
      <c r="AX231" s="113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  <c r="BS231" s="114"/>
      <c r="BT231" s="114"/>
      <c r="BU231" s="114"/>
      <c r="BV231" s="114"/>
      <c r="BW231" s="114"/>
      <c r="BX231" s="114"/>
      <c r="BY231" s="114"/>
      <c r="BZ231" s="114"/>
      <c r="CA231" s="114"/>
      <c r="CB231" s="114"/>
      <c r="CC231" s="114"/>
      <c r="CD231" s="114"/>
      <c r="CE231" s="114"/>
      <c r="CF231" s="115"/>
      <c r="DI231" s="113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  <c r="DX231" s="114"/>
      <c r="DY231" s="114"/>
      <c r="DZ231" s="114"/>
      <c r="EA231" s="114"/>
      <c r="EB231" s="114"/>
      <c r="EC231" s="114"/>
      <c r="ED231" s="114"/>
      <c r="EE231" s="114"/>
      <c r="EF231" s="114"/>
      <c r="EG231" s="114"/>
      <c r="EH231" s="114"/>
      <c r="EI231" s="114"/>
      <c r="EJ231" s="114"/>
      <c r="EK231" s="114"/>
      <c r="EL231" s="114"/>
      <c r="EM231" s="114"/>
      <c r="EN231" s="114"/>
      <c r="EO231" s="114"/>
      <c r="EP231" s="114"/>
      <c r="EQ231" s="115"/>
      <c r="ES231" s="113"/>
      <c r="ET231" s="114"/>
      <c r="EU231" s="114"/>
      <c r="EV231" s="114"/>
      <c r="EW231" s="114"/>
      <c r="EX231" s="114"/>
      <c r="EY231" s="114"/>
      <c r="EZ231" s="114"/>
      <c r="FA231" s="114"/>
      <c r="FB231" s="114"/>
      <c r="FC231" s="114"/>
      <c r="FD231" s="114"/>
      <c r="FE231" s="114"/>
      <c r="FF231" s="114"/>
      <c r="FG231" s="114"/>
      <c r="FH231" s="114"/>
      <c r="FI231" s="114"/>
      <c r="FJ231" s="114"/>
      <c r="FK231" s="114"/>
      <c r="FL231" s="114"/>
      <c r="FM231" s="114"/>
      <c r="FN231" s="114"/>
      <c r="FO231" s="114"/>
      <c r="FP231" s="114"/>
      <c r="FQ231" s="114"/>
      <c r="FR231" s="114"/>
      <c r="FS231" s="114"/>
      <c r="FT231" s="114"/>
      <c r="FU231" s="114"/>
      <c r="FV231" s="114"/>
      <c r="FW231" s="114"/>
      <c r="FX231" s="114"/>
      <c r="FY231" s="114"/>
      <c r="FZ231" s="114"/>
      <c r="GA231" s="115"/>
    </row>
  </sheetData>
  <mergeCells count="1">
    <mergeCell ref="CL8:CM8"/>
  </mergeCells>
  <pageMargins left="0.70866141732282995" right="0.70866141732282995" top="0.74803149606299002" bottom="0.74803149606299002" header="0.31496062992126" footer="0.31496062992126"/>
  <pageSetup paperSize="9" scale="1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zoomScale="75" workbookViewId="0">
      <selection activeCell="P27" sqref="P27"/>
    </sheetView>
  </sheetViews>
  <sheetFormatPr defaultColWidth="9.140625" defaultRowHeight="12.75" customHeight="1" x14ac:dyDescent="0.25"/>
  <cols>
    <col min="1" max="1" width="14.140625" style="5" customWidth="1"/>
    <col min="2" max="2" width="21.140625" style="5" customWidth="1"/>
    <col min="3" max="3" width="18.7109375" style="5" customWidth="1"/>
    <col min="4" max="4" width="14.42578125" style="5" customWidth="1"/>
    <col min="5" max="5" width="15" style="5" customWidth="1"/>
    <col min="6" max="6" width="12.7109375" style="5" customWidth="1"/>
    <col min="7" max="7" width="14.140625" style="5" customWidth="1"/>
    <col min="8" max="8" width="14.85546875" style="5" customWidth="1"/>
    <col min="9" max="9" width="18.140625" style="5" customWidth="1"/>
    <col min="10" max="10" width="4.7109375" style="5" customWidth="1"/>
    <col min="11" max="11" width="14.42578125" style="5" customWidth="1"/>
    <col min="12" max="12" width="14.7109375" style="5" customWidth="1"/>
  </cols>
  <sheetData>
    <row r="1" spans="1:12" ht="18.75" customHeight="1" x14ac:dyDescent="0.3">
      <c r="A1" s="127" t="s">
        <v>1</v>
      </c>
      <c r="B1" s="128"/>
      <c r="C1" s="129" t="s">
        <v>429</v>
      </c>
      <c r="D1" s="128"/>
      <c r="E1" s="128"/>
      <c r="F1" s="128"/>
      <c r="G1" s="128"/>
      <c r="H1" s="128"/>
      <c r="I1" s="128"/>
      <c r="J1" s="130"/>
      <c r="K1" s="131"/>
      <c r="L1" s="131"/>
    </row>
    <row r="2" spans="1:12" ht="18.75" customHeight="1" x14ac:dyDescent="0.3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31"/>
      <c r="L2" s="131"/>
    </row>
    <row r="3" spans="1:12" ht="18.75" customHeight="1" x14ac:dyDescent="0.3">
      <c r="A3" s="132" t="s">
        <v>2</v>
      </c>
      <c r="B3" s="133"/>
      <c r="C3" s="135">
        <v>26027</v>
      </c>
      <c r="D3" s="136">
        <f ca="1">INT((TODAY()-C3)/365.25)</f>
        <v>46</v>
      </c>
      <c r="E3" s="133"/>
      <c r="F3" s="133"/>
      <c r="G3" s="133"/>
      <c r="H3" s="133"/>
      <c r="I3" s="133"/>
      <c r="J3" s="134"/>
      <c r="K3" s="131"/>
      <c r="L3" s="131"/>
    </row>
    <row r="4" spans="1:12" ht="18.75" customHeight="1" x14ac:dyDescent="0.3">
      <c r="A4" s="132"/>
      <c r="B4" s="133"/>
      <c r="C4" s="133"/>
      <c r="D4" s="133"/>
      <c r="E4" s="133"/>
      <c r="F4" s="133"/>
      <c r="G4" s="133"/>
      <c r="H4" s="133"/>
      <c r="I4" s="133"/>
      <c r="J4" s="134"/>
      <c r="K4" s="131"/>
      <c r="L4" s="131"/>
    </row>
    <row r="5" spans="1:12" ht="18.75" customHeight="1" x14ac:dyDescent="0.3">
      <c r="A5" s="132" t="s">
        <v>3</v>
      </c>
      <c r="B5" s="133" t="s">
        <v>72</v>
      </c>
      <c r="C5" s="133"/>
      <c r="D5" s="133"/>
      <c r="E5" s="133"/>
      <c r="F5" s="133"/>
      <c r="G5" s="133"/>
      <c r="H5" s="133"/>
      <c r="I5" s="133"/>
      <c r="J5" s="134"/>
      <c r="K5" s="131"/>
      <c r="L5" s="131"/>
    </row>
    <row r="6" spans="1:12" ht="18.75" customHeight="1" x14ac:dyDescent="0.3">
      <c r="A6" s="132"/>
      <c r="B6" s="133"/>
      <c r="C6" s="133"/>
      <c r="D6" s="133"/>
      <c r="E6" s="133"/>
      <c r="F6" s="133"/>
      <c r="G6" s="133"/>
      <c r="H6" s="133"/>
      <c r="I6" s="133"/>
      <c r="J6" s="134"/>
      <c r="K6" s="131"/>
      <c r="L6" s="131"/>
    </row>
    <row r="7" spans="1:12" ht="18.75" customHeight="1" x14ac:dyDescent="0.3">
      <c r="A7" s="132" t="s">
        <v>4</v>
      </c>
      <c r="B7" s="133"/>
      <c r="C7" s="133" t="s">
        <v>430</v>
      </c>
      <c r="D7" s="133"/>
      <c r="E7" s="133"/>
      <c r="F7" s="133"/>
      <c r="G7" s="133"/>
      <c r="H7" s="133"/>
      <c r="I7" s="133"/>
      <c r="J7" s="134"/>
      <c r="K7" s="131"/>
      <c r="L7" s="131"/>
    </row>
    <row r="8" spans="1:12" ht="18.75" customHeight="1" x14ac:dyDescent="0.3">
      <c r="A8" s="132"/>
      <c r="B8" s="137"/>
      <c r="C8" s="133"/>
      <c r="D8" s="133"/>
      <c r="E8" s="133"/>
      <c r="F8" s="133"/>
      <c r="G8" s="133"/>
      <c r="H8" s="133"/>
      <c r="I8" s="133"/>
      <c r="J8" s="134"/>
      <c r="K8" s="131"/>
      <c r="L8" s="131"/>
    </row>
    <row r="9" spans="1:12" ht="18.75" customHeight="1" x14ac:dyDescent="0.3">
      <c r="A9" s="138" t="s">
        <v>431</v>
      </c>
      <c r="B9" s="139"/>
      <c r="C9" s="139"/>
      <c r="D9" s="139"/>
      <c r="E9" s="133"/>
      <c r="F9" s="133"/>
      <c r="G9" s="133"/>
      <c r="H9" s="133"/>
      <c r="I9" s="133"/>
      <c r="J9" s="134"/>
      <c r="K9" s="131"/>
      <c r="L9" s="131"/>
    </row>
    <row r="10" spans="1:12" ht="18.75" customHeight="1" x14ac:dyDescent="0.3">
      <c r="A10" s="132"/>
      <c r="B10" s="137"/>
      <c r="C10" s="133"/>
      <c r="D10" s="133"/>
      <c r="E10" s="133"/>
      <c r="F10" s="133"/>
      <c r="G10" s="133"/>
      <c r="H10" s="133"/>
      <c r="I10" s="133"/>
      <c r="J10" s="134"/>
      <c r="K10" s="131"/>
      <c r="L10" s="131"/>
    </row>
    <row r="11" spans="1:12" ht="18.75" customHeight="1" x14ac:dyDescent="0.3">
      <c r="A11" s="138" t="s">
        <v>432</v>
      </c>
      <c r="B11" s="139"/>
      <c r="C11" s="139"/>
      <c r="D11" s="139"/>
      <c r="E11" s="133"/>
      <c r="F11" s="133"/>
      <c r="G11" s="133"/>
      <c r="H11" s="133"/>
      <c r="I11" s="133"/>
      <c r="J11" s="134"/>
      <c r="K11" s="131"/>
      <c r="L11" s="131"/>
    </row>
    <row r="12" spans="1:12" ht="18.75" customHeight="1" x14ac:dyDescent="0.3">
      <c r="A12" s="132"/>
      <c r="B12" s="137"/>
      <c r="C12" s="133"/>
      <c r="D12" s="133"/>
      <c r="E12" s="133"/>
      <c r="F12" s="133"/>
      <c r="G12" s="133"/>
      <c r="H12" s="133"/>
      <c r="I12" s="133"/>
      <c r="J12" s="134"/>
      <c r="K12" s="131"/>
      <c r="L12" s="131"/>
    </row>
    <row r="13" spans="1:12" ht="18.75" customHeight="1" x14ac:dyDescent="0.3">
      <c r="A13" s="132" t="s">
        <v>6</v>
      </c>
      <c r="B13" s="133"/>
      <c r="C13" s="137">
        <v>15</v>
      </c>
      <c r="D13" s="133" t="s">
        <v>7</v>
      </c>
      <c r="E13" s="133"/>
      <c r="F13" s="133"/>
      <c r="G13" s="133"/>
      <c r="H13" s="133"/>
      <c r="I13" s="133"/>
      <c r="J13" s="134"/>
      <c r="K13" s="131"/>
      <c r="L13" s="131"/>
    </row>
    <row r="14" spans="1:12" ht="16.5" customHeight="1" x14ac:dyDescent="0.3">
      <c r="A14" s="132"/>
      <c r="B14" s="133"/>
      <c r="C14" s="133"/>
      <c r="D14" s="133"/>
      <c r="E14" s="133"/>
      <c r="F14" s="133"/>
      <c r="G14" s="133"/>
      <c r="H14" s="133"/>
      <c r="I14" s="133"/>
      <c r="J14" s="134"/>
      <c r="K14" s="131"/>
      <c r="L14" s="131"/>
    </row>
    <row r="15" spans="1:12" ht="18.75" customHeight="1" x14ac:dyDescent="0.3">
      <c r="A15" s="132" t="s">
        <v>433</v>
      </c>
      <c r="B15" s="133"/>
      <c r="C15" s="133"/>
      <c r="D15" s="140">
        <v>60042</v>
      </c>
      <c r="E15" s="133" t="s">
        <v>13</v>
      </c>
      <c r="F15" s="133"/>
      <c r="G15" s="133"/>
      <c r="H15" s="141" t="s">
        <v>434</v>
      </c>
      <c r="I15" s="133"/>
      <c r="J15" s="134"/>
      <c r="K15" s="131"/>
      <c r="L15" s="131"/>
    </row>
    <row r="16" spans="1:12" ht="19.5" customHeight="1" x14ac:dyDescent="0.3">
      <c r="A16" s="132"/>
      <c r="B16" s="133"/>
      <c r="C16" s="133"/>
      <c r="D16" s="133"/>
      <c r="E16" s="133"/>
      <c r="F16" s="133"/>
      <c r="G16" s="133"/>
      <c r="H16" s="141" t="s">
        <v>14</v>
      </c>
      <c r="I16" s="133"/>
      <c r="J16" s="134"/>
      <c r="K16" s="131"/>
      <c r="L16" s="131"/>
    </row>
    <row r="17" spans="1:12" ht="18.75" customHeight="1" x14ac:dyDescent="0.3">
      <c r="A17" s="132"/>
      <c r="B17" s="133" t="s">
        <v>15</v>
      </c>
      <c r="C17" s="133"/>
      <c r="D17" s="133"/>
      <c r="E17" s="133"/>
      <c r="F17" s="133"/>
      <c r="G17" s="133"/>
      <c r="H17" s="133"/>
      <c r="I17" s="133"/>
      <c r="J17" s="134"/>
      <c r="K17" s="131"/>
      <c r="L17" s="131"/>
    </row>
    <row r="18" spans="1:12" ht="8.25" customHeight="1" x14ac:dyDescent="0.3">
      <c r="A18" s="132"/>
      <c r="B18" s="133"/>
      <c r="C18" s="133"/>
      <c r="D18" s="133"/>
      <c r="E18" s="133"/>
      <c r="F18" s="133"/>
      <c r="G18" s="133"/>
      <c r="H18" s="133"/>
      <c r="I18" s="133"/>
      <c r="J18" s="134"/>
      <c r="K18" s="131"/>
      <c r="L18" s="131"/>
    </row>
    <row r="19" spans="1:12" ht="8.25" customHeight="1" x14ac:dyDescent="0.3">
      <c r="A19" s="132"/>
      <c r="B19" s="133"/>
      <c r="C19" s="133"/>
      <c r="D19" s="133"/>
      <c r="E19" s="133"/>
      <c r="F19" s="133"/>
      <c r="G19" s="133"/>
      <c r="H19" s="133"/>
      <c r="I19" s="133"/>
      <c r="J19" s="134"/>
      <c r="K19" s="131"/>
      <c r="L19" s="131"/>
    </row>
    <row r="20" spans="1:12" ht="18.75" customHeight="1" x14ac:dyDescent="0.3">
      <c r="A20" s="132"/>
      <c r="B20" s="133" t="s">
        <v>435</v>
      </c>
      <c r="C20" s="133"/>
      <c r="D20" s="133"/>
      <c r="E20" s="133"/>
      <c r="F20" s="133"/>
      <c r="G20" s="142">
        <v>57742</v>
      </c>
      <c r="H20" s="133" t="s">
        <v>13</v>
      </c>
      <c r="I20" s="133"/>
      <c r="J20" s="134"/>
      <c r="K20" s="131"/>
      <c r="L20" s="131"/>
    </row>
    <row r="21" spans="1:12" ht="8.25" customHeight="1" x14ac:dyDescent="0.3">
      <c r="A21" s="132"/>
      <c r="B21" s="133"/>
      <c r="C21" s="133"/>
      <c r="D21" s="133"/>
      <c r="E21" s="133"/>
      <c r="F21" s="133"/>
      <c r="G21" s="133"/>
      <c r="H21" s="133"/>
      <c r="I21" s="133"/>
      <c r="J21" s="134"/>
      <c r="K21" s="131"/>
      <c r="L21" s="131"/>
    </row>
    <row r="22" spans="1:12" s="8" customFormat="1" ht="18.75" customHeight="1" x14ac:dyDescent="0.3">
      <c r="A22" s="143"/>
      <c r="B22" s="144" t="s">
        <v>436</v>
      </c>
      <c r="C22" s="144"/>
      <c r="D22" s="144"/>
      <c r="E22" s="144"/>
      <c r="F22" s="144"/>
      <c r="G22" s="145">
        <v>2300</v>
      </c>
      <c r="H22" s="144" t="s">
        <v>13</v>
      </c>
      <c r="I22" s="144"/>
      <c r="J22" s="146"/>
      <c r="K22" s="147"/>
      <c r="L22" s="147"/>
    </row>
    <row r="23" spans="1:12" s="8" customFormat="1" ht="8.25" customHeight="1" x14ac:dyDescent="0.3">
      <c r="A23" s="143"/>
      <c r="B23" s="144"/>
      <c r="C23" s="144"/>
      <c r="D23" s="144"/>
      <c r="E23" s="144"/>
      <c r="F23" s="144"/>
      <c r="G23" s="145"/>
      <c r="H23" s="144"/>
      <c r="I23" s="144"/>
      <c r="J23" s="148"/>
      <c r="K23" s="147"/>
      <c r="L23" s="147"/>
    </row>
    <row r="24" spans="1:12" s="8" customFormat="1" ht="19.5" customHeight="1" x14ac:dyDescent="0.3">
      <c r="A24" s="143"/>
      <c r="B24" s="144" t="str">
        <f>IF(B9="","",H15)</f>
        <v/>
      </c>
      <c r="C24" s="144"/>
      <c r="D24" s="144"/>
      <c r="E24" s="144"/>
      <c r="F24" s="144"/>
      <c r="G24" s="145"/>
      <c r="H24" s="144" t="str">
        <f>IF(G24&lt;&gt;"","тг.","")</f>
        <v/>
      </c>
      <c r="I24" s="144"/>
      <c r="J24" s="149"/>
      <c r="K24" s="147"/>
      <c r="L24" s="147"/>
    </row>
    <row r="25" spans="1:12" s="8" customFormat="1" ht="16.5" hidden="1" customHeight="1" x14ac:dyDescent="0.3">
      <c r="A25" s="143"/>
      <c r="B25" s="144"/>
      <c r="C25" s="144"/>
      <c r="D25" s="144"/>
      <c r="E25" s="144"/>
      <c r="F25" s="144"/>
      <c r="G25" s="145"/>
      <c r="H25" s="144"/>
      <c r="I25" s="144"/>
      <c r="J25" s="148"/>
      <c r="K25" s="147"/>
      <c r="L25" s="147"/>
    </row>
    <row r="26" spans="1:12" s="8" customFormat="1" ht="19.5" customHeight="1" x14ac:dyDescent="0.3">
      <c r="A26" s="143"/>
      <c r="B26" s="144"/>
      <c r="C26" s="144"/>
      <c r="D26" s="144"/>
      <c r="E26" s="144"/>
      <c r="F26" s="144"/>
      <c r="G26" s="145"/>
      <c r="H26" s="144"/>
      <c r="I26" s="144"/>
      <c r="J26" s="148"/>
      <c r="K26" s="147"/>
      <c r="L26" s="147"/>
    </row>
    <row r="27" spans="1:12" s="8" customFormat="1" ht="19.5" customHeight="1" x14ac:dyDescent="0.3">
      <c r="A27" s="150"/>
      <c r="B27" s="151"/>
      <c r="C27" s="409" t="s">
        <v>17</v>
      </c>
      <c r="D27" s="410"/>
      <c r="E27" s="413" t="s">
        <v>18</v>
      </c>
      <c r="F27" s="414"/>
      <c r="G27" s="414"/>
      <c r="H27" s="415"/>
      <c r="I27" s="416" t="s">
        <v>19</v>
      </c>
      <c r="J27" s="417"/>
      <c r="K27" s="147"/>
      <c r="L27" s="147"/>
    </row>
    <row r="28" spans="1:12" ht="15.75" customHeight="1" x14ac:dyDescent="0.3">
      <c r="A28" s="152"/>
      <c r="B28" s="153"/>
      <c r="C28" s="411"/>
      <c r="D28" s="412"/>
      <c r="E28" s="413" t="s">
        <v>20</v>
      </c>
      <c r="F28" s="420"/>
      <c r="G28" s="421" t="s">
        <v>437</v>
      </c>
      <c r="H28" s="415"/>
      <c r="I28" s="418"/>
      <c r="J28" s="419"/>
      <c r="K28" s="131"/>
      <c r="L28" s="131"/>
    </row>
    <row r="29" spans="1:12" ht="15.75" customHeight="1" x14ac:dyDescent="0.3">
      <c r="A29" s="132"/>
      <c r="B29" s="134"/>
      <c r="C29" s="132"/>
      <c r="D29" s="134"/>
      <c r="E29" s="407"/>
      <c r="F29" s="408"/>
      <c r="G29" s="407"/>
      <c r="H29" s="408"/>
      <c r="I29" s="407"/>
      <c r="J29" s="408"/>
      <c r="K29" s="131"/>
      <c r="L29" s="131"/>
    </row>
    <row r="30" spans="1:12" ht="18.75" customHeight="1" x14ac:dyDescent="0.3">
      <c r="A30" s="132" t="s">
        <v>21</v>
      </c>
      <c r="B30" s="134"/>
      <c r="C30" s="154">
        <v>5.7742000000000002E-2</v>
      </c>
      <c r="D30" s="134"/>
      <c r="E30" s="403">
        <v>0</v>
      </c>
      <c r="F30" s="404"/>
      <c r="G30" s="405">
        <v>0</v>
      </c>
      <c r="H30" s="406"/>
      <c r="I30" s="407"/>
      <c r="J30" s="408"/>
      <c r="K30" s="131"/>
      <c r="L30" s="131"/>
    </row>
    <row r="31" spans="1:12" ht="15" customHeight="1" x14ac:dyDescent="0.3">
      <c r="A31" s="132"/>
      <c r="B31" s="134"/>
      <c r="C31" s="155"/>
      <c r="D31" s="134"/>
      <c r="E31" s="407"/>
      <c r="F31" s="408"/>
      <c r="G31" s="403"/>
      <c r="H31" s="404"/>
      <c r="I31" s="407"/>
      <c r="J31" s="408"/>
      <c r="K31" s="131"/>
      <c r="L31" s="131"/>
    </row>
    <row r="32" spans="1:12" ht="18.75" customHeight="1" x14ac:dyDescent="0.3">
      <c r="A32" s="156" t="s">
        <v>438</v>
      </c>
      <c r="B32" s="134"/>
      <c r="C32" s="157">
        <v>2.3E-3</v>
      </c>
      <c r="D32" s="158"/>
      <c r="E32" s="403">
        <v>0</v>
      </c>
      <c r="F32" s="404"/>
      <c r="G32" s="405">
        <v>0</v>
      </c>
      <c r="H32" s="406"/>
      <c r="I32" s="407"/>
      <c r="J32" s="408"/>
      <c r="K32" s="131"/>
      <c r="L32" s="131"/>
    </row>
    <row r="33" spans="1:12" ht="15.75" customHeight="1" x14ac:dyDescent="0.3">
      <c r="A33" s="132"/>
      <c r="B33" s="134"/>
      <c r="C33" s="155"/>
      <c r="D33" s="134"/>
      <c r="E33" s="403"/>
      <c r="F33" s="404"/>
      <c r="G33" s="407"/>
      <c r="H33" s="408"/>
      <c r="I33" s="407"/>
      <c r="J33" s="408"/>
      <c r="K33" s="131"/>
      <c r="L33" s="131"/>
    </row>
    <row r="34" spans="1:12" ht="18.75" customHeight="1" x14ac:dyDescent="0.3">
      <c r="A34" s="132" t="str">
        <f>IF(B9="","",H16)</f>
        <v/>
      </c>
      <c r="B34" s="134"/>
      <c r="C34" s="157"/>
      <c r="D34" s="159"/>
      <c r="E34" s="403"/>
      <c r="F34" s="404"/>
      <c r="G34" s="405"/>
      <c r="H34" s="406"/>
      <c r="I34" s="407"/>
      <c r="J34" s="408"/>
      <c r="K34" s="131"/>
      <c r="L34" s="131"/>
    </row>
    <row r="35" spans="1:12" ht="15.75" customHeight="1" x14ac:dyDescent="0.3">
      <c r="A35" s="132"/>
      <c r="B35" s="134"/>
      <c r="C35" s="155"/>
      <c r="D35" s="159"/>
      <c r="E35" s="403"/>
      <c r="F35" s="404"/>
      <c r="G35" s="407"/>
      <c r="H35" s="408"/>
      <c r="I35" s="407"/>
      <c r="J35" s="408"/>
      <c r="K35" s="131"/>
      <c r="L35" s="131"/>
    </row>
    <row r="36" spans="1:12" ht="18.75" customHeight="1" x14ac:dyDescent="0.3">
      <c r="A36" s="160"/>
      <c r="B36" s="161"/>
      <c r="C36" s="162"/>
      <c r="D36" s="163"/>
      <c r="E36" s="394"/>
      <c r="F36" s="395"/>
      <c r="G36" s="394"/>
      <c r="H36" s="395"/>
      <c r="I36" s="396"/>
      <c r="J36" s="397"/>
      <c r="K36" s="131"/>
      <c r="L36" s="131"/>
    </row>
    <row r="37" spans="1:12" ht="18.75" customHeight="1" x14ac:dyDescent="0.3">
      <c r="A37" s="128"/>
      <c r="B37" s="128"/>
      <c r="C37" s="128"/>
      <c r="D37" s="164"/>
      <c r="E37" s="128"/>
      <c r="F37" s="128"/>
      <c r="G37" s="128"/>
      <c r="H37" s="128"/>
      <c r="I37" s="128"/>
      <c r="J37" s="128"/>
      <c r="K37" s="131"/>
      <c r="L37" s="131"/>
    </row>
    <row r="38" spans="1:12" ht="18.75" hidden="1" customHeight="1" x14ac:dyDescent="0.3">
      <c r="A38" s="165"/>
      <c r="B38" s="165"/>
      <c r="C38" s="165"/>
      <c r="D38" s="165"/>
      <c r="E38" s="133"/>
      <c r="F38" s="133"/>
      <c r="G38" s="133"/>
      <c r="H38" s="133"/>
      <c r="I38" s="133"/>
      <c r="J38" s="133"/>
      <c r="K38" s="131"/>
      <c r="L38" s="131"/>
    </row>
    <row r="39" spans="1:12" ht="18.75" hidden="1" customHeight="1" x14ac:dyDescent="0.3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1"/>
      <c r="L39" s="131"/>
    </row>
    <row r="40" spans="1:12" ht="19.5" customHeight="1" x14ac:dyDescent="0.3">
      <c r="A40" s="166" t="s">
        <v>22</v>
      </c>
      <c r="B40" s="166"/>
      <c r="C40" s="167">
        <v>1000000</v>
      </c>
      <c r="D40" s="166" t="s">
        <v>13</v>
      </c>
      <c r="E40" s="165"/>
      <c r="F40" s="165"/>
      <c r="G40" s="168"/>
      <c r="H40" s="169"/>
      <c r="I40" s="165"/>
      <c r="J40" s="165"/>
    </row>
    <row r="41" spans="1:12" ht="39" customHeight="1" x14ac:dyDescent="0.3">
      <c r="A41" s="165"/>
      <c r="B41" s="170" t="s">
        <v>439</v>
      </c>
      <c r="C41" s="398" t="s">
        <v>440</v>
      </c>
      <c r="D41" s="398"/>
      <c r="E41" s="399" t="s">
        <v>441</v>
      </c>
      <c r="F41" s="399"/>
      <c r="G41" s="165"/>
      <c r="H41" s="165"/>
      <c r="I41" s="165"/>
      <c r="J41" s="165"/>
    </row>
    <row r="42" spans="1:12" ht="18.75" customHeight="1" x14ac:dyDescent="0.3">
      <c r="A42" s="165"/>
      <c r="B42" s="171">
        <v>40355</v>
      </c>
      <c r="C42" s="400">
        <v>0</v>
      </c>
      <c r="D42" s="401"/>
      <c r="E42" s="400">
        <v>27992.243881218001</v>
      </c>
      <c r="F42" s="402"/>
      <c r="G42" s="165"/>
      <c r="H42" s="165"/>
      <c r="I42" s="165"/>
      <c r="J42" s="165"/>
      <c r="K42" s="5">
        <v>1</v>
      </c>
    </row>
    <row r="43" spans="1:12" ht="18.75" customHeight="1" x14ac:dyDescent="0.3">
      <c r="A43" s="165"/>
      <c r="B43" s="172">
        <f t="shared" ref="B43:B51" si="0">DATEVALUE(TEXT(DAY(B42), "0") &amp; "." &amp; TEXT(MONTH(B42), "0") &amp; "." &amp; TEXT(YEAR(B42), "0")+1)</f>
        <v>40720</v>
      </c>
      <c r="C43" s="391">
        <v>35316.906009724997</v>
      </c>
      <c r="D43" s="392"/>
      <c r="E43" s="391">
        <v>66750.485103972998</v>
      </c>
      <c r="F43" s="393"/>
      <c r="G43" s="165"/>
      <c r="H43" s="165"/>
      <c r="I43" s="165"/>
      <c r="J43" s="165"/>
      <c r="K43" s="5">
        <v>2</v>
      </c>
    </row>
    <row r="44" spans="1:12" ht="18.75" customHeight="1" x14ac:dyDescent="0.3">
      <c r="A44" s="165"/>
      <c r="B44" s="172">
        <f t="shared" si="0"/>
        <v>41086</v>
      </c>
      <c r="C44" s="391">
        <v>87000.592873089001</v>
      </c>
      <c r="D44" s="392"/>
      <c r="E44" s="391">
        <v>156931.60060213</v>
      </c>
      <c r="F44" s="393"/>
      <c r="G44" s="165"/>
      <c r="H44" s="165"/>
      <c r="I44" s="165"/>
      <c r="J44" s="165"/>
      <c r="K44" s="5">
        <v>3</v>
      </c>
    </row>
    <row r="45" spans="1:12" ht="18.75" customHeight="1" x14ac:dyDescent="0.3">
      <c r="A45" s="165"/>
      <c r="B45" s="172">
        <f t="shared" si="0"/>
        <v>41451</v>
      </c>
      <c r="C45" s="391">
        <v>141424.53324585999</v>
      </c>
      <c r="D45" s="392"/>
      <c r="E45" s="391">
        <v>243409.02640137999</v>
      </c>
      <c r="F45" s="393"/>
      <c r="G45" s="165"/>
      <c r="H45" s="165"/>
      <c r="I45" s="165"/>
      <c r="J45" s="165"/>
      <c r="K45" s="5">
        <v>4</v>
      </c>
    </row>
    <row r="46" spans="1:12" ht="18.75" customHeight="1" x14ac:dyDescent="0.3">
      <c r="A46" s="165"/>
      <c r="B46" s="172">
        <f t="shared" si="0"/>
        <v>41816</v>
      </c>
      <c r="C46" s="391">
        <v>198797.05353211999</v>
      </c>
      <c r="D46" s="392"/>
      <c r="E46" s="391">
        <v>326388.57442408998</v>
      </c>
      <c r="F46" s="393"/>
      <c r="G46" s="165"/>
      <c r="H46" s="165"/>
      <c r="I46" s="173"/>
      <c r="J46" s="165"/>
      <c r="K46" s="5">
        <v>5</v>
      </c>
    </row>
    <row r="47" spans="1:12" ht="18.75" customHeight="1" x14ac:dyDescent="0.3">
      <c r="A47" s="165"/>
      <c r="B47" s="172">
        <f t="shared" si="0"/>
        <v>42181</v>
      </c>
      <c r="C47" s="391">
        <v>259353.57051085</v>
      </c>
      <c r="D47" s="392"/>
      <c r="E47" s="391">
        <v>406068.37576736999</v>
      </c>
      <c r="F47" s="393"/>
      <c r="G47" s="165"/>
      <c r="H47" s="165"/>
      <c r="I47" s="165"/>
      <c r="J47" s="165"/>
      <c r="K47" s="5">
        <v>6</v>
      </c>
    </row>
    <row r="48" spans="1:12" ht="18.75" customHeight="1" x14ac:dyDescent="0.3">
      <c r="A48" s="165"/>
      <c r="B48" s="172">
        <f t="shared" si="0"/>
        <v>42547</v>
      </c>
      <c r="C48" s="391">
        <v>323318.55416881997</v>
      </c>
      <c r="D48" s="392"/>
      <c r="E48" s="391">
        <v>482590.87874334003</v>
      </c>
      <c r="F48" s="393"/>
      <c r="G48" s="165"/>
      <c r="H48" s="165"/>
      <c r="I48" s="165"/>
      <c r="J48" s="165"/>
      <c r="K48" s="5">
        <v>7</v>
      </c>
    </row>
    <row r="49" spans="1:11" ht="18.75" customHeight="1" x14ac:dyDescent="0.3">
      <c r="A49" s="165"/>
      <c r="B49" s="172">
        <f t="shared" si="0"/>
        <v>42912</v>
      </c>
      <c r="C49" s="391">
        <v>390866.14271752001</v>
      </c>
      <c r="D49" s="392"/>
      <c r="E49" s="391">
        <v>556020.02102198999</v>
      </c>
      <c r="F49" s="393"/>
      <c r="G49" s="165"/>
      <c r="H49" s="165"/>
      <c r="I49" s="165"/>
      <c r="J49" s="165"/>
      <c r="K49" s="5">
        <v>8</v>
      </c>
    </row>
    <row r="50" spans="1:11" ht="18.75" customHeight="1" x14ac:dyDescent="0.3">
      <c r="A50" s="165"/>
      <c r="B50" s="172">
        <f t="shared" si="0"/>
        <v>43277</v>
      </c>
      <c r="C50" s="391">
        <v>462294.43433725002</v>
      </c>
      <c r="D50" s="392"/>
      <c r="E50" s="391">
        <v>626535.13996665995</v>
      </c>
      <c r="F50" s="393"/>
      <c r="G50" s="165"/>
      <c r="H50" s="165"/>
      <c r="I50" s="165"/>
      <c r="J50" s="165"/>
      <c r="K50" s="5">
        <v>9</v>
      </c>
    </row>
    <row r="51" spans="1:11" ht="18.75" customHeight="1" x14ac:dyDescent="0.3">
      <c r="A51" s="165"/>
      <c r="B51" s="172">
        <f t="shared" si="0"/>
        <v>43642</v>
      </c>
      <c r="C51" s="391">
        <v>537993.10415625002</v>
      </c>
      <c r="D51" s="392"/>
      <c r="E51" s="391">
        <v>694351.33118850004</v>
      </c>
      <c r="F51" s="393"/>
      <c r="G51" s="165"/>
      <c r="H51" s="165"/>
      <c r="I51" s="165"/>
      <c r="J51" s="165"/>
      <c r="K51" s="5">
        <v>10</v>
      </c>
    </row>
    <row r="52" spans="1:11" ht="18.75" customHeight="1" x14ac:dyDescent="0.3">
      <c r="A52" s="165"/>
      <c r="B52" s="174">
        <v>44008</v>
      </c>
      <c r="C52" s="388">
        <v>618435.92649987002</v>
      </c>
      <c r="D52" s="389"/>
      <c r="E52" s="388">
        <v>759687.83521063998</v>
      </c>
      <c r="F52" s="390"/>
      <c r="G52" s="165"/>
      <c r="H52" s="165"/>
      <c r="I52" s="165"/>
      <c r="J52" s="165"/>
      <c r="K52" s="5">
        <v>11</v>
      </c>
    </row>
    <row r="53" spans="1:11" ht="18.75" customHeight="1" x14ac:dyDescent="0.3">
      <c r="A53" s="165"/>
      <c r="B53" s="175">
        <v>44373</v>
      </c>
      <c r="C53" s="385">
        <v>704163.76994455</v>
      </c>
      <c r="D53" s="385"/>
      <c r="E53" s="386">
        <v>822740.98968767002</v>
      </c>
      <c r="F53" s="386"/>
      <c r="G53" s="165"/>
      <c r="H53" s="165"/>
      <c r="I53" s="165"/>
      <c r="J53" s="165"/>
      <c r="K53" s="5">
        <v>12</v>
      </c>
    </row>
    <row r="54" spans="1:11" ht="18.75" customHeight="1" x14ac:dyDescent="0.3">
      <c r="A54" s="165"/>
      <c r="B54" s="175">
        <v>44738</v>
      </c>
      <c r="C54" s="385">
        <v>795820.21005509002</v>
      </c>
      <c r="D54" s="385"/>
      <c r="E54" s="386">
        <v>883700.96748247999</v>
      </c>
      <c r="F54" s="386"/>
      <c r="G54" s="165"/>
      <c r="H54" s="165"/>
      <c r="I54" s="165"/>
      <c r="J54" s="165"/>
      <c r="K54" s="5">
        <v>13</v>
      </c>
    </row>
    <row r="55" spans="1:11" ht="18.75" customHeight="1" x14ac:dyDescent="0.3">
      <c r="A55" s="165"/>
      <c r="B55" s="175">
        <v>45103</v>
      </c>
      <c r="C55" s="385">
        <v>894136.46794972999</v>
      </c>
      <c r="D55" s="385"/>
      <c r="E55" s="386">
        <v>942731.62724383001</v>
      </c>
      <c r="F55" s="386"/>
      <c r="G55" s="165"/>
      <c r="H55" s="165"/>
      <c r="I55" s="165"/>
      <c r="J55" s="165"/>
      <c r="K55" s="5">
        <v>14</v>
      </c>
    </row>
    <row r="56" spans="1:11" ht="18.75" customHeight="1" x14ac:dyDescent="0.3">
      <c r="A56" s="165"/>
      <c r="B56" s="175">
        <v>45469</v>
      </c>
      <c r="C56" s="385">
        <v>1000000</v>
      </c>
      <c r="D56" s="385"/>
      <c r="E56" s="386">
        <v>1000000</v>
      </c>
      <c r="F56" s="386"/>
      <c r="G56" s="165"/>
      <c r="H56" s="165"/>
      <c r="I56" s="165"/>
      <c r="J56" s="165"/>
      <c r="K56" s="5">
        <v>15</v>
      </c>
    </row>
    <row r="57" spans="1:11" ht="18.75" customHeight="1" x14ac:dyDescent="0.3">
      <c r="A57" s="165"/>
      <c r="B57" s="176"/>
      <c r="C57" s="387"/>
      <c r="D57" s="387"/>
      <c r="E57" s="178"/>
      <c r="F57" s="178"/>
      <c r="G57" s="165"/>
      <c r="H57" s="165"/>
      <c r="I57" s="165"/>
      <c r="J57" s="165"/>
    </row>
    <row r="58" spans="1:11" ht="18.75" customHeight="1" x14ac:dyDescent="0.3">
      <c r="A58" s="165"/>
      <c r="B58" s="176"/>
      <c r="C58" s="177"/>
      <c r="D58" s="177"/>
      <c r="E58" s="178"/>
      <c r="F58" s="178"/>
      <c r="G58" s="165"/>
      <c r="H58" s="165"/>
      <c r="I58" s="165"/>
      <c r="J58" s="165"/>
    </row>
    <row r="59" spans="1:11" ht="18.75" customHeight="1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</row>
    <row r="60" spans="1:11" ht="19.5" customHeight="1" x14ac:dyDescent="0.3">
      <c r="A60" s="165"/>
      <c r="B60" s="165" t="s">
        <v>442</v>
      </c>
      <c r="C60" s="153"/>
      <c r="D60" s="153"/>
      <c r="E60" s="165"/>
      <c r="F60" s="165"/>
      <c r="G60" s="165"/>
      <c r="H60" s="165"/>
      <c r="I60" s="165"/>
      <c r="J60" s="165"/>
    </row>
    <row r="61" spans="1:11" ht="18.75" customHeight="1" x14ac:dyDescent="0.3">
      <c r="A61" s="165"/>
      <c r="B61" s="165" t="s">
        <v>443</v>
      </c>
      <c r="C61" s="179"/>
      <c r="D61" s="179"/>
      <c r="E61" s="179"/>
      <c r="F61" s="165"/>
      <c r="G61" s="165"/>
      <c r="H61" s="165"/>
      <c r="I61" s="165"/>
      <c r="J61" s="165"/>
    </row>
    <row r="62" spans="1:11" ht="18.75" customHeight="1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</row>
    <row r="63" spans="1:11" ht="18.75" customHeight="1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</row>
    <row r="64" spans="1:11" ht="19.5" customHeight="1" x14ac:dyDescent="0.3">
      <c r="A64" s="165"/>
      <c r="B64" s="165" t="s">
        <v>444</v>
      </c>
      <c r="C64" s="153"/>
      <c r="D64" s="153"/>
      <c r="E64" s="165"/>
      <c r="F64" s="165"/>
      <c r="G64" s="179"/>
      <c r="H64" s="179"/>
      <c r="I64" s="165"/>
      <c r="J64" s="165"/>
    </row>
    <row r="65" spans="1:10" ht="18.75" customHeight="1" x14ac:dyDescent="0.3">
      <c r="A65" s="165"/>
      <c r="B65" s="165"/>
      <c r="C65" s="165"/>
      <c r="D65" s="165"/>
      <c r="E65" s="165"/>
      <c r="F65" s="165"/>
      <c r="G65" s="165"/>
      <c r="H65" s="173"/>
      <c r="I65" s="165"/>
      <c r="J65" s="165"/>
    </row>
    <row r="66" spans="1:10" ht="27.75" customHeight="1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</row>
    <row r="67" spans="1:10" ht="18.75" customHeight="1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</row>
    <row r="68" spans="1:10" ht="18.75" customHeight="1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</row>
    <row r="69" spans="1:10" ht="22.5" customHeight="1" x14ac:dyDescent="0.3">
      <c r="A69" s="165"/>
      <c r="B69" s="165"/>
      <c r="C69" s="165"/>
      <c r="D69" s="165"/>
      <c r="E69" s="165"/>
      <c r="F69" s="165"/>
      <c r="G69" s="165"/>
      <c r="H69" s="165" t="s">
        <v>24</v>
      </c>
      <c r="I69" s="173">
        <v>39990</v>
      </c>
      <c r="J69" s="179"/>
    </row>
    <row r="70" spans="1:10" ht="18.75" customHeight="1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</row>
    <row r="71" spans="1:10" ht="18.75" customHeight="1" x14ac:dyDescent="0.3">
      <c r="A71" s="165"/>
      <c r="B71" s="165"/>
      <c r="C71" s="165"/>
      <c r="D71" s="165"/>
      <c r="E71" s="165"/>
      <c r="F71" s="165"/>
      <c r="G71" s="165"/>
      <c r="H71" s="165"/>
      <c r="I71" s="179"/>
      <c r="J71" s="179"/>
    </row>
    <row r="72" spans="1:10" ht="18.75" customHeight="1" x14ac:dyDescent="0.3">
      <c r="A72" s="165"/>
      <c r="B72" s="179"/>
      <c r="C72" s="179"/>
      <c r="D72" s="179"/>
      <c r="E72" s="179"/>
      <c r="F72" s="179"/>
      <c r="G72" s="179"/>
      <c r="H72" s="179"/>
      <c r="I72" s="179"/>
      <c r="J72" s="179"/>
    </row>
    <row r="73" spans="1:10" ht="18.75" customHeight="1" x14ac:dyDescent="0.3">
      <c r="A73" s="165"/>
      <c r="B73" s="179"/>
      <c r="C73" s="179"/>
      <c r="D73" s="179"/>
      <c r="E73" s="179"/>
      <c r="F73" s="179"/>
      <c r="G73" s="179"/>
      <c r="H73" s="179"/>
      <c r="I73" s="179"/>
      <c r="J73" s="179"/>
    </row>
    <row r="74" spans="1:10" ht="18.75" customHeight="1" x14ac:dyDescent="0.3">
      <c r="A74" s="165"/>
      <c r="B74" s="179"/>
      <c r="C74" s="179"/>
      <c r="D74" s="179"/>
      <c r="E74" s="179"/>
      <c r="F74" s="179"/>
      <c r="G74" s="179"/>
      <c r="H74" s="179"/>
      <c r="I74" s="179"/>
      <c r="J74" s="179"/>
    </row>
    <row r="75" spans="1:10" ht="18.75" customHeight="1" x14ac:dyDescent="0.3">
      <c r="A75" s="165"/>
      <c r="B75" s="179"/>
      <c r="C75" s="179"/>
      <c r="D75" s="179"/>
      <c r="E75" s="179"/>
      <c r="F75" s="179"/>
      <c r="G75" s="179"/>
      <c r="H75" s="179"/>
      <c r="I75" s="179"/>
      <c r="J75" s="179"/>
    </row>
    <row r="76" spans="1:10" ht="18.75" customHeight="1" x14ac:dyDescent="0.3">
      <c r="A76" s="165"/>
      <c r="B76" s="179"/>
      <c r="C76" s="179"/>
      <c r="D76" s="179"/>
      <c r="E76" s="179"/>
      <c r="F76" s="179"/>
      <c r="G76" s="179"/>
      <c r="H76" s="179"/>
      <c r="I76" s="179"/>
      <c r="J76" s="179"/>
    </row>
    <row r="77" spans="1:10" ht="18.75" customHeight="1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</row>
    <row r="78" spans="1:10" ht="18.75" customHeight="1" x14ac:dyDescent="0.3">
      <c r="A78" s="179"/>
      <c r="B78" s="179"/>
      <c r="C78" s="179"/>
      <c r="D78" s="179"/>
      <c r="E78" s="179"/>
      <c r="F78" s="179"/>
      <c r="G78" s="179"/>
      <c r="H78" s="179"/>
      <c r="I78" s="179"/>
      <c r="J78" s="179"/>
    </row>
    <row r="79" spans="1:10" ht="18.75" customHeight="1" x14ac:dyDescent="0.3">
      <c r="A79" s="179"/>
      <c r="B79" s="179"/>
      <c r="C79" s="179"/>
      <c r="D79" s="179"/>
      <c r="E79" s="179"/>
      <c r="F79" s="179"/>
      <c r="G79" s="179"/>
      <c r="H79" s="179"/>
      <c r="I79" s="179"/>
      <c r="J79" s="179"/>
    </row>
    <row r="80" spans="1:10" ht="18.75" customHeight="1" x14ac:dyDescent="0.3">
      <c r="A80" s="179"/>
      <c r="B80" s="179"/>
      <c r="C80" s="179"/>
      <c r="D80" s="179"/>
      <c r="E80" s="179"/>
      <c r="F80" s="179"/>
      <c r="G80" s="179"/>
      <c r="H80" s="179"/>
      <c r="I80" s="179"/>
      <c r="J80" s="179"/>
    </row>
    <row r="81" spans="1:10" ht="18.75" customHeight="1" x14ac:dyDescent="0.3">
      <c r="A81" s="179"/>
      <c r="B81" s="179"/>
      <c r="C81" s="179"/>
      <c r="D81" s="179"/>
      <c r="E81" s="179"/>
      <c r="F81" s="179"/>
      <c r="G81" s="179"/>
      <c r="H81" s="179"/>
      <c r="I81" s="179"/>
      <c r="J81" s="179"/>
    </row>
    <row r="82" spans="1:10" ht="18.75" customHeight="1" x14ac:dyDescent="0.3">
      <c r="A82" s="179"/>
      <c r="B82" s="179"/>
      <c r="C82" s="179"/>
      <c r="D82" s="179"/>
      <c r="E82" s="179"/>
      <c r="F82" s="179"/>
      <c r="G82" s="179"/>
      <c r="H82" s="179"/>
      <c r="I82" s="179"/>
      <c r="J82" s="179"/>
    </row>
    <row r="83" spans="1:10" ht="18.75" customHeight="1" x14ac:dyDescent="0.3">
      <c r="A83" s="179"/>
      <c r="B83" s="179"/>
      <c r="C83" s="179"/>
      <c r="D83" s="179"/>
      <c r="E83" s="179"/>
      <c r="F83" s="179"/>
      <c r="G83" s="179"/>
      <c r="H83" s="179"/>
      <c r="I83" s="179"/>
      <c r="J83" s="179"/>
    </row>
    <row r="84" spans="1:10" ht="18.75" customHeight="1" x14ac:dyDescent="0.3">
      <c r="A84" s="179"/>
      <c r="B84" s="179"/>
      <c r="C84" s="179"/>
      <c r="D84" s="179"/>
      <c r="E84" s="179"/>
      <c r="F84" s="179"/>
      <c r="G84" s="179"/>
      <c r="H84" s="179"/>
      <c r="I84" s="179"/>
      <c r="J84" s="179"/>
    </row>
    <row r="85" spans="1:10" ht="18.75" customHeight="1" x14ac:dyDescent="0.3">
      <c r="A85" s="179"/>
      <c r="B85" s="179"/>
      <c r="C85" s="179"/>
      <c r="D85" s="179"/>
      <c r="E85" s="179"/>
      <c r="F85" s="179"/>
      <c r="G85" s="179"/>
      <c r="H85" s="179"/>
      <c r="I85" s="179"/>
      <c r="J85" s="179"/>
    </row>
    <row r="86" spans="1:10" ht="18.75" customHeight="1" x14ac:dyDescent="0.3">
      <c r="A86" s="179"/>
      <c r="B86" s="179"/>
      <c r="C86" s="179"/>
      <c r="D86" s="179"/>
      <c r="E86" s="179"/>
      <c r="F86" s="179"/>
      <c r="G86" s="179"/>
      <c r="H86" s="179"/>
      <c r="I86" s="179"/>
      <c r="J86" s="179"/>
    </row>
    <row r="87" spans="1:10" ht="18.75" customHeight="1" x14ac:dyDescent="0.3">
      <c r="A87" s="179"/>
      <c r="B87" s="179"/>
      <c r="C87" s="179"/>
      <c r="D87" s="179"/>
      <c r="E87" s="179"/>
      <c r="F87" s="179"/>
      <c r="G87" s="179"/>
      <c r="H87" s="179"/>
      <c r="I87" s="179"/>
      <c r="J87" s="179"/>
    </row>
    <row r="88" spans="1:10" ht="18.75" customHeight="1" x14ac:dyDescent="0.3">
      <c r="A88" s="179"/>
      <c r="B88" s="179"/>
      <c r="C88" s="179"/>
      <c r="D88" s="179"/>
      <c r="E88" s="179"/>
      <c r="F88" s="179"/>
      <c r="G88" s="179"/>
      <c r="H88" s="179"/>
      <c r="I88" s="179"/>
      <c r="J88" s="179"/>
    </row>
    <row r="89" spans="1:10" ht="18.75" customHeight="1" x14ac:dyDescent="0.3">
      <c r="A89" s="179"/>
      <c r="B89" s="179"/>
      <c r="C89" s="179"/>
      <c r="D89" s="179"/>
      <c r="E89" s="179"/>
      <c r="F89" s="179"/>
      <c r="G89" s="179"/>
      <c r="H89" s="179"/>
      <c r="I89" s="179"/>
      <c r="J89" s="179"/>
    </row>
    <row r="90" spans="1:10" ht="18.75" customHeight="1" x14ac:dyDescent="0.3">
      <c r="A90" s="179"/>
      <c r="B90" s="179"/>
      <c r="C90" s="179"/>
      <c r="D90" s="179"/>
      <c r="E90" s="179"/>
      <c r="F90" s="179"/>
      <c r="G90" s="179"/>
      <c r="H90" s="179"/>
      <c r="I90" s="179"/>
      <c r="J90" s="179"/>
    </row>
    <row r="91" spans="1:10" ht="18.75" customHeight="1" x14ac:dyDescent="0.3">
      <c r="A91" s="179"/>
      <c r="B91" s="179"/>
      <c r="C91" s="179"/>
      <c r="D91" s="179"/>
      <c r="E91" s="179"/>
      <c r="F91" s="179"/>
      <c r="G91" s="179"/>
      <c r="H91" s="179"/>
      <c r="I91" s="179"/>
      <c r="J91" s="179"/>
    </row>
    <row r="92" spans="1:10" ht="18.75" customHeight="1" x14ac:dyDescent="0.3">
      <c r="A92" s="179"/>
      <c r="B92" s="179"/>
      <c r="C92" s="179"/>
      <c r="D92" s="179"/>
      <c r="E92" s="179"/>
      <c r="F92" s="179"/>
      <c r="G92" s="179"/>
      <c r="H92" s="179"/>
      <c r="I92" s="179"/>
      <c r="J92" s="179"/>
    </row>
    <row r="93" spans="1:10" ht="18.75" customHeight="1" x14ac:dyDescent="0.3">
      <c r="A93" s="179"/>
      <c r="B93" s="179"/>
      <c r="C93" s="179"/>
      <c r="D93" s="179"/>
      <c r="E93" s="179"/>
      <c r="F93" s="179"/>
      <c r="G93" s="179"/>
      <c r="H93" s="179"/>
      <c r="I93" s="179"/>
      <c r="J93" s="179"/>
    </row>
    <row r="94" spans="1:10" ht="18.75" customHeight="1" x14ac:dyDescent="0.3">
      <c r="A94" s="179"/>
      <c r="B94" s="179"/>
      <c r="C94" s="179"/>
      <c r="D94" s="179"/>
      <c r="E94" s="179"/>
      <c r="F94" s="179"/>
      <c r="G94" s="179"/>
      <c r="H94" s="179"/>
      <c r="I94" s="179"/>
      <c r="J94" s="179"/>
    </row>
    <row r="95" spans="1:10" ht="18.75" customHeight="1" x14ac:dyDescent="0.3">
      <c r="A95" s="179"/>
      <c r="B95" s="179"/>
      <c r="C95" s="179"/>
      <c r="D95" s="179"/>
      <c r="E95" s="179"/>
      <c r="F95" s="179"/>
      <c r="G95" s="179"/>
      <c r="H95" s="179"/>
      <c r="I95" s="179"/>
      <c r="J95" s="179"/>
    </row>
    <row r="96" spans="1:10" ht="18.75" customHeight="1" x14ac:dyDescent="0.3">
      <c r="A96" s="179"/>
      <c r="B96" s="179"/>
      <c r="C96" s="179"/>
      <c r="D96" s="179"/>
      <c r="E96" s="179"/>
      <c r="F96" s="179"/>
      <c r="G96" s="179"/>
      <c r="H96" s="179"/>
      <c r="I96" s="179"/>
      <c r="J96" s="179"/>
    </row>
    <row r="97" spans="1:10" ht="18.75" customHeight="1" x14ac:dyDescent="0.3">
      <c r="A97" s="179"/>
      <c r="B97" s="179"/>
      <c r="C97" s="179"/>
      <c r="D97" s="179"/>
      <c r="E97" s="179"/>
      <c r="F97" s="179"/>
      <c r="G97" s="179"/>
      <c r="H97" s="179"/>
      <c r="I97" s="179"/>
      <c r="J97" s="179"/>
    </row>
    <row r="98" spans="1:10" ht="18.75" customHeight="1" x14ac:dyDescent="0.3">
      <c r="A98" s="179"/>
      <c r="B98" s="179"/>
      <c r="C98" s="179"/>
      <c r="D98" s="179"/>
      <c r="E98" s="179"/>
      <c r="F98" s="179"/>
      <c r="G98" s="179"/>
      <c r="H98" s="179"/>
      <c r="I98" s="179"/>
      <c r="J98" s="179"/>
    </row>
    <row r="99" spans="1:10" ht="18.75" customHeight="1" x14ac:dyDescent="0.3">
      <c r="A99" s="179"/>
      <c r="B99" s="179"/>
      <c r="C99" s="179"/>
      <c r="D99" s="179"/>
      <c r="E99" s="179"/>
      <c r="F99" s="179"/>
      <c r="G99" s="179"/>
      <c r="H99" s="179"/>
      <c r="I99" s="179"/>
      <c r="J99" s="179"/>
    </row>
    <row r="100" spans="1:10" ht="18.75" customHeight="1" x14ac:dyDescent="0.3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</row>
    <row r="101" spans="1:10" ht="18.75" customHeight="1" x14ac:dyDescent="0.3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</row>
    <row r="102" spans="1:10" ht="18.75" customHeight="1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</row>
  </sheetData>
  <sheetProtection formatCells="0" formatColumns="0" formatRows="0" insertColumns="0" insertRows="0" insertHyperlinks="0" deleteColumns="0" deleteRows="0" sort="0" autoFilter="0" pivotTables="0"/>
  <mergeCells count="62">
    <mergeCell ref="E29:F29"/>
    <mergeCell ref="G29:H29"/>
    <mergeCell ref="I29:J29"/>
    <mergeCell ref="C27:D28"/>
    <mergeCell ref="E27:H27"/>
    <mergeCell ref="I27:J28"/>
    <mergeCell ref="E28:F28"/>
    <mergeCell ref="G28:H28"/>
    <mergeCell ref="E30:F30"/>
    <mergeCell ref="G30:H30"/>
    <mergeCell ref="I30:J30"/>
    <mergeCell ref="E31:F31"/>
    <mergeCell ref="G31:H31"/>
    <mergeCell ref="I31:J31"/>
    <mergeCell ref="E32:F32"/>
    <mergeCell ref="G32:H32"/>
    <mergeCell ref="I32:J32"/>
    <mergeCell ref="E33:F33"/>
    <mergeCell ref="G33:H33"/>
    <mergeCell ref="I33:J33"/>
    <mergeCell ref="C42:D42"/>
    <mergeCell ref="E42:F42"/>
    <mergeCell ref="E34:F34"/>
    <mergeCell ref="G34:H34"/>
    <mergeCell ref="I34:J34"/>
    <mergeCell ref="E35:F35"/>
    <mergeCell ref="G35:H35"/>
    <mergeCell ref="I35:J35"/>
    <mergeCell ref="E36:F36"/>
    <mergeCell ref="G36:H36"/>
    <mergeCell ref="I36:J36"/>
    <mergeCell ref="C41:D41"/>
    <mergeCell ref="E41:F41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</mergeCells>
  <pageMargins left="0.96" right="0.75" top="1" bottom="1" header="0.5" footer="0.5"/>
  <pageSetup paperSize="9" scale="57" orientation="portrait"/>
  <colBreaks count="1" manualBreakCount="1">
    <brk id="10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Заключение</vt:lpstr>
      <vt:lpstr>calc</vt:lpstr>
      <vt:lpstr>расчет</vt:lpstr>
      <vt:lpstr>резерв</vt:lpstr>
      <vt:lpstr>коллектив</vt:lpstr>
      <vt:lpstr>ReInsure</vt:lpstr>
      <vt:lpstr>tarif_out</vt:lpstr>
      <vt:lpstr>форма Заключение накоп</vt:lpstr>
      <vt:lpstr>Заключение!Область_печати</vt:lpstr>
      <vt:lpstr>резерв!Область_печати</vt:lpstr>
      <vt:lpstr>'форма Заключение накоп'!Область_печати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a.utkelbaev</dc:creator>
  <cp:keywords/>
  <dc:description/>
  <cp:lastModifiedBy>Артур Салеев</cp:lastModifiedBy>
  <dcterms:created xsi:type="dcterms:W3CDTF">2014-11-03T10:10:29Z</dcterms:created>
  <dcterms:modified xsi:type="dcterms:W3CDTF">2018-03-22T02:50:34Z</dcterms:modified>
  <cp:category/>
</cp:coreProperties>
</file>