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webextensions/webextension1.xml" ContentType="application/vnd.ms-office.webextension+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https://d.docs.live.net/25062b42db07c8a0/Desktop/Data Scientist roadmap and material/Excel-1/Project-3/"/>
    </mc:Choice>
  </mc:AlternateContent>
  <xr:revisionPtr revIDLastSave="3" documentId="13_ncr:1_{4BD1F349-2EF8-4311-BDE2-F6892651D872}" xr6:coauthVersionLast="47" xr6:coauthVersionMax="47" xr10:uidLastSave="{9932F540-DA18-460F-910A-400AA0947257}"/>
  <bookViews>
    <workbookView xWindow="-98" yWindow="-98" windowWidth="24196" windowHeight="12975" activeTab="5" xr2:uid="{7C4AB47F-78B5-45B3-82C6-A293D0DECA91}"/>
  </bookViews>
  <sheets>
    <sheet name="Time Frame" sheetId="4" r:id="rId1"/>
    <sheet name="Analysis 02" sheetId="5" r:id="rId2"/>
    <sheet name="Walfe Chart" sheetId="7" r:id="rId3"/>
    <sheet name="Analysis 01" sheetId="1" r:id="rId4"/>
    <sheet name="Store Dashboard" sheetId="3" r:id="rId5"/>
    <sheet name="Profit View" sheetId="8" r:id="rId6"/>
    <sheet name="Analysis 03" sheetId="9" r:id="rId7"/>
    <sheet name="Sheet1" sheetId="10" r:id="rId8"/>
  </sheets>
  <definedNames>
    <definedName name="Large_1">'Analysis 02'!$H$18</definedName>
    <definedName name="Large_2">'Analysis 02'!$H$19</definedName>
    <definedName name="Slicer_Category">#N/A</definedName>
    <definedName name="Slicer_Month">#N/A</definedName>
    <definedName name="Slicer_Month1">#N/A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s>
  <extLst>
    <ext xmlns:x14="http://schemas.microsoft.com/office/spreadsheetml/2009/9/main" uri="{876F7934-8845-4945-9796-88D515C7AA90}">
      <x14:pivotCaches>
        <pivotCache cacheId="23" r:id="rId32"/>
      </x14:pivotCaches>
    </ext>
    <ext xmlns:x14="http://schemas.microsoft.com/office/spreadsheetml/2009/9/main" uri="{BBE1A952-AA13-448e-AADC-164F8A28A991}">
      <x14:slicerCaches>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m_Customer_3af0437a-b5cb-4c20-a393-8aa5b7b99eee" name="Dem_Customer" connection="Query - Dem_Customer"/>
          <x15:modelTable id="fact_table_e3862eb6-62cb-4cdd-828a-efc1ae5b43ea" name="fact_table" connection="Query - fact_table"/>
          <x15:modelTable id="monthly_store_targets_ab2fb62b-7dce-4a9a-9f6e-a3c4270b4eed" name="monthly_store_targets" connection="Query - monthly_store_targets"/>
          <x15:modelTable id="products_table_ff2d860e-a164-462b-af97-049c9f2b52c0" name="products_table" connection="Query - Dem_Products"/>
          <x15:modelTable id="Dem_SalesPerson_4964c867-69a0-4fb5-927b-94ca1aa6a21c" name="Dem_SalesPerson" connection="Query - Dem_SalesPerson"/>
          <x15:modelTable id="Dates_45ed65d3-8d4f-4de1-8118-6dfc041549b1" name="Dates" connection="Query - Date"/>
          <x15:modelTable id="Calculation_bcf30876-03f5-4eac-b4f1-165a8fa73a13" name="Calculation" connection="Query - Calculation"/>
        </x15:modelTables>
        <x15:modelRelationships>
          <x15:modelRelationship fromTable="fact_table" fromColumn="Customer ID" toTable="Dem_Customer" toColumn="Customer ID"/>
          <x15:modelRelationship fromTable="fact_table" fromColumn="Sales Person ID" toTable="Dem_SalesPerson" toColumn="Sales Person ID"/>
          <x15:modelRelationship fromTable="fact_table" fromColumn="Product ID" toTable="products_table" toColumn="Product ID"/>
          <x15:modelRelationship fromTable="fact_table" fromColumn="Order Date" toTable="Dates" toColumn="Order Date"/>
          <x15:modelRelationship fromTable="monthly_store_targets" fromColumn="Date" toTable="Dates" toColumn="Order Date"/>
          <x15:modelRelationship fromTable="monthly_store_targets" fromColumn="Store ID" toTable="De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19" i="5" l="1"/>
  <c r="AH21" i="5"/>
  <c r="AG21" i="5" s="1"/>
  <c r="AH23" i="5"/>
  <c r="AE17" i="5"/>
  <c r="AF17" i="5"/>
  <c r="AH18" i="5" s="1"/>
  <c r="AG18" i="5" s="1"/>
  <c r="AE18" i="5"/>
  <c r="AF18" i="5"/>
  <c r="AH20" i="5" s="1"/>
  <c r="AG20" i="5" s="1"/>
  <c r="AE19" i="5"/>
  <c r="AF19" i="5"/>
  <c r="AG19" i="5" s="1"/>
  <c r="AE20" i="5"/>
  <c r="AF20" i="5"/>
  <c r="AE21" i="5"/>
  <c r="AF21" i="5"/>
  <c r="AE22" i="5"/>
  <c r="AF22" i="5"/>
  <c r="AE23" i="5"/>
  <c r="AF23" i="5"/>
  <c r="AG23" i="5" s="1"/>
  <c r="AF16" i="5"/>
  <c r="AE16" i="5"/>
  <c r="AS7" i="9"/>
  <c r="AP19" i="9"/>
  <c r="AO20" i="9"/>
  <c r="AO21" i="9"/>
  <c r="AO22" i="9"/>
  <c r="AO23" i="9"/>
  <c r="AO24" i="9"/>
  <c r="AO19" i="9"/>
  <c r="AQ12" i="9"/>
  <c r="AP21" i="9" s="1"/>
  <c r="AQ13" i="9"/>
  <c r="AP22" i="9" s="1"/>
  <c r="AQ14" i="9"/>
  <c r="AP23" i="9" s="1"/>
  <c r="AQ15" i="9"/>
  <c r="AP24" i="9" s="1"/>
  <c r="AQ11" i="9"/>
  <c r="AP20" i="9" s="1"/>
  <c r="M17" i="9"/>
  <c r="H18" i="9"/>
  <c r="H19" i="9"/>
  <c r="H20" i="9"/>
  <c r="H21" i="9"/>
  <c r="H22" i="9"/>
  <c r="H23" i="9"/>
  <c r="G19" i="9"/>
  <c r="G20" i="9"/>
  <c r="G21" i="9"/>
  <c r="G22" i="9"/>
  <c r="G23" i="9"/>
  <c r="G18" i="9"/>
  <c r="D19" i="9"/>
  <c r="D18" i="9"/>
  <c r="D20" i="9"/>
  <c r="D21" i="9"/>
  <c r="D22" i="9"/>
  <c r="K22" i="9" s="1"/>
  <c r="D23" i="9"/>
  <c r="C19" i="9"/>
  <c r="C20" i="9"/>
  <c r="C21" i="9"/>
  <c r="C22" i="9"/>
  <c r="C23" i="9"/>
  <c r="C18" i="9"/>
  <c r="M18" i="9"/>
  <c r="Y17" i="5"/>
  <c r="Y18" i="5"/>
  <c r="Y19" i="5"/>
  <c r="X16" i="5"/>
  <c r="Y16" i="5"/>
  <c r="X17" i="5"/>
  <c r="X18" i="5"/>
  <c r="X19" i="5"/>
  <c r="Y15" i="5"/>
  <c r="X15" i="5"/>
  <c r="AP5" i="9"/>
  <c r="Q11" i="9"/>
  <c r="O8" i="10"/>
  <c r="AO5" i="9"/>
  <c r="T11" i="9"/>
  <c r="S11" i="9"/>
  <c r="AQ5" i="9"/>
  <c r="R11" i="9"/>
  <c r="O7" i="10"/>
  <c r="S21" i="5"/>
  <c r="M19" i="9"/>
  <c r="AH22" i="5" l="1"/>
  <c r="AG22" i="5" s="1"/>
  <c r="AH17" i="5"/>
  <c r="AF27" i="5" s="1"/>
  <c r="C14" i="10" a="1"/>
  <c r="C14" i="10" s="1"/>
  <c r="J19" i="9"/>
  <c r="K20" i="9"/>
  <c r="J23" i="9"/>
  <c r="J22" i="9"/>
  <c r="K23" i="9"/>
  <c r="K19" i="9"/>
  <c r="J21" i="9"/>
  <c r="K18" i="9"/>
  <c r="J20" i="9"/>
  <c r="K21" i="9"/>
  <c r="J18" i="9"/>
  <c r="AA16" i="5"/>
  <c r="X27" i="5" s="1"/>
  <c r="AA19" i="5"/>
  <c r="Z19" i="5" s="1"/>
  <c r="AA18" i="5"/>
  <c r="Z18" i="5" s="1"/>
  <c r="AA17" i="5"/>
  <c r="Z17" i="5" s="1"/>
  <c r="T14" i="7"/>
  <c r="T13" i="7" s="1"/>
  <c r="T12" i="7" s="1"/>
  <c r="T11" i="7" s="1"/>
  <c r="T10" i="7" s="1"/>
  <c r="T9" i="7" s="1"/>
  <c r="T8" i="7" s="1"/>
  <c r="T7" i="7" s="1"/>
  <c r="X14" i="7"/>
  <c r="X13" i="7" s="1"/>
  <c r="X12" i="7" s="1"/>
  <c r="X11" i="7" s="1"/>
  <c r="X10" i="7" s="1"/>
  <c r="X9" i="7" s="1"/>
  <c r="X8" i="7" s="1"/>
  <c r="X7" i="7" s="1"/>
  <c r="AB14" i="7"/>
  <c r="AB13" i="7" s="1"/>
  <c r="AB12" i="7" s="1"/>
  <c r="AB11" i="7" s="1"/>
  <c r="AB10" i="7" s="1"/>
  <c r="AB9" i="7" s="1"/>
  <c r="AB8" i="7" s="1"/>
  <c r="AB7" i="7" s="1"/>
  <c r="T15" i="7"/>
  <c r="U15" i="7"/>
  <c r="U14" i="7" s="1"/>
  <c r="U13" i="7" s="1"/>
  <c r="U12" i="7" s="1"/>
  <c r="U11" i="7" s="1"/>
  <c r="U10" i="7" s="1"/>
  <c r="U9" i="7" s="1"/>
  <c r="U8" i="7" s="1"/>
  <c r="U7" i="7" s="1"/>
  <c r="V15" i="7"/>
  <c r="V14" i="7" s="1"/>
  <c r="V13" i="7" s="1"/>
  <c r="V12" i="7" s="1"/>
  <c r="V11" i="7" s="1"/>
  <c r="V10" i="7" s="1"/>
  <c r="V9" i="7" s="1"/>
  <c r="V8" i="7" s="1"/>
  <c r="V7" i="7" s="1"/>
  <c r="W15" i="7"/>
  <c r="W14" i="7" s="1"/>
  <c r="W13" i="7" s="1"/>
  <c r="W12" i="7" s="1"/>
  <c r="W11" i="7" s="1"/>
  <c r="W10" i="7" s="1"/>
  <c r="W9" i="7" s="1"/>
  <c r="W8" i="7" s="1"/>
  <c r="W7" i="7" s="1"/>
  <c r="X15" i="7"/>
  <c r="Y15" i="7"/>
  <c r="Y14" i="7" s="1"/>
  <c r="Y13" i="7" s="1"/>
  <c r="Y12" i="7" s="1"/>
  <c r="Y11" i="7" s="1"/>
  <c r="Y10" i="7" s="1"/>
  <c r="Y9" i="7" s="1"/>
  <c r="Y8" i="7" s="1"/>
  <c r="Y7" i="7" s="1"/>
  <c r="Z15" i="7"/>
  <c r="Z14" i="7" s="1"/>
  <c r="Z13" i="7" s="1"/>
  <c r="Z12" i="7" s="1"/>
  <c r="Z11" i="7" s="1"/>
  <c r="Z10" i="7" s="1"/>
  <c r="Z9" i="7" s="1"/>
  <c r="Z8" i="7" s="1"/>
  <c r="Z7" i="7" s="1"/>
  <c r="AA15" i="7"/>
  <c r="AA14" i="7" s="1"/>
  <c r="AA13" i="7" s="1"/>
  <c r="AA12" i="7" s="1"/>
  <c r="AA11" i="7" s="1"/>
  <c r="AA10" i="7" s="1"/>
  <c r="AA9" i="7" s="1"/>
  <c r="AA8" i="7" s="1"/>
  <c r="AA7" i="7" s="1"/>
  <c r="AB15" i="7"/>
  <c r="I29" i="7"/>
  <c r="I28" i="7" s="1"/>
  <c r="I27" i="7" s="1"/>
  <c r="I26" i="7" s="1"/>
  <c r="I25" i="7" s="1"/>
  <c r="I24" i="7" s="1"/>
  <c r="I23" i="7" s="1"/>
  <c r="I22" i="7" s="1"/>
  <c r="K29" i="7"/>
  <c r="K28" i="7" s="1"/>
  <c r="K27" i="7" s="1"/>
  <c r="K26" i="7" s="1"/>
  <c r="K25" i="7" s="1"/>
  <c r="K24" i="7" s="1"/>
  <c r="K23" i="7" s="1"/>
  <c r="K22" i="7" s="1"/>
  <c r="M29" i="7"/>
  <c r="M28" i="7" s="1"/>
  <c r="M27" i="7" s="1"/>
  <c r="M26" i="7" s="1"/>
  <c r="M25" i="7" s="1"/>
  <c r="M24" i="7" s="1"/>
  <c r="M23" i="7" s="1"/>
  <c r="M22" i="7" s="1"/>
  <c r="O29" i="7"/>
  <c r="O28" i="7" s="1"/>
  <c r="O27" i="7" s="1"/>
  <c r="O26" i="7" s="1"/>
  <c r="O25" i="7" s="1"/>
  <c r="O24" i="7" s="1"/>
  <c r="O23" i="7" s="1"/>
  <c r="O22" i="7" s="1"/>
  <c r="Q29" i="7"/>
  <c r="Q28" i="7" s="1"/>
  <c r="Q27" i="7" s="1"/>
  <c r="Q26" i="7" s="1"/>
  <c r="Q25" i="7" s="1"/>
  <c r="Q24" i="7" s="1"/>
  <c r="Q23" i="7" s="1"/>
  <c r="Q22" i="7" s="1"/>
  <c r="I30" i="7"/>
  <c r="J30" i="7"/>
  <c r="J29" i="7" s="1"/>
  <c r="J28" i="7" s="1"/>
  <c r="J27" i="7" s="1"/>
  <c r="J26" i="7" s="1"/>
  <c r="J25" i="7" s="1"/>
  <c r="J24" i="7" s="1"/>
  <c r="J23" i="7" s="1"/>
  <c r="J22" i="7" s="1"/>
  <c r="K30" i="7"/>
  <c r="L30" i="7"/>
  <c r="L29" i="7" s="1"/>
  <c r="L28" i="7" s="1"/>
  <c r="L27" i="7" s="1"/>
  <c r="L26" i="7" s="1"/>
  <c r="L25" i="7" s="1"/>
  <c r="L24" i="7" s="1"/>
  <c r="L23" i="7" s="1"/>
  <c r="L22" i="7" s="1"/>
  <c r="M30" i="7"/>
  <c r="N30" i="7"/>
  <c r="N29" i="7" s="1"/>
  <c r="N28" i="7" s="1"/>
  <c r="N27" i="7" s="1"/>
  <c r="N26" i="7" s="1"/>
  <c r="N25" i="7" s="1"/>
  <c r="N24" i="7" s="1"/>
  <c r="N23" i="7" s="1"/>
  <c r="N22" i="7" s="1"/>
  <c r="O30" i="7"/>
  <c r="P30" i="7"/>
  <c r="P29" i="7" s="1"/>
  <c r="P28" i="7" s="1"/>
  <c r="P27" i="7" s="1"/>
  <c r="P26" i="7" s="1"/>
  <c r="P25" i="7" s="1"/>
  <c r="P24" i="7" s="1"/>
  <c r="P23" i="7" s="1"/>
  <c r="P22" i="7" s="1"/>
  <c r="Q30" i="7"/>
  <c r="S15" i="7"/>
  <c r="S14" i="7"/>
  <c r="S13" i="7" s="1"/>
  <c r="S12" i="7" s="1"/>
  <c r="S11" i="7" s="1"/>
  <c r="S10" i="7" s="1"/>
  <c r="S9" i="7" s="1"/>
  <c r="S8" i="7" s="1"/>
  <c r="S7" i="7" s="1"/>
  <c r="H30" i="7"/>
  <c r="H29" i="7" s="1"/>
  <c r="H28" i="7" s="1"/>
  <c r="H27" i="7" s="1"/>
  <c r="H26" i="7" s="1"/>
  <c r="H25" i="7" s="1"/>
  <c r="H24" i="7" s="1"/>
  <c r="H23" i="7" s="1"/>
  <c r="H22" i="7"/>
  <c r="S20" i="5"/>
  <c r="D6" i="7"/>
  <c r="D5" i="7"/>
  <c r="AG17" i="5" l="1"/>
  <c r="Z16" i="5"/>
  <c r="H15" i="5"/>
  <c r="G15" i="5"/>
  <c r="F15" i="5"/>
  <c r="L15" i="5" s="1"/>
  <c r="F4" i="5"/>
  <c r="L4" i="5" s="1"/>
  <c r="G4" i="5"/>
  <c r="H4" i="5"/>
  <c r="F5" i="5"/>
  <c r="L5" i="5" s="1"/>
  <c r="G5" i="5"/>
  <c r="H5" i="5"/>
  <c r="F6" i="5"/>
  <c r="L6" i="5" s="1"/>
  <c r="G6" i="5"/>
  <c r="H6" i="5"/>
  <c r="F7" i="5"/>
  <c r="L7" i="5" s="1"/>
  <c r="G7" i="5"/>
  <c r="H7" i="5"/>
  <c r="F8" i="5"/>
  <c r="L8" i="5" s="1"/>
  <c r="G8" i="5"/>
  <c r="H8" i="5"/>
  <c r="F9" i="5"/>
  <c r="L9" i="5" s="1"/>
  <c r="G9" i="5"/>
  <c r="H9" i="5"/>
  <c r="F10" i="5"/>
  <c r="L10" i="5" s="1"/>
  <c r="G10" i="5"/>
  <c r="H10" i="5"/>
  <c r="F11" i="5"/>
  <c r="L11" i="5" s="1"/>
  <c r="G11" i="5"/>
  <c r="H11" i="5"/>
  <c r="F12" i="5"/>
  <c r="L12" i="5" s="1"/>
  <c r="G12" i="5"/>
  <c r="H12" i="5"/>
  <c r="F13" i="5"/>
  <c r="L13" i="5" s="1"/>
  <c r="G13" i="5"/>
  <c r="H13" i="5"/>
  <c r="F14" i="5"/>
  <c r="L14" i="5" s="1"/>
  <c r="G14" i="5"/>
  <c r="H14" i="5"/>
  <c r="G3" i="5"/>
  <c r="H3" i="5"/>
  <c r="F3" i="5"/>
  <c r="S4" i="1"/>
  <c r="T4" i="1"/>
  <c r="U4" i="1"/>
  <c r="S5" i="1"/>
  <c r="T5" i="1"/>
  <c r="U5" i="1"/>
  <c r="S6" i="1"/>
  <c r="T6" i="1"/>
  <c r="U6" i="1"/>
  <c r="S7" i="1"/>
  <c r="T7" i="1"/>
  <c r="U7" i="1"/>
  <c r="S8" i="1"/>
  <c r="T8" i="1"/>
  <c r="U8" i="1"/>
  <c r="S9" i="1"/>
  <c r="T9" i="1"/>
  <c r="U9" i="1"/>
  <c r="S10" i="1"/>
  <c r="T10" i="1"/>
  <c r="U10" i="1"/>
  <c r="S11" i="1"/>
  <c r="T11" i="1"/>
  <c r="U11" i="1"/>
  <c r="S12" i="1"/>
  <c r="T12" i="1"/>
  <c r="U12" i="1"/>
  <c r="S13" i="1"/>
  <c r="T13" i="1"/>
  <c r="U13" i="1"/>
  <c r="T3" i="1"/>
  <c r="U3" i="1"/>
  <c r="S3" i="1"/>
  <c r="D11" i="1"/>
  <c r="L6" i="1"/>
  <c r="E11" i="1"/>
  <c r="C8" i="1"/>
  <c r="E8" i="1"/>
  <c r="T3" i="5"/>
  <c r="R6" i="5"/>
  <c r="S6" i="5"/>
  <c r="M15" i="5" l="1"/>
  <c r="T7" i="5"/>
  <c r="M11" i="5"/>
  <c r="M7" i="5"/>
  <c r="M12" i="5"/>
  <c r="M8" i="5"/>
  <c r="M4" i="5"/>
  <c r="M13" i="5"/>
  <c r="M9" i="5"/>
  <c r="M5" i="5"/>
  <c r="M14" i="5"/>
  <c r="M10" i="5"/>
  <c r="M6" i="5"/>
  <c r="H19" i="5"/>
  <c r="H18" i="5"/>
  <c r="F11" i="1"/>
  <c r="I6" i="5" l="1"/>
  <c r="I15" i="5"/>
  <c r="I7" i="5"/>
  <c r="I12" i="5"/>
  <c r="I11" i="5"/>
  <c r="I5" i="5"/>
  <c r="I9" i="5"/>
  <c r="I13" i="5"/>
  <c r="I10" i="5"/>
  <c r="I4" i="5"/>
  <c r="I14" i="5"/>
  <c r="I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23DFF6-B031-469E-BB5C-23769B80A6B7}" name="Query - Calculation" description="Connection to the 'Calculation' query in the workbook." type="100" refreshedVersion="7" minRefreshableVersion="5">
    <extLst>
      <ext xmlns:x15="http://schemas.microsoft.com/office/spreadsheetml/2010/11/main" uri="{DE250136-89BD-433C-8126-D09CA5730AF9}">
        <x15:connection id="277f757f-4f7d-42ee-a3ce-5d67747ee4d8"/>
      </ext>
    </extLst>
  </connection>
  <connection id="2" xr16:uid="{1EEBC831-BFDF-4519-8752-78D8CA83EB39}" name="Query - Date" description="Connection to the 'Date' query in the workbook." type="100" refreshedVersion="7" minRefreshableVersion="5">
    <extLst>
      <ext xmlns:x15="http://schemas.microsoft.com/office/spreadsheetml/2010/11/main" uri="{DE250136-89BD-433C-8126-D09CA5730AF9}">
        <x15:connection id="89f8a609-ec10-42ba-b7c7-2edee677b240"/>
      </ext>
    </extLst>
  </connection>
  <connection id="3" xr16:uid="{B04734D8-1575-4CF5-AC0B-17E307957FA0}" name="Query - Dem_Customer" description="Connection to the 'Dem_Customer' query in the workbook." type="100" refreshedVersion="7" minRefreshableVersion="5">
    <extLst>
      <ext xmlns:x15="http://schemas.microsoft.com/office/spreadsheetml/2010/11/main" uri="{DE250136-89BD-433C-8126-D09CA5730AF9}">
        <x15:connection id="c19f9cc7-6c0f-4d1f-9b5f-1b8c4dc02c5c"/>
      </ext>
    </extLst>
  </connection>
  <connection id="4" xr16:uid="{D417F32A-8706-4361-859B-3A825706D182}" name="Query - Dem_Products" description="Connection to the 'Dem_Products' query in the workbook." type="100" refreshedVersion="7" minRefreshableVersion="5">
    <extLst>
      <ext xmlns:x15="http://schemas.microsoft.com/office/spreadsheetml/2010/11/main" uri="{DE250136-89BD-433C-8126-D09CA5730AF9}">
        <x15:connection id="a46a0390-8983-4c5c-bf0d-8fd693116045"/>
      </ext>
    </extLst>
  </connection>
  <connection id="5" xr16:uid="{9226C13E-B3FF-4219-BAF7-3B31BB318C91}" name="Query - Dem_SalesPerson" description="Connection to the 'Dem_SalesPerson' query in the workbook." type="100" refreshedVersion="7" minRefreshableVersion="5">
    <extLst>
      <ext xmlns:x15="http://schemas.microsoft.com/office/spreadsheetml/2010/11/main" uri="{DE250136-89BD-433C-8126-D09CA5730AF9}">
        <x15:connection id="42dd8698-f07f-4f8a-ab38-b740c85e7e94">
          <x15:oledbPr connection="Provider=Microsoft.Mashup.OleDb.1;Data Source=$Workbook$;Location=Dem_SalesPerson;Extended Properties=&quot;&quot;">
            <x15:dbTables>
              <x15:dbTable name="Dem_SalesPerson"/>
            </x15:dbTables>
          </x15:oledbPr>
        </x15:connection>
      </ext>
    </extLst>
  </connection>
  <connection id="6" xr16:uid="{9FDF2857-F814-4DA0-BAA6-A71E0F6807FE}" name="Query - fact_table" description="Connection to the 'fact_table' query in the workbook." type="100" refreshedVersion="7" minRefreshableVersion="5">
    <extLst>
      <ext xmlns:x15="http://schemas.microsoft.com/office/spreadsheetml/2010/11/main" uri="{DE250136-89BD-433C-8126-D09CA5730AF9}">
        <x15:connection id="03dfac69-c4a1-42fe-8e23-43e940f88602"/>
      </ext>
    </extLst>
  </connection>
  <connection id="7" xr16:uid="{5EF72E06-A9CD-47F4-BC84-6AC119ADF080}" name="Query - monthly_store_targets" description="Connection to the 'monthly_store_targets' query in the workbook." type="100" refreshedVersion="7" minRefreshableVersion="5">
    <extLst>
      <ext xmlns:x15="http://schemas.microsoft.com/office/spreadsheetml/2010/11/main" uri="{DE250136-89BD-433C-8126-D09CA5730AF9}">
        <x15:connection id="345b5fcf-9a24-4c09-983b-73113a14a0f5">
          <x15:oledbPr connection="Provider=Microsoft.Mashup.OleDb.1;Data Source=$Workbook$;Location=monthly_store_targets;Extended Properties=&quot;&quot;">
            <x15:dbTables>
              <x15:dbTable name="monthly_store_targets"/>
            </x15:dbTables>
          </x15:oledbPr>
        </x15:connection>
      </ext>
    </extLst>
  </connection>
  <connection id="8" xr16:uid="{1C2D9E45-79AC-4E77-9087-75D0B29BBC73}"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<sst xmlns="http://schemas.openxmlformats.org/spreadsheetml/2006/main" count="323" uniqueCount="223">
  <si>
    <t>Total Revenue</t>
  </si>
  <si>
    <t>COGS</t>
  </si>
  <si>
    <t>Profit Margin</t>
  </si>
  <si>
    <t>% Profit Margin</t>
  </si>
  <si>
    <t># Transactions</t>
  </si>
  <si>
    <t>Total Refund</t>
  </si>
  <si>
    <t>Refund Rate</t>
  </si>
  <si>
    <t># Products</t>
  </si>
  <si>
    <t>Total Qty Sold</t>
  </si>
  <si>
    <t>QtyReturned</t>
  </si>
  <si>
    <t>Total Target</t>
  </si>
  <si>
    <t>Grand Total</t>
  </si>
  <si>
    <t>Barron-Fleming</t>
  </si>
  <si>
    <t>Berg-Trujillo</t>
  </si>
  <si>
    <t>Lee-Myers</t>
  </si>
  <si>
    <t>Lopez</t>
  </si>
  <si>
    <t>Martinez</t>
  </si>
  <si>
    <t>Miller</t>
  </si>
  <si>
    <t>Myers-Lopez</t>
  </si>
  <si>
    <t>Novak PLC</t>
  </si>
  <si>
    <t>Thomas</t>
  </si>
  <si>
    <t>Valdez</t>
  </si>
  <si>
    <t>Store Name</t>
  </si>
  <si>
    <t>Month</t>
  </si>
  <si>
    <t>Apr</t>
  </si>
  <si>
    <t>Revenue</t>
  </si>
  <si>
    <t>Target</t>
  </si>
  <si>
    <t>Variance</t>
  </si>
  <si>
    <t>Jan</t>
  </si>
  <si>
    <t>Feb</t>
  </si>
  <si>
    <t>Mar</t>
  </si>
  <si>
    <t>May</t>
  </si>
  <si>
    <t>Jun</t>
  </si>
  <si>
    <t>Jul</t>
  </si>
  <si>
    <t>Aug</t>
  </si>
  <si>
    <t>Sep</t>
  </si>
  <si>
    <t>Oct</t>
  </si>
  <si>
    <t>Nov</t>
  </si>
  <si>
    <t>Dec</t>
  </si>
  <si>
    <t>Highlight</t>
  </si>
  <si>
    <t>Large-1</t>
  </si>
  <si>
    <t>Large-2</t>
  </si>
  <si>
    <t>Varaince</t>
  </si>
  <si>
    <t>WeekType</t>
  </si>
  <si>
    <t>Weekday</t>
  </si>
  <si>
    <t>Weekend</t>
  </si>
  <si>
    <t>Total Revenue2</t>
  </si>
  <si>
    <t>Quarter</t>
  </si>
  <si>
    <t>Q-1</t>
  </si>
  <si>
    <t>Q-2</t>
  </si>
  <si>
    <t>Q-3</t>
  </si>
  <si>
    <t>Q-4</t>
  </si>
  <si>
    <t>Average</t>
  </si>
  <si>
    <t>Caption:</t>
  </si>
  <si>
    <t>Option</t>
  </si>
  <si>
    <t>Combo Box</t>
  </si>
  <si>
    <t>Customer</t>
  </si>
  <si>
    <t>Location</t>
  </si>
  <si>
    <t>Bobby Abbott</t>
  </si>
  <si>
    <t>Christine Hawkins</t>
  </si>
  <si>
    <t>Jeffery Powell</t>
  </si>
  <si>
    <t>John Brown</t>
  </si>
  <si>
    <t>Judith Simmons</t>
  </si>
  <si>
    <t>Kristine Barrett</t>
  </si>
  <si>
    <t>Laura Gross</t>
  </si>
  <si>
    <t>Lisa West</t>
  </si>
  <si>
    <t>Paul Noble</t>
  </si>
  <si>
    <t>Travis Ewing</t>
  </si>
  <si>
    <t>Full Name</t>
  </si>
  <si>
    <t>Top 5 Customers</t>
  </si>
  <si>
    <t>Bottom 5 Customers</t>
  </si>
  <si>
    <t>Top5 Location</t>
  </si>
  <si>
    <t>California</t>
  </si>
  <si>
    <t>Florida</t>
  </si>
  <si>
    <t>Indiana</t>
  </si>
  <si>
    <t>Maryland</t>
  </si>
  <si>
    <t>Michigan</t>
  </si>
  <si>
    <t>Missouri</t>
  </si>
  <si>
    <t>New York</t>
  </si>
  <si>
    <t>Virginia</t>
  </si>
  <si>
    <t>Washington</t>
  </si>
  <si>
    <t>Wisconsin</t>
  </si>
  <si>
    <t>Bottom5 Location</t>
  </si>
  <si>
    <t>Customer Table</t>
  </si>
  <si>
    <t>Laocation Table</t>
  </si>
  <si>
    <t>Chart</t>
  </si>
  <si>
    <t># Customers</t>
  </si>
  <si>
    <t># Location</t>
  </si>
  <si>
    <t>Captions</t>
  </si>
  <si>
    <t>Row Labels</t>
  </si>
  <si>
    <t>0-20</t>
  </si>
  <si>
    <t>21-30</t>
  </si>
  <si>
    <t>31-40</t>
  </si>
  <si>
    <t>41-50</t>
  </si>
  <si>
    <t>50 +</t>
  </si>
  <si>
    <t>Average of Customer Age</t>
  </si>
  <si>
    <t>Average Customer Group</t>
  </si>
  <si>
    <t>Female</t>
  </si>
  <si>
    <t>Male</t>
  </si>
  <si>
    <t>Icon</t>
  </si>
  <si>
    <t>■</t>
  </si>
  <si>
    <t>●</t>
  </si>
  <si>
    <t>new Chart</t>
  </si>
  <si>
    <t>Sun</t>
  </si>
  <si>
    <t>Mon</t>
  </si>
  <si>
    <t>Tue</t>
  </si>
  <si>
    <t>Wed</t>
  </si>
  <si>
    <t>Thu</t>
  </si>
  <si>
    <t>Fri</t>
  </si>
  <si>
    <t>Sat</t>
  </si>
  <si>
    <t>Return Rate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</si>
  <si>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</si>
  <si>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</si>
  <si>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</si>
  <si>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</si>
  <si>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</si>
  <si>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</si>
  <si>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</si>
  <si>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</si>
  <si>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</si>
  <si>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</si>
  <si>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</si>
  <si>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</si>
  <si>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</si>
  <si>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</si>
  <si>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</si>
  <si>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</si>
  <si>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</si>
  <si>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</si>
  <si>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</si>
  <si>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</si>
  <si>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</si>
  <si>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</si>
  <si>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</si>
  <si>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</si>
  <si>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</si>
  <si>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</si>
  <si>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</si>
  <si>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</si>
  <si>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</si>
  <si>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</si>
  <si>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</si>
  <si>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</si>
  <si>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</si>
  <si>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</si>
  <si>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</si>
  <si>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</si>
  <si>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</si>
  <si>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</si>
  <si>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</si>
  <si>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</si>
  <si>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</si>
  <si>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</si>
  <si>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</si>
  <si>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</si>
  <si>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</si>
  <si>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</si>
  <si>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</si>
  <si>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</si>
  <si>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</si>
  <si>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</si>
  <si>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</si>
  <si>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</si>
  <si>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</si>
  <si>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</si>
  <si>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</si>
  <si>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</si>
  <si>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</si>
  <si>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</si>
  <si>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</si>
  <si>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</si>
  <si>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</si>
  <si>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</si>
  <si>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</si>
  <si>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</si>
  <si>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</si>
  <si>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</si>
  <si>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</si>
  <si>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</si>
  <si>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</si>
  <si>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</si>
  <si>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</si>
  <si>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</si>
  <si>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</si>
  <si>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</si>
  <si>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</si>
  <si>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</si>
  <si>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</si>
  <si>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</si>
  <si>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</si>
  <si>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</si>
  <si>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</si>
  <si>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</si>
  <si>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</si>
  <si>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</si>
  <si>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</si>
  <si>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</si>
  <si>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</si>
  <si>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</si>
  <si>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</si>
  <si>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</si>
  <si>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</si>
  <si>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</si>
  <si>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</si>
  <si>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</si>
  <si>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</si>
  <si>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</si>
  <si>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</si>
  <si>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</si>
  <si>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</si>
  <si>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</si>
  <si>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Product Name</t>
  </si>
  <si>
    <t>Quantity</t>
  </si>
  <si>
    <t>Category</t>
  </si>
  <si>
    <t>Alcoholic Beverage</t>
  </si>
  <si>
    <t>Coffee</t>
  </si>
  <si>
    <t>Energy Drink</t>
  </si>
  <si>
    <t>Juice</t>
  </si>
  <si>
    <t>Soft Drink</t>
  </si>
  <si>
    <t>Sports Drink</t>
  </si>
  <si>
    <t>Tea</t>
  </si>
  <si>
    <t>Water</t>
  </si>
  <si>
    <t>WeekDay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</si>
</sst>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0;\(\$#,##0\);\$#,##0"/>
    <numFmt numFmtId="165" formatCode="0.00%;\-0.00%;0.00%"/>
    <numFmt numFmtId="166" formatCode="[&gt;=1000000]&quot;$&quot;0.0,,&quot;M&quot;;[&gt;=1000]&quot;$&quot;0.0,&quot;K&quot;;0"/>
    <numFmt numFmtId="167" formatCode="[&gt;=1000000]0.0,,&quot;M&quot;;[&gt;=1000]0.0,&quot;K&quot;;0"/>
    <numFmt numFmtId="168" formatCode="[Green]\▲0.00%;[Red]\▼0.00%"/>
    <numFmt numFmtId="169" formatCode="[&gt;=1000000]&quot;$&quot;0,,&quot;M&quot;;[&gt;=1000]&quot;$&quot;0,&quot;K&quot;;0"/>
    <numFmt numFmtId="170" formatCode="\+0.0%;\-0.0%"/>
    <numFmt numFmtId="171" formatCode="[Green]\▲\+0.00%;[Red]\▼\-0.00%"/>
    <numFmt numFmtId="172" formatCode=";;"/>
    <numFmt numFmtId="173" formatCode="[&gt;=1000000]&quot;$&quot;0.0,,&quot;M&quot;;[&gt;=1000]&quot;$&quot;0.0,&quot;K&quot;;0.0"/>
  </numFmts>
  <fonts count="5" x14ac:knownFonts="1">
    <font>
      <sz val="11"/>
      <color theme="1"/>
      <name val="Calibri"/>
      <family val="2"/>
      <scheme val="minor"/>
    </font>
    <font>
      <b/>
      <sz val="11"/>
      <color theme="1"/>
      <name val="Calibri"/>
      <family val="2"/>
      <scheme val="minor"/>
    </font>
    <font>
      <sz val="11"/>
      <color theme="0"/>
      <name val="Calibri"/>
      <family val="2"/>
      <scheme val="minor"/>
    </font>
    <font>
      <sz val="11"/>
      <color rgb="FFFF0000"/>
      <name val="Calibri"/>
      <family val="2"/>
      <scheme val="minor"/>
    </font>
    <font>
      <sz val="16"/>
      <color theme="1"/>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theme="4" tint="0.59999389629810485"/>
        <bgColor indexed="64"/>
      </patternFill>
    </fill>
    <fill>
      <patternFill patternType="solid">
        <fgColor rgb="FF002060"/>
        <bgColor indexed="64"/>
      </patternFill>
    </fill>
    <fill>
      <patternFill patternType="solid">
        <fgColor rgb="FFC00000"/>
        <bgColor indexed="64"/>
      </patternFill>
    </fill>
    <fill>
      <patternFill patternType="solid">
        <fgColor rgb="FF1F8CAD"/>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theme="0"/>
      </right>
      <top/>
      <bottom style="medium">
        <color theme="0"/>
      </bottom>
      <diagonal/>
    </border>
    <border>
      <left/>
      <right style="medium">
        <color theme="0"/>
      </right>
      <top style="medium">
        <color theme="0"/>
      </top>
      <bottom style="medium">
        <color theme="0"/>
      </bottom>
      <diagonal/>
    </border>
    <border>
      <left/>
      <right style="medium">
        <color theme="0"/>
      </right>
      <top style="medium">
        <color theme="0"/>
      </top>
      <bottom/>
      <diagonal/>
    </border>
  </borders>
  <cellStyleXfs count="1">
    <xf numFmtId="0" fontId="0" fillId="0" borderId="0"/>
  </cellStyleXfs>
  <cellXfs count="35">
    <xf numFmtId="0" fontId="0" fillId="0" borderId="0" xfId="0"/>
    <xf numFmtId="164" fontId="0" fillId="0" borderId="0" xfId="0" applyNumberFormat="1"/>
    <xf numFmtId="165" fontId="0" fillId="0" borderId="0" xfId="0" applyNumberFormat="1"/>
    <xf numFmtId="3" fontId="0" fillId="0" borderId="0" xfId="0" applyNumberFormat="1"/>
    <xf numFmtId="0" fontId="0" fillId="2" borderId="0" xfId="0" applyFill="1"/>
    <xf numFmtId="0" fontId="0" fillId="3" borderId="0" xfId="0" applyFill="1"/>
    <xf numFmtId="0" fontId="0" fillId="0" borderId="0" xfId="0" pivotButton="1"/>
    <xf numFmtId="166" fontId="0" fillId="0" borderId="0" xfId="0" applyNumberFormat="1"/>
    <xf numFmtId="167" fontId="0" fillId="0" borderId="0" xfId="0" applyNumberFormat="1"/>
    <xf numFmtId="168" fontId="0" fillId="0" borderId="0" xfId="0" applyNumberFormat="1"/>
    <xf numFmtId="0" fontId="0" fillId="0" borderId="1" xfId="0" pivotButton="1" applyBorder="1"/>
    <xf numFmtId="0" fontId="0" fillId="0" borderId="1" xfId="0" applyBorder="1"/>
    <xf numFmtId="169" fontId="0" fillId="0" borderId="1" xfId="0" applyNumberFormat="1" applyBorder="1"/>
    <xf numFmtId="0" fontId="2" fillId="5" borderId="1" xfId="0" applyFont="1" applyFill="1" applyBorder="1"/>
    <xf numFmtId="0" fontId="2" fillId="5" borderId="2" xfId="0" applyFont="1" applyFill="1" applyBorder="1"/>
    <xf numFmtId="170" fontId="0" fillId="0" borderId="1" xfId="0" applyNumberFormat="1" applyBorder="1"/>
    <xf numFmtId="0" fontId="1" fillId="4" borderId="1" xfId="0" applyFont="1" applyFill="1" applyBorder="1"/>
    <xf numFmtId="0" fontId="0" fillId="5" borderId="0" xfId="0" applyFill="1"/>
    <xf numFmtId="171" fontId="0" fillId="0" borderId="0" xfId="0" applyNumberFormat="1"/>
    <xf numFmtId="10" fontId="0" fillId="0" borderId="1" xfId="0" applyNumberFormat="1" applyBorder="1"/>
    <xf numFmtId="172" fontId="0" fillId="6" borderId="3" xfId="0" applyNumberFormat="1" applyFill="1" applyBorder="1"/>
    <xf numFmtId="172" fontId="0" fillId="6" borderId="4" xfId="0" applyNumberFormat="1" applyFill="1" applyBorder="1"/>
    <xf numFmtId="172" fontId="0" fillId="6" borderId="5" xfId="0" applyNumberFormat="1" applyFill="1" applyBorder="1"/>
    <xf numFmtId="9" fontId="0" fillId="0" borderId="0" xfId="0" applyNumberFormat="1"/>
    <xf numFmtId="0" fontId="0" fillId="7" borderId="0" xfId="0" applyFill="1"/>
    <xf numFmtId="0" fontId="1" fillId="0" borderId="0" xfId="0" applyFont="1"/>
    <xf numFmtId="0" fontId="3" fillId="8" borderId="1" xfId="0" applyFont="1" applyFill="1" applyBorder="1"/>
    <xf numFmtId="169" fontId="0" fillId="0" borderId="0" xfId="0" applyNumberFormat="1"/>
    <xf numFmtId="173" fontId="0" fillId="0" borderId="0" xfId="0" applyNumberFormat="1"/>
    <xf numFmtId="0" fontId="0" fillId="9" borderId="0" xfId="0" applyFill="1"/>
    <xf numFmtId="0" fontId="0" fillId="0" borderId="0" xfId="0" applyAlignment="1">
      <alignment horizontal="left"/>
    </xf>
    <xf numFmtId="10" fontId="0" fillId="0" borderId="0" xfId="0" applyNumberFormat="1"/>
    <xf numFmtId="9" fontId="4" fillId="0" borderId="0" xfId="0" applyNumberFormat="1" applyFont="1" applyAlignment="1">
      <alignment vertical="center"/>
    </xf>
    <xf numFmtId="170" fontId="0" fillId="0" borderId="0" xfId="0" applyNumberFormat="1"/>
    <xf numFmtId="0" fontId="2" fillId="8" borderId="0" xfId="0" applyFont="1" applyFill="1"/>
  </cellXfs>
  <cellStyles count="1">
    <cellStyle name="Normal" xfId="0" builtinId="0"/>
  </cellStyles>
  <dxfs count="84">
    <dxf>
      <font>
        <color rgb="FF0070C0"/>
      </font>
    </dxf>
    <dxf>
      <font>
        <color rgb="FF9FE6FF"/>
      </font>
    </dxf>
    <dxf>
      <font>
        <color rgb="FF0070C0"/>
      </font>
    </dxf>
    <dxf>
      <numFmt numFmtId="173" formatCode="[&gt;=1000000]&quot;$&quot;0.0,,&quot;M&quot;;[&gt;=1000]&quot;$&quot;0.0,&quot;K&quot;;0.0"/>
    </dxf>
    <dxf>
      <numFmt numFmtId="164" formatCode="\$#,##0;\(\$#,##0\);\$#,##0"/>
    </dxf>
    <dxf>
      <numFmt numFmtId="164" formatCode="\$#,##0;\(\$#,##0\);\$#,##0"/>
    </dxf>
    <dxf>
      <numFmt numFmtId="0" formatCode="General"/>
    </dxf>
    <dxf>
      <numFmt numFmtId="3" formatCode="#,##0"/>
    </dxf>
    <dxf>
      <numFmt numFmtId="170" formatCode="\+0.0%;\-0.0%"/>
    </dxf>
    <dxf>
      <numFmt numFmtId="14" formatCode="0.00%"/>
    </dxf>
    <dxf>
      <numFmt numFmtId="173" formatCode="[&gt;=1000000]&quot;$&quot;0.0,,&quot;M&quot;;[&gt;=1000]&quot;$&quot;0.0,&quot;K&quot;;0.0"/>
    </dxf>
    <dxf>
      <numFmt numFmtId="169" formatCode="[&gt;=1000000]&quot;$&quot;0,,&quot;M&quot;;[&gt;=1000]&quot;$&quot;0,&quot;K&quot;;0"/>
    </dxf>
    <dxf>
      <numFmt numFmtId="173" formatCode="[&gt;=1000000]&quot;$&quot;0.0,,&quot;M&quot;;[&gt;=1000]&quot;$&quot;0.0,&quot;K&quot;;0.0"/>
    </dxf>
    <dxf>
      <numFmt numFmtId="169" formatCode="[&gt;=1000000]&quot;$&quot;0,,&quot;M&quot;;[&gt;=1000]&quot;$&quot;0,&quot;K&quot;;0"/>
    </dxf>
    <dxf>
      <numFmt numFmtId="173" formatCode="[&gt;=1000000]&quot;$&quot;0.0,,&quot;M&quot;;[&gt;=1000]&quot;$&quot;0.0,&quot;K&quot;;0.0"/>
    </dxf>
    <dxf>
      <numFmt numFmtId="14" formatCode="0.00%"/>
    </dxf>
    <dxf>
      <numFmt numFmtId="3" formatCode="#,##0"/>
    </dxf>
    <dxf>
      <numFmt numFmtId="173" formatCode="[&gt;=1000000]&quot;$&quot;0.0,,&quot;M&quot;;[&gt;=1000]&quot;$&quot;0.0,&quot;K&quot;;0.0"/>
    </dxf>
    <dxf>
      <numFmt numFmtId="14" formatCode="0.00%"/>
    </dxf>
    <dxf>
      <numFmt numFmtId="14" formatCode="0.00%"/>
    </dxf>
    <dxf>
      <numFmt numFmtId="173" formatCode="[&gt;=1000000]&quot;$&quot;0.0,,&quot;M&quot;;[&gt;=1000]&quot;$&quot;0.0,&quot;K&quot;;0.0"/>
    </dxf>
    <dxf>
      <numFmt numFmtId="169" formatCode="[&gt;=1000000]&quot;$&quot;0,,&quot;M&quot;;[&gt;=1000]&quot;$&quot;0,&quot;K&quot;;0"/>
    </dxf>
    <dxf>
      <numFmt numFmtId="166" formatCode="[&gt;=1000000]&quot;$&quot;0.0,,&quot;M&quot;;[&gt;=1000]&quot;$&quot;0.0,&quot;K&quot;;0"/>
    </dxf>
    <dxf>
      <numFmt numFmtId="167" formatCode="[&gt;=1000000]0.0,,&quot;M&quot;;[&gt;=1000]0.0,&quot;K&quot;;0"/>
    </dxf>
    <dxf>
      <numFmt numFmtId="167" formatCode="[&gt;=1000000]0.0,,&quot;M&quot;;[&gt;=1000]0.0,&quot;K&quot;;0"/>
    </dxf>
    <dxf>
      <numFmt numFmtId="167" formatCode="[&gt;=1000000]0.0,,&quot;M&quot;;[&gt;=1000]0.0,&quot;K&quot;;0"/>
    </dxf>
    <dxf>
      <numFmt numFmtId="167" formatCode="[&gt;=1000000]0.0,,&quot;M&quot;;[&gt;=1000]0.0,&quot;K&quot;;0"/>
    </dxf>
    <dxf>
      <numFmt numFmtId="167" formatCode="[&gt;=1000000]0.0,,&quot;M&quot;;[&gt;=1000]0.0,&quot;K&quot;;0"/>
    </dxf>
    <dxf>
      <numFmt numFmtId="166" formatCode="[&gt;=1000000]&quot;$&quot;0.0,,&quot;M&quot;;[&gt;=1000]&quot;$&quot;0.0,&quot;K&quot;;0"/>
    </dxf>
    <dxf>
      <numFmt numFmtId="166" formatCode="[&gt;=1000000]&quot;$&quot;0.0,,&quot;M&quot;;[&gt;=1000]&quot;$&quot;0.0,&quot;K&quot;;0"/>
    </dxf>
    <dxf>
      <numFmt numFmtId="166" formatCode="[&gt;=1000000]&quot;$&quot;0.0,,&quot;M&quot;;[&gt;=1000]&quot;$&quot;0.0,&quot;K&quot;;0"/>
    </dxf>
    <dxf>
      <numFmt numFmtId="166" formatCode="[&gt;=1000000]&quot;$&quot;0.0,,&quot;M&quot;;[&gt;=1000]&quot;$&quot;0.0,&quot;K&quot;;0"/>
    </dxf>
    <dxf>
      <font>
        <color rgb="FF1591C0"/>
      </font>
      <fill>
        <patternFill>
          <bgColor theme="0" tint="-0.499984740745262"/>
        </patternFill>
      </fill>
    </dxf>
    <dxf>
      <font>
        <color rgb="FF1591C0"/>
      </font>
      <fill>
        <patternFill>
          <bgColor theme="0" tint="-0.499984740745262"/>
        </patternFill>
      </fill>
    </dxf>
    <dxf>
      <font>
        <color rgb="FF1591C0"/>
      </font>
    </dxf>
    <dxf>
      <font>
        <color rgb="FF1591C0"/>
      </font>
      <fill>
        <patternFill>
          <bgColor rgb="FF1591C0"/>
        </patternFill>
      </fill>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numFmt numFmtId="14" formatCode="0.00%"/>
    </dxf>
    <dxf>
      <numFmt numFmtId="170" formatCode="\+0.0%;\-0.0%"/>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70" formatCode="\+0.0%;\-0.0%"/>
    </dxf>
    <dxf>
      <numFmt numFmtId="14" formatCode="0.00%"/>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numFmt numFmtId="14" formatCode="0.00%"/>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font>
        <b/>
        <i val="0"/>
        <sz val="12"/>
        <color theme="1"/>
      </font>
      <fill>
        <patternFill>
          <b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
      <font>
        <b/>
        <i val="0"/>
        <sz val="12"/>
        <color rgb="FF70C7E6"/>
      </font>
      <fill>
        <patternFill>
          <bgColor rgb="FF293F50"/>
        </patternFill>
      </fill>
      <border diagonalUp="0" diagonalDown="0">
        <left/>
        <right/>
        <top/>
        <bottom/>
        <vertical/>
        <horizontal/>
      </border>
    </dxf>
    <dxf>
      <font>
        <color theme="1"/>
      </font>
      <fill>
        <patternFill>
          <bgColor rgb="FF293F50"/>
        </patternFill>
      </fill>
      <border diagonalUp="0" diagonalDown="0">
        <left/>
        <right/>
        <top/>
        <bottom/>
        <vertical/>
        <horizontal/>
      </border>
    </dxf>
  </dxfs>
  <tableStyles count="2" defaultTableStyle="TableStyleMedium2" defaultPivotStyle="PivotStyleLight16">
    <tableStyle name="SlicerStyleLight1 2" pivot="0" table="0" count="10" xr9:uid="{BFF34AC6-F059-4890-8855-9F73FE43D44E}">
      <tableStyleElement type="wholeTable" dxfId="83"/>
      <tableStyleElement type="headerRow" dxfId="82"/>
    </tableStyle>
    <tableStyle name="SlicerStyleLight1 2 2" pivot="0" table="0" count="10" xr9:uid="{A51008AF-4FC0-4A51-80CE-E9D47DAB0391}">
      <tableStyleElement type="wholeTable" dxfId="81"/>
      <tableStyleElement type="headerRow" dxfId="80"/>
    </tableStyle>
  </tableStyles>
  <colors>
    <mruColors>
      <color rgb="FF0070C0"/>
      <color rgb="FFA84BC9"/>
      <color rgb="FF293F50"/>
      <color rgb="FF651510"/>
      <color rgb="FF64A0E6"/>
      <color rgb="FF1F8CB3"/>
      <color rgb="FF64A014"/>
      <color rgb="FF7013E6"/>
      <color rgb="FF70C7E6"/>
      <color rgb="FF1F8CA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0"/>
            </patternFill>
          </fill>
          <border>
            <left style="thin">
              <color rgb="FFCCCCCC"/>
            </left>
            <right style="thin">
              <color rgb="FFCCCCCC"/>
            </right>
            <top style="thin">
              <color rgb="FFCCCCCC"/>
            </top>
            <bottom style="thin">
              <color rgb="FFCCCCCC"/>
            </bottom>
            <vertical/>
            <horizontal/>
          </border>
        </dxf>
        <dxf>
          <font>
            <b/>
            <i val="0"/>
            <sz val="12"/>
            <color rgb="FF000000"/>
          </font>
          <fill>
            <patternFill patternType="solid">
              <fgColor theme="4" tint="0.59999389629810485"/>
              <bgColor theme="4" tint="0.59996337778862885"/>
            </patternFill>
          </fill>
          <border diagonalUp="0" diagonalDown="0">
            <left/>
            <right/>
            <top/>
            <bottom/>
            <vertical/>
            <horizontal/>
          </border>
        </dxf>
        <dxf>
          <font>
            <color rgb="FF828282"/>
          </font>
          <fill>
            <patternFill patternType="solid">
              <fgColor rgb="FFFFFFFF"/>
              <bgColor theme="0"/>
            </patternFill>
          </fill>
          <border>
            <left style="thin">
              <color rgb="FFE0E0E0"/>
            </left>
            <right style="thin">
              <color rgb="FFE0E0E0"/>
            </right>
            <top style="thin">
              <color rgb="FFE0E0E0"/>
            </top>
            <bottom style="thin">
              <color rgb="FFE0E0E0"/>
            </bottom>
            <vertical/>
            <horizontal/>
          </border>
        </dxf>
        <dxf>
          <font>
            <sz val="14"/>
            <color theme="1"/>
          </font>
          <fill>
            <patternFill patternType="solid">
              <fgColor rgb="FFFFFFFF"/>
              <bgColor theme="0"/>
            </patternFill>
          </fill>
          <border diagonalUp="0" diagonalDown="0">
            <left/>
            <right/>
            <top/>
            <bottom style="thick">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0"/>
            </patternFill>
          </fill>
          <border>
            <left style="thin">
              <color rgb="FFCCCCCC"/>
            </left>
            <right style="thin">
              <color rgb="FFCCCCCC"/>
            </right>
            <top style="thin">
              <color rgb="FFCCCCCC"/>
            </top>
            <bottom style="thin">
              <color rgb="FFCCCCCC"/>
            </bottom>
            <vertical/>
            <horizontal/>
          </border>
        </dxf>
        <dxf>
          <font>
            <b/>
            <i val="0"/>
            <sz val="12"/>
            <color theme="0"/>
          </font>
          <fill>
            <patternFill patternType="solid">
              <fgColor theme="4" tint="0.59999389629810485"/>
              <bgColor rgb="FF293F50"/>
            </patternFill>
          </fill>
          <border diagonalUp="0" diagonalDown="0">
            <left/>
            <right/>
            <top/>
            <bottom style="medium">
              <color theme="0" tint="-0.24994659260841701"/>
            </bottom>
            <vertical/>
            <horizontal/>
          </border>
        </dxf>
        <dxf>
          <font>
            <color rgb="FF828282"/>
          </font>
          <fill>
            <patternFill patternType="solid">
              <fgColor rgb="FFFFFFFF"/>
              <bgColor theme="0"/>
            </patternFill>
          </fill>
          <border>
            <left style="thin">
              <color rgb="FFE0E0E0"/>
            </left>
            <right style="thin">
              <color rgb="FFE0E0E0"/>
            </right>
            <top style="thin">
              <color rgb="FFE0E0E0"/>
            </top>
            <bottom style="thin">
              <color rgb="FFE0E0E0"/>
            </bottom>
            <vertical/>
            <horizontal/>
          </border>
        </dxf>
        <dxf>
          <font>
            <b val="0"/>
            <i/>
            <sz val="14"/>
            <color theme="0" tint="-0.24994659260841701"/>
          </font>
          <fill>
            <patternFill patternType="solid">
              <fgColor rgb="FFFFFFFF"/>
              <bgColor rgb="FF293F50"/>
            </patternFill>
          </fill>
          <border diagonalUp="0" diagonalDown="0">
            <left/>
            <right/>
            <top/>
            <bottom style="thick">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aredStrings" Target="sharedStrings.xml"/><Relationship Id="rId34" Type="http://schemas.microsoft.com/office/2007/relationships/slicerCache" Target="slicerCaches/slicerCache2.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 02'!$G$3</c:f>
              <c:strCache>
                <c:ptCount val="1"/>
                <c:pt idx="0">
                  <c:v>Total Revenue</c:v>
                </c:pt>
              </c:strCache>
            </c:strRef>
          </c:tx>
          <c:spPr>
            <a:ln w="44450" cap="rnd">
              <a:solidFill>
                <a:srgbClr val="1591C0"/>
              </a:solidFill>
              <a:round/>
            </a:ln>
            <a:effectLst/>
          </c:spPr>
          <c:marker>
            <c:symbol val="circle"/>
            <c:size val="5"/>
            <c:spPr>
              <a:solidFill>
                <a:srgbClr val="0070C0"/>
              </a:solidFill>
              <a:ln w="15875">
                <a:solidFill>
                  <a:schemeClr val="accent1"/>
                </a:solidFill>
              </a:ln>
              <a:effectLst/>
            </c:spPr>
          </c:marker>
          <c:dLbls>
            <c:dLbl>
              <c:idx val="0"/>
              <c:tx>
                <c:rich>
                  <a:bodyPr/>
                  <a:lstStyle/>
                  <a:p>
                    <a:fld id="{E0AD3E5B-8819-47A5-9F87-4D8A3CADF0F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DD4-490C-93AA-AFE16B98F44D}"/>
                </c:ext>
              </c:extLst>
            </c:dLbl>
            <c:dLbl>
              <c:idx val="1"/>
              <c:tx>
                <c:rich>
                  <a:bodyPr/>
                  <a:lstStyle/>
                  <a:p>
                    <a:fld id="{F226BBBA-5BCC-4CED-A458-EFE4E1B7247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DD4-490C-93AA-AFE16B98F44D}"/>
                </c:ext>
              </c:extLst>
            </c:dLbl>
            <c:dLbl>
              <c:idx val="2"/>
              <c:tx>
                <c:rich>
                  <a:bodyPr/>
                  <a:lstStyle/>
                  <a:p>
                    <a:fld id="{71133573-CED0-4E72-88A8-CDA736CE52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DD4-490C-93AA-AFE16B98F44D}"/>
                </c:ext>
              </c:extLst>
            </c:dLbl>
            <c:dLbl>
              <c:idx val="3"/>
              <c:tx>
                <c:rich>
                  <a:bodyPr/>
                  <a:lstStyle/>
                  <a:p>
                    <a:fld id="{63452B8F-AC2C-413D-83C1-196C2A421F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DD4-490C-93AA-AFE16B98F44D}"/>
                </c:ext>
              </c:extLst>
            </c:dLbl>
            <c:dLbl>
              <c:idx val="4"/>
              <c:tx>
                <c:rich>
                  <a:bodyPr/>
                  <a:lstStyle/>
                  <a:p>
                    <a:fld id="{3A0E75C4-61BA-46E9-BBFF-07966E8B4DF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DD4-490C-93AA-AFE16B98F44D}"/>
                </c:ext>
              </c:extLst>
            </c:dLbl>
            <c:dLbl>
              <c:idx val="5"/>
              <c:tx>
                <c:rich>
                  <a:bodyPr/>
                  <a:lstStyle/>
                  <a:p>
                    <a:fld id="{123D8F50-F1D2-4576-9DCC-6AD952B196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DD4-490C-93AA-AFE16B98F44D}"/>
                </c:ext>
              </c:extLst>
            </c:dLbl>
            <c:dLbl>
              <c:idx val="6"/>
              <c:tx>
                <c:rich>
                  <a:bodyPr/>
                  <a:lstStyle/>
                  <a:p>
                    <a:fld id="{B69922F5-86C2-4B5D-B57B-311F9F94A15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DD4-490C-93AA-AFE16B98F44D}"/>
                </c:ext>
              </c:extLst>
            </c:dLbl>
            <c:dLbl>
              <c:idx val="7"/>
              <c:tx>
                <c:rich>
                  <a:bodyPr/>
                  <a:lstStyle/>
                  <a:p>
                    <a:fld id="{7B06A375-229D-47F1-8610-C093A0AA21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DD4-490C-93AA-AFE16B98F44D}"/>
                </c:ext>
              </c:extLst>
            </c:dLbl>
            <c:dLbl>
              <c:idx val="8"/>
              <c:tx>
                <c:rich>
                  <a:bodyPr/>
                  <a:lstStyle/>
                  <a:p>
                    <a:fld id="{02114889-F785-4242-A164-5AC0F497CB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DD4-490C-93AA-AFE16B98F44D}"/>
                </c:ext>
              </c:extLst>
            </c:dLbl>
            <c:dLbl>
              <c:idx val="9"/>
              <c:tx>
                <c:rich>
                  <a:bodyPr/>
                  <a:lstStyle/>
                  <a:p>
                    <a:fld id="{9F2E8BE6-48BB-479C-BD10-F6C19E2BC6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DD4-490C-93AA-AFE16B98F44D}"/>
                </c:ext>
              </c:extLst>
            </c:dLbl>
            <c:dLbl>
              <c:idx val="10"/>
              <c:tx>
                <c:rich>
                  <a:bodyPr/>
                  <a:lstStyle/>
                  <a:p>
                    <a:fld id="{0C69A47E-2F58-432F-91C1-71C2352F4C3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DD4-490C-93AA-AFE16B98F44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02'!$F$4:$F$14</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'Analysis 02'!$G$4:$G$14</c:f>
              <c:numCache>
                <c:formatCode>[&gt;=1000000]"$"0,,"M";[&gt;=1000]"$"0,"K";0</c:formatCode>
                <c:ptCount val="11"/>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numCache>
            </c:numRef>
          </c:val>
          <c:smooth val="1"/>
          <c:extLst>
            <c:ext xmlns:c15="http://schemas.microsoft.com/office/drawing/2012/chart" uri="{02D57815-91ED-43cb-92C2-25804820EDAC}">
              <c15:datalabelsRange>
                <c15:f>'Analysis 02'!$I$4:$I$14</c15:f>
                <c15:dlblRangeCache>
                  <c:ptCount val="11"/>
                  <c:pt idx="4">
                    <c:v>$481K</c:v>
                  </c:pt>
                  <c:pt idx="7">
                    <c:v>$486K</c:v>
                  </c:pt>
                </c15:dlblRangeCache>
              </c15:datalabelsRange>
            </c:ext>
            <c:ext xmlns:c16="http://schemas.microsoft.com/office/drawing/2014/chart" uri="{C3380CC4-5D6E-409C-BE32-E72D297353CC}">
              <c16:uniqueId val="{0000000B-9DD4-490C-93AA-AFE16B98F44D}"/>
            </c:ext>
          </c:extLst>
        </c:ser>
        <c:ser>
          <c:idx val="1"/>
          <c:order val="1"/>
          <c:tx>
            <c:strRef>
              <c:f>'Analysis 02'!$H$3</c:f>
              <c:strCache>
                <c:ptCount val="1"/>
                <c:pt idx="0">
                  <c:v>Total Target</c:v>
                </c:pt>
              </c:strCache>
            </c:strRef>
          </c:tx>
          <c:spPr>
            <a:ln w="44450" cap="rnd">
              <a:solidFill>
                <a:schemeClr val="bg1">
                  <a:lumMod val="65000"/>
                </a:schemeClr>
              </a:solidFill>
              <a:round/>
            </a:ln>
            <a:effectLst/>
          </c:spPr>
          <c:marker>
            <c:symbol val="none"/>
          </c:marker>
          <c:cat>
            <c:strRef>
              <c:f>'Analysis 02'!$F$4:$F$14</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'Analysis 02'!$H$4:$H$14</c:f>
              <c:numCache>
                <c:formatCode>[&gt;=1000000]"$"0,,"M";[&gt;=1000]"$"0,"K";0</c:formatCode>
                <c:ptCount val="11"/>
                <c:pt idx="0">
                  <c:v>439042</c:v>
                </c:pt>
                <c:pt idx="1">
                  <c:v>431279</c:v>
                </c:pt>
                <c:pt idx="2">
                  <c:v>445591</c:v>
                </c:pt>
                <c:pt idx="3">
                  <c:v>453071</c:v>
                </c:pt>
                <c:pt idx="4">
                  <c:v>444167</c:v>
                </c:pt>
                <c:pt idx="5">
                  <c:v>421979</c:v>
                </c:pt>
                <c:pt idx="6">
                  <c:v>456718</c:v>
                </c:pt>
                <c:pt idx="7">
                  <c:v>431727</c:v>
                </c:pt>
                <c:pt idx="8">
                  <c:v>446912</c:v>
                </c:pt>
                <c:pt idx="9">
                  <c:v>414360</c:v>
                </c:pt>
                <c:pt idx="10">
                  <c:v>413371</c:v>
                </c:pt>
              </c:numCache>
            </c:numRef>
          </c:val>
          <c:smooth val="1"/>
          <c:extLst>
            <c:ext xmlns:c16="http://schemas.microsoft.com/office/drawing/2014/chart" uri="{C3380CC4-5D6E-409C-BE32-E72D297353CC}">
              <c16:uniqueId val="{0000000C-9DD4-490C-93AA-AFE16B98F44D}"/>
            </c:ext>
          </c:extLst>
        </c:ser>
        <c:dLbls>
          <c:showLegendKey val="0"/>
          <c:showVal val="0"/>
          <c:showCatName val="0"/>
          <c:showSerName val="0"/>
          <c:showPercent val="0"/>
          <c:showBubbleSize val="0"/>
        </c:dLbls>
        <c:marker val="1"/>
        <c:smooth val="0"/>
        <c:axId val="2004690143"/>
        <c:axId val="2004708447"/>
      </c:lineChart>
      <c:catAx>
        <c:axId val="200469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4708447"/>
        <c:crosses val="autoZero"/>
        <c:auto val="1"/>
        <c:lblAlgn val="ctr"/>
        <c:lblOffset val="100"/>
        <c:noMultiLvlLbl val="0"/>
      </c:catAx>
      <c:valAx>
        <c:axId val="2004708447"/>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4690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060591164763504E-2"/>
          <c:y val="0.22093756662819172"/>
          <c:w val="0.95462747025736483"/>
          <c:h val="0.72254352097855001"/>
        </c:manualLayout>
      </c:layout>
      <c:barChart>
        <c:barDir val="col"/>
        <c:grouping val="clustered"/>
        <c:varyColors val="0"/>
        <c:ser>
          <c:idx val="0"/>
          <c:order val="0"/>
          <c:tx>
            <c:strRef>
              <c:f>'Analysis 02'!$M$3</c:f>
              <c:strCache>
                <c:ptCount val="1"/>
                <c:pt idx="0">
                  <c:v>Variance</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02'!$L$4:$L$15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02'!$M$4:$M$15</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-7.7522420521256973E-3</c:v>
                </c:pt>
                <c:pt idx="9">
                  <c:v>0.10769470991408368</c:v>
                </c:pt>
                <c:pt idx="10">
                  <c:v>0.11894015303443975</c:v>
                </c:pt>
                <c:pt idx="11">
                  <c:v>-3.4038154619471607E-2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EFE1-4086-81ED-C5D7E0141D48}"/>
            </c:ext>
          </c:extLst>
        </c:ser>
        <c:dLbls>
          <c:showLegendKey val="0"/>
          <c:showVal val="0"/>
          <c:showCatName val="0"/>
          <c:showSerName val="0"/>
          <c:showPercent val="0"/>
          <c:showBubbleSize val="0"/>
        </c:dLbls>
        <c:gapWidth val="60"/>
        <c:overlap val="-27"/>
        <c:axId val="1367771247"/>
        <c:axId val="1367773327"/>
      </c:barChart>
      <c:catAx>
        <c:axId val="1367771247"/>
        <c:scaling>
          <c:orientation val="minMax"/>
        </c:scaling>
        <c:delete val="1"/>
        <c:axPos val="b"/>
        <c:numFmt formatCode="General" sourceLinked="1"/>
        <c:majorTickMark val="none"/>
        <c:minorTickMark val="none"/>
        <c:tickLblPos val="nextTo"/>
        <c:crossAx val="1367773327"/>
        <c:crosses val="autoZero"/>
        <c:auto val="1"/>
        <c:lblAlgn val="ctr"/>
        <c:lblOffset val="100"/>
        <c:noMultiLvlLbl val="0"/>
      </c:catAx>
      <c:valAx>
        <c:axId val="1367773327"/>
        <c:scaling>
          <c:orientation val="minMax"/>
        </c:scaling>
        <c:delete val="1"/>
        <c:axPos val="l"/>
        <c:numFmt formatCode="\+0.0%;\-0.0%" sourceLinked="1"/>
        <c:majorTickMark val="none"/>
        <c:minorTickMark val="none"/>
        <c:tickLblPos val="nextTo"/>
        <c:crossAx val="136777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625868781299352E-2"/>
          <c:y val="0.1399090745246066"/>
          <c:w val="0.89274826243740135"/>
          <c:h val="0.73026499880361206"/>
        </c:manualLayout>
      </c:layout>
      <c:barChart>
        <c:barDir val="col"/>
        <c:grouping val="clustered"/>
        <c:varyColors val="0"/>
        <c:ser>
          <c:idx val="0"/>
          <c:order val="0"/>
          <c:tx>
            <c:strRef>
              <c:f>'Analysis 02'!$Y$15</c:f>
              <c:strCache>
                <c:ptCount val="1"/>
                <c:pt idx="0">
                  <c:v>Total Revenue</c:v>
                </c:pt>
              </c:strCache>
            </c:strRef>
          </c:tx>
          <c:spPr>
            <a:solidFill>
              <a:srgbClr val="70C7E6"/>
            </a:solidFill>
            <a:ln>
              <a:noFill/>
            </a:ln>
            <a:effectLst/>
          </c:spPr>
          <c:invertIfNegative val="0"/>
          <c:dLbls>
            <c:dLbl>
              <c:idx val="0"/>
              <c:tx>
                <c:rich>
                  <a:bodyPr/>
                  <a:lstStyle/>
                  <a:p>
                    <a:fld id="{AC9E1203-1973-4CB9-8BCD-8EFFFA89AD2E}" type="CELLRANGE">
                      <a:rPr lang="en-US"/>
                      <a:pPr/>
                      <a:t>[CELLRANGE]</a:t>
                    </a:fld>
                    <a:endParaRPr lang="en-US" baseline="0"/>
                  </a:p>
                  <a:p>
                    <a:fld id="{338BC1CB-9AFE-4839-BBF3-5F542C72B24A}"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6379-4F8F-B001-22B260899C5F}"/>
                </c:ext>
              </c:extLst>
            </c:dLbl>
            <c:dLbl>
              <c:idx val="1"/>
              <c:tx>
                <c:rich>
                  <a:bodyPr/>
                  <a:lstStyle/>
                  <a:p>
                    <a:fld id="{F1C6C393-E511-4EE3-85A9-CF9FF9872F43}" type="CELLRANGE">
                      <a:rPr lang="en-US"/>
                      <a:pPr/>
                      <a:t>[CELLRANGE]</a:t>
                    </a:fld>
                    <a:endParaRPr lang="en-US" baseline="0"/>
                  </a:p>
                  <a:p>
                    <a:fld id="{043E6275-C835-4654-8014-B6BA4D9136BD}"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379-4F8F-B001-22B260899C5F}"/>
                </c:ext>
              </c:extLst>
            </c:dLbl>
            <c:dLbl>
              <c:idx val="2"/>
              <c:tx>
                <c:rich>
                  <a:bodyPr/>
                  <a:lstStyle/>
                  <a:p>
                    <a:fld id="{1C58A15C-8BB3-4B7C-A7C6-90542BA9E248}" type="CELLRANGE">
                      <a:rPr lang="en-US"/>
                      <a:pPr/>
                      <a:t>[CELLRANGE]</a:t>
                    </a:fld>
                    <a:endParaRPr lang="en-US" baseline="0"/>
                  </a:p>
                  <a:p>
                    <a:fld id="{648CE125-7C20-474D-A2A4-B715B274D5A8}"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6379-4F8F-B001-22B260899C5F}"/>
                </c:ext>
              </c:extLst>
            </c:dLbl>
            <c:dLbl>
              <c:idx val="3"/>
              <c:tx>
                <c:rich>
                  <a:bodyPr/>
                  <a:lstStyle/>
                  <a:p>
                    <a:fld id="{2D390C33-00EA-4E72-B560-DA68D31F83AD}" type="CELLRANGE">
                      <a:rPr lang="en-US"/>
                      <a:pPr/>
                      <a:t>[CELLRANGE]</a:t>
                    </a:fld>
                    <a:endParaRPr lang="en-US" baseline="0"/>
                  </a:p>
                  <a:p>
                    <a:fld id="{8F83301F-46AE-4A75-BCE9-1F3D29CE4843}"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379-4F8F-B001-22B260899C5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02'!$X$16:$X$19</c:f>
              <c:strCache>
                <c:ptCount val="4"/>
                <c:pt idx="0">
                  <c:v>Q-1</c:v>
                </c:pt>
                <c:pt idx="1">
                  <c:v>Q-2</c:v>
                </c:pt>
                <c:pt idx="2">
                  <c:v>Q-3</c:v>
                </c:pt>
                <c:pt idx="3">
                  <c:v>Q-4</c:v>
                </c:pt>
              </c:strCache>
            </c:strRef>
          </c:cat>
          <c:val>
            <c:numRef>
              <c:f>'Analysis 02'!$Y$16:$Y$19</c:f>
              <c:numCache>
                <c:formatCode>[&gt;=1000000]"$"0,,"M";[&gt;=1000]"$"0,"K";0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02'!$Z$5:$Z$8</c15:f>
                <c15:dlblRangeCache>
                  <c:ptCount val="4"/>
                  <c:pt idx="1">
                    <c:v>+3.6%</c:v>
                  </c:pt>
                  <c:pt idx="2">
                    <c:v>-1.6%</c:v>
                  </c:pt>
                  <c:pt idx="3">
                    <c:v>-0.0%</c:v>
                  </c:pt>
                </c15:dlblRangeCache>
              </c15:datalabelsRange>
            </c:ext>
            <c:ext xmlns:c16="http://schemas.microsoft.com/office/drawing/2014/chart" uri="{C3380CC4-5D6E-409C-BE32-E72D297353CC}">
              <c16:uniqueId val="{00000004-6379-4F8F-B001-22B260899C5F}"/>
            </c:ext>
          </c:extLst>
        </c:ser>
        <c:ser>
          <c:idx val="1"/>
          <c:order val="1"/>
          <c:tx>
            <c:strRef>
              <c:f>'Analysis 02'!$Z$15</c:f>
              <c:strCache>
                <c:ptCount val="1"/>
                <c:pt idx="0">
                  <c:v>Highlight</c:v>
                </c:pt>
              </c:strCache>
            </c:strRef>
          </c:tx>
          <c:spPr>
            <a:solidFill>
              <a:srgbClr val="1F8CAD"/>
            </a:solidFill>
            <a:ln>
              <a:noFill/>
            </a:ln>
            <a:effectLst/>
          </c:spPr>
          <c:invertIfNegative val="0"/>
          <c:val>
            <c:numRef>
              <c:f>'Analysis 02'!$Z$16:$Z$19</c:f>
              <c:numCache>
                <c:formatCode>General</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5-6379-4F8F-B001-22B260899C5F}"/>
            </c:ext>
          </c:extLst>
        </c:ser>
        <c:dLbls>
          <c:showLegendKey val="0"/>
          <c:showVal val="0"/>
          <c:showCatName val="0"/>
          <c:showSerName val="0"/>
          <c:showPercent val="0"/>
          <c:showBubbleSize val="0"/>
        </c:dLbls>
        <c:gapWidth val="219"/>
        <c:overlap val="100"/>
        <c:axId val="72918815"/>
        <c:axId val="72917983"/>
      </c:barChart>
      <c:lineChart>
        <c:grouping val="standard"/>
        <c:varyColors val="0"/>
        <c:ser>
          <c:idx val="2"/>
          <c:order val="2"/>
          <c:tx>
            <c:strRef>
              <c:f>'Analysis 02'!$AA$15</c:f>
              <c:strCache>
                <c:ptCount val="1"/>
                <c:pt idx="0">
                  <c:v>Average</c:v>
                </c:pt>
              </c:strCache>
            </c:strRef>
          </c:tx>
          <c:spPr>
            <a:ln w="19050" cap="rnd">
              <a:solidFill>
                <a:schemeClr val="accent3"/>
              </a:solidFill>
              <a:prstDash val="lgDash"/>
              <a:round/>
            </a:ln>
            <a:effectLst/>
          </c:spPr>
          <c:marker>
            <c:symbol val="none"/>
          </c:marker>
          <c:val>
            <c:numRef>
              <c:f>'Analysis 02'!$AA$16:$AA$19</c:f>
              <c:numCache>
                <c:formatCode>[&gt;=1000000]"$"0,,"M";[&gt;=1000]"$"0,"K";0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6379-4F8F-B001-22B260899C5F}"/>
            </c:ext>
          </c:extLst>
        </c:ser>
        <c:dLbls>
          <c:showLegendKey val="0"/>
          <c:showVal val="0"/>
          <c:showCatName val="0"/>
          <c:showSerName val="0"/>
          <c:showPercent val="0"/>
          <c:showBubbleSize val="0"/>
        </c:dLbls>
        <c:marker val="1"/>
        <c:smooth val="0"/>
        <c:axId val="773529424"/>
        <c:axId val="773546896"/>
      </c:lineChart>
      <c:catAx>
        <c:axId val="7291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7983"/>
        <c:crosses val="autoZero"/>
        <c:auto val="1"/>
        <c:lblAlgn val="ctr"/>
        <c:lblOffset val="100"/>
        <c:noMultiLvlLbl val="0"/>
      </c:catAx>
      <c:valAx>
        <c:axId val="72917983"/>
        <c:scaling>
          <c:orientation val="minMax"/>
        </c:scaling>
        <c:delete val="1"/>
        <c:axPos val="l"/>
        <c:numFmt formatCode="[&gt;=1000000]&quot;$&quot;0,,&quot;M&quot;;[&gt;=1000]&quot;$&quot;0,&quot;K&quot;;0" sourceLinked="1"/>
        <c:majorTickMark val="none"/>
        <c:minorTickMark val="none"/>
        <c:tickLblPos val="nextTo"/>
        <c:crossAx val="72918815"/>
        <c:crosses val="autoZero"/>
        <c:crossBetween val="between"/>
      </c:valAx>
      <c:valAx>
        <c:axId val="773546896"/>
        <c:scaling>
          <c:orientation val="minMax"/>
        </c:scaling>
        <c:delete val="1"/>
        <c:axPos val="r"/>
        <c:numFmt formatCode="[&gt;=1000000]&quot;$&quot;0,,&quot;M&quot;;[&gt;=1000]&quot;$&quot;0,&quot;K&quot;;0" sourceLinked="1"/>
        <c:majorTickMark val="out"/>
        <c:minorTickMark val="none"/>
        <c:tickLblPos val="nextTo"/>
        <c:crossAx val="773529424"/>
        <c:crosses val="max"/>
        <c:crossBetween val="between"/>
      </c:valAx>
      <c:catAx>
        <c:axId val="773529424"/>
        <c:scaling>
          <c:orientation val="minMax"/>
        </c:scaling>
        <c:delete val="1"/>
        <c:axPos val="b"/>
        <c:majorTickMark val="out"/>
        <c:minorTickMark val="none"/>
        <c:tickLblPos val="nextTo"/>
        <c:crossAx val="7735468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462962962962962E-2"/>
          <c:y val="0.12666666666666668"/>
          <c:w val="0.94907407407407407"/>
          <c:h val="0.71867821522309727"/>
        </c:manualLayout>
      </c:layout>
      <c:barChart>
        <c:barDir val="col"/>
        <c:grouping val="clustered"/>
        <c:varyColors val="0"/>
        <c:ser>
          <c:idx val="0"/>
          <c:order val="0"/>
          <c:spPr>
            <a:solidFill>
              <a:srgbClr val="70C7E6"/>
            </a:solidFill>
            <a:ln>
              <a:noFill/>
            </a:ln>
            <a:effectLst/>
          </c:spPr>
          <c:invertIfNegative val="0"/>
          <c:dLbls>
            <c:dLbl>
              <c:idx val="0"/>
              <c:tx>
                <c:rich>
                  <a:bodyPr/>
                  <a:lstStyle/>
                  <a:p>
                    <a:fld id="{6171041B-0F73-4ADC-B04D-BA282E1F9EEA}" type="CELLRANGE">
                      <a:rPr lang="en-US"/>
                      <a:pPr/>
                      <a:t>[CELLRANGE]</a:t>
                    </a:fld>
                    <a:endParaRPr lang="en-US" baseline="0"/>
                  </a:p>
                  <a:p>
                    <a:fld id="{CC1320F3-A343-4EF8-9500-46B8FC6B761D}"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C05E-47FB-9ABD-9464DB14F6C2}"/>
                </c:ext>
              </c:extLst>
            </c:dLbl>
            <c:dLbl>
              <c:idx val="1"/>
              <c:tx>
                <c:rich>
                  <a:bodyPr/>
                  <a:lstStyle/>
                  <a:p>
                    <a:fld id="{359B93C6-48CA-4905-931D-E46CEFE9DD5E}" type="CELLRANGE">
                      <a:rPr lang="en-US"/>
                      <a:pPr/>
                      <a:t>[CELLRANGE]</a:t>
                    </a:fld>
                    <a:endParaRPr lang="en-US" baseline="0"/>
                  </a:p>
                  <a:p>
                    <a:fld id="{EED80D59-6E94-4141-8B7D-6CE9405E0D16}"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C05E-47FB-9ABD-9464DB14F6C2}"/>
                </c:ext>
              </c:extLst>
            </c:dLbl>
            <c:dLbl>
              <c:idx val="2"/>
              <c:tx>
                <c:rich>
                  <a:bodyPr/>
                  <a:lstStyle/>
                  <a:p>
                    <a:fld id="{6C005386-ADFE-4448-B2DE-AC638CC15DFD}" type="CELLRANGE">
                      <a:rPr lang="en-US"/>
                      <a:pPr/>
                      <a:t>[CELLRANGE]</a:t>
                    </a:fld>
                    <a:endParaRPr lang="en-US" baseline="0"/>
                  </a:p>
                  <a:p>
                    <a:fld id="{190AC660-9282-4B5C-AADE-5BE37EA5933C}"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C05E-47FB-9ABD-9464DB14F6C2}"/>
                </c:ext>
              </c:extLst>
            </c:dLbl>
            <c:dLbl>
              <c:idx val="3"/>
              <c:tx>
                <c:rich>
                  <a:bodyPr/>
                  <a:lstStyle/>
                  <a:p>
                    <a:fld id="{E0B79004-C217-40C2-8EBF-1A249C623FE7}" type="CELLRANGE">
                      <a:rPr lang="en-US"/>
                      <a:pPr/>
                      <a:t>[CELLRANGE]</a:t>
                    </a:fld>
                    <a:endParaRPr lang="en-US" baseline="0"/>
                  </a:p>
                  <a:p>
                    <a:fld id="{37D132E2-F1A5-489D-94F1-D077C6B1A0C6}"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C05E-47FB-9ABD-9464DB14F6C2}"/>
                </c:ext>
              </c:extLst>
            </c:dLbl>
            <c:dLbl>
              <c:idx val="4"/>
              <c:tx>
                <c:rich>
                  <a:bodyPr/>
                  <a:lstStyle/>
                  <a:p>
                    <a:fld id="{0DBA1DA7-217F-4F0F-8CDB-F2DC4464F223}" type="CELLRANGE">
                      <a:rPr lang="en-US"/>
                      <a:pPr/>
                      <a:t>[CELLRANGE]</a:t>
                    </a:fld>
                    <a:endParaRPr lang="en-US" baseline="0"/>
                  </a:p>
                  <a:p>
                    <a:fld id="{2523DBFB-2FD2-42EA-8FBC-918383726C3B}"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C05E-47FB-9ABD-9464DB14F6C2}"/>
                </c:ext>
              </c:extLst>
            </c:dLbl>
            <c:dLbl>
              <c:idx val="5"/>
              <c:tx>
                <c:rich>
                  <a:bodyPr/>
                  <a:lstStyle/>
                  <a:p>
                    <a:fld id="{1A19AF99-D76A-48D6-AFA5-E27ED6A4C8EA}" type="CELLRANGE">
                      <a:rPr lang="en-US"/>
                      <a:pPr/>
                      <a:t>[CELLRANGE]</a:t>
                    </a:fld>
                    <a:endParaRPr lang="en-US" baseline="0"/>
                  </a:p>
                  <a:p>
                    <a:fld id="{7AE3831C-DBC0-44F9-B36D-2817752EA423}"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C05E-47FB-9ABD-9464DB14F6C2}"/>
                </c:ext>
              </c:extLst>
            </c:dLbl>
            <c:dLbl>
              <c:idx val="6"/>
              <c:tx>
                <c:rich>
                  <a:bodyPr/>
                  <a:lstStyle/>
                  <a:p>
                    <a:fld id="{AED0763D-58EE-4584-9F36-9789AF052271}" type="CELLRANGE">
                      <a:rPr lang="en-US"/>
                      <a:pPr/>
                      <a:t>[CELLRANGE]</a:t>
                    </a:fld>
                    <a:endParaRPr lang="en-US" baseline="0"/>
                  </a:p>
                  <a:p>
                    <a:fld id="{DD8B6278-F1A8-4374-973F-32D97193A89E}"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C05E-47FB-9ABD-9464DB14F6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02'!$AE$17:$AE$23</c:f>
              <c:strCache>
                <c:ptCount val="7"/>
                <c:pt idx="0">
                  <c:v>Sun</c:v>
                </c:pt>
                <c:pt idx="1">
                  <c:v>Mon</c:v>
                </c:pt>
                <c:pt idx="2">
                  <c:v>Tue</c:v>
                </c:pt>
                <c:pt idx="3">
                  <c:v>Wed</c:v>
                </c:pt>
                <c:pt idx="4">
                  <c:v>Thu</c:v>
                </c:pt>
                <c:pt idx="5">
                  <c:v>Fri</c:v>
                </c:pt>
                <c:pt idx="6">
                  <c:v>Sat</c:v>
                </c:pt>
              </c:strCache>
            </c:strRef>
          </c:cat>
          <c:val>
            <c:numRef>
              <c:f>'Analysis 02'!$AF$17:$AF$23</c:f>
              <c:numCache>
                <c:formatCode>[&gt;=1000000]"$"0,,"M";[&gt;=1000]"$"0,"K";0</c:formatCode>
                <c:ptCount val="7"/>
                <c:pt idx="0">
                  <c:v>765868.27999999898</c:v>
                </c:pt>
                <c:pt idx="1">
                  <c:v>789470.8800000028</c:v>
                </c:pt>
                <c:pt idx="2">
                  <c:v>772166.82999999914</c:v>
                </c:pt>
                <c:pt idx="3">
                  <c:v>774303.62999999756</c:v>
                </c:pt>
                <c:pt idx="4">
                  <c:v>795985.00999999966</c:v>
                </c:pt>
                <c:pt idx="5">
                  <c:v>762351.78000000084</c:v>
                </c:pt>
                <c:pt idx="6">
                  <c:v>786663.06000000041</c:v>
                </c:pt>
              </c:numCache>
            </c:numRef>
          </c:val>
          <c:extLst>
            <c:ext xmlns:c15="http://schemas.microsoft.com/office/drawing/2012/chart" uri="{02D57815-91ED-43cb-92C2-25804820EDAC}">
              <c15:datalabelsRange>
                <c15:f>'Analysis 02'!$AG$6:$AG$12</c15:f>
                <c15:dlblRangeCache>
                  <c:ptCount val="7"/>
                  <c:pt idx="1">
                    <c:v>3.08%</c:v>
                  </c:pt>
                  <c:pt idx="2">
                    <c:v>-2.19%</c:v>
                  </c:pt>
                  <c:pt idx="3">
                    <c:v>0.28%</c:v>
                  </c:pt>
                  <c:pt idx="4">
                    <c:v>2.80%</c:v>
                  </c:pt>
                  <c:pt idx="5">
                    <c:v>-4.23%</c:v>
                  </c:pt>
                  <c:pt idx="6">
                    <c:v>3.19%</c:v>
                  </c:pt>
                </c15:dlblRangeCache>
              </c15:datalabelsRange>
            </c:ext>
            <c:ext xmlns:c16="http://schemas.microsoft.com/office/drawing/2014/chart" uri="{C3380CC4-5D6E-409C-BE32-E72D297353CC}">
              <c16:uniqueId val="{00000007-C05E-47FB-9ABD-9464DB14F6C2}"/>
            </c:ext>
          </c:extLst>
        </c:ser>
        <c:ser>
          <c:idx val="1"/>
          <c:order val="1"/>
          <c:tx>
            <c:strRef>
              <c:f>'Analysis 02'!$AG$16</c:f>
              <c:strCache>
                <c:ptCount val="1"/>
                <c:pt idx="0">
                  <c:v>Highlight</c:v>
                </c:pt>
              </c:strCache>
            </c:strRef>
          </c:tx>
          <c:spPr>
            <a:solidFill>
              <a:srgbClr val="1F8CAD"/>
            </a:solidFill>
            <a:ln>
              <a:noFill/>
            </a:ln>
            <a:effectLst/>
          </c:spPr>
          <c:invertIfNegative val="0"/>
          <c:val>
            <c:numRef>
              <c:f>'Analysis 02'!$AG$17:$AG$23</c:f>
              <c:numCache>
                <c:formatCode>General</c:formatCode>
                <c:ptCount val="7"/>
                <c:pt idx="0">
                  <c:v>0</c:v>
                </c:pt>
                <c:pt idx="1">
                  <c:v>789470.8800000028</c:v>
                </c:pt>
                <c:pt idx="2">
                  <c:v>0</c:v>
                </c:pt>
                <c:pt idx="3">
                  <c:v>0</c:v>
                </c:pt>
                <c:pt idx="4">
                  <c:v>795985.00999999966</c:v>
                </c:pt>
                <c:pt idx="5">
                  <c:v>0</c:v>
                </c:pt>
                <c:pt idx="6">
                  <c:v>786663.06000000041</c:v>
                </c:pt>
              </c:numCache>
            </c:numRef>
          </c:val>
          <c:extLst>
            <c:ext xmlns:c16="http://schemas.microsoft.com/office/drawing/2014/chart" uri="{C3380CC4-5D6E-409C-BE32-E72D297353CC}">
              <c16:uniqueId val="{00000008-C05E-47FB-9ABD-9464DB14F6C2}"/>
            </c:ext>
          </c:extLst>
        </c:ser>
        <c:dLbls>
          <c:showLegendKey val="0"/>
          <c:showVal val="0"/>
          <c:showCatName val="0"/>
          <c:showSerName val="0"/>
          <c:showPercent val="0"/>
          <c:showBubbleSize val="0"/>
        </c:dLbls>
        <c:gapWidth val="127"/>
        <c:overlap val="100"/>
        <c:axId val="717055024"/>
        <c:axId val="717055856"/>
      </c:barChart>
      <c:lineChart>
        <c:grouping val="standard"/>
        <c:varyColors val="0"/>
        <c:ser>
          <c:idx val="2"/>
          <c:order val="2"/>
          <c:tx>
            <c:strRef>
              <c:f>'Analysis 02'!$AH$16</c:f>
              <c:strCache>
                <c:ptCount val="1"/>
                <c:pt idx="0">
                  <c:v>Average</c:v>
                </c:pt>
              </c:strCache>
            </c:strRef>
          </c:tx>
          <c:spPr>
            <a:ln w="28575" cap="rnd">
              <a:solidFill>
                <a:schemeClr val="accent3"/>
              </a:solidFill>
              <a:prstDash val="lgDash"/>
              <a:round/>
            </a:ln>
            <a:effectLst/>
          </c:spPr>
          <c:marker>
            <c:symbol val="none"/>
          </c:marker>
          <c:val>
            <c:numRef>
              <c:f>'Analysis 02'!$AH$17:$AH$23</c:f>
              <c:numCache>
                <c:formatCode>[&gt;=1000000]"$"0,,"M";[&gt;=1000]"$"0,"K";0</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9-C05E-47FB-9ABD-9464DB14F6C2}"/>
            </c:ext>
          </c:extLst>
        </c:ser>
        <c:dLbls>
          <c:showLegendKey val="0"/>
          <c:showVal val="0"/>
          <c:showCatName val="0"/>
          <c:showSerName val="0"/>
          <c:showPercent val="0"/>
          <c:showBubbleSize val="0"/>
        </c:dLbls>
        <c:marker val="1"/>
        <c:smooth val="0"/>
        <c:axId val="717055024"/>
        <c:axId val="717055856"/>
      </c:lineChart>
      <c:catAx>
        <c:axId val="71705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055856"/>
        <c:crosses val="autoZero"/>
        <c:auto val="1"/>
        <c:lblAlgn val="ctr"/>
        <c:lblOffset val="100"/>
        <c:noMultiLvlLbl val="0"/>
      </c:catAx>
      <c:valAx>
        <c:axId val="717055856"/>
        <c:scaling>
          <c:orientation val="minMax"/>
        </c:scaling>
        <c:delete val="1"/>
        <c:axPos val="l"/>
        <c:numFmt formatCode="[&gt;=1000000]&quot;$&quot;0,,&quot;M&quot;;[&gt;=1000]&quot;$&quot;0,&quot;K&quot;;0" sourceLinked="1"/>
        <c:majorTickMark val="none"/>
        <c:minorTickMark val="none"/>
        <c:tickLblPos val="nextTo"/>
        <c:crossAx val="71705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 02!PivotTable2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02'!$C$2</c:f>
              <c:strCache>
                <c:ptCount val="1"/>
                <c:pt idx="0">
                  <c:v>Total Revenue</c:v>
                </c:pt>
              </c:strCache>
            </c:strRef>
          </c:tx>
          <c:spPr>
            <a:ln w="28575" cap="rnd">
              <a:solidFill>
                <a:schemeClr val="accent1"/>
              </a:solidFill>
              <a:round/>
            </a:ln>
            <a:effectLst/>
          </c:spPr>
          <c:marker>
            <c:symbol val="none"/>
          </c:marker>
          <c:cat>
            <c:strRef>
              <c:f>'Analysis 02'!$B$3:$B$14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02'!$C$3:$C$14</c:f>
              <c:numCache>
                <c:formatCode>[&gt;=1000000]"$"0,,"M";[&gt;=1000]"$"0,"K";0</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0"/>
          <c:extLst>
            <c:ext xmlns:c16="http://schemas.microsoft.com/office/drawing/2014/chart" uri="{C3380CC4-5D6E-409C-BE32-E72D297353CC}">
              <c16:uniqueId val="{00000000-BA50-4888-8C92-3D766D22BB60}"/>
            </c:ext>
          </c:extLst>
        </c:ser>
        <c:ser>
          <c:idx val="1"/>
          <c:order val="1"/>
          <c:tx>
            <c:strRef>
              <c:f>'Analysis 02'!$D$2</c:f>
              <c:strCache>
                <c:ptCount val="1"/>
                <c:pt idx="0">
                  <c:v>Total Target</c:v>
                </c:pt>
              </c:strCache>
            </c:strRef>
          </c:tx>
          <c:spPr>
            <a:ln w="28575" cap="rnd">
              <a:solidFill>
                <a:schemeClr val="accent2"/>
              </a:solidFill>
              <a:round/>
            </a:ln>
            <a:effectLst/>
          </c:spPr>
          <c:marker>
            <c:symbol val="none"/>
          </c:marker>
          <c:cat>
            <c:strRef>
              <c:f>'Analysis 02'!$B$3:$B$14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02'!$D$3:$D$14</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0"/>
          <c:extLst>
            <c:ext xmlns:c16="http://schemas.microsoft.com/office/drawing/2014/chart" uri="{C3380CC4-5D6E-409C-BE32-E72D297353CC}">
              <c16:uniqueId val="{00000001-BA50-4888-8C92-3D766D22BB60}"/>
            </c:ext>
          </c:extLst>
        </c:ser>
        <c:dLbls>
          <c:showLegendKey val="0"/>
          <c:showVal val="0"/>
          <c:showCatName val="0"/>
          <c:showSerName val="0"/>
          <c:showPercent val="0"/>
          <c:showBubbleSize val="0"/>
        </c:dLbls>
        <c:smooth val="0"/>
        <c:axId val="1556541040"/>
        <c:axId val="1556541456"/>
      </c:lineChart>
      <c:catAx>
        <c:axId val="155654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541456"/>
        <c:crosses val="autoZero"/>
        <c:auto val="1"/>
        <c:lblAlgn val="ctr"/>
        <c:lblOffset val="100"/>
        <c:noMultiLvlLbl val="0"/>
      </c:catAx>
      <c:valAx>
        <c:axId val="1556541456"/>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541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816326530612242E-2"/>
          <c:y val="0.18571449461697931"/>
          <c:w val="0.91836734693877553"/>
          <c:h val="0.64858340673049131"/>
        </c:manualLayout>
      </c:layout>
      <c:barChart>
        <c:barDir val="col"/>
        <c:grouping val="clustered"/>
        <c:varyColors val="0"/>
        <c:ser>
          <c:idx val="0"/>
          <c:order val="0"/>
          <c:tx>
            <c:strRef>
              <c:f>'Analysis 03'!$K$18</c:f>
              <c:strCache>
                <c:ptCount val="1"/>
                <c:pt idx="0">
                  <c:v>Profit Margin</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03'!$J$19:$J$23</c:f>
              <c:strCache>
                <c:ptCount val="5"/>
                <c:pt idx="0">
                  <c:v>Travis Ewing</c:v>
                </c:pt>
                <c:pt idx="1">
                  <c:v>Lisa West</c:v>
                </c:pt>
                <c:pt idx="2">
                  <c:v>Bobby Abbott</c:v>
                </c:pt>
                <c:pt idx="3">
                  <c:v>Christine Hawkins</c:v>
                </c:pt>
                <c:pt idx="4">
                  <c:v>Jeffery Powell</c:v>
                </c:pt>
              </c:strCache>
            </c:strRef>
          </c:cat>
          <c:val>
            <c:numRef>
              <c:f>'Analysis 03'!$K$19:$K$23</c:f>
              <c:numCache>
                <c:formatCode>[&gt;=1000000]"$"0,,"M";[&gt;=1000]"$"0,"K";0</c:formatCode>
                <c:ptCount val="5"/>
                <c:pt idx="0">
                  <c:v>130.20000000000073</c:v>
                </c:pt>
                <c:pt idx="1">
                  <c:v>912.82000000000062</c:v>
                </c:pt>
                <c:pt idx="2">
                  <c:v>992.27999999999975</c:v>
                </c:pt>
                <c:pt idx="3">
                  <c:v>1362.7800000000007</c:v>
                </c:pt>
                <c:pt idx="4">
                  <c:v>1387.2399999999998</c:v>
                </c:pt>
              </c:numCache>
            </c:numRef>
          </c:val>
          <c:extLst>
            <c:ext xmlns:c16="http://schemas.microsoft.com/office/drawing/2014/chart" uri="{C3380CC4-5D6E-409C-BE32-E72D297353CC}">
              <c16:uniqueId val="{00000000-10B0-419A-AF2D-2D195D974EE8}"/>
            </c:ext>
          </c:extLst>
        </c:ser>
        <c:dLbls>
          <c:showLegendKey val="0"/>
          <c:showVal val="0"/>
          <c:showCatName val="0"/>
          <c:showSerName val="0"/>
          <c:showPercent val="0"/>
          <c:showBubbleSize val="0"/>
        </c:dLbls>
        <c:gapWidth val="104"/>
        <c:overlap val="-27"/>
        <c:axId val="1554182271"/>
        <c:axId val="1554179359"/>
      </c:barChart>
      <c:catAx>
        <c:axId val="155418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179359"/>
        <c:crosses val="autoZero"/>
        <c:auto val="1"/>
        <c:lblAlgn val="ctr"/>
        <c:lblOffset val="100"/>
        <c:noMultiLvlLbl val="0"/>
      </c:catAx>
      <c:valAx>
        <c:axId val="1554179359"/>
        <c:scaling>
          <c:orientation val="minMax"/>
        </c:scaling>
        <c:delete val="1"/>
        <c:axPos val="l"/>
        <c:numFmt formatCode="[&gt;=1000000]&quot;$&quot;0,,&quot;M&quot;;[&gt;=1000]&quot;$&quot;0,&quot;K&quot;;0" sourceLinked="1"/>
        <c:majorTickMark val="none"/>
        <c:minorTickMark val="none"/>
        <c:tickLblPos val="nextTo"/>
        <c:crossAx val="155418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 03!CustomerAgeGroup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F95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03'!$X$5</c:f>
              <c:strCache>
                <c:ptCount val="1"/>
                <c:pt idx="0">
                  <c:v>Total</c:v>
                </c:pt>
              </c:strCache>
            </c:strRef>
          </c:tx>
          <c:spPr>
            <a:solidFill>
              <a:srgbClr val="1F95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03'!$W$6:$W$10</c:f>
              <c:strCache>
                <c:ptCount val="5"/>
                <c:pt idx="0">
                  <c:v>0-20</c:v>
                </c:pt>
                <c:pt idx="1">
                  <c:v>21-30</c:v>
                </c:pt>
                <c:pt idx="2">
                  <c:v>31-40</c:v>
                </c:pt>
                <c:pt idx="3">
                  <c:v>41-50</c:v>
                </c:pt>
                <c:pt idx="4">
                  <c:v>50 +</c:v>
                </c:pt>
              </c:strCache>
            </c:strRef>
          </c:cat>
          <c:val>
            <c:numRef>
              <c:f>'Analysis 03'!$X$6:$X$10</c:f>
              <c:numCache>
                <c:formatCode>[&gt;=1000000]"$"0,,"M";[&gt;=1000]"$"0,"K";0</c:formatCode>
                <c:ptCount val="5"/>
                <c:pt idx="0">
                  <c:v>81110.129999999859</c:v>
                </c:pt>
                <c:pt idx="1">
                  <c:v>401331.28999999946</c:v>
                </c:pt>
                <c:pt idx="2">
                  <c:v>429027.98999999859</c:v>
                </c:pt>
                <c:pt idx="3">
                  <c:v>486342.10000000207</c:v>
                </c:pt>
                <c:pt idx="4">
                  <c:v>899700.54999999912</c:v>
                </c:pt>
              </c:numCache>
            </c:numRef>
          </c:val>
          <c:extLst>
            <c:ext xmlns:c16="http://schemas.microsoft.com/office/drawing/2014/chart" uri="{C3380CC4-5D6E-409C-BE32-E72D297353CC}">
              <c16:uniqueId val="{00000001-C9CF-4773-B307-668D2CF3E26E}"/>
            </c:ext>
          </c:extLst>
        </c:ser>
        <c:dLbls>
          <c:dLblPos val="outEnd"/>
          <c:showLegendKey val="0"/>
          <c:showVal val="1"/>
          <c:showCatName val="0"/>
          <c:showSerName val="0"/>
          <c:showPercent val="0"/>
          <c:showBubbleSize val="0"/>
        </c:dLbls>
        <c:gapWidth val="80"/>
        <c:overlap val="-27"/>
        <c:axId val="1881433520"/>
        <c:axId val="1881452240"/>
      </c:barChart>
      <c:catAx>
        <c:axId val="18814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1452240"/>
        <c:crosses val="autoZero"/>
        <c:auto val="1"/>
        <c:lblAlgn val="ctr"/>
        <c:lblOffset val="100"/>
        <c:noMultiLvlLbl val="0"/>
      </c:catAx>
      <c:valAx>
        <c:axId val="1881452240"/>
        <c:scaling>
          <c:orientation val="minMax"/>
        </c:scaling>
        <c:delete val="1"/>
        <c:axPos val="l"/>
        <c:numFmt formatCode="[&gt;=1000000]&quot;$&quot;0,,&quot;M&quot;;[&gt;=1000]&quot;$&quot;0,&quot;K&quot;;0" sourceLinked="1"/>
        <c:majorTickMark val="none"/>
        <c:minorTickMark val="none"/>
        <c:tickLblPos val="nextTo"/>
        <c:crossAx val="188143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 03!Month</c:name>
    <c:fmtId val="3"/>
  </c:pivotSource>
  <c:chart>
    <c:autoTitleDeleted val="1"/>
    <c:pivotFmts>
      <c:pivotFmt>
        <c:idx val="0"/>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gradFill flip="none" rotWithShape="1">
            <a:gsLst>
              <a:gs pos="0">
                <a:srgbClr val="1F8CB3"/>
              </a:gs>
              <a:gs pos="69000">
                <a:srgbClr val="1F8CB3">
                  <a:alpha val="44000"/>
                </a:srgbClr>
              </a:gs>
              <a:gs pos="45000">
                <a:srgbClr val="1F8CB3">
                  <a:alpha val="77000"/>
                </a:srgbClr>
              </a:gs>
              <a:gs pos="100000">
                <a:srgbClr val="1F8CB3">
                  <a:alpha val="5000"/>
                </a:srgbClr>
              </a:gs>
            </a:gsLst>
            <a:path path="circle">
              <a:fillToRect l="50000" t="-80000" r="50000" b="180000"/>
            </a:path>
            <a:tileRect/>
          </a:gradFill>
          <a:ln>
            <a:noFill/>
          </a:ln>
          <a:effectLst/>
        </c:spPr>
        <c:marker>
          <c:symbol val="none"/>
        </c:marker>
      </c:pivotFmt>
      <c:pivotFmt>
        <c:idx val="2"/>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3A162E-D8FD-40F9-807A-CE18DDC2C9E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B7F3A7E-2CFA-4353-888D-9F1A7B0F55B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9527D3D-8ED8-4AA3-947D-B7213692227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929C1F4-C056-44F8-8FEB-0C2F7C37D8B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8BF5F73-B717-4A4C-80C3-B3B5817E284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3EADD7-4735-4B19-9938-9A3E84A3077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D9BE89-12A1-42EB-89F1-19064E03FF6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F6F312-E4AA-44AD-804F-E38A345EC04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4AF2B5-8441-4AED-9A5C-FEE5487070B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D4AE0AF-F52B-4E29-9B95-ED292E618A0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A695E9-33D4-44D0-98E2-32CDDA8EC1B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513B2B-CF45-4DA4-965D-3DFA94B726D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gradFill flip="none" rotWithShape="1">
            <a:gsLst>
              <a:gs pos="0">
                <a:srgbClr val="1F8CB3"/>
              </a:gs>
              <a:gs pos="69000">
                <a:srgbClr val="1F8CB3">
                  <a:alpha val="44000"/>
                </a:srgbClr>
              </a:gs>
              <a:gs pos="45000">
                <a:srgbClr val="1F8CB3">
                  <a:alpha val="77000"/>
                </a:srgbClr>
              </a:gs>
              <a:gs pos="100000">
                <a:srgbClr val="1F8CB3">
                  <a:alpha val="5000"/>
                </a:srgb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6"/>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F3A162E-D8FD-40F9-807A-CE18DDC2C9E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D6F2CC-4E17-4B76-A547-A61EE877BA7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B286CA9-0AA6-4F3E-B96E-6940D0EC835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5334285-E078-4D8D-B3CD-E7E6177C2AA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3155E46-B04E-4D41-8606-ECD1DE76C7E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A66C436-0136-4DA6-9004-F640804736F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650AC4-2C2B-40BB-91B1-3BDE9D3786D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306E078-FF2F-47F1-8242-35CCF999FB3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32D676-D141-4C4B-B287-13F91022744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65FA8FC-B789-481F-8C23-5ED647E3A11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AF344A-9AA7-400B-9CF8-ED726F4B9D0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686192-04BB-4AE8-AFA9-1AFBA7CE30F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gradFill flip="none" rotWithShape="1">
            <a:gsLst>
              <a:gs pos="0">
                <a:srgbClr val="1F8CB3"/>
              </a:gs>
              <a:gs pos="69000">
                <a:srgbClr val="1F8CB3">
                  <a:alpha val="44000"/>
                </a:srgbClr>
              </a:gs>
              <a:gs pos="45000">
                <a:srgbClr val="1F8CB3">
                  <a:alpha val="77000"/>
                </a:srgbClr>
              </a:gs>
              <a:gs pos="100000">
                <a:srgbClr val="1F8CB3">
                  <a:alpha val="5000"/>
                </a:srgb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rgbClr val="1F8CB3"/>
            </a:solidFill>
            <a:round/>
          </a:ln>
          <a:effectLst/>
        </c:spPr>
        <c:marker>
          <c:symbol val="circle"/>
          <c:size val="5"/>
          <c:spPr>
            <a:solidFill>
              <a:srgbClr val="1F8CB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0"/>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F69E07-58A5-4CEE-A6D8-EA8A1EC94EB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038010-B834-49EE-9A98-64B683C01E7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72F1F3F-D68C-4256-8BBB-405F0843230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BAFFFB3-992F-4AA1-B3B3-464B1498A88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BCF155-706B-44C7-B4DA-2C9C6469A5A4}"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A20D830-A203-4DB3-A9ED-496130D7748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134BFB-24FB-4334-8F0C-D29CD94BDEA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156DE04-5069-404E-A304-835CECA9C2C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88D9C9-24DA-4BB4-900F-E987DF33814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28D31B3-27F3-4E03-874E-73D63220D39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94FBC64-9A13-427F-A88D-9929EAF9764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ln w="28575" cap="rnd">
            <a:solidFill>
              <a:srgbClr val="1F8CB3"/>
            </a:solidFill>
            <a:round/>
          </a:ln>
          <a:effectLst/>
        </c:spPr>
        <c:marker>
          <c:symbol val="circle"/>
          <c:size val="5"/>
          <c:spPr>
            <a:solidFill>
              <a:srgbClr val="1F8CB3"/>
            </a:solidFill>
            <a:ln w="9525">
              <a:solidFill>
                <a:schemeClr val="accent1"/>
              </a:solidFill>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C8CCF0-21A7-43AE-9888-BE78E727380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3.3333333333333333E-2"/>
          <c:y val="0.22334279281296698"/>
          <c:w val="0.95576663676534102"/>
          <c:h val="0.64222867589193744"/>
        </c:manualLayout>
      </c:layout>
      <c:areaChart>
        <c:grouping val="standard"/>
        <c:varyColors val="0"/>
        <c:ser>
          <c:idx val="1"/>
          <c:order val="1"/>
          <c:tx>
            <c:strRef>
              <c:f>'Analysis 03'!$AF$6:$AF$17</c:f>
              <c:strCache>
                <c:ptCount val="1"/>
                <c:pt idx="0">
                  <c:v>new Chart</c:v>
                </c:pt>
              </c:strCache>
            </c:strRef>
          </c:tx>
          <c:spPr>
            <a:gradFill flip="none" rotWithShape="1">
              <a:gsLst>
                <a:gs pos="0">
                  <a:srgbClr val="1F8CB3"/>
                </a:gs>
                <a:gs pos="69000">
                  <a:srgbClr val="1F8CB3">
                    <a:alpha val="44000"/>
                  </a:srgbClr>
                </a:gs>
                <a:gs pos="45000">
                  <a:srgbClr val="1F8CB3">
                    <a:alpha val="77000"/>
                  </a:srgbClr>
                </a:gs>
                <a:gs pos="100000">
                  <a:srgbClr val="1F8CB3">
                    <a:alpha val="5000"/>
                  </a:srgbClr>
                </a:gs>
              </a:gsLst>
              <a:path path="circle">
                <a:fillToRect l="50000" t="-80000" r="50000" b="180000"/>
              </a:path>
              <a:tileRect/>
            </a:gra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03'!$AF$6:$AF$17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03'!$AF$6:$AF$17</c:f>
              <c:numCache>
                <c:formatCode>[&gt;=1000000]"$"0.0,,"M";[&gt;=1000]"$"0.0,"K";0.0</c:formatCode>
                <c:ptCount val="12"/>
                <c:pt idx="0">
                  <c:v>177715.37999999989</c:v>
                </c:pt>
                <c:pt idx="1">
                  <c:v>177756.56999999966</c:v>
                </c:pt>
                <c:pt idx="2">
                  <c:v>204515.86999999953</c:v>
                </c:pt>
                <c:pt idx="3">
                  <c:v>192977.04000000018</c:v>
                </c:pt>
                <c:pt idx="4">
                  <c:v>205642.8500000005</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E9A0-4767-BBAE-2EB8DCE938F3}"/>
            </c:ext>
          </c:extLst>
        </c:ser>
        <c:dLbls>
          <c:showLegendKey val="0"/>
          <c:showVal val="1"/>
          <c:showCatName val="0"/>
          <c:showSerName val="0"/>
          <c:showPercent val="0"/>
          <c:showBubbleSize val="0"/>
        </c:dLbls>
        <c:axId val="736842800"/>
        <c:axId val="736843216"/>
      </c:areaChart>
      <c:lineChart>
        <c:grouping val="standard"/>
        <c:varyColors val="0"/>
        <c:ser>
          <c:idx val="0"/>
          <c:order val="0"/>
          <c:tx>
            <c:strRef>
              <c:f>'Analysis 03'!$AF$6:$AF$17</c:f>
              <c:strCache>
                <c:ptCount val="1"/>
                <c:pt idx="0">
                  <c:v>new Chart</c:v>
                </c:pt>
              </c:strCache>
            </c:strRef>
          </c:tx>
          <c:spPr>
            <a:ln w="28575" cap="rnd">
              <a:solidFill>
                <a:srgbClr val="1F8CB3"/>
              </a:solidFill>
              <a:round/>
            </a:ln>
            <a:effectLst/>
          </c:spPr>
          <c:marker>
            <c:symbol val="circle"/>
            <c:size val="5"/>
            <c:spPr>
              <a:solidFill>
                <a:srgbClr val="1F8CB3"/>
              </a:solidFill>
              <a:ln w="9525">
                <a:solidFill>
                  <a:schemeClr val="accent1"/>
                </a:solidFill>
              </a:ln>
              <a:effectLst/>
            </c:spPr>
          </c:marker>
          <c:dPt>
            <c:idx val="0"/>
            <c:marker>
              <c:symbol val="circle"/>
              <c:size val="5"/>
              <c:spPr>
                <a:solidFill>
                  <a:srgbClr val="1F8CB3"/>
                </a:solidFill>
                <a:ln w="9525">
                  <a:solidFill>
                    <a:schemeClr val="accent1"/>
                  </a:solidFill>
                </a:ln>
                <a:effectLst/>
              </c:spPr>
            </c:marker>
            <c:bubble3D val="0"/>
            <c:extLst>
              <c:ext xmlns:c16="http://schemas.microsoft.com/office/drawing/2014/chart" uri="{C3380CC4-5D6E-409C-BE32-E72D297353CC}">
                <c16:uniqueId val="{00000001-E9A0-4767-BBAE-2EB8DCE938F3}"/>
              </c:ext>
            </c:extLst>
          </c:dPt>
          <c:dLbls>
            <c:dLbl>
              <c:idx val="0"/>
              <c:tx>
                <c:rich>
                  <a:bodyPr/>
                  <a:lstStyle/>
                  <a:p>
                    <a:fld id="{2DF69E07-58A5-4CEE-A6D8-EA8A1EC94EB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9A0-4767-BBAE-2EB8DCE938F3}"/>
                </c:ext>
              </c:extLst>
            </c:dLbl>
            <c:dLbl>
              <c:idx val="1"/>
              <c:tx>
                <c:rich>
                  <a:bodyPr/>
                  <a:lstStyle/>
                  <a:p>
                    <a:fld id="{1E038010-B834-49EE-9A98-64B683C01E7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9A0-4767-BBAE-2EB8DCE938F3}"/>
                </c:ext>
              </c:extLst>
            </c:dLbl>
            <c:dLbl>
              <c:idx val="2"/>
              <c:tx>
                <c:rich>
                  <a:bodyPr/>
                  <a:lstStyle/>
                  <a:p>
                    <a:fld id="{872F1F3F-D68C-4256-8BBB-405F084323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9A0-4767-BBAE-2EB8DCE938F3}"/>
                </c:ext>
              </c:extLst>
            </c:dLbl>
            <c:dLbl>
              <c:idx val="3"/>
              <c:tx>
                <c:rich>
                  <a:bodyPr/>
                  <a:lstStyle/>
                  <a:p>
                    <a:fld id="{DBAFFFB3-992F-4AA1-B3B3-464B1498A8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9A0-4767-BBAE-2EB8DCE938F3}"/>
                </c:ext>
              </c:extLst>
            </c:dLbl>
            <c:dLbl>
              <c:idx val="4"/>
              <c:tx>
                <c:rich>
                  <a:bodyPr/>
                  <a:lstStyle/>
                  <a:p>
                    <a:fld id="{64BCF155-706B-44C7-B4DA-2C9C6469A5A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9A0-4767-BBAE-2EB8DCE938F3}"/>
                </c:ext>
              </c:extLst>
            </c:dLbl>
            <c:dLbl>
              <c:idx val="5"/>
              <c:tx>
                <c:rich>
                  <a:bodyPr/>
                  <a:lstStyle/>
                  <a:p>
                    <a:fld id="{5A20D830-A203-4DB3-A9ED-496130D7748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9A0-4767-BBAE-2EB8DCE938F3}"/>
                </c:ext>
              </c:extLst>
            </c:dLbl>
            <c:dLbl>
              <c:idx val="6"/>
              <c:tx>
                <c:rich>
                  <a:bodyPr/>
                  <a:lstStyle/>
                  <a:p>
                    <a:fld id="{40134BFB-24FB-4334-8F0C-D29CD94BDEA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9A0-4767-BBAE-2EB8DCE938F3}"/>
                </c:ext>
              </c:extLst>
            </c:dLbl>
            <c:dLbl>
              <c:idx val="7"/>
              <c:tx>
                <c:rich>
                  <a:bodyPr/>
                  <a:lstStyle/>
                  <a:p>
                    <a:fld id="{6156DE04-5069-404E-A304-835CECA9C2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9A0-4767-BBAE-2EB8DCE938F3}"/>
                </c:ext>
              </c:extLst>
            </c:dLbl>
            <c:dLbl>
              <c:idx val="8"/>
              <c:tx>
                <c:rich>
                  <a:bodyPr/>
                  <a:lstStyle/>
                  <a:p>
                    <a:fld id="{5788D9C9-24DA-4BB4-900F-E987DF3381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9A0-4767-BBAE-2EB8DCE938F3}"/>
                </c:ext>
              </c:extLst>
            </c:dLbl>
            <c:dLbl>
              <c:idx val="9"/>
              <c:tx>
                <c:rich>
                  <a:bodyPr/>
                  <a:lstStyle/>
                  <a:p>
                    <a:fld id="{628D31B3-27F3-4E03-874E-73D63220D3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9A0-4767-BBAE-2EB8DCE938F3}"/>
                </c:ext>
              </c:extLst>
            </c:dLbl>
            <c:dLbl>
              <c:idx val="10"/>
              <c:tx>
                <c:rich>
                  <a:bodyPr/>
                  <a:lstStyle/>
                  <a:p>
                    <a:fld id="{C94FBC64-9A13-427F-A88D-9929EAF9764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9A0-4767-BBAE-2EB8DCE938F3}"/>
                </c:ext>
              </c:extLst>
            </c:dLbl>
            <c:dLbl>
              <c:idx val="11"/>
              <c:tx>
                <c:rich>
                  <a:bodyPr/>
                  <a:lstStyle/>
                  <a:p>
                    <a:fld id="{C1C8CCF0-21A7-43AE-9888-BE78E72738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9A0-4767-BBAE-2EB8DCE938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03'!$AF$6:$AF$17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03'!$AF$6:$AF$17</c:f>
              <c:numCache>
                <c:formatCode>[&gt;=1000000]"$"0.0,,"M";[&gt;=1000]"$"0.0,"K";0.0</c:formatCode>
                <c:ptCount val="12"/>
                <c:pt idx="0">
                  <c:v>177715.37999999989</c:v>
                </c:pt>
                <c:pt idx="1">
                  <c:v>177756.56999999966</c:v>
                </c:pt>
                <c:pt idx="2">
                  <c:v>204515.86999999953</c:v>
                </c:pt>
                <c:pt idx="3">
                  <c:v>192977.04000000018</c:v>
                </c:pt>
                <c:pt idx="4">
                  <c:v>205642.8500000005</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03'!$AF$6:$AF$17</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E9A0-4767-BBAE-2EB8DCE938F3}"/>
            </c:ext>
          </c:extLst>
        </c:ser>
        <c:dLbls>
          <c:showLegendKey val="0"/>
          <c:showVal val="1"/>
          <c:showCatName val="0"/>
          <c:showSerName val="0"/>
          <c:showPercent val="0"/>
          <c:showBubbleSize val="0"/>
        </c:dLbls>
        <c:marker val="1"/>
        <c:smooth val="0"/>
        <c:axId val="736842800"/>
        <c:axId val="736843216"/>
      </c:lineChart>
      <c:catAx>
        <c:axId val="73684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843216"/>
        <c:crosses val="autoZero"/>
        <c:auto val="1"/>
        <c:lblAlgn val="ctr"/>
        <c:lblOffset val="100"/>
        <c:noMultiLvlLbl val="0"/>
      </c:catAx>
      <c:valAx>
        <c:axId val="736843216"/>
        <c:scaling>
          <c:orientation val="minMax"/>
        </c:scaling>
        <c:delete val="1"/>
        <c:axPos val="l"/>
        <c:numFmt formatCode="[&gt;=1000000]&quot;$&quot;0.0,,&quot;M&quot;;[&gt;=1000]&quot;$&quot;0.0,&quot;K&quot;;0.0" sourceLinked="1"/>
        <c:majorTickMark val="none"/>
        <c:minorTickMark val="none"/>
        <c:tickLblPos val="nextTo"/>
        <c:crossAx val="73684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 03!Weekdays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48654244306416E-2"/>
          <c:y val="0.17180190258402767"/>
          <c:w val="0.90890269151138714"/>
          <c:h val="0.65491520479186738"/>
        </c:manualLayout>
      </c:layout>
      <c:barChart>
        <c:barDir val="col"/>
        <c:grouping val="clustered"/>
        <c:varyColors val="0"/>
        <c:ser>
          <c:idx val="0"/>
          <c:order val="0"/>
          <c:tx>
            <c:strRef>
              <c:f>'Analysis 03'!$AM$5</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03'!$AL$6:$AL$12</c:f>
              <c:strCache>
                <c:ptCount val="7"/>
                <c:pt idx="0">
                  <c:v>Sun</c:v>
                </c:pt>
                <c:pt idx="1">
                  <c:v>Mon</c:v>
                </c:pt>
                <c:pt idx="2">
                  <c:v>Tue</c:v>
                </c:pt>
                <c:pt idx="3">
                  <c:v>Wed</c:v>
                </c:pt>
                <c:pt idx="4">
                  <c:v>Thu</c:v>
                </c:pt>
                <c:pt idx="5">
                  <c:v>Fri</c:v>
                </c:pt>
                <c:pt idx="6">
                  <c:v>Sat</c:v>
                </c:pt>
              </c:strCache>
            </c:strRef>
          </c:cat>
          <c:val>
            <c:numRef>
              <c:f>'Analysis 03'!$AM$6:$AM$12</c:f>
              <c:numCache>
                <c:formatCode>[&gt;=1000000]"$"0.0,,"M";[&gt;=1000]"$"0.0,"K";0.0</c:formatCode>
                <c:ptCount val="7"/>
                <c:pt idx="0">
                  <c:v>313403.34999999951</c:v>
                </c:pt>
                <c:pt idx="1">
                  <c:v>342889.85000000324</c:v>
                </c:pt>
                <c:pt idx="2">
                  <c:v>324340.81999999884</c:v>
                </c:pt>
                <c:pt idx="3">
                  <c:v>324189.0599999979</c:v>
                </c:pt>
                <c:pt idx="4">
                  <c:v>340665.27999999869</c:v>
                </c:pt>
                <c:pt idx="5">
                  <c:v>319564.96000000124</c:v>
                </c:pt>
                <c:pt idx="6">
                  <c:v>332458.74000000069</c:v>
                </c:pt>
              </c:numCache>
            </c:numRef>
          </c:val>
          <c:extLst>
            <c:ext xmlns:c16="http://schemas.microsoft.com/office/drawing/2014/chart" uri="{C3380CC4-5D6E-409C-BE32-E72D297353CC}">
              <c16:uniqueId val="{00000000-6C94-4BAA-ABCE-B04FAEF1D683}"/>
            </c:ext>
          </c:extLst>
        </c:ser>
        <c:dLbls>
          <c:dLblPos val="outEnd"/>
          <c:showLegendKey val="0"/>
          <c:showVal val="1"/>
          <c:showCatName val="0"/>
          <c:showSerName val="0"/>
          <c:showPercent val="0"/>
          <c:showBubbleSize val="0"/>
        </c:dLbls>
        <c:gapWidth val="84"/>
        <c:overlap val="-27"/>
        <c:axId val="1319591040"/>
        <c:axId val="1319578976"/>
      </c:barChart>
      <c:catAx>
        <c:axId val="131959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78976"/>
        <c:crosses val="autoZero"/>
        <c:auto val="1"/>
        <c:lblAlgn val="ctr"/>
        <c:lblOffset val="100"/>
        <c:noMultiLvlLbl val="0"/>
      </c:catAx>
      <c:valAx>
        <c:axId val="1319578976"/>
        <c:scaling>
          <c:orientation val="minMax"/>
        </c:scaling>
        <c:delete val="1"/>
        <c:axPos val="l"/>
        <c:numFmt formatCode="[&gt;=1000000]&quot;$&quot;0.0,,&quot;M&quot;;[&gt;=1000]&quot;$&quot;0.0,&quot;K&quot;;0.0" sourceLinked="1"/>
        <c:majorTickMark val="none"/>
        <c:minorTickMark val="none"/>
        <c:tickLblPos val="nextTo"/>
        <c:crossAx val="131959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944830572903417"/>
          <c:y val="2.8368794326241134E-2"/>
          <c:w val="0.62585469632984259"/>
          <c:h val="0.96893768278965131"/>
        </c:manualLayout>
      </c:layout>
      <c:barChart>
        <c:barDir val="bar"/>
        <c:grouping val="clustered"/>
        <c:varyColors val="0"/>
        <c:ser>
          <c:idx val="0"/>
          <c:order val="0"/>
          <c:tx>
            <c:strRef>
              <c:f>'Analysis 03'!$AP$19</c:f>
              <c:strCache>
                <c:ptCount val="1"/>
                <c:pt idx="0">
                  <c:v>Quantity</c:v>
                </c:pt>
              </c:strCache>
            </c:strRef>
          </c:tx>
          <c:spPr>
            <a:solidFill>
              <a:srgbClr val="9FE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03'!$AO$20:$AO$24</c:f>
              <c:strCache>
                <c:ptCount val="5"/>
                <c:pt idx="0">
                  <c:v>Begin Brew</c:v>
                </c:pt>
                <c:pt idx="1">
                  <c:v>Common Splash</c:v>
                </c:pt>
                <c:pt idx="2">
                  <c:v>Onto Dew</c:v>
                </c:pt>
                <c:pt idx="3">
                  <c:v>Eight Brew</c:v>
                </c:pt>
                <c:pt idx="4">
                  <c:v>Attorney Mist</c:v>
                </c:pt>
              </c:strCache>
            </c:strRef>
          </c:cat>
          <c:val>
            <c:numRef>
              <c:f>'Analysis 03'!$AP$20:$AP$24</c:f>
              <c:numCache>
                <c:formatCode>[&gt;=1000000]"$"0,,"M";[&gt;=1000]"$"0,"K";0</c:formatCode>
                <c:ptCount val="5"/>
                <c:pt idx="0">
                  <c:v>6861</c:v>
                </c:pt>
                <c:pt idx="1">
                  <c:v>6137</c:v>
                </c:pt>
                <c:pt idx="2">
                  <c:v>6262</c:v>
                </c:pt>
                <c:pt idx="3">
                  <c:v>6671</c:v>
                </c:pt>
                <c:pt idx="4">
                  <c:v>6545</c:v>
                </c:pt>
              </c:numCache>
            </c:numRef>
          </c:val>
          <c:extLst>
            <c:ext xmlns:c16="http://schemas.microsoft.com/office/drawing/2014/chart" uri="{C3380CC4-5D6E-409C-BE32-E72D297353CC}">
              <c16:uniqueId val="{00000000-3039-448B-8DB4-6F981935FF45}"/>
            </c:ext>
          </c:extLst>
        </c:ser>
        <c:dLbls>
          <c:dLblPos val="outEnd"/>
          <c:showLegendKey val="0"/>
          <c:showVal val="1"/>
          <c:showCatName val="0"/>
          <c:showSerName val="0"/>
          <c:showPercent val="0"/>
          <c:showBubbleSize val="0"/>
        </c:dLbls>
        <c:gapWidth val="44"/>
        <c:axId val="271148160"/>
        <c:axId val="271148576"/>
      </c:barChart>
      <c:catAx>
        <c:axId val="2711481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271148576"/>
        <c:crosses val="autoZero"/>
        <c:auto val="1"/>
        <c:lblAlgn val="ctr"/>
        <c:lblOffset val="100"/>
        <c:noMultiLvlLbl val="0"/>
      </c:catAx>
      <c:valAx>
        <c:axId val="271148576"/>
        <c:scaling>
          <c:orientation val="minMax"/>
        </c:scaling>
        <c:delete val="1"/>
        <c:axPos val="t"/>
        <c:numFmt formatCode="[&gt;=1000000]&quot;$&quot;0,,&quot;M&quot;;[&gt;=1000]&quot;$&quot;0,&quot;K&quot;;0" sourceLinked="1"/>
        <c:majorTickMark val="none"/>
        <c:minorTickMark val="none"/>
        <c:tickLblPos val="nextTo"/>
        <c:crossAx val="2711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 03!PivotTable16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FE6FF"/>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055257147616327"/>
                  <c:h val="0.1038814521566019"/>
                </c:manualLayout>
              </c15:layout>
            </c:ext>
          </c:extLst>
        </c:dLbl>
      </c:pivotFmt>
    </c:pivotFmts>
    <c:plotArea>
      <c:layout>
        <c:manualLayout>
          <c:layoutTarget val="inner"/>
          <c:xMode val="edge"/>
          <c:yMode val="edge"/>
          <c:x val="3.8820597940353325E-3"/>
          <c:y val="5.8354004153855242E-2"/>
          <c:w val="0.52901715548380768"/>
          <c:h val="0.89814814814814814"/>
        </c:manualLayout>
      </c:layout>
      <c:barChart>
        <c:barDir val="bar"/>
        <c:grouping val="clustered"/>
        <c:varyColors val="0"/>
        <c:ser>
          <c:idx val="0"/>
          <c:order val="0"/>
          <c:tx>
            <c:strRef>
              <c:f>'Analysis 03'!$AY$10</c:f>
              <c:strCache>
                <c:ptCount val="1"/>
                <c:pt idx="0">
                  <c:v>Total</c:v>
                </c:pt>
              </c:strCache>
            </c:strRef>
          </c:tx>
          <c:spPr>
            <a:solidFill>
              <a:srgbClr val="9FE6FF"/>
            </a:solidFill>
            <a:ln>
              <a:noFill/>
            </a:ln>
            <a:effectLst/>
          </c:spPr>
          <c:invertIfNegative val="0"/>
          <c:dPt>
            <c:idx val="0"/>
            <c:invertIfNegative val="0"/>
            <c:bubble3D val="0"/>
            <c:extLst>
              <c:ext xmlns:c16="http://schemas.microsoft.com/office/drawing/2014/chart" uri="{C3380CC4-5D6E-409C-BE32-E72D297353CC}">
                <c16:uniqueId val="{00000002-C039-4027-AE82-8186A1B60411}"/>
              </c:ext>
            </c:extLst>
          </c:dPt>
          <c:dLbls>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055257147616327"/>
                      <c:h val="0.1038814521566019"/>
                    </c:manualLayout>
                  </c15:layout>
                </c:ext>
                <c:ext xmlns:c16="http://schemas.microsoft.com/office/drawing/2014/chart" uri="{C3380CC4-5D6E-409C-BE32-E72D297353CC}">
                  <c16:uniqueId val="{00000002-C039-4027-AE82-8186A1B604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03'!$AX$11:$AX$18</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03'!$AY$11:$AY$18</c:f>
              <c:numCache>
                <c:formatCode>[&gt;=1000000]"$"0,,"M";[&gt;=1000]"$"0,"K";0</c:formatCode>
                <c:ptCount val="8"/>
                <c:pt idx="0">
                  <c:v>718216.26999999932</c:v>
                </c:pt>
                <c:pt idx="1">
                  <c:v>417457.830000002</c:v>
                </c:pt>
                <c:pt idx="2">
                  <c:v>367414.25000000041</c:v>
                </c:pt>
                <c:pt idx="3">
                  <c:v>339210.4900000029</c:v>
                </c:pt>
                <c:pt idx="4">
                  <c:v>174072.76000000047</c:v>
                </c:pt>
                <c:pt idx="5">
                  <c:v>142236.05999999959</c:v>
                </c:pt>
                <c:pt idx="6">
                  <c:v>86449.160000000265</c:v>
                </c:pt>
                <c:pt idx="7">
                  <c:v>52455.239999999467</c:v>
                </c:pt>
              </c:numCache>
            </c:numRef>
          </c:val>
          <c:extLst>
            <c:ext xmlns:c16="http://schemas.microsoft.com/office/drawing/2014/chart" uri="{C3380CC4-5D6E-409C-BE32-E72D297353CC}">
              <c16:uniqueId val="{00000000-C039-4027-AE82-8186A1B60411}"/>
            </c:ext>
          </c:extLst>
        </c:ser>
        <c:dLbls>
          <c:dLblPos val="outEnd"/>
          <c:showLegendKey val="0"/>
          <c:showVal val="1"/>
          <c:showCatName val="0"/>
          <c:showSerName val="0"/>
          <c:showPercent val="0"/>
          <c:showBubbleSize val="0"/>
        </c:dLbls>
        <c:gapWidth val="31"/>
        <c:axId val="1075979808"/>
        <c:axId val="1075983968"/>
      </c:barChart>
      <c:catAx>
        <c:axId val="1075979808"/>
        <c:scaling>
          <c:orientation val="maxMin"/>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075983968"/>
        <c:crosses val="autoZero"/>
        <c:auto val="0"/>
        <c:lblAlgn val="ctr"/>
        <c:lblOffset val="100"/>
        <c:noMultiLvlLbl val="0"/>
      </c:catAx>
      <c:valAx>
        <c:axId val="1075983968"/>
        <c:scaling>
          <c:orientation val="minMax"/>
        </c:scaling>
        <c:delete val="1"/>
        <c:axPos val="t"/>
        <c:numFmt formatCode="[&gt;=1000000]&quot;$&quot;0,,&quot;M&quot;;[&gt;=1000]&quot;$&quot;0,&quot;K&quot;;0" sourceLinked="1"/>
        <c:majorTickMark val="none"/>
        <c:minorTickMark val="none"/>
        <c:tickLblPos val="nextTo"/>
        <c:crossAx val="10759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03'!$F$4" lockText="1" noThreeD="1"/>
</file>

<file path=xl/ctrlProps/ctrlProp2.xml><?xml version="1.0" encoding="utf-8"?>
<formControlPr xmlns="http://schemas.microsoft.com/office/spreadsheetml/2009/9/main" objectType="Drop" dropStyle="combo" dx="39" fmlaLink="'Analysis 03'!$F$5" fmlaRange="'Analysis 03'!$H$4:$H$5" noThreeD="1" sel="1" val="0"/>
</file>

<file path=xl/ctrlProps/ctrlProp3.xml><?xml version="1.0" encoding="utf-8"?>
<formControlPr xmlns="http://schemas.microsoft.com/office/spreadsheetml/2009/9/main" objectType="Radio" checked="Checked" lockText="1" noThreeD="1"/>
</file>

<file path=xl/ctrlProps/ctrlProp4.xml><?xml version="1.0" encoding="utf-8"?>
<formControlPr xmlns="http://schemas.microsoft.com/office/spreadsheetml/2009/9/main" objectType="Radio" firstButton="1" fmlaLink="'Analysis 03'!$AQ$7" lockText="1" noThreeD="1"/>
</file>

<file path=xl/ctrlProps/ctrlProp5.xml><?xml version="1.0" encoding="utf-8"?>
<formControlPr xmlns="http://schemas.microsoft.com/office/spreadsheetml/2009/9/main" objectType="Radio" checked="Checked"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hyperlink" Target="#'Time Frame'!A1"/><Relationship Id="rId3" Type="http://schemas.openxmlformats.org/officeDocument/2006/relationships/image" Target="../media/image1.emf"/><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3.emf"/><Relationship Id="rId10" Type="http://schemas.openxmlformats.org/officeDocument/2006/relationships/hyperlink" Target="#'Profit View'!A1"/><Relationship Id="rId4" Type="http://schemas.openxmlformats.org/officeDocument/2006/relationships/image" Target="../media/image2.emf"/><Relationship Id="rId9" Type="http://schemas.openxmlformats.org/officeDocument/2006/relationships/hyperlink" Target="#'Store Dashboard'!A1"/></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png"/><Relationship Id="rId1" Type="http://schemas.microsoft.com/office/2011/relationships/webextension" Target="../webextensions/webextension1.xml"/><Relationship Id="rId6" Type="http://schemas.openxmlformats.org/officeDocument/2006/relationships/hyperlink" Target="#'Profit View'!A1"/><Relationship Id="rId5" Type="http://schemas.openxmlformats.org/officeDocument/2006/relationships/hyperlink" Target="#'Store Dashboard'!A1"/><Relationship Id="rId4" Type="http://schemas.openxmlformats.org/officeDocument/2006/relationships/hyperlink" Target="#'Time Frame'!A1"/></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Store Dashboard'!A1"/><Relationship Id="rId3" Type="http://schemas.openxmlformats.org/officeDocument/2006/relationships/image" Target="../media/image11.png"/><Relationship Id="rId7" Type="http://schemas.openxmlformats.org/officeDocument/2006/relationships/image" Target="../media/image14.emf"/><Relationship Id="rId12" Type="http://schemas.openxmlformats.org/officeDocument/2006/relationships/hyperlink" Target="#'Time Frame'!A1"/><Relationship Id="rId2" Type="http://schemas.openxmlformats.org/officeDocument/2006/relationships/image" Target="../media/image10.png"/><Relationship Id="rId1" Type="http://schemas.openxmlformats.org/officeDocument/2006/relationships/chart" Target="../charts/chart6.xml"/><Relationship Id="rId6" Type="http://schemas.openxmlformats.org/officeDocument/2006/relationships/chart" Target="../charts/chart7.xml"/><Relationship Id="rId11" Type="http://schemas.openxmlformats.org/officeDocument/2006/relationships/chart" Target="../charts/chart11.xml"/><Relationship Id="rId5" Type="http://schemas.openxmlformats.org/officeDocument/2006/relationships/image" Target="../media/image13.png"/><Relationship Id="rId10" Type="http://schemas.openxmlformats.org/officeDocument/2006/relationships/chart" Target="../charts/chart10.xml"/><Relationship Id="rId4" Type="http://schemas.openxmlformats.org/officeDocument/2006/relationships/image" Target="../media/image12.png"/><Relationship Id="rId9" Type="http://schemas.openxmlformats.org/officeDocument/2006/relationships/chart" Target="../charts/chart9.xml"/><Relationship Id="rId14" Type="http://schemas.openxmlformats.org/officeDocument/2006/relationships/hyperlink" Target="#'Profit View'!A1"/></Relationships>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absolute">
    <xdr:from>
      <xdr:col>16</xdr:col>
      <xdr:colOff>923924</xdr:colOff>
      <xdr:row>0</xdr:row>
      <xdr:rowOff>0</xdr:rowOff>
    </xdr:from>
    <xdr:to>
      <xdr:col>26</xdr:col>
      <xdr:colOff>66672</xdr:colOff>
      <xdr:row>51</xdr:row>
      <xdr:rowOff>57150</xdr:rowOff>
    </xdr:to>
    <xdr:sp macro="" textlink="">
      <xdr:nvSpPr>
        <xdr:cNvPr id="2" name="Moon 1">
          <a:extLst>
            <a:ext uri="{FF2B5EF4-FFF2-40B4-BE49-F238E27FC236}">
              <a16:creationId xmlns:a16="http://schemas.microsoft.com/office/drawing/2014/main" id="{00000000-0008-0000-0000-000002000000}"/>
            </a:ext>
          </a:extLst>
        </xdr:cNvPr>
        <xdr:cNvSpPr/>
      </xdr:nvSpPr>
      <xdr:spPr>
        <a:xfrm flipH="1">
          <a:off x="11287124" y="0"/>
          <a:ext cx="6453186" cy="8643938"/>
        </a:xfrm>
        <a:prstGeom prst="moon">
          <a:avLst>
            <a:gd name="adj" fmla="val 52046"/>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971548</xdr:colOff>
      <xdr:row>0</xdr:row>
      <xdr:rowOff>0</xdr:rowOff>
    </xdr:from>
    <xdr:to>
      <xdr:col>26</xdr:col>
      <xdr:colOff>114296</xdr:colOff>
      <xdr:row>51</xdr:row>
      <xdr:rowOff>57150</xdr:rowOff>
    </xdr:to>
    <xdr:sp macro="" textlink="">
      <xdr:nvSpPr>
        <xdr:cNvPr id="3" name="Moon 2">
          <a:extLst>
            <a:ext uri="{FF2B5EF4-FFF2-40B4-BE49-F238E27FC236}">
              <a16:creationId xmlns:a16="http://schemas.microsoft.com/office/drawing/2014/main" id="{00000000-0008-0000-0000-000003000000}"/>
            </a:ext>
          </a:extLst>
        </xdr:cNvPr>
        <xdr:cNvSpPr/>
      </xdr:nvSpPr>
      <xdr:spPr>
        <a:xfrm flipH="1">
          <a:off x="11334748" y="0"/>
          <a:ext cx="6453186" cy="8643938"/>
        </a:xfrm>
        <a:prstGeom prst="moon">
          <a:avLst>
            <a:gd name="adj" fmla="val 52046"/>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171450</xdr:colOff>
      <xdr:row>4</xdr:row>
      <xdr:rowOff>57148</xdr:rowOff>
    </xdr:from>
    <xdr:to>
      <xdr:col>22</xdr:col>
      <xdr:colOff>100014</xdr:colOff>
      <xdr:row>8</xdr:row>
      <xdr:rowOff>85724</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13473113" y="85723"/>
          <a:ext cx="1709739" cy="804864"/>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76199</xdr:colOff>
      <xdr:row>4</xdr:row>
      <xdr:rowOff>38099</xdr:rowOff>
    </xdr:from>
    <xdr:to>
      <xdr:col>16</xdr:col>
      <xdr:colOff>1033462</xdr:colOff>
      <xdr:row>7</xdr:row>
      <xdr:rowOff>57150</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76199" y="66674"/>
          <a:ext cx="11320463" cy="614364"/>
        </a:xfrm>
        <a:prstGeom prst="rect">
          <a:avLst/>
        </a:prstGeom>
        <a:gradFill flip="none" rotWithShape="1">
          <a:gsLst>
            <a:gs pos="0">
              <a:schemeClr val="bg1"/>
            </a:gs>
            <a:gs pos="52000">
              <a:schemeClr val="bg1">
                <a:alpha val="50000"/>
              </a:schemeClr>
            </a:gs>
            <a:gs pos="100000">
              <a:schemeClr val="bg1"/>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228600</xdr:colOff>
      <xdr:row>8</xdr:row>
      <xdr:rowOff>95250</xdr:rowOff>
    </xdr:from>
    <xdr:to>
      <xdr:col>18</xdr:col>
      <xdr:colOff>33338</xdr:colOff>
      <xdr:row>45</xdr:row>
      <xdr:rowOff>147637</xdr:rowOff>
    </xdr:to>
    <xdr:grpSp>
      <xdr:nvGrpSpPr>
        <xdr:cNvPr id="24" name="Group 23">
          <a:extLst>
            <a:ext uri="{FF2B5EF4-FFF2-40B4-BE49-F238E27FC236}">
              <a16:creationId xmlns:a16="http://schemas.microsoft.com/office/drawing/2014/main" id="{00000000-0008-0000-0000-000018000000}"/>
            </a:ext>
          </a:extLst>
        </xdr:cNvPr>
        <xdr:cNvGrpSpPr/>
      </xdr:nvGrpSpPr>
      <xdr:grpSpPr>
        <a:xfrm>
          <a:off x="6057900" y="900113"/>
          <a:ext cx="6424613" cy="6748462"/>
          <a:chOff x="5938838" y="976313"/>
          <a:chExt cx="6424613" cy="6329362"/>
        </a:xfrm>
      </xdr:grpSpPr>
      <xdr:sp macro="" textlink="">
        <xdr:nvSpPr>
          <xdr:cNvPr id="4" name="Rectangle: Diagonal Corners Rounded 3">
            <a:extLst>
              <a:ext uri="{FF2B5EF4-FFF2-40B4-BE49-F238E27FC236}">
                <a16:creationId xmlns:a16="http://schemas.microsoft.com/office/drawing/2014/main" id="{00000000-0008-0000-0000-000004000000}"/>
              </a:ext>
            </a:extLst>
          </xdr:cNvPr>
          <xdr:cNvSpPr/>
        </xdr:nvSpPr>
        <xdr:spPr>
          <a:xfrm>
            <a:off x="5962651" y="976313"/>
            <a:ext cx="6400800" cy="6329362"/>
          </a:xfrm>
          <a:prstGeom prst="round2DiagRect">
            <a:avLst>
              <a:gd name="adj1" fmla="val 8695"/>
              <a:gd name="adj2" fmla="val 125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6001024" y="4653275"/>
          <a:ext cx="5987126" cy="239954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6337987" y="2586245"/>
          <a:ext cx="5751376" cy="199517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6014584" y="2214057"/>
            <a:ext cx="3767531" cy="353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Revenue vs</a:t>
            </a:r>
            <a:r>
              <a:rPr lang="en-US" sz="1600" b="1" baseline="0"/>
              <a:t> Total Target by Month</a:t>
            </a:r>
            <a:endParaRPr lang="en-US" sz="1600" b="1"/>
          </a:p>
        </xdr:txBody>
      </xdr:sp>
      <xdr:cxnSp macro="">
        <xdr:nvCxnSpPr>
          <xdr:cNvPr id="11" name="Straight Connector 10">
            <a:extLst>
              <a:ext uri="{FF2B5EF4-FFF2-40B4-BE49-F238E27FC236}">
                <a16:creationId xmlns:a16="http://schemas.microsoft.com/office/drawing/2014/main" id="{00000000-0008-0000-0000-00000B000000}"/>
              </a:ext>
            </a:extLst>
          </xdr:cNvPr>
          <xdr:cNvCxnSpPr>
            <a:endCxn id="5" idx="2"/>
          </xdr:cNvCxnSpPr>
        </xdr:nvCxnSpPr>
        <xdr:spPr>
          <a:xfrm>
            <a:off x="5938838" y="2552700"/>
            <a:ext cx="1959512" cy="14871"/>
          </a:xfrm>
          <a:prstGeom prst="line">
            <a:avLst/>
          </a:prstGeom>
          <a:ln w="19050">
            <a:solidFill>
              <a:schemeClr val="bg1">
                <a:lumMod val="50000"/>
              </a:schemeClr>
            </a:solidFill>
            <a:tailEnd w="lg" len="med"/>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xmlns:a14="http://schemas.microsoft.com/office/drawing/2010/main">
        <mc:Choice Requires="a14">
          <xdr:pic>
            <xdr:nvPicPr>
              <xdr:cNvPr id="16" name="Picture 15">
                <a:extLst>
                  <a:ext uri="{FF2B5EF4-FFF2-40B4-BE49-F238E27FC236}">
                    <a16:creationId xmlns:a16="http://schemas.microsoft.com/office/drawing/2014/main" id="{00000000-0008-0000-0000-000010000000}"/>
                  </a:ext>
                </a:extLst>
              </xdr:cNvPr>
              <xdr:cNvPicPr>
                <a:picLocks noChangeAspect="1" noChangeArrowheads="1"/>
                <a:extLst>
                  <a:ext uri="{84589F7E-364E-4C9E-8A38-B11213B215E9}">
                    <a14:cameraTool cellRange="'Analysis 02'!$T$7" spid="_x0000_s4580"/>
                  </a:ext>
                </a:extLst>
              </xdr:cNvPicPr>
            </xdr:nvPicPr>
            <xdr:blipFill>
              <a:blip xmlns:r="http://schemas.openxmlformats.org/officeDocument/2006/relationships" r:embed="rId3"/>
              <a:srcRect/>
              <a:stretch>
                <a:fillRect/>
              </a:stretch>
            </xdr:blipFill>
            <xdr:spPr bwMode="auto">
              <a:xfrm>
                <a:off x="10717628" y="1372026"/>
                <a:ext cx="1319900" cy="430998"/>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5983795" y="1076457"/>
            <a:ext cx="1934919" cy="406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Revenue</a:t>
            </a:r>
            <a:endParaRPr lang="en-US" sz="1600" b="1"/>
          </a:p>
        </xdr:txBody>
      </xdr:sp>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8198358" y="1062111"/>
            <a:ext cx="1934919" cy="401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Target</a:t>
            </a:r>
          </a:p>
        </xdr:txBody>
      </xdr:sp>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10412921" y="1038533"/>
            <a:ext cx="1934919" cy="4213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Varaince</a:t>
            </a:r>
          </a:p>
        </xdr:txBody>
      </xdr:sp>
      <xdr:sp macro="" textlink="'Analysis 02'!R6">
        <xdr:nvSpPr>
          <xdr:cNvPr id="25" name="TextBox 24">
            <a:extLst>
              <a:ext uri="{FF2B5EF4-FFF2-40B4-BE49-F238E27FC236}">
                <a16:creationId xmlns:a16="http://schemas.microsoft.com/office/drawing/2014/main" id="{00000000-0008-0000-0000-000019000000}"/>
              </a:ext>
            </a:extLst>
          </xdr:cNvPr>
          <xdr:cNvSpPr txBox="1"/>
        </xdr:nvSpPr>
        <xdr:spPr>
          <a:xfrm>
            <a:off x="6234023" y="1381256"/>
            <a:ext cx="1676929" cy="406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450AEB-CA19-4346-9CB8-24A33C6CA350}" type="TxLink">
              <a:rPr lang="en-US" sz="2400" b="0" i="0" u="none" strike="noStrike">
                <a:solidFill>
                  <a:srgbClr val="1591C0"/>
                </a:solidFill>
                <a:latin typeface="Calibri"/>
                <a:ea typeface="Calibri"/>
                <a:cs typeface="Calibri"/>
              </a:rPr>
              <a:pPr algn="ctr"/>
              <a:t>$5M</a:t>
            </a:fld>
            <a:endParaRPr lang="en-US" sz="2800" b="1">
              <a:solidFill>
                <a:srgbClr val="1591C0"/>
              </a:solidFill>
            </a:endParaRPr>
          </a:p>
        </xdr:txBody>
      </xdr:sp>
      <xdr:sp macro="" textlink="'Analysis 02'!S6">
        <xdr:nvSpPr>
          <xdr:cNvPr id="26" name="TextBox 25">
            <a:extLst>
              <a:ext uri="{FF2B5EF4-FFF2-40B4-BE49-F238E27FC236}">
                <a16:creationId xmlns:a16="http://schemas.microsoft.com/office/drawing/2014/main" id="{00000000-0008-0000-0000-00001A000000}"/>
              </a:ext>
            </a:extLst>
          </xdr:cNvPr>
          <xdr:cNvSpPr txBox="1"/>
        </xdr:nvSpPr>
        <xdr:spPr>
          <a:xfrm>
            <a:off x="8871832" y="1381198"/>
            <a:ext cx="1138711" cy="4019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C78B3B-AA86-450B-83C8-DF70E2D2CAEE}" type="TxLink">
              <a:rPr lang="en-US" sz="2400" b="0" i="0" u="none" strike="noStrike">
                <a:solidFill>
                  <a:schemeClr val="bg1">
                    <a:lumMod val="50000"/>
                  </a:schemeClr>
                </a:solidFill>
                <a:latin typeface="Calibri"/>
                <a:ea typeface="Calibri"/>
                <a:cs typeface="Calibri"/>
              </a:rPr>
              <a:pPr algn="ctr"/>
              <a:t>$5M</a:t>
            </a:fld>
            <a:endParaRPr lang="en-US" sz="2800" b="1">
              <a:solidFill>
                <a:schemeClr val="bg1">
                  <a:lumMod val="50000"/>
                </a:schemeClr>
              </a:solidFill>
            </a:endParaRPr>
          </a:p>
        </xdr:txBody>
      </xdr:sp>
      <xdr:sp macro="" textlink="">
        <xdr:nvSpPr>
          <xdr:cNvPr id="28" name="Rectangle 27">
            <a:extLst>
              <a:ext uri="{FF2B5EF4-FFF2-40B4-BE49-F238E27FC236}">
                <a16:creationId xmlns:a16="http://schemas.microsoft.com/office/drawing/2014/main" id="{00000000-0008-0000-0000-00001C000000}"/>
              </a:ext>
            </a:extLst>
          </xdr:cNvPr>
          <xdr:cNvSpPr/>
        </xdr:nvSpPr>
        <xdr:spPr>
          <a:xfrm>
            <a:off x="6262687" y="1216028"/>
            <a:ext cx="45719" cy="527851"/>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0000-00001D000000}"/>
              </a:ext>
            </a:extLst>
          </xdr:cNvPr>
          <xdr:cNvSpPr/>
        </xdr:nvSpPr>
        <xdr:spPr>
          <a:xfrm>
            <a:off x="8577262" y="1196979"/>
            <a:ext cx="45719" cy="527851"/>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0000-00001E000000}"/>
              </a:ext>
            </a:extLst>
          </xdr:cNvPr>
          <xdr:cNvSpPr/>
        </xdr:nvSpPr>
        <xdr:spPr>
          <a:xfrm>
            <a:off x="10910887" y="1239841"/>
            <a:ext cx="45719" cy="527851"/>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109537</xdr:colOff>
      <xdr:row>8</xdr:row>
      <xdr:rowOff>152398</xdr:rowOff>
    </xdr:from>
    <xdr:to>
      <xdr:col>4</xdr:col>
      <xdr:colOff>338138</xdr:colOff>
      <xdr:row>29</xdr:row>
      <xdr:rowOff>19049</xdr:rowOff>
    </xdr:to>
    <xdr:sp macro="" textlink="">
      <xdr:nvSpPr>
        <xdr:cNvPr id="31" name="Rectangle: Diagonal Corners Rounded 30">
          <a:extLst>
            <a:ext uri="{FF2B5EF4-FFF2-40B4-BE49-F238E27FC236}">
              <a16:creationId xmlns:a16="http://schemas.microsoft.com/office/drawing/2014/main" id="{00000000-0008-0000-0000-00001F000000}"/>
            </a:ext>
          </a:extLst>
        </xdr:cNvPr>
        <xdr:cNvSpPr/>
      </xdr:nvSpPr>
      <xdr:spPr>
        <a:xfrm>
          <a:off x="109537" y="957261"/>
          <a:ext cx="2819401" cy="3667126"/>
        </a:xfrm>
        <a:prstGeom prst="round2DiagRect">
          <a:avLst>
            <a:gd name="adj1" fmla="val 8695"/>
            <a:gd name="adj2" fmla="val 125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438149</xdr:colOff>
      <xdr:row>8</xdr:row>
      <xdr:rowOff>123826</xdr:rowOff>
    </xdr:from>
    <xdr:to>
      <xdr:col>8</xdr:col>
      <xdr:colOff>614362</xdr:colOff>
      <xdr:row>28</xdr:row>
      <xdr:rowOff>128588</xdr:rowOff>
    </xdr:to>
    <xdr:grpSp>
      <xdr:nvGrpSpPr>
        <xdr:cNvPr id="52" name="Group 51">
          <a:extLst>
            <a:ext uri="{FF2B5EF4-FFF2-40B4-BE49-F238E27FC236}">
              <a16:creationId xmlns:a16="http://schemas.microsoft.com/office/drawing/2014/main" id="{00000000-0008-0000-0000-000034000000}"/>
            </a:ext>
          </a:extLst>
        </xdr:cNvPr>
        <xdr:cNvGrpSpPr/>
      </xdr:nvGrpSpPr>
      <xdr:grpSpPr>
        <a:xfrm>
          <a:off x="3028949" y="928689"/>
          <a:ext cx="2767013" cy="3624262"/>
          <a:chOff x="2709540" y="838055"/>
          <a:chExt cx="2804405" cy="4281489"/>
        </a:xfrm>
      </xdr:grpSpPr>
      <xdr:sp macro="" textlink="">
        <xdr:nvSpPr>
          <xdr:cNvPr id="32" name="Rectangle: Diagonal Corners Rounded 31">
            <a:extLst>
              <a:ext uri="{FF2B5EF4-FFF2-40B4-BE49-F238E27FC236}">
                <a16:creationId xmlns:a16="http://schemas.microsoft.com/office/drawing/2014/main" id="{00000000-0008-0000-0000-000020000000}"/>
              </a:ext>
            </a:extLst>
          </xdr:cNvPr>
          <xdr:cNvSpPr/>
        </xdr:nvSpPr>
        <xdr:spPr>
          <a:xfrm>
            <a:off x="2709540" y="838055"/>
            <a:ext cx="2804405" cy="4281489"/>
          </a:xfrm>
          <a:prstGeom prst="round2DiagRect">
            <a:avLst>
              <a:gd name="adj1" fmla="val 8695"/>
              <a:gd name="adj2" fmla="val 125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pic>
            <xdr:nvPicPr>
              <xdr:cNvPr id="34" name="Picture 33">
                <a:extLst>
                  <a:ext uri="{FF2B5EF4-FFF2-40B4-BE49-F238E27FC236}">
                    <a16:creationId xmlns:a16="http://schemas.microsoft.com/office/drawing/2014/main" id="{00000000-0008-0000-0000-000022000000}"/>
                  </a:ext>
                </a:extLst>
              </xdr:cNvPr>
              <xdr:cNvPicPr>
                <a:picLocks noChangeAspect="1" noChangeArrowheads="1"/>
                <a:extLst>
                  <a:ext uri="{84589F7E-364E-4C9E-8A38-B11213B215E9}">
                    <a14:cameraTool cellRange="'Walfe Chart'!$H$22:$Q$31" spid="_x0000_s4581"/>
                  </a:ext>
                </a:extLst>
              </xdr:cNvPicPr>
            </xdr:nvPicPr>
            <xdr:blipFill>
              <a:blip xmlns:r="http://schemas.openxmlformats.org/officeDocument/2006/relationships" r:embed="rId4"/>
              <a:srcRect/>
              <a:stretch>
                <a:fillRect/>
              </a:stretch>
            </xdr:blipFill>
            <xdr:spPr bwMode="auto">
              <a:xfrm>
                <a:off x="2833689" y="1290638"/>
                <a:ext cx="1638299" cy="1538421"/>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36" name="Picture 35">
                <a:extLst>
                  <a:ext uri="{FF2B5EF4-FFF2-40B4-BE49-F238E27FC236}">
                    <a16:creationId xmlns:a16="http://schemas.microsoft.com/office/drawing/2014/main" id="{00000000-0008-0000-0000-000024000000}"/>
                  </a:ext>
                </a:extLst>
              </xdr:cNvPr>
              <xdr:cNvPicPr>
                <a:picLocks noChangeAspect="1" noChangeArrowheads="1"/>
                <a:extLst>
                  <a:ext uri="{84589F7E-364E-4C9E-8A38-B11213B215E9}">
                    <a14:cameraTool cellRange="'Walfe Chart'!$S$7:$AB$16" spid="_x0000_s4582"/>
                  </a:ext>
                </a:extLst>
              </xdr:cNvPicPr>
            </xdr:nvPicPr>
            <xdr:blipFill>
              <a:blip xmlns:r="http://schemas.openxmlformats.org/officeDocument/2006/relationships" r:embed="rId5"/>
              <a:srcRect/>
              <a:stretch>
                <a:fillRect/>
              </a:stretch>
            </xdr:blipFill>
            <xdr:spPr bwMode="auto">
              <a:xfrm>
                <a:off x="2871786" y="3309938"/>
                <a:ext cx="1614489" cy="1557712"/>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TextBox 36">
            <a:extLst>
              <a:ext uri="{FF2B5EF4-FFF2-40B4-BE49-F238E27FC236}">
                <a16:creationId xmlns:a16="http://schemas.microsoft.com/office/drawing/2014/main" id="{00000000-0008-0000-0000-000025000000}"/>
              </a:ext>
            </a:extLst>
          </xdr:cNvPr>
          <xdr:cNvSpPr txBox="1"/>
        </xdr:nvSpPr>
        <xdr:spPr>
          <a:xfrm>
            <a:off x="2843213" y="885825"/>
            <a:ext cx="1340976" cy="249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Revenue</a:t>
            </a:r>
          </a:p>
        </xdr:txBody>
      </xdr:sp>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2762251" y="2957514"/>
            <a:ext cx="1092286" cy="19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Revenue</a:t>
            </a:r>
          </a:p>
        </xdr:txBody>
      </xdr:sp>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2767013" y="3124202"/>
            <a:ext cx="1048400" cy="176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Generated</a:t>
            </a:r>
          </a:p>
        </xdr:txBody>
      </xdr:sp>
      <xdr:sp macro="" textlink="">
        <xdr:nvSpPr>
          <xdr:cNvPr id="43" name="TextBox 42">
            <a:extLst>
              <a:ext uri="{FF2B5EF4-FFF2-40B4-BE49-F238E27FC236}">
                <a16:creationId xmlns:a16="http://schemas.microsoft.com/office/drawing/2014/main" id="{00000000-0008-0000-0000-00002B000000}"/>
              </a:ext>
            </a:extLst>
          </xdr:cNvPr>
          <xdr:cNvSpPr txBox="1"/>
        </xdr:nvSpPr>
        <xdr:spPr>
          <a:xfrm>
            <a:off x="4433888" y="2019092"/>
            <a:ext cx="994761" cy="306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591C0"/>
                </a:solidFill>
              </a:rPr>
              <a:t>Weekends</a:t>
            </a:r>
          </a:p>
        </xdr:txBody>
      </xdr:sp>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4419600" y="1747272"/>
            <a:ext cx="1066800" cy="306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Revenue by</a:t>
            </a:r>
          </a:p>
        </xdr:txBody>
      </xdr:sp>
      <xdr:sp macro="" textlink="">
        <xdr:nvSpPr>
          <xdr:cNvPr id="45" name="TextBox 44">
            <a:extLst>
              <a:ext uri="{FF2B5EF4-FFF2-40B4-BE49-F238E27FC236}">
                <a16:creationId xmlns:a16="http://schemas.microsoft.com/office/drawing/2014/main" id="{00000000-0008-0000-0000-00002D000000}"/>
              </a:ext>
            </a:extLst>
          </xdr:cNvPr>
          <xdr:cNvSpPr txBox="1"/>
        </xdr:nvSpPr>
        <xdr:spPr>
          <a:xfrm>
            <a:off x="2847975" y="1057276"/>
            <a:ext cx="1160555" cy="221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t>Generated</a:t>
            </a:r>
          </a:p>
        </xdr:txBody>
      </xdr:sp>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4429126" y="3814045"/>
            <a:ext cx="975256" cy="306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lumMod val="50000"/>
                  </a:schemeClr>
                </a:solidFill>
              </a:rPr>
              <a:t>Weekdays</a:t>
            </a:r>
          </a:p>
        </xdr:txBody>
      </xdr:sp>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4433889" y="3556869"/>
            <a:ext cx="1066800" cy="306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Revenue by</a:t>
            </a:r>
          </a:p>
        </xdr:txBody>
      </xdr:sp>
      <xdr:sp macro="" textlink="'Walfe Chart'!D5">
        <xdr:nvSpPr>
          <xdr:cNvPr id="48" name="TextBox 47">
            <a:extLst>
              <a:ext uri="{FF2B5EF4-FFF2-40B4-BE49-F238E27FC236}">
                <a16:creationId xmlns:a16="http://schemas.microsoft.com/office/drawing/2014/main" id="{00000000-0008-0000-0000-000030000000}"/>
              </a:ext>
            </a:extLst>
          </xdr:cNvPr>
          <xdr:cNvSpPr txBox="1"/>
        </xdr:nvSpPr>
        <xdr:spPr>
          <a:xfrm>
            <a:off x="4481513" y="2262576"/>
            <a:ext cx="916740"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A96ECB-0296-4CEF-962B-AE0FA1815724}" type="TxLink">
              <a:rPr lang="en-US" sz="2400" b="0" i="0" u="none" strike="noStrike">
                <a:solidFill>
                  <a:srgbClr val="1591C0"/>
                </a:solidFill>
                <a:latin typeface="Calibri"/>
                <a:ea typeface="Calibri"/>
                <a:cs typeface="Calibri"/>
              </a:rPr>
              <a:pPr algn="ctr"/>
              <a:t>29%</a:t>
            </a:fld>
            <a:endParaRPr lang="en-US" sz="5400" b="1">
              <a:solidFill>
                <a:srgbClr val="1591C0"/>
              </a:solidFill>
            </a:endParaRPr>
          </a:p>
        </xdr:txBody>
      </xdr:sp>
      <xdr:sp macro="" textlink="'Walfe Chart'!D6">
        <xdr:nvSpPr>
          <xdr:cNvPr id="49" name="TextBox 48">
            <a:extLst>
              <a:ext uri="{FF2B5EF4-FFF2-40B4-BE49-F238E27FC236}">
                <a16:creationId xmlns:a16="http://schemas.microsoft.com/office/drawing/2014/main" id="{00000000-0008-0000-0000-000031000000}"/>
              </a:ext>
            </a:extLst>
          </xdr:cNvPr>
          <xdr:cNvSpPr txBox="1"/>
        </xdr:nvSpPr>
        <xdr:spPr>
          <a:xfrm>
            <a:off x="4467228" y="4056333"/>
            <a:ext cx="897232"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77BBD1-B3BA-4ABC-902C-3EF887F39C68}" type="TxLink">
              <a:rPr lang="en-US" sz="2400" b="0" i="0" u="none" strike="noStrike">
                <a:solidFill>
                  <a:schemeClr val="bg1">
                    <a:lumMod val="50000"/>
                  </a:schemeClr>
                </a:solidFill>
                <a:latin typeface="Calibri"/>
                <a:ea typeface="Calibri"/>
                <a:cs typeface="Calibri"/>
              </a:rPr>
              <a:pPr algn="ctr"/>
              <a:t>71%</a:t>
            </a:fld>
            <a:endParaRPr lang="en-US" sz="5400" b="1">
              <a:solidFill>
                <a:schemeClr val="bg1">
                  <a:lumMod val="50000"/>
                </a:schemeClr>
              </a:solidFill>
            </a:endParaRPr>
          </a:p>
        </xdr:txBody>
      </xdr:sp>
      <xdr:sp macro="" textlink="'Analysis 02'!S21">
        <xdr:nvSpPr>
          <xdr:cNvPr id="50" name="TextBox 49">
            <a:extLst>
              <a:ext uri="{FF2B5EF4-FFF2-40B4-BE49-F238E27FC236}">
                <a16:creationId xmlns:a16="http://schemas.microsoft.com/office/drawing/2014/main" id="{00000000-0008-0000-0000-000032000000}"/>
              </a:ext>
            </a:extLst>
          </xdr:cNvPr>
          <xdr:cNvSpPr txBox="1"/>
        </xdr:nvSpPr>
        <xdr:spPr>
          <a:xfrm>
            <a:off x="3771901" y="852485"/>
            <a:ext cx="916740"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DE1780-0E1B-4F5C-BB48-DB1BF2361728}" type="TxLink">
              <a:rPr lang="en-US" sz="1400" b="1" i="0" u="none" strike="noStrike">
                <a:solidFill>
                  <a:schemeClr val="tx1">
                    <a:lumMod val="75000"/>
                    <a:lumOff val="25000"/>
                  </a:schemeClr>
                </a:solidFill>
                <a:latin typeface="Calibri"/>
                <a:ea typeface="Calibri"/>
                <a:cs typeface="Calibri"/>
              </a:rPr>
              <a:pPr algn="ctr"/>
              <a:t>$2M</a:t>
            </a:fld>
            <a:endParaRPr lang="en-US" sz="1400" b="1" i="0" u="none" strike="noStrike">
              <a:solidFill>
                <a:schemeClr val="tx1">
                  <a:lumMod val="75000"/>
                  <a:lumOff val="25000"/>
                </a:schemeClr>
              </a:solidFill>
              <a:latin typeface="Calibri"/>
              <a:ea typeface="Calibri"/>
              <a:cs typeface="Calibri"/>
            </a:endParaRPr>
          </a:p>
        </xdr:txBody>
      </xdr:sp>
      <xdr:sp macro="" textlink="'Analysis 02'!S20">
        <xdr:nvSpPr>
          <xdr:cNvPr id="51" name="TextBox 50">
            <a:extLst>
              <a:ext uri="{FF2B5EF4-FFF2-40B4-BE49-F238E27FC236}">
                <a16:creationId xmlns:a16="http://schemas.microsoft.com/office/drawing/2014/main" id="{00000000-0008-0000-0000-000033000000}"/>
              </a:ext>
            </a:extLst>
          </xdr:cNvPr>
          <xdr:cNvSpPr txBox="1"/>
        </xdr:nvSpPr>
        <xdr:spPr>
          <a:xfrm>
            <a:off x="3695701" y="2943222"/>
            <a:ext cx="916740"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1EA9CC-54D5-4D4D-9E2C-6D3B5507DA4A}" type="TxLink">
              <a:rPr lang="en-US" sz="1400" b="1" i="0" u="none" strike="noStrike">
                <a:solidFill>
                  <a:schemeClr val="tx1">
                    <a:lumMod val="75000"/>
                    <a:lumOff val="25000"/>
                  </a:schemeClr>
                </a:solidFill>
                <a:latin typeface="Calibri"/>
                <a:ea typeface="Calibri"/>
                <a:cs typeface="Calibri"/>
              </a:rPr>
              <a:pPr marL="0" indent="0" algn="ctr"/>
              <a:t>$4M</a:t>
            </a:fld>
            <a:endParaRPr lang="en-US" sz="1400" b="1" i="0" u="none" strike="noStrike">
              <a:solidFill>
                <a:schemeClr val="tx1">
                  <a:lumMod val="75000"/>
                  <a:lumOff val="25000"/>
                </a:schemeClr>
              </a:solidFill>
              <a:latin typeface="Calibri"/>
              <a:ea typeface="Calibri"/>
              <a:cs typeface="Calibri"/>
            </a:endParaRPr>
          </a:p>
        </xdr:txBody>
      </xdr:sp>
    </xdr:grpSp>
    <xdr:clientData/>
  </xdr:twoCellAnchor>
  <xdr:twoCellAnchor>
    <xdr:from>
      <xdr:col>0</xdr:col>
      <xdr:colOff>114302</xdr:colOff>
      <xdr:row>14</xdr:row>
      <xdr:rowOff>152400</xdr:rowOff>
    </xdr:from>
    <xdr:to>
      <xdr:col>4</xdr:col>
      <xdr:colOff>128588</xdr:colOff>
      <xdr:row>24</xdr:row>
      <xdr:rowOff>28576</xdr:rowOff>
    </xdr:to>
    <xdr:graphicFrame macro="">
      <xdr:nvGraphicFramePr>
        <xdr:cNvPr id="38" name="Chart 37">
          <a:extLst>
            <a:ext uri="{FF2B5EF4-FFF2-40B4-BE49-F238E27FC236}">
              <a16:creationId xmlns:a16="http://schemas.microsoft.com/office/drawing/2014/main" id="{00000000-0008-0000-00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100011</xdr:colOff>
      <xdr:row>8</xdr:row>
      <xdr:rowOff>119061</xdr:rowOff>
    </xdr:from>
    <xdr:to>
      <xdr:col>3</xdr:col>
      <xdr:colOff>109538</xdr:colOff>
      <xdr:row>11</xdr:row>
      <xdr:rowOff>119062</xdr:rowOff>
    </xdr:to>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100011" y="923924"/>
          <a:ext cx="1952627" cy="542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Revenue by Quarter vs Percentage change</a:t>
          </a:r>
        </a:p>
      </xdr:txBody>
    </xdr:sp>
    <xdr:clientData/>
  </xdr:twoCellAnchor>
  <xdr:twoCellAnchor>
    <xdr:from>
      <xdr:col>0</xdr:col>
      <xdr:colOff>71436</xdr:colOff>
      <xdr:row>11</xdr:row>
      <xdr:rowOff>1</xdr:rowOff>
    </xdr:from>
    <xdr:to>
      <xdr:col>4</xdr:col>
      <xdr:colOff>47625</xdr:colOff>
      <xdr:row>14</xdr:row>
      <xdr:rowOff>71438</xdr:rowOff>
    </xdr:to>
    <xdr:sp macro="" textlink="'Analysis 02'!X27">
      <xdr:nvSpPr>
        <xdr:cNvPr id="54" name="TextBox 53">
          <a:extLst>
            <a:ext uri="{FF2B5EF4-FFF2-40B4-BE49-F238E27FC236}">
              <a16:creationId xmlns:a16="http://schemas.microsoft.com/office/drawing/2014/main" id="{00000000-0008-0000-0000-000036000000}"/>
            </a:ext>
          </a:extLst>
        </xdr:cNvPr>
        <xdr:cNvSpPr txBox="1"/>
      </xdr:nvSpPr>
      <xdr:spPr>
        <a:xfrm>
          <a:off x="71436" y="1347789"/>
          <a:ext cx="2566989" cy="614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D80FD18-CF5B-4951-82DC-3209E0A4BA19}" type="TxLink">
            <a:rPr lang="en-US" sz="1400" b="0" i="1" u="none" strike="noStrike">
              <a:solidFill>
                <a:schemeClr val="bg2">
                  <a:lumMod val="25000"/>
                </a:schemeClr>
              </a:solidFill>
              <a:latin typeface="Calibri"/>
              <a:ea typeface="Calibri"/>
              <a:cs typeface="Calibri"/>
            </a:rPr>
            <a:pPr/>
            <a:t>The line in the chart indicate $1,361,702 Averange Revenue</a:t>
          </a:fld>
          <a:endParaRPr lang="en-US" sz="1800" b="0" i="1">
            <a:solidFill>
              <a:schemeClr val="bg2">
                <a:lumMod val="25000"/>
              </a:schemeClr>
            </a:solidFill>
          </a:endParaRPr>
        </a:p>
      </xdr:txBody>
    </xdr:sp>
    <xdr:clientData/>
  </xdr:twoCellAnchor>
  <xdr:twoCellAnchor>
    <xdr:from>
      <xdr:col>0</xdr:col>
      <xdr:colOff>428624</xdr:colOff>
      <xdr:row>25</xdr:row>
      <xdr:rowOff>33336</xdr:rowOff>
    </xdr:from>
    <xdr:to>
      <xdr:col>0</xdr:col>
      <xdr:colOff>576261</xdr:colOff>
      <xdr:row>26</xdr:row>
      <xdr:rowOff>33336</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428624" y="3914774"/>
          <a:ext cx="147637" cy="180975"/>
        </a:xfrm>
        <a:prstGeom prst="ellipse">
          <a:avLst/>
        </a:prstGeom>
        <a:solidFill>
          <a:srgbClr val="70C7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404813</xdr:colOff>
      <xdr:row>27</xdr:row>
      <xdr:rowOff>23813</xdr:rowOff>
    </xdr:from>
    <xdr:to>
      <xdr:col>0</xdr:col>
      <xdr:colOff>547689</xdr:colOff>
      <xdr:row>28</xdr:row>
      <xdr:rowOff>14288</xdr:rowOff>
    </xdr:to>
    <xdr:sp macro="" textlink="">
      <xdr:nvSpPr>
        <xdr:cNvPr id="56" name="Oval 55">
          <a:extLst>
            <a:ext uri="{FF2B5EF4-FFF2-40B4-BE49-F238E27FC236}">
              <a16:creationId xmlns:a16="http://schemas.microsoft.com/office/drawing/2014/main" id="{00000000-0008-0000-0000-000038000000}"/>
            </a:ext>
          </a:extLst>
        </xdr:cNvPr>
        <xdr:cNvSpPr/>
      </xdr:nvSpPr>
      <xdr:spPr>
        <a:xfrm>
          <a:off x="404813" y="4267201"/>
          <a:ext cx="142876" cy="171450"/>
        </a:xfrm>
        <a:prstGeom prst="ellipse">
          <a:avLst/>
        </a:prstGeom>
        <a:solidFill>
          <a:srgbClr val="1F8CA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533401</xdr:colOff>
      <xdr:row>26</xdr:row>
      <xdr:rowOff>119062</xdr:rowOff>
    </xdr:from>
    <xdr:to>
      <xdr:col>3</xdr:col>
      <xdr:colOff>566738</xdr:colOff>
      <xdr:row>26</xdr:row>
      <xdr:rowOff>119064</xdr:rowOff>
    </xdr:to>
    <xdr:cxnSp macro="">
      <xdr:nvCxnSpPr>
        <xdr:cNvPr id="13" name="Straight Connector 12">
          <a:extLst>
            <a:ext uri="{FF2B5EF4-FFF2-40B4-BE49-F238E27FC236}">
              <a16:creationId xmlns:a16="http://schemas.microsoft.com/office/drawing/2014/main" id="{00000000-0008-0000-0000-00000D000000}"/>
            </a:ext>
          </a:extLst>
        </xdr:cNvPr>
        <xdr:cNvCxnSpPr/>
      </xdr:nvCxnSpPr>
      <xdr:spPr>
        <a:xfrm flipV="1">
          <a:off x="1828801" y="4181475"/>
          <a:ext cx="681037" cy="2"/>
        </a:xfrm>
        <a:prstGeom prst="line">
          <a:avLst/>
        </a:prstGeom>
        <a:ln w="22225">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628650</xdr:colOff>
      <xdr:row>25</xdr:row>
      <xdr:rowOff>28575</xdr:rowOff>
    </xdr:from>
    <xdr:to>
      <xdr:col>2</xdr:col>
      <xdr:colOff>410972</xdr:colOff>
      <xdr:row>26</xdr:row>
      <xdr:rowOff>12888</xdr:rowOff>
    </xdr:to>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628650" y="3910013"/>
          <a:ext cx="1077722" cy="16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t>Below</a:t>
          </a:r>
          <a:r>
            <a:rPr lang="en-US" sz="1050" b="1" baseline="0"/>
            <a:t> Average</a:t>
          </a:r>
          <a:endParaRPr lang="en-US" sz="1050" b="1"/>
        </a:p>
      </xdr:txBody>
    </xdr:sp>
    <xdr:clientData/>
  </xdr:twoCellAnchor>
  <xdr:twoCellAnchor>
    <xdr:from>
      <xdr:col>0</xdr:col>
      <xdr:colOff>604838</xdr:colOff>
      <xdr:row>27</xdr:row>
      <xdr:rowOff>38100</xdr:rowOff>
    </xdr:from>
    <xdr:to>
      <xdr:col>2</xdr:col>
      <xdr:colOff>387160</xdr:colOff>
      <xdr:row>28</xdr:row>
      <xdr:rowOff>22413</xdr:rowOff>
    </xdr:to>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604838" y="4281488"/>
          <a:ext cx="1077722" cy="16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Above Average</a:t>
          </a:r>
          <a:endParaRPr lang="en-US" sz="1400">
            <a:effectLst/>
          </a:endParaRPr>
        </a:p>
      </xdr:txBody>
    </xdr:sp>
    <xdr:clientData/>
  </xdr:twoCellAnchor>
  <xdr:twoCellAnchor>
    <xdr:from>
      <xdr:col>2</xdr:col>
      <xdr:colOff>457200</xdr:colOff>
      <xdr:row>25</xdr:row>
      <xdr:rowOff>42862</xdr:rowOff>
    </xdr:from>
    <xdr:to>
      <xdr:col>4</xdr:col>
      <xdr:colOff>239522</xdr:colOff>
      <xdr:row>26</xdr:row>
      <xdr:rowOff>27175</xdr:rowOff>
    </xdr:to>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1752600" y="3924300"/>
          <a:ext cx="1077722" cy="16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Average line</a:t>
          </a:r>
          <a:endParaRPr lang="en-US" sz="1400">
            <a:effectLst/>
          </a:endParaRPr>
        </a:p>
      </xdr:txBody>
    </xdr:sp>
    <xdr:clientData/>
  </xdr:twoCellAnchor>
  <xdr:twoCellAnchor>
    <xdr:from>
      <xdr:col>0</xdr:col>
      <xdr:colOff>104774</xdr:colOff>
      <xdr:row>29</xdr:row>
      <xdr:rowOff>147636</xdr:rowOff>
    </xdr:from>
    <xdr:to>
      <xdr:col>9</xdr:col>
      <xdr:colOff>23813</xdr:colOff>
      <xdr:row>46</xdr:row>
      <xdr:rowOff>28575</xdr:rowOff>
    </xdr:to>
    <xdr:grpSp>
      <xdr:nvGrpSpPr>
        <xdr:cNvPr id="17" name="Group 16">
          <a:extLst>
            <a:ext uri="{FF2B5EF4-FFF2-40B4-BE49-F238E27FC236}">
              <a16:creationId xmlns:a16="http://schemas.microsoft.com/office/drawing/2014/main" id="{00000000-0008-0000-0000-000011000000}"/>
            </a:ext>
          </a:extLst>
        </xdr:cNvPr>
        <xdr:cNvGrpSpPr/>
      </xdr:nvGrpSpPr>
      <xdr:grpSpPr>
        <a:xfrm>
          <a:off x="104774" y="4752974"/>
          <a:ext cx="5748339" cy="2957514"/>
          <a:chOff x="104774" y="4752974"/>
          <a:chExt cx="5748339" cy="3757503"/>
        </a:xfrm>
      </xdr:grpSpPr>
      <xdr:sp macro="" textlink="">
        <xdr:nvSpPr>
          <xdr:cNvPr id="55" name="Rectangle: Diagonal Corners Rounded 54">
            <a:extLst>
              <a:ext uri="{FF2B5EF4-FFF2-40B4-BE49-F238E27FC236}">
                <a16:creationId xmlns:a16="http://schemas.microsoft.com/office/drawing/2014/main" id="{00000000-0008-0000-0000-000037000000}"/>
              </a:ext>
            </a:extLst>
          </xdr:cNvPr>
          <xdr:cNvSpPr/>
        </xdr:nvSpPr>
        <xdr:spPr>
          <a:xfrm>
            <a:off x="142875" y="4786311"/>
            <a:ext cx="5710238" cy="3667126"/>
          </a:xfrm>
          <a:prstGeom prst="round2DiagRect">
            <a:avLst>
              <a:gd name="adj1" fmla="val 8695"/>
              <a:gd name="adj2" fmla="val 125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133349" y="4752974"/>
            <a:ext cx="3954728" cy="542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Revenue by</a:t>
            </a:r>
            <a:r>
              <a:rPr lang="en-US" sz="1400" b="1" baseline="0"/>
              <a:t> Weekdays</a:t>
            </a:r>
            <a:r>
              <a:rPr lang="en-US" sz="1400" b="1"/>
              <a:t> vs Percentage change</a:t>
            </a:r>
          </a:p>
        </xdr:txBody>
      </xdr:sp>
      <xdr:sp macro="" textlink="'Analysis 02'!AF27">
        <xdr:nvSpPr>
          <xdr:cNvPr id="58" name="TextBox 57">
            <a:extLst>
              <a:ext uri="{FF2B5EF4-FFF2-40B4-BE49-F238E27FC236}">
                <a16:creationId xmlns:a16="http://schemas.microsoft.com/office/drawing/2014/main" id="{00000000-0008-0000-0000-00003A000000}"/>
              </a:ext>
            </a:extLst>
          </xdr:cNvPr>
          <xdr:cNvSpPr txBox="1"/>
        </xdr:nvSpPr>
        <xdr:spPr>
          <a:xfrm>
            <a:off x="104774" y="5176839"/>
            <a:ext cx="5199019" cy="614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A3313B8-8CB5-48BF-ABF2-23DF45492CC6}" type="TxLink">
              <a:rPr lang="en-US" sz="1400" b="0" i="0" u="none" strike="noStrike">
                <a:solidFill>
                  <a:schemeClr val="bg2">
                    <a:lumMod val="25000"/>
                  </a:schemeClr>
                </a:solidFill>
                <a:latin typeface="Calibri"/>
                <a:ea typeface="Calibri"/>
                <a:cs typeface="Calibri"/>
              </a:rPr>
              <a:pPr/>
              <a:t>The line in the chart indicate $778,116 Averange Revenue</a:t>
            </a:fld>
            <a:endParaRPr lang="en-US" sz="2400" b="0" i="1">
              <a:solidFill>
                <a:schemeClr val="bg2">
                  <a:lumMod val="25000"/>
                </a:schemeClr>
              </a:solidFill>
            </a:endParaRPr>
          </a:p>
        </xdr:txBody>
      </xdr:sp>
      <xdr:sp macro="" textlink="">
        <xdr:nvSpPr>
          <xdr:cNvPr id="59" name="Oval 58">
            <a:extLst>
              <a:ext uri="{FF2B5EF4-FFF2-40B4-BE49-F238E27FC236}">
                <a16:creationId xmlns:a16="http://schemas.microsoft.com/office/drawing/2014/main" id="{00000000-0008-0000-0000-00003B000000}"/>
              </a:ext>
            </a:extLst>
          </xdr:cNvPr>
          <xdr:cNvSpPr/>
        </xdr:nvSpPr>
        <xdr:spPr>
          <a:xfrm>
            <a:off x="285750" y="8221532"/>
            <a:ext cx="109537" cy="153473"/>
          </a:xfrm>
          <a:prstGeom prst="ellipse">
            <a:avLst/>
          </a:prstGeom>
          <a:solidFill>
            <a:srgbClr val="70C7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Oval 62">
            <a:extLst>
              <a:ext uri="{FF2B5EF4-FFF2-40B4-BE49-F238E27FC236}">
                <a16:creationId xmlns:a16="http://schemas.microsoft.com/office/drawing/2014/main" id="{00000000-0008-0000-0000-00003F000000}"/>
              </a:ext>
            </a:extLst>
          </xdr:cNvPr>
          <xdr:cNvSpPr/>
        </xdr:nvSpPr>
        <xdr:spPr>
          <a:xfrm>
            <a:off x="1733552" y="8224592"/>
            <a:ext cx="119062" cy="193196"/>
          </a:xfrm>
          <a:prstGeom prst="ellipse">
            <a:avLst/>
          </a:prstGeom>
          <a:solidFill>
            <a:srgbClr val="1F8CA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64" name="Straight Connector 63">
            <a:extLst>
              <a:ext uri="{FF2B5EF4-FFF2-40B4-BE49-F238E27FC236}">
                <a16:creationId xmlns:a16="http://schemas.microsoft.com/office/drawing/2014/main" id="{00000000-0008-0000-0000-000040000000}"/>
              </a:ext>
            </a:extLst>
          </xdr:cNvPr>
          <xdr:cNvCxnSpPr/>
        </xdr:nvCxnSpPr>
        <xdr:spPr>
          <a:xfrm>
            <a:off x="4281488" y="8309984"/>
            <a:ext cx="1000124" cy="22243"/>
          </a:xfrm>
          <a:prstGeom prst="line">
            <a:avLst/>
          </a:prstGeom>
          <a:ln w="22225">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65" name="TextBox 64">
            <a:extLst>
              <a:ext uri="{FF2B5EF4-FFF2-40B4-BE49-F238E27FC236}">
                <a16:creationId xmlns:a16="http://schemas.microsoft.com/office/drawing/2014/main" id="{00000000-0008-0000-0000-000041000000}"/>
              </a:ext>
            </a:extLst>
          </xdr:cNvPr>
          <xdr:cNvSpPr txBox="1"/>
        </xdr:nvSpPr>
        <xdr:spPr>
          <a:xfrm>
            <a:off x="395287" y="8202513"/>
            <a:ext cx="1033463" cy="201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t>Below</a:t>
            </a:r>
            <a:r>
              <a:rPr lang="en-US" sz="1050" b="1" baseline="0"/>
              <a:t> Average</a:t>
            </a:r>
            <a:endParaRPr lang="en-US" sz="1050" b="1"/>
          </a:p>
        </xdr:txBody>
      </xdr:sp>
      <xdr:sp macro="" textlink="">
        <xdr:nvSpPr>
          <xdr:cNvPr id="66" name="TextBox 65">
            <a:extLst>
              <a:ext uri="{FF2B5EF4-FFF2-40B4-BE49-F238E27FC236}">
                <a16:creationId xmlns:a16="http://schemas.microsoft.com/office/drawing/2014/main" id="{00000000-0008-0000-0000-000042000000}"/>
              </a:ext>
            </a:extLst>
          </xdr:cNvPr>
          <xdr:cNvSpPr txBox="1"/>
        </xdr:nvSpPr>
        <xdr:spPr>
          <a:xfrm>
            <a:off x="1928813" y="8117667"/>
            <a:ext cx="1114425" cy="392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Above Average</a:t>
            </a:r>
            <a:endParaRPr lang="en-US" sz="1400">
              <a:effectLst/>
            </a:endParaRPr>
          </a:p>
        </xdr:txBody>
      </xdr:sp>
      <xdr:sp macro="" textlink="">
        <xdr:nvSpPr>
          <xdr:cNvPr id="67" name="TextBox 66">
            <a:extLst>
              <a:ext uri="{FF2B5EF4-FFF2-40B4-BE49-F238E27FC236}">
                <a16:creationId xmlns:a16="http://schemas.microsoft.com/office/drawing/2014/main" id="{00000000-0008-0000-0000-000043000000}"/>
              </a:ext>
            </a:extLst>
          </xdr:cNvPr>
          <xdr:cNvSpPr txBox="1"/>
        </xdr:nvSpPr>
        <xdr:spPr>
          <a:xfrm>
            <a:off x="3328988" y="8152627"/>
            <a:ext cx="1047750" cy="272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Average line</a:t>
            </a:r>
            <a:endParaRPr lang="en-US" sz="1400">
              <a:effectLst/>
            </a:endParaRPr>
          </a:p>
        </xdr:txBody>
      </xdr:sp>
    </xdr:grpSp>
    <xdr:clientData/>
  </xdr:twoCellAnchor>
  <xdr:twoCellAnchor>
    <xdr:from>
      <xdr:col>0</xdr:col>
      <xdr:colOff>238125</xdr:colOff>
      <xdr:row>33</xdr:row>
      <xdr:rowOff>142874</xdr:rowOff>
    </xdr:from>
    <xdr:to>
      <xdr:col>8</xdr:col>
      <xdr:colOff>542925</xdr:colOff>
      <xdr:row>43</xdr:row>
      <xdr:rowOff>157161</xdr:rowOff>
    </xdr:to>
    <xdr:graphicFrame macro="">
      <xdr:nvGraphicFramePr>
        <xdr:cNvPr id="70" name="Chart 69">
          <a:extLst>
            <a:ext uri="{FF2B5EF4-FFF2-40B4-BE49-F238E27FC236}">
              <a16:creationId xmlns:a16="http://schemas.microsoft.com/office/drawing/2014/main" id="{00000000-0008-0000-00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76200</xdr:colOff>
      <xdr:row>4</xdr:row>
      <xdr:rowOff>138113</xdr:rowOff>
    </xdr:from>
    <xdr:to>
      <xdr:col>5</xdr:col>
      <xdr:colOff>533401</xdr:colOff>
      <xdr:row>6</xdr:row>
      <xdr:rowOff>90487</xdr:rowOff>
    </xdr:to>
    <xdr:sp macro="" textlink="'Analysis 03'!M17">
      <xdr:nvSpPr>
        <xdr:cNvPr id="71" name="TextBox 70">
          <a:extLst>
            <a:ext uri="{FF2B5EF4-FFF2-40B4-BE49-F238E27FC236}">
              <a16:creationId xmlns:a16="http://schemas.microsoft.com/office/drawing/2014/main" id="{00000000-0008-0000-0000-000047000000}"/>
            </a:ext>
          </a:extLst>
        </xdr:cNvPr>
        <xdr:cNvSpPr txBox="1"/>
      </xdr:nvSpPr>
      <xdr:spPr>
        <a:xfrm>
          <a:off x="76200" y="166688"/>
          <a:ext cx="3695701" cy="3667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a:gradFill>
                <a:gsLst>
                  <a:gs pos="6000">
                    <a:srgbClr val="0070C0"/>
                  </a:gs>
                  <a:gs pos="60000">
                    <a:srgbClr val="1F8CB3"/>
                  </a:gs>
                  <a:gs pos="100000">
                    <a:srgbClr val="293F50"/>
                  </a:gs>
                </a:gsLst>
                <a:lin ang="0" scaled="1"/>
              </a:gradFill>
            </a:rPr>
            <a:t>Kix</a:t>
          </a:r>
          <a:r>
            <a:rPr lang="en-US" sz="2400" b="0" baseline="0">
              <a:gradFill>
                <a:gsLst>
                  <a:gs pos="6000">
                    <a:srgbClr val="0070C0"/>
                  </a:gs>
                  <a:gs pos="60000">
                    <a:srgbClr val="1F8CB3"/>
                  </a:gs>
                  <a:gs pos="100000">
                    <a:srgbClr val="293F50"/>
                  </a:gs>
                </a:gsLst>
                <a:lin ang="0" scaled="1"/>
              </a:gradFill>
            </a:rPr>
            <a:t> Business Dashboard</a:t>
          </a:r>
          <a:endParaRPr lang="en-US" sz="2400" b="0">
            <a:gradFill>
              <a:gsLst>
                <a:gs pos="6000">
                  <a:srgbClr val="0070C0"/>
                </a:gs>
                <a:gs pos="60000">
                  <a:srgbClr val="1F8CB3"/>
                </a:gs>
                <a:gs pos="100000">
                  <a:srgbClr val="293F50"/>
                </a:gs>
              </a:gsLst>
              <a:lin ang="0" scaled="1"/>
            </a:gradFill>
          </a:endParaRPr>
        </a:p>
      </xdr:txBody>
    </xdr:sp>
    <xdr:clientData/>
  </xdr:twoCellAnchor>
  <xdr:twoCellAnchor>
    <xdr:from>
      <xdr:col>5</xdr:col>
      <xdr:colOff>561975</xdr:colOff>
      <xdr:row>4</xdr:row>
      <xdr:rowOff>157164</xdr:rowOff>
    </xdr:from>
    <xdr:to>
      <xdr:col>7</xdr:col>
      <xdr:colOff>628650</xdr:colOff>
      <xdr:row>6</xdr:row>
      <xdr:rowOff>119063</xdr:rowOff>
    </xdr:to>
    <xdr:sp macro="" textlink="">
      <xdr:nvSpPr>
        <xdr:cNvPr id="73" name="Rectangle: Diagonal Corners Rounded 72">
          <a:hlinkClick xmlns:r="http://schemas.openxmlformats.org/officeDocument/2006/relationships" r:id="rId8"/>
          <a:extLst>
            <a:ext uri="{FF2B5EF4-FFF2-40B4-BE49-F238E27FC236}">
              <a16:creationId xmlns:a16="http://schemas.microsoft.com/office/drawing/2014/main" id="{00000000-0008-0000-0000-000049000000}"/>
            </a:ext>
          </a:extLst>
        </xdr:cNvPr>
        <xdr:cNvSpPr/>
      </xdr:nvSpPr>
      <xdr:spPr>
        <a:xfrm>
          <a:off x="3800475" y="185739"/>
          <a:ext cx="1362075" cy="376237"/>
        </a:xfrm>
        <a:prstGeom prst="round2DiagRect">
          <a:avLst/>
        </a:prstGeom>
        <a:solidFill>
          <a:srgbClr val="0070C0">
            <a:alpha val="9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lumMod val="95000"/>
                </a:schemeClr>
              </a:solidFill>
            </a:rPr>
            <a:t>Time Frame</a:t>
          </a:r>
        </a:p>
      </xdr:txBody>
    </xdr:sp>
    <xdr:clientData/>
  </xdr:twoCellAnchor>
  <xdr:twoCellAnchor>
    <xdr:from>
      <xdr:col>8</xdr:col>
      <xdr:colOff>228600</xdr:colOff>
      <xdr:row>4</xdr:row>
      <xdr:rowOff>138113</xdr:rowOff>
    </xdr:from>
    <xdr:to>
      <xdr:col>10</xdr:col>
      <xdr:colOff>295275</xdr:colOff>
      <xdr:row>6</xdr:row>
      <xdr:rowOff>100012</xdr:rowOff>
    </xdr:to>
    <xdr:sp macro="" textlink="">
      <xdr:nvSpPr>
        <xdr:cNvPr id="74" name="Rectangle: Diagonal Corners Rounded 73">
          <a:hlinkClick xmlns:r="http://schemas.openxmlformats.org/officeDocument/2006/relationships" r:id="rId9"/>
          <a:extLst>
            <a:ext uri="{FF2B5EF4-FFF2-40B4-BE49-F238E27FC236}">
              <a16:creationId xmlns:a16="http://schemas.microsoft.com/office/drawing/2014/main" id="{00000000-0008-0000-0000-00004A000000}"/>
            </a:ext>
          </a:extLst>
        </xdr:cNvPr>
        <xdr:cNvSpPr/>
      </xdr:nvSpPr>
      <xdr:spPr>
        <a:xfrm>
          <a:off x="5410200" y="166688"/>
          <a:ext cx="1362075" cy="376237"/>
        </a:xfrm>
        <a:prstGeom prst="round2DiagRect">
          <a:avLst/>
        </a:prstGeom>
        <a:solidFill>
          <a:srgbClr val="A84BC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lumMod val="95000"/>
                </a:schemeClr>
              </a:solidFill>
            </a:rPr>
            <a:t>Store</a:t>
          </a:r>
        </a:p>
      </xdr:txBody>
    </xdr:sp>
    <xdr:clientData/>
  </xdr:twoCellAnchor>
  <xdr:twoCellAnchor>
    <xdr:from>
      <xdr:col>11</xdr:col>
      <xdr:colOff>57149</xdr:colOff>
      <xdr:row>4</xdr:row>
      <xdr:rowOff>128588</xdr:rowOff>
    </xdr:from>
    <xdr:to>
      <xdr:col>13</xdr:col>
      <xdr:colOff>123824</xdr:colOff>
      <xdr:row>6</xdr:row>
      <xdr:rowOff>90487</xdr:rowOff>
    </xdr:to>
    <xdr:sp macro="" textlink="">
      <xdr:nvSpPr>
        <xdr:cNvPr id="75" name="Rectangle: Diagonal Corners Rounded 74">
          <a:hlinkClick xmlns:r="http://schemas.openxmlformats.org/officeDocument/2006/relationships" r:id="rId10"/>
          <a:extLst>
            <a:ext uri="{FF2B5EF4-FFF2-40B4-BE49-F238E27FC236}">
              <a16:creationId xmlns:a16="http://schemas.microsoft.com/office/drawing/2014/main" id="{00000000-0008-0000-0000-00004B000000}"/>
            </a:ext>
          </a:extLst>
        </xdr:cNvPr>
        <xdr:cNvSpPr/>
      </xdr:nvSpPr>
      <xdr:spPr>
        <a:xfrm>
          <a:off x="7181849" y="157163"/>
          <a:ext cx="1362075" cy="376237"/>
        </a:xfrm>
        <a:prstGeom prst="round2DiagRect">
          <a:avLst/>
        </a:prstGeom>
        <a:solidFill>
          <a:srgbClr val="A84BC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a:t>
          </a:r>
          <a:r>
            <a:rPr lang="en-US" sz="1400" b="1" baseline="0"/>
            <a:t> View</a:t>
          </a:r>
          <a:endParaRPr lang="en-US"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230982</xdr:colOff>
      <xdr:row>14</xdr:row>
      <xdr:rowOff>100012</xdr:rowOff>
    </xdr:from>
    <xdr:to>
      <xdr:col>1</xdr:col>
      <xdr:colOff>309564</xdr:colOff>
      <xdr:row>27</xdr:row>
      <xdr:rowOff>35718</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16</xdr:col>
      <xdr:colOff>923924</xdr:colOff>
      <xdr:row>0</xdr:row>
      <xdr:rowOff>0</xdr:rowOff>
    </xdr:from>
    <xdr:to>
      <xdr:col>26</xdr:col>
      <xdr:colOff>66672</xdr:colOff>
      <xdr:row>51</xdr:row>
      <xdr:rowOff>57150</xdr:rowOff>
    </xdr:to>
    <xdr:sp macro="" textlink="">
      <xdr:nvSpPr>
        <xdr:cNvPr id="37" name="Moon 36">
          <a:extLst>
            <a:ext uri="{FF2B5EF4-FFF2-40B4-BE49-F238E27FC236}">
              <a16:creationId xmlns:a16="http://schemas.microsoft.com/office/drawing/2014/main" id="{00000000-0008-0000-0400-000025000000}"/>
            </a:ext>
          </a:extLst>
        </xdr:cNvPr>
        <xdr:cNvSpPr/>
      </xdr:nvSpPr>
      <xdr:spPr>
        <a:xfrm flipH="1">
          <a:off x="11287124" y="0"/>
          <a:ext cx="6453186" cy="8643938"/>
        </a:xfrm>
        <a:prstGeom prst="moon">
          <a:avLst>
            <a:gd name="adj" fmla="val 52046"/>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971548</xdr:colOff>
      <xdr:row>0</xdr:row>
      <xdr:rowOff>0</xdr:rowOff>
    </xdr:from>
    <xdr:to>
      <xdr:col>26</xdr:col>
      <xdr:colOff>114296</xdr:colOff>
      <xdr:row>51</xdr:row>
      <xdr:rowOff>57150</xdr:rowOff>
    </xdr:to>
    <xdr:sp macro="" textlink="">
      <xdr:nvSpPr>
        <xdr:cNvPr id="3" name="Moon 2">
          <a:extLst>
            <a:ext uri="{FF2B5EF4-FFF2-40B4-BE49-F238E27FC236}">
              <a16:creationId xmlns:a16="http://schemas.microsoft.com/office/drawing/2014/main" id="{00000000-0008-0000-0400-000003000000}"/>
            </a:ext>
          </a:extLst>
        </xdr:cNvPr>
        <xdr:cNvSpPr/>
      </xdr:nvSpPr>
      <xdr:spPr>
        <a:xfrm flipH="1">
          <a:off x="11334748" y="0"/>
          <a:ext cx="6453186" cy="8643938"/>
        </a:xfrm>
        <a:prstGeom prst="moon">
          <a:avLst>
            <a:gd name="adj" fmla="val 52046"/>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271463</xdr:colOff>
      <xdr:row>9</xdr:row>
      <xdr:rowOff>109536</xdr:rowOff>
    </xdr:from>
    <xdr:to>
      <xdr:col>18</xdr:col>
      <xdr:colOff>219077</xdr:colOff>
      <xdr:row>43</xdr:row>
      <xdr:rowOff>157162</xdr:rowOff>
    </xdr:to>
    <xdr:sp macro="" textlink="">
      <xdr:nvSpPr>
        <xdr:cNvPr id="8" name="Rectangle: Diagonal Corners Rounded 7">
          <a:extLst>
            <a:ext uri="{FF2B5EF4-FFF2-40B4-BE49-F238E27FC236}">
              <a16:creationId xmlns:a16="http://schemas.microsoft.com/office/drawing/2014/main" id="{00000000-0008-0000-0400-000008000000}"/>
            </a:ext>
          </a:extLst>
        </xdr:cNvPr>
        <xdr:cNvSpPr/>
      </xdr:nvSpPr>
      <xdr:spPr>
        <a:xfrm>
          <a:off x="271463" y="1095374"/>
          <a:ext cx="12396789" cy="6200776"/>
        </a:xfrm>
        <a:prstGeom prst="round2DiagRect">
          <a:avLst>
            <a:gd name="adj1" fmla="val 8695"/>
            <a:gd name="adj2" fmla="val 125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14288</xdr:colOff>
      <xdr:row>6</xdr:row>
      <xdr:rowOff>157158</xdr:rowOff>
    </xdr:from>
    <xdr:to>
      <xdr:col>5</xdr:col>
      <xdr:colOff>176213</xdr:colOff>
      <xdr:row>24</xdr:row>
      <xdr:rowOff>4761</xdr:rowOff>
    </xdr:to>
    <xdr:sp macro="" textlink="">
      <xdr:nvSpPr>
        <xdr:cNvPr id="2" name="Oval 1">
          <a:extLst>
            <a:ext uri="{FF2B5EF4-FFF2-40B4-BE49-F238E27FC236}">
              <a16:creationId xmlns:a16="http://schemas.microsoft.com/office/drawing/2014/main" id="{00000000-0008-0000-0400-000002000000}"/>
            </a:ext>
          </a:extLst>
        </xdr:cNvPr>
        <xdr:cNvSpPr/>
      </xdr:nvSpPr>
      <xdr:spPr>
        <a:xfrm>
          <a:off x="14288" y="600071"/>
          <a:ext cx="3400425" cy="3105153"/>
        </a:xfrm>
        <a:prstGeom prst="ellipse">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180976</xdr:colOff>
      <xdr:row>4</xdr:row>
      <xdr:rowOff>76199</xdr:rowOff>
    </xdr:from>
    <xdr:to>
      <xdr:col>21</xdr:col>
      <xdr:colOff>466726</xdr:colOff>
      <xdr:row>8</xdr:row>
      <xdr:rowOff>90487</xdr:rowOff>
    </xdr:to>
    <xdr:sp macro="" textlink="">
      <xdr:nvSpPr>
        <xdr:cNvPr id="4" name="Rectangle 3">
          <a:extLst>
            <a:ext uri="{FF2B5EF4-FFF2-40B4-BE49-F238E27FC236}">
              <a16:creationId xmlns:a16="http://schemas.microsoft.com/office/drawing/2014/main" id="{00000000-0008-0000-0400-000004000000}"/>
            </a:ext>
          </a:extLst>
        </xdr:cNvPr>
        <xdr:cNvSpPr/>
      </xdr:nvSpPr>
      <xdr:spPr>
        <a:xfrm>
          <a:off x="13277851" y="104774"/>
          <a:ext cx="1581150" cy="790576"/>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76199</xdr:colOff>
      <xdr:row>4</xdr:row>
      <xdr:rowOff>38099</xdr:rowOff>
    </xdr:from>
    <xdr:to>
      <xdr:col>16</xdr:col>
      <xdr:colOff>1033462</xdr:colOff>
      <xdr:row>7</xdr:row>
      <xdr:rowOff>57150</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76199" y="66674"/>
          <a:ext cx="11320463" cy="614364"/>
        </a:xfrm>
        <a:prstGeom prst="rect">
          <a:avLst/>
        </a:prstGeom>
        <a:gradFill flip="none" rotWithShape="1">
          <a:gsLst>
            <a:gs pos="0">
              <a:schemeClr val="bg1"/>
            </a:gs>
            <a:gs pos="52000">
              <a:schemeClr val="bg1">
                <a:alpha val="50000"/>
              </a:schemeClr>
            </a:gs>
            <a:gs pos="100000">
              <a:schemeClr val="bg1"/>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0</xdr:colOff>
      <xdr:row>10</xdr:row>
      <xdr:rowOff>114299</xdr:rowOff>
    </xdr:from>
    <xdr:to>
      <xdr:col>17</xdr:col>
      <xdr:colOff>547688</xdr:colOff>
      <xdr:row>42</xdr:row>
      <xdr:rowOff>33336</xdr:rowOff>
    </xdr:to>
    <xdr:sp macro="" textlink="">
      <xdr:nvSpPr>
        <xdr:cNvPr id="10" name="Rectangle: Diagonal Corners Rounded 9">
          <a:extLst>
            <a:ext uri="{FF2B5EF4-FFF2-40B4-BE49-F238E27FC236}">
              <a16:creationId xmlns:a16="http://schemas.microsoft.com/office/drawing/2014/main" id="{00000000-0008-0000-0400-00000A000000}"/>
            </a:ext>
          </a:extLst>
        </xdr:cNvPr>
        <xdr:cNvSpPr/>
      </xdr:nvSpPr>
      <xdr:spPr>
        <a:xfrm>
          <a:off x="647700" y="1281112"/>
          <a:ext cx="11701463" cy="5710237"/>
        </a:xfrm>
        <a:prstGeom prst="round2DiagRect">
          <a:avLst>
            <a:gd name="adj1" fmla="val 8695"/>
            <a:gd name="adj2" fmla="val 1255"/>
          </a:avLst>
        </a:prstGeom>
        <a:solidFill>
          <a:schemeClr val="bg1"/>
        </a:solidFill>
        <a:ln>
          <a:noFill/>
        </a:ln>
        <a:effectLst>
          <a:outerShdw blurRad="63500" sx="102000" sy="102000" algn="ctr" rotWithShape="0">
            <a:prstClr val="black">
              <a:alpha val="1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solidFill>
          </a:endParaRPr>
        </a:p>
      </xdr:txBody>
    </xdr:sp>
    <xdr:clientData/>
  </xdr:twoCellAnchor>
  <xdr:twoCellAnchor>
    <xdr:from>
      <xdr:col>5</xdr:col>
      <xdr:colOff>23813</xdr:colOff>
      <xdr:row>11</xdr:row>
      <xdr:rowOff>52386</xdr:rowOff>
    </xdr:from>
    <xdr:to>
      <xdr:col>17</xdr:col>
      <xdr:colOff>333375</xdr:colOff>
      <xdr:row>41</xdr:row>
      <xdr:rowOff>109537</xdr:rowOff>
    </xdr:to>
    <xdr:sp macro="" textlink="">
      <xdr:nvSpPr>
        <xdr:cNvPr id="11" name="Rectangle: Diagonal Corners Rounded 10">
          <a:extLst>
            <a:ext uri="{FF2B5EF4-FFF2-40B4-BE49-F238E27FC236}">
              <a16:creationId xmlns:a16="http://schemas.microsoft.com/office/drawing/2014/main" id="{00000000-0008-0000-0400-00000B000000}"/>
            </a:ext>
          </a:extLst>
        </xdr:cNvPr>
        <xdr:cNvSpPr/>
      </xdr:nvSpPr>
      <xdr:spPr>
        <a:xfrm>
          <a:off x="3262313" y="1400174"/>
          <a:ext cx="8872537" cy="5486401"/>
        </a:xfrm>
        <a:prstGeom prst="round2DiagRect">
          <a:avLst>
            <a:gd name="adj1" fmla="val 8695"/>
            <a:gd name="adj2" fmla="val 1255"/>
          </a:avLst>
        </a:prstGeom>
        <a:solidFill>
          <a:schemeClr val="bg1"/>
        </a:solidFill>
        <a:ln>
          <a:noFill/>
        </a:ln>
        <a:effectLst>
          <a:outerShdw blurRad="63500" sx="102000" sy="102000" algn="ctr" rotWithShape="0">
            <a:prstClr val="black">
              <a:alpha val="1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180975</xdr:colOff>
      <xdr:row>15</xdr:row>
      <xdr:rowOff>38101</xdr:rowOff>
    </xdr:from>
    <xdr:to>
      <xdr:col>17</xdr:col>
      <xdr:colOff>97630</xdr:colOff>
      <xdr:row>41</xdr:row>
      <xdr:rowOff>80963</xdr:rowOff>
    </xdr:to>
    <mc:AlternateContent xmlns:mc="http://schemas.openxmlformats.org/markup-compatibility/2006">
      <mc:Choice xmlns:we="http://schemas.microsoft.com/office/webextensions/webextension/2010/11" Requires="we">
        <xdr:graphicFrame macro="">
          <xdr:nvGraphicFramePr>
            <xdr:cNvPr id="12" name="Add-in 11" title="Zebra BI Tables for Office">
              <a:extLst>
                <a:ext uri="{FF2B5EF4-FFF2-40B4-BE49-F238E27FC236}">
                  <a16:creationId xmlns:a16="http://schemas.microsoft.com/office/drawing/2014/main" id="{00000000-0008-0000-0400-00000C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12" name="Add-in 11" title="Zebra BI Tables for Office">
              <a:extLst>
                <a:ext uri="{FF2B5EF4-FFF2-40B4-BE49-F238E27FC236}">
                  <a16:creationId xmlns:a16="http://schemas.microsoft.com/office/drawing/2014/main" id="{00000000-0008-0000-0400-00000C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5</xdr:col>
      <xdr:colOff>90488</xdr:colOff>
      <xdr:row>17</xdr:row>
      <xdr:rowOff>0</xdr:rowOff>
    </xdr:from>
    <xdr:to>
      <xdr:col>6</xdr:col>
      <xdr:colOff>171449</xdr:colOff>
      <xdr:row>18</xdr:row>
      <xdr:rowOff>123825</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3328988" y="2433638"/>
          <a:ext cx="72866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Store</a:t>
          </a:r>
        </a:p>
      </xdr:txBody>
    </xdr:sp>
    <xdr:clientData/>
  </xdr:twoCellAnchor>
  <xdr:twoCellAnchor editAs="oneCell">
    <xdr:from>
      <xdr:col>1</xdr:col>
      <xdr:colOff>52389</xdr:colOff>
      <xdr:row>16</xdr:row>
      <xdr:rowOff>76202</xdr:rowOff>
    </xdr:from>
    <xdr:to>
      <xdr:col>4</xdr:col>
      <xdr:colOff>571501</xdr:colOff>
      <xdr:row>28</xdr:row>
      <xdr:rowOff>33338</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00089" y="2328865"/>
              <a:ext cx="2462212" cy="21288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28576</xdr:colOff>
      <xdr:row>28</xdr:row>
      <xdr:rowOff>9524</xdr:rowOff>
    </xdr:from>
    <xdr:to>
      <xdr:col>4</xdr:col>
      <xdr:colOff>542926</xdr:colOff>
      <xdr:row>41</xdr:row>
      <xdr:rowOff>0</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676276" y="4433887"/>
          <a:ext cx="2457450" cy="2343151"/>
          <a:chOff x="676276" y="4433887"/>
          <a:chExt cx="2457450" cy="2343151"/>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676276" y="4433887"/>
            <a:ext cx="2457450" cy="719138"/>
            <a:chOff x="704851" y="4972050"/>
            <a:chExt cx="2457450" cy="866776"/>
          </a:xfrm>
        </xdr:grpSpPr>
        <xdr:sp macro="" textlink="">
          <xdr:nvSpPr>
            <xdr:cNvPr id="14" name="Rectangle: Diagonal Corners Rounded 13">
              <a:extLst>
                <a:ext uri="{FF2B5EF4-FFF2-40B4-BE49-F238E27FC236}">
                  <a16:creationId xmlns:a16="http://schemas.microsoft.com/office/drawing/2014/main" id="{00000000-0008-0000-0400-00000E000000}"/>
                </a:ext>
              </a:extLst>
            </xdr:cNvPr>
            <xdr:cNvSpPr/>
          </xdr:nvSpPr>
          <xdr:spPr>
            <a:xfrm>
              <a:off x="704851" y="4972050"/>
              <a:ext cx="2457450" cy="866776"/>
            </a:xfrm>
            <a:prstGeom prst="round2DiagRect">
              <a:avLst>
                <a:gd name="adj1" fmla="val 8695"/>
                <a:gd name="adj2" fmla="val 1255"/>
              </a:avLst>
            </a:prstGeom>
            <a:gradFill>
              <a:gsLst>
                <a:gs pos="0">
                  <a:schemeClr val="accent3">
                    <a:lumMod val="40000"/>
                    <a:lumOff val="60000"/>
                  </a:schemeClr>
                </a:gs>
                <a:gs pos="100000">
                  <a:schemeClr val="accent3">
                    <a:lumMod val="20000"/>
                    <a:lumOff val="80000"/>
                  </a:schemeClr>
                </a:gs>
              </a:gsLst>
              <a:lin ang="5400000" scaled="1"/>
            </a:gradFill>
            <a:ln>
              <a:noFill/>
            </a:ln>
            <a:effectLst>
              <a:outerShdw blurRad="63500" sx="102000" sy="102000" algn="ctr" rotWithShape="0">
                <a:prstClr val="black">
                  <a:alpha val="1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Oval 14">
              <a:extLst>
                <a:ext uri="{FF2B5EF4-FFF2-40B4-BE49-F238E27FC236}">
                  <a16:creationId xmlns:a16="http://schemas.microsoft.com/office/drawing/2014/main" id="{00000000-0008-0000-0400-00000F000000}"/>
                </a:ext>
              </a:extLst>
            </xdr:cNvPr>
            <xdr:cNvSpPr/>
          </xdr:nvSpPr>
          <xdr:spPr>
            <a:xfrm>
              <a:off x="804862" y="5281612"/>
              <a:ext cx="157164" cy="176213"/>
            </a:xfrm>
            <a:prstGeom prst="ellipse">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8" name="Group 17">
            <a:extLst>
              <a:ext uri="{FF2B5EF4-FFF2-40B4-BE49-F238E27FC236}">
                <a16:creationId xmlns:a16="http://schemas.microsoft.com/office/drawing/2014/main" id="{00000000-0008-0000-0400-000012000000}"/>
              </a:ext>
            </a:extLst>
          </xdr:cNvPr>
          <xdr:cNvGrpSpPr/>
        </xdr:nvGrpSpPr>
        <xdr:grpSpPr>
          <a:xfrm>
            <a:off x="676276" y="5272088"/>
            <a:ext cx="2457450" cy="704850"/>
            <a:chOff x="704851" y="4972050"/>
            <a:chExt cx="2457450" cy="866776"/>
          </a:xfrm>
        </xdr:grpSpPr>
        <xdr:sp macro="" textlink="">
          <xdr:nvSpPr>
            <xdr:cNvPr id="19" name="Rectangle: Diagonal Corners Rounded 18">
              <a:extLst>
                <a:ext uri="{FF2B5EF4-FFF2-40B4-BE49-F238E27FC236}">
                  <a16:creationId xmlns:a16="http://schemas.microsoft.com/office/drawing/2014/main" id="{00000000-0008-0000-0400-000013000000}"/>
                </a:ext>
              </a:extLst>
            </xdr:cNvPr>
            <xdr:cNvSpPr/>
          </xdr:nvSpPr>
          <xdr:spPr>
            <a:xfrm>
              <a:off x="704851" y="4972050"/>
              <a:ext cx="2457450" cy="866776"/>
            </a:xfrm>
            <a:prstGeom prst="round2DiagRect">
              <a:avLst>
                <a:gd name="adj1" fmla="val 8695"/>
                <a:gd name="adj2" fmla="val 1255"/>
              </a:avLst>
            </a:prstGeom>
            <a:gradFill>
              <a:gsLst>
                <a:gs pos="0">
                  <a:schemeClr val="accent3">
                    <a:lumMod val="40000"/>
                    <a:lumOff val="60000"/>
                  </a:schemeClr>
                </a:gs>
                <a:gs pos="100000">
                  <a:schemeClr val="accent3">
                    <a:lumMod val="20000"/>
                    <a:lumOff val="80000"/>
                  </a:schemeClr>
                </a:gs>
              </a:gsLst>
              <a:lin ang="5400000" scaled="1"/>
            </a:gradFill>
            <a:ln>
              <a:noFill/>
            </a:ln>
            <a:effectLst>
              <a:outerShdw blurRad="63500" sx="102000" sy="102000" algn="ctr" rotWithShape="0">
                <a:prstClr val="black">
                  <a:alpha val="1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Oval 19">
              <a:extLst>
                <a:ext uri="{FF2B5EF4-FFF2-40B4-BE49-F238E27FC236}">
                  <a16:creationId xmlns:a16="http://schemas.microsoft.com/office/drawing/2014/main" id="{00000000-0008-0000-0400-000014000000}"/>
                </a:ext>
              </a:extLst>
            </xdr:cNvPr>
            <xdr:cNvSpPr/>
          </xdr:nvSpPr>
          <xdr:spPr>
            <a:xfrm>
              <a:off x="804862" y="5281612"/>
              <a:ext cx="157164" cy="176213"/>
            </a:xfrm>
            <a:prstGeom prst="ellipse">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676276" y="6096000"/>
            <a:ext cx="2457450" cy="681038"/>
            <a:chOff x="704851" y="4972050"/>
            <a:chExt cx="2457450" cy="866776"/>
          </a:xfrm>
        </xdr:grpSpPr>
        <xdr:sp macro="" textlink="">
          <xdr:nvSpPr>
            <xdr:cNvPr id="22" name="Rectangle: Diagonal Corners Rounded 21">
              <a:extLst>
                <a:ext uri="{FF2B5EF4-FFF2-40B4-BE49-F238E27FC236}">
                  <a16:creationId xmlns:a16="http://schemas.microsoft.com/office/drawing/2014/main" id="{00000000-0008-0000-0400-000016000000}"/>
                </a:ext>
              </a:extLst>
            </xdr:cNvPr>
            <xdr:cNvSpPr/>
          </xdr:nvSpPr>
          <xdr:spPr>
            <a:xfrm>
              <a:off x="704851" y="4972050"/>
              <a:ext cx="2457450" cy="866776"/>
            </a:xfrm>
            <a:prstGeom prst="round2DiagRect">
              <a:avLst>
                <a:gd name="adj1" fmla="val 8695"/>
                <a:gd name="adj2" fmla="val 1255"/>
              </a:avLst>
            </a:prstGeom>
            <a:gradFill>
              <a:gsLst>
                <a:gs pos="0">
                  <a:schemeClr val="accent3">
                    <a:lumMod val="40000"/>
                    <a:lumOff val="60000"/>
                  </a:schemeClr>
                </a:gs>
                <a:gs pos="100000">
                  <a:schemeClr val="accent3">
                    <a:lumMod val="20000"/>
                    <a:lumOff val="80000"/>
                  </a:schemeClr>
                </a:gs>
              </a:gsLst>
              <a:lin ang="5400000" scaled="1"/>
            </a:gradFill>
            <a:ln>
              <a:noFill/>
            </a:ln>
            <a:effectLst>
              <a:outerShdw blurRad="63500" sx="102000" sy="102000" algn="ctr" rotWithShape="0">
                <a:prstClr val="black">
                  <a:alpha val="1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Oval 22">
              <a:extLst>
                <a:ext uri="{FF2B5EF4-FFF2-40B4-BE49-F238E27FC236}">
                  <a16:creationId xmlns:a16="http://schemas.microsoft.com/office/drawing/2014/main" id="{00000000-0008-0000-0400-000017000000}"/>
                </a:ext>
              </a:extLst>
            </xdr:cNvPr>
            <xdr:cNvSpPr/>
          </xdr:nvSpPr>
          <xdr:spPr>
            <a:xfrm>
              <a:off x="804862" y="5281612"/>
              <a:ext cx="157164" cy="176213"/>
            </a:xfrm>
            <a:prstGeom prst="ellipse">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1</xdr:col>
      <xdr:colOff>404815</xdr:colOff>
      <xdr:row>28</xdr:row>
      <xdr:rowOff>133350</xdr:rowOff>
    </xdr:from>
    <xdr:to>
      <xdr:col>3</xdr:col>
      <xdr:colOff>461963</xdr:colOff>
      <xdr:row>31</xdr:row>
      <xdr:rowOff>19050</xdr:rowOff>
    </xdr:to>
    <xdr:sp macro="" textlink="">
      <xdr:nvSpPr>
        <xdr:cNvPr id="24" name="TextBox 23">
          <a:extLst>
            <a:ext uri="{FF2B5EF4-FFF2-40B4-BE49-F238E27FC236}">
              <a16:creationId xmlns:a16="http://schemas.microsoft.com/office/drawing/2014/main" id="{00000000-0008-0000-0400-000018000000}"/>
            </a:ext>
          </a:extLst>
        </xdr:cNvPr>
        <xdr:cNvSpPr txBox="1"/>
      </xdr:nvSpPr>
      <xdr:spPr>
        <a:xfrm>
          <a:off x="1052515" y="4557713"/>
          <a:ext cx="135254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Total</a:t>
          </a:r>
          <a:r>
            <a:rPr lang="en-US" sz="1200" b="1" baseline="0">
              <a:latin typeface="Arial" panose="020B0604020202020204" pitchFamily="34" charset="0"/>
              <a:cs typeface="Arial" panose="020B0604020202020204" pitchFamily="34" charset="0"/>
            </a:rPr>
            <a:t> Revenue</a:t>
          </a:r>
          <a:endParaRPr lang="en-US" sz="1200" b="1">
            <a:latin typeface="Arial" panose="020B0604020202020204" pitchFamily="34" charset="0"/>
            <a:cs typeface="Arial" panose="020B0604020202020204" pitchFamily="34" charset="0"/>
          </a:endParaRPr>
        </a:p>
      </xdr:txBody>
    </xdr:sp>
    <xdr:clientData/>
  </xdr:twoCellAnchor>
  <xdr:twoCellAnchor>
    <xdr:from>
      <xdr:col>1</xdr:col>
      <xdr:colOff>381001</xdr:colOff>
      <xdr:row>33</xdr:row>
      <xdr:rowOff>19050</xdr:rowOff>
    </xdr:from>
    <xdr:to>
      <xdr:col>3</xdr:col>
      <xdr:colOff>209550</xdr:colOff>
      <xdr:row>36</xdr:row>
      <xdr:rowOff>23812</xdr:rowOff>
    </xdr:to>
    <xdr:sp macro="" textlink="">
      <xdr:nvSpPr>
        <xdr:cNvPr id="25" name="TextBox 24">
          <a:extLst>
            <a:ext uri="{FF2B5EF4-FFF2-40B4-BE49-F238E27FC236}">
              <a16:creationId xmlns:a16="http://schemas.microsoft.com/office/drawing/2014/main" id="{00000000-0008-0000-0400-000019000000}"/>
            </a:ext>
          </a:extLst>
        </xdr:cNvPr>
        <xdr:cNvSpPr txBox="1"/>
      </xdr:nvSpPr>
      <xdr:spPr>
        <a:xfrm>
          <a:off x="1028701" y="5348288"/>
          <a:ext cx="1123949" cy="5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Total</a:t>
          </a:r>
          <a:r>
            <a:rPr lang="en-US" sz="1200" b="1" baseline="0">
              <a:latin typeface="Arial" panose="020B0604020202020204" pitchFamily="34" charset="0"/>
              <a:cs typeface="Arial" panose="020B0604020202020204" pitchFamily="34" charset="0"/>
            </a:rPr>
            <a:t> Target</a:t>
          </a:r>
          <a:endParaRPr lang="en-US" sz="1200" b="1">
            <a:latin typeface="Arial" panose="020B0604020202020204" pitchFamily="34" charset="0"/>
            <a:cs typeface="Arial" panose="020B0604020202020204" pitchFamily="34" charset="0"/>
          </a:endParaRPr>
        </a:p>
      </xdr:txBody>
    </xdr:sp>
    <xdr:clientData/>
  </xdr:twoCellAnchor>
  <xdr:twoCellAnchor>
    <xdr:from>
      <xdr:col>1</xdr:col>
      <xdr:colOff>376239</xdr:colOff>
      <xdr:row>37</xdr:row>
      <xdr:rowOff>123826</xdr:rowOff>
    </xdr:from>
    <xdr:to>
      <xdr:col>3</xdr:col>
      <xdr:colOff>128588</xdr:colOff>
      <xdr:row>40</xdr:row>
      <xdr:rowOff>23813</xdr:rowOff>
    </xdr:to>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1023939" y="6176964"/>
          <a:ext cx="1047749" cy="442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latin typeface="Arial" panose="020B0604020202020204" pitchFamily="34" charset="0"/>
              <a:cs typeface="Arial" panose="020B0604020202020204" pitchFamily="34" charset="0"/>
            </a:rPr>
            <a:t>Variance</a:t>
          </a:r>
        </a:p>
      </xdr:txBody>
    </xdr:sp>
    <xdr:clientData/>
  </xdr:twoCellAnchor>
  <xdr:twoCellAnchor>
    <xdr:from>
      <xdr:col>3</xdr:col>
      <xdr:colOff>328615</xdr:colOff>
      <xdr:row>28</xdr:row>
      <xdr:rowOff>176212</xdr:rowOff>
    </xdr:from>
    <xdr:to>
      <xdr:col>4</xdr:col>
      <xdr:colOff>361950</xdr:colOff>
      <xdr:row>30</xdr:row>
      <xdr:rowOff>171449</xdr:rowOff>
    </xdr:to>
    <xdr:sp macro="" textlink="'Analysis 01'!C8">
      <xdr:nvSpPr>
        <xdr:cNvPr id="28" name="TextBox 27">
          <a:extLst>
            <a:ext uri="{FF2B5EF4-FFF2-40B4-BE49-F238E27FC236}">
              <a16:creationId xmlns:a16="http://schemas.microsoft.com/office/drawing/2014/main" id="{00000000-0008-0000-0400-00001C000000}"/>
            </a:ext>
          </a:extLst>
        </xdr:cNvPr>
        <xdr:cNvSpPr txBox="1"/>
      </xdr:nvSpPr>
      <xdr:spPr>
        <a:xfrm>
          <a:off x="2271715" y="4600575"/>
          <a:ext cx="681035"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F27DDC8-D7BF-4840-9BD5-3B5858F9BFFE}" type="TxLink">
            <a:rPr lang="en-US" sz="1400" b="1" i="0" u="none" strike="noStrike">
              <a:solidFill>
                <a:srgbClr val="000000"/>
              </a:solidFill>
              <a:latin typeface="Calibri"/>
              <a:ea typeface="Calibri"/>
              <a:cs typeface="Calibri"/>
            </a:rPr>
            <a:pPr algn="l"/>
            <a:t>$5.4M</a:t>
          </a:fld>
          <a:endParaRPr lang="en-US" sz="1400" b="1" i="0" u="none" strike="noStrike">
            <a:solidFill>
              <a:srgbClr val="000000"/>
            </a:solidFill>
            <a:latin typeface="Calibri"/>
            <a:ea typeface="Calibri"/>
            <a:cs typeface="Calibri"/>
          </a:endParaRPr>
        </a:p>
      </xdr:txBody>
    </xdr:sp>
    <xdr:clientData/>
  </xdr:twoCellAnchor>
  <xdr:twoCellAnchor>
    <xdr:from>
      <xdr:col>3</xdr:col>
      <xdr:colOff>309564</xdr:colOff>
      <xdr:row>33</xdr:row>
      <xdr:rowOff>71436</xdr:rowOff>
    </xdr:from>
    <xdr:to>
      <xdr:col>4</xdr:col>
      <xdr:colOff>342899</xdr:colOff>
      <xdr:row>35</xdr:row>
      <xdr:rowOff>66673</xdr:rowOff>
    </xdr:to>
    <xdr:sp macro="" textlink="'Analysis 01'!L6">
      <xdr:nvSpPr>
        <xdr:cNvPr id="29" name="TextBox 28">
          <a:extLst>
            <a:ext uri="{FF2B5EF4-FFF2-40B4-BE49-F238E27FC236}">
              <a16:creationId xmlns:a16="http://schemas.microsoft.com/office/drawing/2014/main" id="{00000000-0008-0000-0400-00001D000000}"/>
            </a:ext>
          </a:extLst>
        </xdr:cNvPr>
        <xdr:cNvSpPr txBox="1"/>
      </xdr:nvSpPr>
      <xdr:spPr>
        <a:xfrm>
          <a:off x="2252664" y="5400674"/>
          <a:ext cx="681035"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807875-5B66-4B54-862B-F61E9F604247}" type="TxLink">
            <a:rPr lang="en-US" sz="1400" b="1" i="0" u="none" strike="noStrike">
              <a:solidFill>
                <a:srgbClr val="000000"/>
              </a:solidFill>
              <a:latin typeface="Calibri"/>
              <a:ea typeface="Calibri"/>
              <a:cs typeface="Calibri"/>
            </a:rPr>
            <a:pPr algn="l"/>
            <a:t>$5.3M</a:t>
          </a:fld>
          <a:endParaRPr lang="en-US" sz="1800" b="1" i="0" u="none" strike="noStrike">
            <a:solidFill>
              <a:srgbClr val="000000"/>
            </a:solidFill>
            <a:latin typeface="Calibri"/>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3</xdr:col>
          <xdr:colOff>38101</xdr:colOff>
          <xdr:row>38</xdr:row>
          <xdr:rowOff>42862</xdr:rowOff>
        </xdr:from>
        <xdr:to>
          <xdr:col>4</xdr:col>
          <xdr:colOff>276226</xdr:colOff>
          <xdr:row>39</xdr:row>
          <xdr:rowOff>147637</xdr:rowOff>
        </xdr:to>
        <xdr:pic>
          <xdr:nvPicPr>
            <xdr:cNvPr id="36" name="Picture 35">
              <a:extLst>
                <a:ext uri="{FF2B5EF4-FFF2-40B4-BE49-F238E27FC236}">
                  <a16:creationId xmlns:a16="http://schemas.microsoft.com/office/drawing/2014/main" id="{00000000-0008-0000-0400-000024000000}"/>
                </a:ext>
              </a:extLst>
            </xdr:cNvPr>
            <xdr:cNvPicPr>
              <a:picLocks noChangeAspect="1" noChangeArrowheads="1"/>
              <a:extLst>
                <a:ext uri="{84589F7E-364E-4C9E-8A38-B11213B215E9}">
                  <a14:cameraTool cellRange="'Analysis 01'!$F$11" spid="_x0000_s1227"/>
                </a:ext>
              </a:extLst>
            </xdr:cNvPicPr>
          </xdr:nvPicPr>
          <xdr:blipFill>
            <a:blip xmlns:r="http://schemas.openxmlformats.org/officeDocument/2006/relationships" r:embed="rId3"/>
            <a:srcRect/>
            <a:stretch>
              <a:fillRect/>
            </a:stretch>
          </xdr:blipFill>
          <xdr:spPr bwMode="auto">
            <a:xfrm>
              <a:off x="1981201" y="6276975"/>
              <a:ext cx="885825" cy="2857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0</xdr:row>
      <xdr:rowOff>0</xdr:rowOff>
    </xdr:from>
    <xdr:to>
      <xdr:col>0</xdr:col>
      <xdr:colOff>328612</xdr:colOff>
      <xdr:row>44</xdr:row>
      <xdr:rowOff>166687</xdr:rowOff>
    </xdr:to>
    <xdr:sp macro="" textlink="">
      <xdr:nvSpPr>
        <xdr:cNvPr id="17" name="Rectangle 16">
          <a:extLst>
            <a:ext uri="{FF2B5EF4-FFF2-40B4-BE49-F238E27FC236}">
              <a16:creationId xmlns:a16="http://schemas.microsoft.com/office/drawing/2014/main" id="{00000000-0008-0000-0400-000011000000}"/>
            </a:ext>
          </a:extLst>
        </xdr:cNvPr>
        <xdr:cNvSpPr/>
      </xdr:nvSpPr>
      <xdr:spPr>
        <a:xfrm>
          <a:off x="0" y="0"/>
          <a:ext cx="328612" cy="7486650"/>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414338</xdr:colOff>
      <xdr:row>4</xdr:row>
      <xdr:rowOff>123825</xdr:rowOff>
    </xdr:from>
    <xdr:to>
      <xdr:col>6</xdr:col>
      <xdr:colOff>223839</xdr:colOff>
      <xdr:row>6</xdr:row>
      <xdr:rowOff>76199</xdr:rowOff>
    </xdr:to>
    <xdr:sp macro="" textlink="'Analysis 03'!M17">
      <xdr:nvSpPr>
        <xdr:cNvPr id="31" name="TextBox 30">
          <a:extLst>
            <a:ext uri="{FF2B5EF4-FFF2-40B4-BE49-F238E27FC236}">
              <a16:creationId xmlns:a16="http://schemas.microsoft.com/office/drawing/2014/main" id="{00000000-0008-0000-0400-00001F000000}"/>
            </a:ext>
          </a:extLst>
        </xdr:cNvPr>
        <xdr:cNvSpPr txBox="1"/>
      </xdr:nvSpPr>
      <xdr:spPr>
        <a:xfrm>
          <a:off x="414338" y="152400"/>
          <a:ext cx="3695701" cy="3667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a:gradFill>
                <a:gsLst>
                  <a:gs pos="6000">
                    <a:srgbClr val="0070C0"/>
                  </a:gs>
                  <a:gs pos="60000">
                    <a:srgbClr val="1F8CB3"/>
                  </a:gs>
                  <a:gs pos="100000">
                    <a:srgbClr val="293F50"/>
                  </a:gs>
                </a:gsLst>
                <a:lin ang="0" scaled="1"/>
              </a:gradFill>
            </a:rPr>
            <a:t>Kix</a:t>
          </a:r>
          <a:r>
            <a:rPr lang="en-US" sz="2400" b="0" baseline="0">
              <a:gradFill>
                <a:gsLst>
                  <a:gs pos="6000">
                    <a:srgbClr val="0070C0"/>
                  </a:gs>
                  <a:gs pos="60000">
                    <a:srgbClr val="1F8CB3"/>
                  </a:gs>
                  <a:gs pos="100000">
                    <a:srgbClr val="293F50"/>
                  </a:gs>
                </a:gsLst>
                <a:lin ang="0" scaled="1"/>
              </a:gradFill>
            </a:rPr>
            <a:t> Business Dashboard</a:t>
          </a:r>
          <a:endParaRPr lang="en-US" sz="2400" b="0">
            <a:gradFill>
              <a:gsLst>
                <a:gs pos="6000">
                  <a:srgbClr val="0070C0"/>
                </a:gs>
                <a:gs pos="60000">
                  <a:srgbClr val="1F8CB3"/>
                </a:gs>
                <a:gs pos="100000">
                  <a:srgbClr val="293F50"/>
                </a:gs>
              </a:gsLst>
              <a:lin ang="0" scaled="1"/>
            </a:gradFill>
          </a:endParaRPr>
        </a:p>
      </xdr:txBody>
    </xdr:sp>
    <xdr:clientData/>
  </xdr:twoCellAnchor>
  <xdr:twoCellAnchor>
    <xdr:from>
      <xdr:col>5</xdr:col>
      <xdr:colOff>600075</xdr:colOff>
      <xdr:row>4</xdr:row>
      <xdr:rowOff>138113</xdr:rowOff>
    </xdr:from>
    <xdr:to>
      <xdr:col>8</xdr:col>
      <xdr:colOff>19050</xdr:colOff>
      <xdr:row>6</xdr:row>
      <xdr:rowOff>100012</xdr:rowOff>
    </xdr:to>
    <xdr:sp macro="" textlink="">
      <xdr:nvSpPr>
        <xdr:cNvPr id="32" name="Rectangle: Diagonal Corners Rounded 31">
          <a:hlinkClick xmlns:r="http://schemas.openxmlformats.org/officeDocument/2006/relationships" r:id="rId4"/>
          <a:extLst>
            <a:ext uri="{FF2B5EF4-FFF2-40B4-BE49-F238E27FC236}">
              <a16:creationId xmlns:a16="http://schemas.microsoft.com/office/drawing/2014/main" id="{00000000-0008-0000-0400-000020000000}"/>
            </a:ext>
          </a:extLst>
        </xdr:cNvPr>
        <xdr:cNvSpPr/>
      </xdr:nvSpPr>
      <xdr:spPr>
        <a:xfrm>
          <a:off x="3838575" y="166688"/>
          <a:ext cx="1362075" cy="376237"/>
        </a:xfrm>
        <a:prstGeom prst="round2DiagRect">
          <a:avLst/>
        </a:prstGeom>
        <a:solidFill>
          <a:srgbClr val="A84BC9">
            <a:alpha val="9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lumMod val="95000"/>
                </a:schemeClr>
              </a:solidFill>
            </a:rPr>
            <a:t>Time Frame</a:t>
          </a:r>
        </a:p>
      </xdr:txBody>
    </xdr:sp>
    <xdr:clientData/>
  </xdr:twoCellAnchor>
  <xdr:twoCellAnchor>
    <xdr:from>
      <xdr:col>8</xdr:col>
      <xdr:colOff>266700</xdr:colOff>
      <xdr:row>4</xdr:row>
      <xdr:rowOff>119062</xdr:rowOff>
    </xdr:from>
    <xdr:to>
      <xdr:col>10</xdr:col>
      <xdr:colOff>333375</xdr:colOff>
      <xdr:row>6</xdr:row>
      <xdr:rowOff>80961</xdr:rowOff>
    </xdr:to>
    <xdr:sp macro="" textlink="">
      <xdr:nvSpPr>
        <xdr:cNvPr id="33" name="Rectangle: Diagonal Corners Rounded 32">
          <a:hlinkClick xmlns:r="http://schemas.openxmlformats.org/officeDocument/2006/relationships" r:id="rId5"/>
          <a:extLst>
            <a:ext uri="{FF2B5EF4-FFF2-40B4-BE49-F238E27FC236}">
              <a16:creationId xmlns:a16="http://schemas.microsoft.com/office/drawing/2014/main" id="{00000000-0008-0000-0400-000021000000}"/>
            </a:ext>
          </a:extLst>
        </xdr:cNvPr>
        <xdr:cNvSpPr/>
      </xdr:nvSpPr>
      <xdr:spPr>
        <a:xfrm>
          <a:off x="5448300" y="147637"/>
          <a:ext cx="1362075" cy="376237"/>
        </a:xfrm>
        <a:prstGeom prst="round2Diag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lumMod val="95000"/>
                </a:schemeClr>
              </a:solidFill>
            </a:rPr>
            <a:t>Store</a:t>
          </a:r>
        </a:p>
      </xdr:txBody>
    </xdr:sp>
    <xdr:clientData/>
  </xdr:twoCellAnchor>
  <xdr:twoCellAnchor>
    <xdr:from>
      <xdr:col>11</xdr:col>
      <xdr:colOff>95249</xdr:colOff>
      <xdr:row>4</xdr:row>
      <xdr:rowOff>109537</xdr:rowOff>
    </xdr:from>
    <xdr:to>
      <xdr:col>13</xdr:col>
      <xdr:colOff>161924</xdr:colOff>
      <xdr:row>6</xdr:row>
      <xdr:rowOff>71436</xdr:rowOff>
    </xdr:to>
    <xdr:sp macro="" textlink="">
      <xdr:nvSpPr>
        <xdr:cNvPr id="34" name="Rectangle: Diagonal Corners Rounded 33">
          <a:hlinkClick xmlns:r="http://schemas.openxmlformats.org/officeDocument/2006/relationships" r:id="rId6"/>
          <a:extLst>
            <a:ext uri="{FF2B5EF4-FFF2-40B4-BE49-F238E27FC236}">
              <a16:creationId xmlns:a16="http://schemas.microsoft.com/office/drawing/2014/main" id="{00000000-0008-0000-0400-000022000000}"/>
            </a:ext>
          </a:extLst>
        </xdr:cNvPr>
        <xdr:cNvSpPr/>
      </xdr:nvSpPr>
      <xdr:spPr>
        <a:xfrm>
          <a:off x="7219949" y="138112"/>
          <a:ext cx="1362075" cy="376237"/>
        </a:xfrm>
        <a:prstGeom prst="round2DiagRect">
          <a:avLst/>
        </a:prstGeom>
        <a:solidFill>
          <a:srgbClr val="A84BC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a:t>
          </a:r>
          <a:r>
            <a:rPr lang="en-US" sz="1400" b="1" baseline="0"/>
            <a:t> View</a:t>
          </a:r>
        </a:p>
      </xdr:txBody>
    </xdr:sp>
    <xdr:clientData/>
  </xdr:twoCellAnchor>
  <xdr:twoCellAnchor>
    <xdr:from>
      <xdr:col>12</xdr:col>
      <xdr:colOff>638175</xdr:colOff>
      <xdr:row>39</xdr:row>
      <xdr:rowOff>157162</xdr:rowOff>
    </xdr:from>
    <xdr:to>
      <xdr:col>17</xdr:col>
      <xdr:colOff>52387</xdr:colOff>
      <xdr:row>41</xdr:row>
      <xdr:rowOff>38099</xdr:rowOff>
    </xdr:to>
    <xdr:sp macro="" textlink="">
      <xdr:nvSpPr>
        <xdr:cNvPr id="7" name="Rectangle: Rounded Corners 6">
          <a:extLst>
            <a:ext uri="{FF2B5EF4-FFF2-40B4-BE49-F238E27FC236}">
              <a16:creationId xmlns:a16="http://schemas.microsoft.com/office/drawing/2014/main" id="{00000000-0008-0000-0400-000007000000}"/>
            </a:ext>
          </a:extLst>
        </xdr:cNvPr>
        <xdr:cNvSpPr/>
      </xdr:nvSpPr>
      <xdr:spPr>
        <a:xfrm>
          <a:off x="8410575" y="6572250"/>
          <a:ext cx="3443287" cy="24288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614364</xdr:colOff>
      <xdr:row>38</xdr:row>
      <xdr:rowOff>142875</xdr:rowOff>
    </xdr:from>
    <xdr:to>
      <xdr:col>18</xdr:col>
      <xdr:colOff>461963</xdr:colOff>
      <xdr:row>41</xdr:row>
      <xdr:rowOff>180974</xdr:rowOff>
    </xdr:to>
    <xdr:sp macro="" textlink="">
      <xdr:nvSpPr>
        <xdr:cNvPr id="41" name="Rectangle: Rounded Corners 40">
          <a:extLst>
            <a:ext uri="{FF2B5EF4-FFF2-40B4-BE49-F238E27FC236}">
              <a16:creationId xmlns:a16="http://schemas.microsoft.com/office/drawing/2014/main" id="{00000000-0008-0000-0500-000029000000}"/>
            </a:ext>
          </a:extLst>
        </xdr:cNvPr>
        <xdr:cNvSpPr/>
      </xdr:nvSpPr>
      <xdr:spPr>
        <a:xfrm>
          <a:off x="10977564" y="6376988"/>
          <a:ext cx="1933574" cy="5810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490538</xdr:colOff>
      <xdr:row>14</xdr:row>
      <xdr:rowOff>119062</xdr:rowOff>
    </xdr:from>
    <xdr:to>
      <xdr:col>14</xdr:col>
      <xdr:colOff>395287</xdr:colOff>
      <xdr:row>28</xdr:row>
      <xdr:rowOff>45148</xdr:rowOff>
    </xdr:to>
    <xdr:sp macro="" textlink="">
      <xdr:nvSpPr>
        <xdr:cNvPr id="29" name="Rectangle 28">
          <a:extLst>
            <a:ext uri="{FF2B5EF4-FFF2-40B4-BE49-F238E27FC236}">
              <a16:creationId xmlns:a16="http://schemas.microsoft.com/office/drawing/2014/main" id="{00000000-0008-0000-0500-00001D000000}"/>
            </a:ext>
          </a:extLst>
        </xdr:cNvPr>
        <xdr:cNvSpPr/>
      </xdr:nvSpPr>
      <xdr:spPr>
        <a:xfrm>
          <a:off x="5672138" y="2009775"/>
          <a:ext cx="3790949" cy="245973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504826</xdr:colOff>
      <xdr:row>29</xdr:row>
      <xdr:rowOff>57151</xdr:rowOff>
    </xdr:from>
    <xdr:to>
      <xdr:col>14</xdr:col>
      <xdr:colOff>400050</xdr:colOff>
      <xdr:row>42</xdr:row>
      <xdr:rowOff>28576</xdr:rowOff>
    </xdr:to>
    <xdr:sp macro="" textlink="">
      <xdr:nvSpPr>
        <xdr:cNvPr id="46" name="Rectangle 45">
          <a:extLst>
            <a:ext uri="{FF2B5EF4-FFF2-40B4-BE49-F238E27FC236}">
              <a16:creationId xmlns:a16="http://schemas.microsoft.com/office/drawing/2014/main" id="{00000000-0008-0000-0500-00002E000000}"/>
            </a:ext>
          </a:extLst>
        </xdr:cNvPr>
        <xdr:cNvSpPr/>
      </xdr:nvSpPr>
      <xdr:spPr>
        <a:xfrm>
          <a:off x="6334126" y="4662489"/>
          <a:ext cx="3133724" cy="2324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519113</xdr:colOff>
      <xdr:row>14</xdr:row>
      <xdr:rowOff>109537</xdr:rowOff>
    </xdr:from>
    <xdr:to>
      <xdr:col>8</xdr:col>
      <xdr:colOff>371475</xdr:colOff>
      <xdr:row>28</xdr:row>
      <xdr:rowOff>44767</xdr:rowOff>
    </xdr:to>
    <xdr:sp macro="" textlink="">
      <xdr:nvSpPr>
        <xdr:cNvPr id="48" name="Rectangle 47">
          <a:extLst>
            <a:ext uri="{FF2B5EF4-FFF2-40B4-BE49-F238E27FC236}">
              <a16:creationId xmlns:a16="http://schemas.microsoft.com/office/drawing/2014/main" id="{00000000-0008-0000-0500-000030000000}"/>
            </a:ext>
          </a:extLst>
        </xdr:cNvPr>
        <xdr:cNvSpPr/>
      </xdr:nvSpPr>
      <xdr:spPr>
        <a:xfrm>
          <a:off x="3109913" y="2000250"/>
          <a:ext cx="2443162" cy="2468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61913</xdr:colOff>
      <xdr:row>14</xdr:row>
      <xdr:rowOff>109537</xdr:rowOff>
    </xdr:from>
    <xdr:to>
      <xdr:col>4</xdr:col>
      <xdr:colOff>375857</xdr:colOff>
      <xdr:row>28</xdr:row>
      <xdr:rowOff>35623</xdr:rowOff>
    </xdr:to>
    <xdr:sp macro="" textlink="">
      <xdr:nvSpPr>
        <xdr:cNvPr id="49" name="Rectangle 48">
          <a:extLst>
            <a:ext uri="{FF2B5EF4-FFF2-40B4-BE49-F238E27FC236}">
              <a16:creationId xmlns:a16="http://schemas.microsoft.com/office/drawing/2014/main" id="{00000000-0008-0000-0500-000031000000}"/>
            </a:ext>
          </a:extLst>
        </xdr:cNvPr>
        <xdr:cNvSpPr/>
      </xdr:nvSpPr>
      <xdr:spPr>
        <a:xfrm>
          <a:off x="1357313" y="2000250"/>
          <a:ext cx="1609344" cy="245973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100013</xdr:colOff>
      <xdr:row>29</xdr:row>
      <xdr:rowOff>57150</xdr:rowOff>
    </xdr:from>
    <xdr:to>
      <xdr:col>9</xdr:col>
      <xdr:colOff>385762</xdr:colOff>
      <xdr:row>42</xdr:row>
      <xdr:rowOff>28575</xdr:rowOff>
    </xdr:to>
    <xdr:sp macro="" textlink="">
      <xdr:nvSpPr>
        <xdr:cNvPr id="47" name="Rectangle 46">
          <a:extLst>
            <a:ext uri="{FF2B5EF4-FFF2-40B4-BE49-F238E27FC236}">
              <a16:creationId xmlns:a16="http://schemas.microsoft.com/office/drawing/2014/main" id="{00000000-0008-0000-0500-00002F000000}"/>
            </a:ext>
          </a:extLst>
        </xdr:cNvPr>
        <xdr:cNvSpPr/>
      </xdr:nvSpPr>
      <xdr:spPr>
        <a:xfrm>
          <a:off x="1395413" y="4662488"/>
          <a:ext cx="4819649" cy="2324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897631</xdr:colOff>
      <xdr:row>4</xdr:row>
      <xdr:rowOff>140468</xdr:rowOff>
    </xdr:from>
    <xdr:to>
      <xdr:col>26</xdr:col>
      <xdr:colOff>37395</xdr:colOff>
      <xdr:row>51</xdr:row>
      <xdr:rowOff>76667</xdr:rowOff>
    </xdr:to>
    <xdr:sp macro="" textlink="">
      <xdr:nvSpPr>
        <xdr:cNvPr id="2" name="Moon 1">
          <a:extLst>
            <a:ext uri="{FF2B5EF4-FFF2-40B4-BE49-F238E27FC236}">
              <a16:creationId xmlns:a16="http://schemas.microsoft.com/office/drawing/2014/main" id="{00000000-0008-0000-0500-000002000000}"/>
            </a:ext>
          </a:extLst>
        </xdr:cNvPr>
        <xdr:cNvSpPr/>
      </xdr:nvSpPr>
      <xdr:spPr>
        <a:xfrm rot="186976" flipH="1">
          <a:off x="11260831" y="169043"/>
          <a:ext cx="6450202" cy="8494412"/>
        </a:xfrm>
        <a:prstGeom prst="moon">
          <a:avLst>
            <a:gd name="adj" fmla="val 57645"/>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1030340</xdr:colOff>
      <xdr:row>4</xdr:row>
      <xdr:rowOff>111680</xdr:rowOff>
    </xdr:from>
    <xdr:to>
      <xdr:col>25</xdr:col>
      <xdr:colOff>646312</xdr:colOff>
      <xdr:row>51</xdr:row>
      <xdr:rowOff>13711</xdr:rowOff>
    </xdr:to>
    <xdr:sp macro="" textlink="">
      <xdr:nvSpPr>
        <xdr:cNvPr id="3" name="Moon 2">
          <a:extLst>
            <a:ext uri="{FF2B5EF4-FFF2-40B4-BE49-F238E27FC236}">
              <a16:creationId xmlns:a16="http://schemas.microsoft.com/office/drawing/2014/main" id="{00000000-0008-0000-0500-000003000000}"/>
            </a:ext>
          </a:extLst>
        </xdr:cNvPr>
        <xdr:cNvSpPr/>
      </xdr:nvSpPr>
      <xdr:spPr>
        <a:xfrm rot="158566" flipH="1">
          <a:off x="11393540" y="140255"/>
          <a:ext cx="6278710" cy="8460244"/>
        </a:xfrm>
        <a:prstGeom prst="moon">
          <a:avLst>
            <a:gd name="adj" fmla="val 57501"/>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0</xdr:colOff>
      <xdr:row>4</xdr:row>
      <xdr:rowOff>47626</xdr:rowOff>
    </xdr:from>
    <xdr:to>
      <xdr:col>22</xdr:col>
      <xdr:colOff>57153</xdr:colOff>
      <xdr:row>8</xdr:row>
      <xdr:rowOff>66675</xdr:rowOff>
    </xdr:to>
    <xdr:sp macro="" textlink="">
      <xdr:nvSpPr>
        <xdr:cNvPr id="6" name="Rectangle 5">
          <a:extLst>
            <a:ext uri="{FF2B5EF4-FFF2-40B4-BE49-F238E27FC236}">
              <a16:creationId xmlns:a16="http://schemas.microsoft.com/office/drawing/2014/main" id="{00000000-0008-0000-0500-000006000000}"/>
            </a:ext>
          </a:extLst>
        </xdr:cNvPr>
        <xdr:cNvSpPr/>
      </xdr:nvSpPr>
      <xdr:spPr>
        <a:xfrm>
          <a:off x="13301663" y="76201"/>
          <a:ext cx="1838328" cy="795337"/>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76199</xdr:colOff>
      <xdr:row>4</xdr:row>
      <xdr:rowOff>38099</xdr:rowOff>
    </xdr:from>
    <xdr:to>
      <xdr:col>16</xdr:col>
      <xdr:colOff>1033462</xdr:colOff>
      <xdr:row>7</xdr:row>
      <xdr:rowOff>57150</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76199" y="65881"/>
          <a:ext cx="11307763" cy="618332"/>
        </a:xfrm>
        <a:prstGeom prst="rect">
          <a:avLst/>
        </a:prstGeom>
        <a:gradFill flip="none" rotWithShape="1">
          <a:gsLst>
            <a:gs pos="0">
              <a:schemeClr val="bg1"/>
            </a:gs>
            <a:gs pos="52000">
              <a:schemeClr val="bg1">
                <a:alpha val="50000"/>
              </a:schemeClr>
            </a:gs>
            <a:gs pos="100000">
              <a:schemeClr val="bg1"/>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0</xdr:colOff>
      <xdr:row>0</xdr:row>
      <xdr:rowOff>0</xdr:rowOff>
    </xdr:from>
    <xdr:to>
      <xdr:col>0</xdr:col>
      <xdr:colOff>328612</xdr:colOff>
      <xdr:row>44</xdr:row>
      <xdr:rowOff>166687</xdr:rowOff>
    </xdr:to>
    <xdr:sp macro="" textlink="">
      <xdr:nvSpPr>
        <xdr:cNvPr id="30" name="Rectangle 29">
          <a:extLst>
            <a:ext uri="{FF2B5EF4-FFF2-40B4-BE49-F238E27FC236}">
              <a16:creationId xmlns:a16="http://schemas.microsoft.com/office/drawing/2014/main" id="{00000000-0008-0000-0500-00001E000000}"/>
            </a:ext>
          </a:extLst>
        </xdr:cNvPr>
        <xdr:cNvSpPr/>
      </xdr:nvSpPr>
      <xdr:spPr>
        <a:xfrm>
          <a:off x="0" y="0"/>
          <a:ext cx="328612" cy="7486650"/>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12</xdr:col>
          <xdr:colOff>161925</xdr:colOff>
          <xdr:row>15</xdr:row>
          <xdr:rowOff>23813</xdr:rowOff>
        </xdr:from>
        <xdr:to>
          <xdr:col>13</xdr:col>
          <xdr:colOff>633413</xdr:colOff>
          <xdr:row>16</xdr:row>
          <xdr:rowOff>66675</xdr:rowOff>
        </xdr:to>
        <xdr:sp macro="" textlink="">
          <xdr:nvSpPr>
            <xdr:cNvPr id="9223" name="Drop Down 7" hidden="1">
              <a:extLst>
                <a:ext uri="{63B3BB69-23CF-44E3-9099-C40C66FF867C}">
                  <a14:compatExt spid="_x0000_s9223"/>
                </a:ext>
                <a:ext uri="{FF2B5EF4-FFF2-40B4-BE49-F238E27FC236}">
                  <a16:creationId xmlns:a16="http://schemas.microsoft.com/office/drawing/2014/main" id="{00000000-0008-0000-05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8</xdr:col>
      <xdr:colOff>509588</xdr:colOff>
      <xdr:row>18</xdr:row>
      <xdr:rowOff>114300</xdr:rowOff>
    </xdr:from>
    <xdr:to>
      <xdr:col>14</xdr:col>
      <xdr:colOff>400050</xdr:colOff>
      <xdr:row>28</xdr:row>
      <xdr:rowOff>19050</xdr:rowOff>
    </xdr:to>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504826</xdr:colOff>
      <xdr:row>9</xdr:row>
      <xdr:rowOff>42861</xdr:rowOff>
    </xdr:from>
    <xdr:to>
      <xdr:col>3</xdr:col>
      <xdr:colOff>143638</xdr:colOff>
      <xdr:row>13</xdr:row>
      <xdr:rowOff>14288</xdr:rowOff>
    </xdr:to>
    <xdr:grpSp>
      <xdr:nvGrpSpPr>
        <xdr:cNvPr id="27" name="Group 26">
          <a:extLst>
            <a:ext uri="{FF2B5EF4-FFF2-40B4-BE49-F238E27FC236}">
              <a16:creationId xmlns:a16="http://schemas.microsoft.com/office/drawing/2014/main" id="{00000000-0008-0000-0500-00001B000000}"/>
            </a:ext>
          </a:extLst>
        </xdr:cNvPr>
        <xdr:cNvGrpSpPr/>
      </xdr:nvGrpSpPr>
      <xdr:grpSpPr>
        <a:xfrm>
          <a:off x="504826" y="1028699"/>
          <a:ext cx="1581912" cy="695327"/>
          <a:chOff x="504826" y="1071561"/>
          <a:chExt cx="1581912" cy="695327"/>
        </a:xfrm>
      </xdr:grpSpPr>
      <xdr:grpSp>
        <xdr:nvGrpSpPr>
          <xdr:cNvPr id="8" name="Group 7">
            <a:extLst>
              <a:ext uri="{FF2B5EF4-FFF2-40B4-BE49-F238E27FC236}">
                <a16:creationId xmlns:a16="http://schemas.microsoft.com/office/drawing/2014/main" id="{00000000-0008-0000-0500-000008000000}"/>
              </a:ext>
            </a:extLst>
          </xdr:cNvPr>
          <xdr:cNvGrpSpPr/>
        </xdr:nvGrpSpPr>
        <xdr:grpSpPr>
          <a:xfrm>
            <a:off x="504826" y="1071561"/>
            <a:ext cx="1581912" cy="694944"/>
            <a:chOff x="457200" y="866775"/>
            <a:chExt cx="1581912" cy="694944"/>
          </a:xfrm>
        </xdr:grpSpPr>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a:off x="457200" y="866775"/>
              <a:ext cx="1581912" cy="694944"/>
            </a:xfrm>
            <a:prstGeom prst="roundRect">
              <a:avLst/>
            </a:prstGeom>
            <a:gradFill flip="none" rotWithShape="1">
              <a:gsLst>
                <a:gs pos="3000">
                  <a:srgbClr val="1591C0">
                    <a:alpha val="70000"/>
                  </a:srgbClr>
                </a:gs>
                <a:gs pos="40000">
                  <a:srgbClr val="293F50"/>
                </a:gs>
                <a:gs pos="100000">
                  <a:srgbClr val="293F50"/>
                </a:gs>
              </a:gsLst>
              <a:path path="circle">
                <a:fillToRect l="100000" b="100000"/>
              </a:path>
              <a:tileRect t="-100000" r="-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Oval 4">
              <a:extLst>
                <a:ext uri="{FF2B5EF4-FFF2-40B4-BE49-F238E27FC236}">
                  <a16:creationId xmlns:a16="http://schemas.microsoft.com/office/drawing/2014/main" id="{00000000-0008-0000-0500-000005000000}"/>
                </a:ext>
              </a:extLst>
            </xdr:cNvPr>
            <xdr:cNvSpPr/>
          </xdr:nvSpPr>
          <xdr:spPr>
            <a:xfrm>
              <a:off x="538164" y="990598"/>
              <a:ext cx="461960" cy="466727"/>
            </a:xfrm>
            <a:prstGeom prst="ellipse">
              <a:avLst/>
            </a:prstGeom>
            <a:solidFill>
              <a:srgbClr val="1591C0">
                <a:alpha val="9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rot="10800000" flipH="1" flipV="1">
            <a:off x="632331" y="1328869"/>
            <a:ext cx="374282" cy="220384"/>
          </a:xfrm>
          <a:prstGeom prst="rect">
            <a:avLst/>
          </a:prstGeom>
        </xdr:spPr>
      </xdr:pic>
      <xdr:sp macro="" textlink="">
        <xdr:nvSpPr>
          <xdr:cNvPr id="28" name="TextBox 27">
            <a:extLst>
              <a:ext uri="{FF2B5EF4-FFF2-40B4-BE49-F238E27FC236}">
                <a16:creationId xmlns:a16="http://schemas.microsoft.com/office/drawing/2014/main" id="{00000000-0008-0000-0500-00001C000000}"/>
              </a:ext>
            </a:extLst>
          </xdr:cNvPr>
          <xdr:cNvSpPr txBox="1"/>
        </xdr:nvSpPr>
        <xdr:spPr>
          <a:xfrm>
            <a:off x="1181100" y="1509713"/>
            <a:ext cx="657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a:solidFill>
                  <a:schemeClr val="bg1">
                    <a:lumMod val="95000"/>
                  </a:schemeClr>
                </a:solidFill>
              </a:rPr>
              <a:t>COGS</a:t>
            </a:r>
          </a:p>
        </xdr:txBody>
      </xdr:sp>
      <xdr:sp macro="" textlink="'Analysis 03'!Q11">
        <xdr:nvSpPr>
          <xdr:cNvPr id="51" name="TextBox 50">
            <a:extLst>
              <a:ext uri="{FF2B5EF4-FFF2-40B4-BE49-F238E27FC236}">
                <a16:creationId xmlns:a16="http://schemas.microsoft.com/office/drawing/2014/main" id="{00000000-0008-0000-0500-000033000000}"/>
              </a:ext>
            </a:extLst>
          </xdr:cNvPr>
          <xdr:cNvSpPr txBox="1"/>
        </xdr:nvSpPr>
        <xdr:spPr>
          <a:xfrm>
            <a:off x="1081087" y="1209675"/>
            <a:ext cx="957263"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DCB93ED-21DD-4D50-B622-AAC70D59DF98}" type="TxLink">
              <a:rPr lang="en-US" sz="2000" b="0" i="0" u="none" strike="noStrike">
                <a:solidFill>
                  <a:schemeClr val="bg1"/>
                </a:solidFill>
                <a:latin typeface="Calibri"/>
                <a:ea typeface="Calibri"/>
                <a:cs typeface="Calibri"/>
              </a:rPr>
              <a:pPr/>
              <a:t>$3.1M</a:t>
            </a:fld>
            <a:endParaRPr lang="en-US" sz="2800">
              <a:solidFill>
                <a:schemeClr val="bg1"/>
              </a:solidFill>
            </a:endParaRPr>
          </a:p>
        </xdr:txBody>
      </xdr:sp>
    </xdr:grpSp>
    <xdr:clientData/>
  </xdr:twoCellAnchor>
  <xdr:twoCellAnchor>
    <xdr:from>
      <xdr:col>4</xdr:col>
      <xdr:colOff>273051</xdr:colOff>
      <xdr:row>9</xdr:row>
      <xdr:rowOff>42861</xdr:rowOff>
    </xdr:from>
    <xdr:to>
      <xdr:col>6</xdr:col>
      <xdr:colOff>559563</xdr:colOff>
      <xdr:row>13</xdr:row>
      <xdr:rowOff>13905</xdr:rowOff>
    </xdr:to>
    <xdr:grpSp>
      <xdr:nvGrpSpPr>
        <xdr:cNvPr id="26" name="Group 25">
          <a:extLst>
            <a:ext uri="{FF2B5EF4-FFF2-40B4-BE49-F238E27FC236}">
              <a16:creationId xmlns:a16="http://schemas.microsoft.com/office/drawing/2014/main" id="{00000000-0008-0000-0500-00001A000000}"/>
            </a:ext>
          </a:extLst>
        </xdr:cNvPr>
        <xdr:cNvGrpSpPr/>
      </xdr:nvGrpSpPr>
      <xdr:grpSpPr>
        <a:xfrm>
          <a:off x="2863851" y="1028699"/>
          <a:ext cx="1581912" cy="694944"/>
          <a:chOff x="2257425" y="1071561"/>
          <a:chExt cx="1581912" cy="694944"/>
        </a:xfrm>
      </xdr:grpSpPr>
      <xdr:sp macro="" textlink="">
        <xdr:nvSpPr>
          <xdr:cNvPr id="12" name="Rectangle: Rounded Corners 11">
            <a:extLst>
              <a:ext uri="{FF2B5EF4-FFF2-40B4-BE49-F238E27FC236}">
                <a16:creationId xmlns:a16="http://schemas.microsoft.com/office/drawing/2014/main" id="{00000000-0008-0000-0500-00000C000000}"/>
              </a:ext>
            </a:extLst>
          </xdr:cNvPr>
          <xdr:cNvSpPr/>
        </xdr:nvSpPr>
        <xdr:spPr>
          <a:xfrm>
            <a:off x="2257425" y="1071561"/>
            <a:ext cx="1581912" cy="694944"/>
          </a:xfrm>
          <a:prstGeom prst="roundRect">
            <a:avLst/>
          </a:prstGeom>
          <a:gradFill flip="none" rotWithShape="1">
            <a:gsLst>
              <a:gs pos="3000">
                <a:schemeClr val="bg2">
                  <a:lumMod val="90000"/>
                </a:schemeClr>
              </a:gs>
              <a:gs pos="40000">
                <a:srgbClr val="293F50"/>
              </a:gs>
              <a:gs pos="100000">
                <a:srgbClr val="293F50"/>
              </a:gs>
            </a:gsLst>
            <a:path path="circle">
              <a:fillToRect l="100000" b="100000"/>
            </a:path>
            <a:tileRect t="-100000" r="-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Oval 15">
            <a:extLst>
              <a:ext uri="{FF2B5EF4-FFF2-40B4-BE49-F238E27FC236}">
                <a16:creationId xmlns:a16="http://schemas.microsoft.com/office/drawing/2014/main" id="{00000000-0008-0000-0500-000010000000}"/>
              </a:ext>
            </a:extLst>
          </xdr:cNvPr>
          <xdr:cNvSpPr/>
        </xdr:nvSpPr>
        <xdr:spPr>
          <a:xfrm>
            <a:off x="2338387" y="1209674"/>
            <a:ext cx="493776" cy="457200"/>
          </a:xfrm>
          <a:prstGeom prst="ellipse">
            <a:avLst/>
          </a:prstGeom>
          <a:solidFill>
            <a:schemeClr val="bg2">
              <a:lumMod val="75000"/>
              <a:alpha val="6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rot="10800000" flipH="1" flipV="1">
            <a:off x="2403345" y="1300163"/>
            <a:ext cx="339856" cy="341862"/>
          </a:xfrm>
          <a:prstGeom prst="rect">
            <a:avLst/>
          </a:prstGeom>
        </xdr:spPr>
      </xdr:pic>
      <xdr:sp macro="" textlink="">
        <xdr:nvSpPr>
          <xdr:cNvPr id="40" name="TextBox 39">
            <a:extLst>
              <a:ext uri="{FF2B5EF4-FFF2-40B4-BE49-F238E27FC236}">
                <a16:creationId xmlns:a16="http://schemas.microsoft.com/office/drawing/2014/main" id="{00000000-0008-0000-0500-000028000000}"/>
              </a:ext>
            </a:extLst>
          </xdr:cNvPr>
          <xdr:cNvSpPr txBox="1"/>
        </xdr:nvSpPr>
        <xdr:spPr>
          <a:xfrm>
            <a:off x="2800350" y="1500188"/>
            <a:ext cx="9810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95000"/>
                  </a:schemeClr>
                </a:solidFill>
              </a:rPr>
              <a:t>Total Revenue</a:t>
            </a:r>
          </a:p>
        </xdr:txBody>
      </xdr:sp>
      <xdr:sp macro="" textlink="'Analysis 03'!R11">
        <xdr:nvSpPr>
          <xdr:cNvPr id="52" name="TextBox 51">
            <a:extLst>
              <a:ext uri="{FF2B5EF4-FFF2-40B4-BE49-F238E27FC236}">
                <a16:creationId xmlns:a16="http://schemas.microsoft.com/office/drawing/2014/main" id="{00000000-0008-0000-0500-000034000000}"/>
              </a:ext>
            </a:extLst>
          </xdr:cNvPr>
          <xdr:cNvSpPr txBox="1"/>
        </xdr:nvSpPr>
        <xdr:spPr>
          <a:xfrm>
            <a:off x="2838451" y="1223962"/>
            <a:ext cx="966787"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82CA7F5-1DA5-45A9-9143-246DA3597E72}" type="TxLink">
              <a:rPr lang="en-US" sz="2000" b="0" i="0" u="none" strike="noStrike">
                <a:solidFill>
                  <a:schemeClr val="bg1"/>
                </a:solidFill>
                <a:latin typeface="Calibri"/>
                <a:ea typeface="Calibri"/>
                <a:cs typeface="Calibri"/>
              </a:rPr>
              <a:pPr/>
              <a:t>$5.4M</a:t>
            </a:fld>
            <a:endParaRPr lang="en-US" sz="2800">
              <a:solidFill>
                <a:schemeClr val="bg1"/>
              </a:solidFill>
            </a:endParaRPr>
          </a:p>
        </xdr:txBody>
      </xdr:sp>
    </xdr:grpSp>
    <xdr:clientData/>
  </xdr:twoCellAnchor>
  <xdr:twoCellAnchor>
    <xdr:from>
      <xdr:col>8</xdr:col>
      <xdr:colOff>41276</xdr:colOff>
      <xdr:row>9</xdr:row>
      <xdr:rowOff>42861</xdr:rowOff>
    </xdr:from>
    <xdr:to>
      <xdr:col>10</xdr:col>
      <xdr:colOff>327788</xdr:colOff>
      <xdr:row>13</xdr:row>
      <xdr:rowOff>13905</xdr:rowOff>
    </xdr:to>
    <xdr:grpSp>
      <xdr:nvGrpSpPr>
        <xdr:cNvPr id="24" name="Group 23">
          <a:extLst>
            <a:ext uri="{FF2B5EF4-FFF2-40B4-BE49-F238E27FC236}">
              <a16:creationId xmlns:a16="http://schemas.microsoft.com/office/drawing/2014/main" id="{00000000-0008-0000-0500-000018000000}"/>
            </a:ext>
          </a:extLst>
        </xdr:cNvPr>
        <xdr:cNvGrpSpPr/>
      </xdr:nvGrpSpPr>
      <xdr:grpSpPr>
        <a:xfrm>
          <a:off x="5222876" y="1028699"/>
          <a:ext cx="1581912" cy="694944"/>
          <a:chOff x="4024313" y="1071561"/>
          <a:chExt cx="1581912" cy="694944"/>
        </a:xfrm>
      </xdr:grpSpPr>
      <xdr:sp macro="" textlink="">
        <xdr:nvSpPr>
          <xdr:cNvPr id="13" name="Rectangle: Rounded Corners 12">
            <a:extLst>
              <a:ext uri="{FF2B5EF4-FFF2-40B4-BE49-F238E27FC236}">
                <a16:creationId xmlns:a16="http://schemas.microsoft.com/office/drawing/2014/main" id="{00000000-0008-0000-0500-00000D000000}"/>
              </a:ext>
            </a:extLst>
          </xdr:cNvPr>
          <xdr:cNvSpPr/>
        </xdr:nvSpPr>
        <xdr:spPr>
          <a:xfrm>
            <a:off x="4024313" y="1071561"/>
            <a:ext cx="1581912" cy="694944"/>
          </a:xfrm>
          <a:prstGeom prst="roundRect">
            <a:avLst/>
          </a:prstGeom>
          <a:gradFill flip="none" rotWithShape="1">
            <a:gsLst>
              <a:gs pos="3000">
                <a:schemeClr val="accent4">
                  <a:lumMod val="60000"/>
                  <a:lumOff val="40000"/>
                </a:schemeClr>
              </a:gs>
              <a:gs pos="40000">
                <a:srgbClr val="293F50"/>
              </a:gs>
              <a:gs pos="100000">
                <a:srgbClr val="293F50"/>
              </a:gs>
            </a:gsLst>
            <a:path path="circle">
              <a:fillToRect l="100000" b="100000"/>
            </a:path>
            <a:tileRect t="-100000" r="-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Oval 16">
            <a:extLst>
              <a:ext uri="{FF2B5EF4-FFF2-40B4-BE49-F238E27FC236}">
                <a16:creationId xmlns:a16="http://schemas.microsoft.com/office/drawing/2014/main" id="{00000000-0008-0000-0500-000011000000}"/>
              </a:ext>
            </a:extLst>
          </xdr:cNvPr>
          <xdr:cNvSpPr/>
        </xdr:nvSpPr>
        <xdr:spPr>
          <a:xfrm>
            <a:off x="4100512" y="1204913"/>
            <a:ext cx="493776" cy="457200"/>
          </a:xfrm>
          <a:prstGeom prst="ellipse">
            <a:avLst/>
          </a:prstGeom>
          <a:solidFill>
            <a:schemeClr val="accent4">
              <a:lumMod val="40000"/>
              <a:lumOff val="60000"/>
              <a:alpha val="4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rot="10800000" flipH="1" flipV="1">
            <a:off x="4172632" y="1334181"/>
            <a:ext cx="337456" cy="238806"/>
          </a:xfrm>
          <a:prstGeom prst="rect">
            <a:avLst/>
          </a:prstGeom>
        </xdr:spPr>
      </xdr:pic>
      <xdr:sp macro="" textlink="">
        <xdr:nvSpPr>
          <xdr:cNvPr id="42" name="TextBox 41">
            <a:extLst>
              <a:ext uri="{FF2B5EF4-FFF2-40B4-BE49-F238E27FC236}">
                <a16:creationId xmlns:a16="http://schemas.microsoft.com/office/drawing/2014/main" id="{00000000-0008-0000-0500-00002A000000}"/>
              </a:ext>
            </a:extLst>
          </xdr:cNvPr>
          <xdr:cNvSpPr txBox="1"/>
        </xdr:nvSpPr>
        <xdr:spPr>
          <a:xfrm>
            <a:off x="4595813" y="1485901"/>
            <a:ext cx="9810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95000"/>
                  </a:schemeClr>
                </a:solidFill>
              </a:rPr>
              <a:t>Profit Margin</a:t>
            </a:r>
          </a:p>
        </xdr:txBody>
      </xdr:sp>
      <xdr:sp macro="" textlink="'Analysis 03'!S11">
        <xdr:nvSpPr>
          <xdr:cNvPr id="53" name="TextBox 52">
            <a:extLst>
              <a:ext uri="{FF2B5EF4-FFF2-40B4-BE49-F238E27FC236}">
                <a16:creationId xmlns:a16="http://schemas.microsoft.com/office/drawing/2014/main" id="{00000000-0008-0000-0500-000035000000}"/>
              </a:ext>
            </a:extLst>
          </xdr:cNvPr>
          <xdr:cNvSpPr txBox="1"/>
        </xdr:nvSpPr>
        <xdr:spPr>
          <a:xfrm>
            <a:off x="4624387" y="1204912"/>
            <a:ext cx="890588"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A449375-2FE7-43B6-A0ED-C4546A195AB4}" type="TxLink">
              <a:rPr lang="en-US" sz="2000" b="0" i="0" u="none" strike="noStrike">
                <a:solidFill>
                  <a:schemeClr val="bg1"/>
                </a:solidFill>
                <a:latin typeface="Calibri"/>
                <a:ea typeface="Calibri"/>
                <a:cs typeface="Calibri"/>
              </a:rPr>
              <a:pPr/>
              <a:t>$2.3M</a:t>
            </a:fld>
            <a:endParaRPr lang="en-US" sz="2800">
              <a:solidFill>
                <a:schemeClr val="bg1"/>
              </a:solidFill>
            </a:endParaRPr>
          </a:p>
        </xdr:txBody>
      </xdr:sp>
    </xdr:grpSp>
    <xdr:clientData/>
  </xdr:twoCellAnchor>
  <xdr:twoCellAnchor>
    <xdr:from>
      <xdr:col>11</xdr:col>
      <xdr:colOff>457201</xdr:colOff>
      <xdr:row>9</xdr:row>
      <xdr:rowOff>42861</xdr:rowOff>
    </xdr:from>
    <xdr:to>
      <xdr:col>14</xdr:col>
      <xdr:colOff>119063</xdr:colOff>
      <xdr:row>13</xdr:row>
      <xdr:rowOff>23813</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7581901" y="1028699"/>
          <a:ext cx="1604962" cy="704852"/>
          <a:chOff x="5791201" y="1071561"/>
          <a:chExt cx="1604962" cy="704852"/>
        </a:xfrm>
      </xdr:grpSpPr>
      <xdr:sp macro="" textlink="">
        <xdr:nvSpPr>
          <xdr:cNvPr id="14" name="Rectangle: Rounded Corners 13">
            <a:extLst>
              <a:ext uri="{FF2B5EF4-FFF2-40B4-BE49-F238E27FC236}">
                <a16:creationId xmlns:a16="http://schemas.microsoft.com/office/drawing/2014/main" id="{00000000-0008-0000-0500-00000E000000}"/>
              </a:ext>
            </a:extLst>
          </xdr:cNvPr>
          <xdr:cNvSpPr/>
        </xdr:nvSpPr>
        <xdr:spPr>
          <a:xfrm>
            <a:off x="5791201" y="1071561"/>
            <a:ext cx="1581912" cy="694944"/>
          </a:xfrm>
          <a:prstGeom prst="roundRect">
            <a:avLst/>
          </a:prstGeom>
          <a:gradFill flip="none" rotWithShape="1">
            <a:gsLst>
              <a:gs pos="3000">
                <a:schemeClr val="accent6">
                  <a:lumMod val="40000"/>
                  <a:lumOff val="60000"/>
                </a:schemeClr>
              </a:gs>
              <a:gs pos="40000">
                <a:srgbClr val="293F50"/>
              </a:gs>
              <a:gs pos="100000">
                <a:srgbClr val="293F50"/>
              </a:gs>
            </a:gsLst>
            <a:path path="circle">
              <a:fillToRect l="100000" b="100000"/>
            </a:path>
            <a:tileRect t="-100000" r="-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Oval 17">
            <a:extLst>
              <a:ext uri="{FF2B5EF4-FFF2-40B4-BE49-F238E27FC236}">
                <a16:creationId xmlns:a16="http://schemas.microsoft.com/office/drawing/2014/main" id="{00000000-0008-0000-0500-000012000000}"/>
              </a:ext>
            </a:extLst>
          </xdr:cNvPr>
          <xdr:cNvSpPr/>
        </xdr:nvSpPr>
        <xdr:spPr>
          <a:xfrm>
            <a:off x="5862637" y="1204910"/>
            <a:ext cx="493776" cy="457200"/>
          </a:xfrm>
          <a:prstGeom prst="ellipse">
            <a:avLst/>
          </a:prstGeom>
          <a:solidFill>
            <a:schemeClr val="accent6">
              <a:lumMod val="20000"/>
              <a:lumOff val="8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5" cstate="print">
            <a:biLevel thresh="25000"/>
            <a:extLst>
              <a:ext uri="{28A0092B-C50C-407E-A947-70E740481C1C}">
                <a14:useLocalDpi xmlns:a14="http://schemas.microsoft.com/office/drawing/2010/main" val="0"/>
              </a:ext>
            </a:extLst>
          </a:blip>
          <a:stretch>
            <a:fillRect/>
          </a:stretch>
        </xdr:blipFill>
        <xdr:spPr>
          <a:xfrm>
            <a:off x="5915025" y="1262062"/>
            <a:ext cx="307869" cy="307869"/>
          </a:xfrm>
          <a:prstGeom prst="rect">
            <a:avLst/>
          </a:prstGeom>
        </xdr:spPr>
      </xdr:pic>
      <xdr:sp macro="" textlink="">
        <xdr:nvSpPr>
          <xdr:cNvPr id="44" name="TextBox 43">
            <a:extLst>
              <a:ext uri="{FF2B5EF4-FFF2-40B4-BE49-F238E27FC236}">
                <a16:creationId xmlns:a16="http://schemas.microsoft.com/office/drawing/2014/main" id="{00000000-0008-0000-0500-00002C000000}"/>
              </a:ext>
            </a:extLst>
          </xdr:cNvPr>
          <xdr:cNvSpPr txBox="1"/>
        </xdr:nvSpPr>
        <xdr:spPr>
          <a:xfrm>
            <a:off x="6324601" y="1519238"/>
            <a:ext cx="107156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95000"/>
                  </a:schemeClr>
                </a:solidFill>
              </a:rPr>
              <a:t>% Profit</a:t>
            </a:r>
            <a:r>
              <a:rPr lang="en-US" sz="1000" b="1" baseline="0">
                <a:solidFill>
                  <a:schemeClr val="bg1">
                    <a:lumMod val="95000"/>
                  </a:schemeClr>
                </a:solidFill>
              </a:rPr>
              <a:t> Morgin</a:t>
            </a:r>
            <a:endParaRPr lang="en-US" sz="1000" b="1">
              <a:solidFill>
                <a:schemeClr val="bg1">
                  <a:lumMod val="95000"/>
                </a:schemeClr>
              </a:solidFill>
            </a:endParaRPr>
          </a:p>
        </xdr:txBody>
      </xdr:sp>
      <xdr:sp macro="" textlink="'Analysis 03'!T11">
        <xdr:nvSpPr>
          <xdr:cNvPr id="54" name="TextBox 53">
            <a:extLst>
              <a:ext uri="{FF2B5EF4-FFF2-40B4-BE49-F238E27FC236}">
                <a16:creationId xmlns:a16="http://schemas.microsoft.com/office/drawing/2014/main" id="{00000000-0008-0000-0500-000036000000}"/>
              </a:ext>
            </a:extLst>
          </xdr:cNvPr>
          <xdr:cNvSpPr txBox="1"/>
        </xdr:nvSpPr>
        <xdr:spPr>
          <a:xfrm>
            <a:off x="6338888" y="1200149"/>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E3B22EB-B6C4-43FF-ABD9-BC1098230F87}" type="TxLink">
              <a:rPr lang="en-US" sz="2000" b="0" i="0" u="none" strike="noStrike">
                <a:solidFill>
                  <a:schemeClr val="bg1"/>
                </a:solidFill>
                <a:latin typeface="Calibri"/>
                <a:ea typeface="Calibri"/>
                <a:cs typeface="Calibri"/>
              </a:rPr>
              <a:pPr/>
              <a:t>42.18%</a:t>
            </a:fld>
            <a:endParaRPr lang="en-US" sz="2800">
              <a:solidFill>
                <a:schemeClr val="bg1"/>
              </a:solidFill>
            </a:endParaRPr>
          </a:p>
        </xdr:txBody>
      </xdr:sp>
    </xdr:grpSp>
    <xdr:clientData/>
  </xdr:twoCellAnchor>
  <xdr:twoCellAnchor>
    <xdr:from>
      <xdr:col>14</xdr:col>
      <xdr:colOff>633413</xdr:colOff>
      <xdr:row>8</xdr:row>
      <xdr:rowOff>100011</xdr:rowOff>
    </xdr:from>
    <xdr:to>
      <xdr:col>19</xdr:col>
      <xdr:colOff>423237</xdr:colOff>
      <xdr:row>42</xdr:row>
      <xdr:rowOff>14289</xdr:rowOff>
    </xdr:to>
    <xdr:grpSp>
      <xdr:nvGrpSpPr>
        <xdr:cNvPr id="22" name="Group 21">
          <a:extLst>
            <a:ext uri="{FF2B5EF4-FFF2-40B4-BE49-F238E27FC236}">
              <a16:creationId xmlns:a16="http://schemas.microsoft.com/office/drawing/2014/main" id="{00000000-0008-0000-0500-000016000000}"/>
            </a:ext>
          </a:extLst>
        </xdr:cNvPr>
        <xdr:cNvGrpSpPr/>
      </xdr:nvGrpSpPr>
      <xdr:grpSpPr>
        <a:xfrm>
          <a:off x="9701213" y="904874"/>
          <a:ext cx="4023687" cy="6067428"/>
          <a:chOff x="9705976" y="962023"/>
          <a:chExt cx="4023687" cy="6067428"/>
        </a:xfrm>
        <a:solidFill>
          <a:schemeClr val="accent1"/>
        </a:solidFill>
      </xdr:grpSpPr>
      <xdr:grpSp>
        <xdr:nvGrpSpPr>
          <xdr:cNvPr id="15" name="Group 14">
            <a:extLst>
              <a:ext uri="{FF2B5EF4-FFF2-40B4-BE49-F238E27FC236}">
                <a16:creationId xmlns:a16="http://schemas.microsoft.com/office/drawing/2014/main" id="{00000000-0008-0000-0500-00000F000000}"/>
              </a:ext>
            </a:extLst>
          </xdr:cNvPr>
          <xdr:cNvGrpSpPr/>
        </xdr:nvGrpSpPr>
        <xdr:grpSpPr>
          <a:xfrm>
            <a:off x="9705976" y="962023"/>
            <a:ext cx="3305174" cy="6067428"/>
            <a:chOff x="9753601" y="1019173"/>
            <a:chExt cx="3305174" cy="6067428"/>
          </a:xfrm>
          <a:grpFill/>
        </xdr:grpSpPr>
        <xdr:sp macro="" textlink="">
          <xdr:nvSpPr>
            <xdr:cNvPr id="45" name="Rectangle: Diagonal Corners Rounded 44">
              <a:extLst>
                <a:ext uri="{FF2B5EF4-FFF2-40B4-BE49-F238E27FC236}">
                  <a16:creationId xmlns:a16="http://schemas.microsoft.com/office/drawing/2014/main" id="{00000000-0008-0000-0500-00002D000000}"/>
                </a:ext>
              </a:extLst>
            </xdr:cNvPr>
            <xdr:cNvSpPr/>
          </xdr:nvSpPr>
          <xdr:spPr>
            <a:xfrm>
              <a:off x="9753601" y="1019173"/>
              <a:ext cx="2244091" cy="6067428"/>
            </a:xfrm>
            <a:prstGeom prst="round2DiagRect">
              <a:avLst>
                <a:gd name="adj1" fmla="val 13542"/>
                <a:gd name="adj2" fmla="val 1773"/>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0000000-0008-0000-0500-000009000000}"/>
                </a:ext>
              </a:extLst>
            </xdr:cNvPr>
            <xdr:cNvSpPr/>
          </xdr:nvSpPr>
          <xdr:spPr>
            <a:xfrm>
              <a:off x="11639550" y="1238249"/>
              <a:ext cx="795337" cy="543877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00000000-0008-0000-0500-000022000000}"/>
                </a:ext>
              </a:extLst>
            </xdr:cNvPr>
            <xdr:cNvSpPr/>
          </xdr:nvSpPr>
          <xdr:spPr>
            <a:xfrm>
              <a:off x="11972925" y="1585912"/>
              <a:ext cx="766762" cy="491013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500-000023000000}"/>
                </a:ext>
              </a:extLst>
            </xdr:cNvPr>
            <xdr:cNvSpPr/>
          </xdr:nvSpPr>
          <xdr:spPr>
            <a:xfrm>
              <a:off x="12306301" y="1838324"/>
              <a:ext cx="752474" cy="4381501"/>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 name="Oval 19">
            <a:extLst>
              <a:ext uri="{FF2B5EF4-FFF2-40B4-BE49-F238E27FC236}">
                <a16:creationId xmlns:a16="http://schemas.microsoft.com/office/drawing/2014/main" id="{00000000-0008-0000-0500-000014000000}"/>
              </a:ext>
            </a:extLst>
          </xdr:cNvPr>
          <xdr:cNvSpPr/>
        </xdr:nvSpPr>
        <xdr:spPr>
          <a:xfrm>
            <a:off x="11834238" y="2081212"/>
            <a:ext cx="1895425" cy="3844386"/>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23812</xdr:colOff>
      <xdr:row>15</xdr:row>
      <xdr:rowOff>14288</xdr:rowOff>
    </xdr:from>
    <xdr:to>
      <xdr:col>9</xdr:col>
      <xdr:colOff>457200</xdr:colOff>
      <xdr:row>16</xdr:row>
      <xdr:rowOff>1</xdr:rowOff>
    </xdr:to>
    <xdr:sp macro="" textlink="">
      <xdr:nvSpPr>
        <xdr:cNvPr id="31" name="TextBox 30">
          <a:extLst>
            <a:ext uri="{FF2B5EF4-FFF2-40B4-BE49-F238E27FC236}">
              <a16:creationId xmlns:a16="http://schemas.microsoft.com/office/drawing/2014/main" id="{00000000-0008-0000-0500-00001F000000}"/>
            </a:ext>
          </a:extLst>
        </xdr:cNvPr>
        <xdr:cNvSpPr txBox="1"/>
      </xdr:nvSpPr>
      <xdr:spPr>
        <a:xfrm>
          <a:off x="5853112" y="2085976"/>
          <a:ext cx="433388" cy="166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t>Top</a:t>
          </a:r>
        </a:p>
      </xdr:txBody>
    </xdr:sp>
    <xdr:clientData/>
  </xdr:twoCellAnchor>
  <xdr:twoCellAnchor>
    <xdr:from>
      <xdr:col>10</xdr:col>
      <xdr:colOff>452437</xdr:colOff>
      <xdr:row>15</xdr:row>
      <xdr:rowOff>14287</xdr:rowOff>
    </xdr:from>
    <xdr:to>
      <xdr:col>11</xdr:col>
      <xdr:colOff>447675</xdr:colOff>
      <xdr:row>15</xdr:row>
      <xdr:rowOff>176212</xdr:rowOff>
    </xdr:to>
    <xdr:sp macro="" textlink="">
      <xdr:nvSpPr>
        <xdr:cNvPr id="50" name="TextBox 49">
          <a:extLst>
            <a:ext uri="{FF2B5EF4-FFF2-40B4-BE49-F238E27FC236}">
              <a16:creationId xmlns:a16="http://schemas.microsoft.com/office/drawing/2014/main" id="{00000000-0008-0000-0500-000032000000}"/>
            </a:ext>
          </a:extLst>
        </xdr:cNvPr>
        <xdr:cNvSpPr txBox="1"/>
      </xdr:nvSpPr>
      <xdr:spPr>
        <a:xfrm>
          <a:off x="6929437" y="2085975"/>
          <a:ext cx="642938" cy="161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t>Bottom</a:t>
          </a:r>
        </a:p>
      </xdr:txBody>
    </xdr:sp>
    <xdr:clientData/>
  </xdr:twoCellAnchor>
  <mc:AlternateContent xmlns:mc="http://schemas.openxmlformats.org/markup-compatibility/2006">
    <mc:Choice xmlns:a14="http://schemas.microsoft.com/office/drawing/2010/main" Requires="a14">
      <xdr:twoCellAnchor editAs="oneCell">
        <xdr:from>
          <xdr:col>9</xdr:col>
          <xdr:colOff>366713</xdr:colOff>
          <xdr:row>14</xdr:row>
          <xdr:rowOff>161925</xdr:rowOff>
        </xdr:from>
        <xdr:to>
          <xdr:col>9</xdr:col>
          <xdr:colOff>614363</xdr:colOff>
          <xdr:row>16</xdr:row>
          <xdr:rowOff>38100</xdr:rowOff>
        </xdr:to>
        <xdr:sp macro="" textlink="">
          <xdr:nvSpPr>
            <xdr:cNvPr id="9221" name="Option Button 5" hidden="1">
              <a:extLst>
                <a:ext uri="{63B3BB69-23CF-44E3-9099-C40C66FF867C}">
                  <a14:compatExt spid="_x0000_s9221"/>
                </a:ext>
                <a:ext uri="{FF2B5EF4-FFF2-40B4-BE49-F238E27FC236}">
                  <a16:creationId xmlns:a16="http://schemas.microsoft.com/office/drawing/2014/main" id="{00000000-0008-0000-0500-000005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295275</xdr:colOff>
          <xdr:row>14</xdr:row>
          <xdr:rowOff>176213</xdr:rowOff>
        </xdr:from>
        <xdr:to>
          <xdr:col>11</xdr:col>
          <xdr:colOff>523875</xdr:colOff>
          <xdr:row>16</xdr:row>
          <xdr:rowOff>19050</xdr:rowOff>
        </xdr:to>
        <xdr:sp macro="" textlink="">
          <xdr:nvSpPr>
            <xdr:cNvPr id="9224" name="Option Button 8" hidden="1">
              <a:extLst>
                <a:ext uri="{63B3BB69-23CF-44E3-9099-C40C66FF867C}">
                  <a14:compatExt spid="_x0000_s9224"/>
                </a:ext>
                <a:ext uri="{FF2B5EF4-FFF2-40B4-BE49-F238E27FC236}">
                  <a16:creationId xmlns:a16="http://schemas.microsoft.com/office/drawing/2014/main" id="{00000000-0008-0000-0500-000008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52388</xdr:colOff>
      <xdr:row>16</xdr:row>
      <xdr:rowOff>57149</xdr:rowOff>
    </xdr:from>
    <xdr:to>
      <xdr:col>11</xdr:col>
      <xdr:colOff>600075</xdr:colOff>
      <xdr:row>17</xdr:row>
      <xdr:rowOff>109537</xdr:rowOff>
    </xdr:to>
    <xdr:sp macro="" textlink="'Analysis 03'!M17">
      <xdr:nvSpPr>
        <xdr:cNvPr id="56" name="TextBox 55">
          <a:extLst>
            <a:ext uri="{FF2B5EF4-FFF2-40B4-BE49-F238E27FC236}">
              <a16:creationId xmlns:a16="http://schemas.microsoft.com/office/drawing/2014/main" id="{00000000-0008-0000-0500-000038000000}"/>
            </a:ext>
          </a:extLst>
        </xdr:cNvPr>
        <xdr:cNvSpPr txBox="1"/>
      </xdr:nvSpPr>
      <xdr:spPr>
        <a:xfrm>
          <a:off x="5881688" y="2309812"/>
          <a:ext cx="1843087" cy="2333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86EEEDA-99CF-45D0-AE18-CDD9A0A5783E}" type="TxLink">
            <a:rPr lang="en-US" sz="1200" b="0" i="0" u="none" strike="noStrike">
              <a:solidFill>
                <a:srgbClr val="000000"/>
              </a:solidFill>
              <a:latin typeface="Calibri"/>
              <a:ea typeface="Calibri"/>
              <a:cs typeface="Calibri"/>
            </a:rPr>
            <a:pPr/>
            <a:t>Less-5 Profitable Customer</a:t>
          </a:fld>
          <a:endParaRPr lang="en-US" sz="1050" b="1"/>
        </a:p>
      </xdr:txBody>
    </xdr:sp>
    <xdr:clientData/>
  </xdr:twoCellAnchor>
  <xdr:twoCellAnchor>
    <xdr:from>
      <xdr:col>9</xdr:col>
      <xdr:colOff>61913</xdr:colOff>
      <xdr:row>17</xdr:row>
      <xdr:rowOff>71435</xdr:rowOff>
    </xdr:from>
    <xdr:to>
      <xdr:col>10</xdr:col>
      <xdr:colOff>366713</xdr:colOff>
      <xdr:row>19</xdr:row>
      <xdr:rowOff>109536</xdr:rowOff>
    </xdr:to>
    <xdr:sp macro="" textlink="'Analysis 03'!M18">
      <xdr:nvSpPr>
        <xdr:cNvPr id="58" name="TextBox 30">
          <a:extLst>
            <a:ext uri="{FF2B5EF4-FFF2-40B4-BE49-F238E27FC236}">
              <a16:creationId xmlns:a16="http://schemas.microsoft.com/office/drawing/2014/main" id="{00000000-0008-0000-0500-00003A000000}"/>
            </a:ext>
          </a:extLst>
        </xdr:cNvPr>
        <xdr:cNvSpPr txBox="1"/>
      </xdr:nvSpPr>
      <xdr:spPr>
        <a:xfrm>
          <a:off x="5891213" y="2505073"/>
          <a:ext cx="952500" cy="4000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004BC58D-470E-4799-995E-88792BBFE1AE}" type="TxLink">
            <a:rPr lang="en-US" sz="1200" b="0" i="0" u="none" strike="noStrike">
              <a:solidFill>
                <a:srgbClr val="000000"/>
              </a:solidFill>
              <a:latin typeface="Calibri"/>
              <a:ea typeface="Calibri"/>
              <a:cs typeface="Calibri"/>
            </a:rPr>
            <a:pPr/>
            <a:t>Customer overtime</a:t>
          </a:fld>
          <a:endParaRPr lang="en-US" sz="1050" b="1"/>
        </a:p>
      </xdr:txBody>
    </xdr:sp>
    <xdr:clientData/>
  </xdr:twoCellAnchor>
  <xdr:twoCellAnchor>
    <xdr:from>
      <xdr:col>8</xdr:col>
      <xdr:colOff>609600</xdr:colOff>
      <xdr:row>16</xdr:row>
      <xdr:rowOff>71438</xdr:rowOff>
    </xdr:from>
    <xdr:to>
      <xdr:col>9</xdr:col>
      <xdr:colOff>114301</xdr:colOff>
      <xdr:row>17</xdr:row>
      <xdr:rowOff>52388</xdr:rowOff>
    </xdr:to>
    <xdr:sp macro="" textlink="">
      <xdr:nvSpPr>
        <xdr:cNvPr id="60" name="Oval 59">
          <a:extLst>
            <a:ext uri="{FF2B5EF4-FFF2-40B4-BE49-F238E27FC236}">
              <a16:creationId xmlns:a16="http://schemas.microsoft.com/office/drawing/2014/main" id="{00000000-0008-0000-0500-00003C000000}"/>
            </a:ext>
          </a:extLst>
        </xdr:cNvPr>
        <xdr:cNvSpPr/>
      </xdr:nvSpPr>
      <xdr:spPr>
        <a:xfrm>
          <a:off x="5791200" y="2324101"/>
          <a:ext cx="152401" cy="161925"/>
        </a:xfrm>
        <a:prstGeom prst="ellipse">
          <a:avLst/>
        </a:prstGeom>
        <a:solidFill>
          <a:schemeClr val="bg2">
            <a:lumMod val="75000"/>
            <a:alpha val="7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214314</xdr:colOff>
      <xdr:row>17</xdr:row>
      <xdr:rowOff>90487</xdr:rowOff>
    </xdr:from>
    <xdr:to>
      <xdr:col>11</xdr:col>
      <xdr:colOff>233363</xdr:colOff>
      <xdr:row>19</xdr:row>
      <xdr:rowOff>23812</xdr:rowOff>
    </xdr:to>
    <xdr:sp macro="" textlink="'Analysis 03'!M19">
      <xdr:nvSpPr>
        <xdr:cNvPr id="63" name="TextBox 30">
          <a:extLst>
            <a:ext uri="{FF2B5EF4-FFF2-40B4-BE49-F238E27FC236}">
              <a16:creationId xmlns:a16="http://schemas.microsoft.com/office/drawing/2014/main" id="{00000000-0008-0000-0500-00003F000000}"/>
            </a:ext>
          </a:extLst>
        </xdr:cNvPr>
        <xdr:cNvSpPr txBox="1"/>
      </xdr:nvSpPr>
      <xdr:spPr>
        <a:xfrm>
          <a:off x="6691314" y="2524125"/>
          <a:ext cx="666749"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395E903B-9B76-4E9A-A934-F41A1E755254}" type="TxLink">
            <a:rPr lang="en-US" sz="2400" b="0" i="0" u="none" strike="noStrike">
              <a:solidFill>
                <a:srgbClr val="1F8CB3"/>
              </a:solidFill>
              <a:latin typeface="Calibri"/>
              <a:ea typeface="Calibri"/>
              <a:cs typeface="Calibri"/>
            </a:rPr>
            <a:pPr/>
            <a:t>600</a:t>
          </a:fld>
          <a:endParaRPr lang="en-US" sz="2000" b="1">
            <a:solidFill>
              <a:srgbClr val="1F8CB3"/>
            </a:solidFill>
          </a:endParaRPr>
        </a:p>
      </xdr:txBody>
    </xdr:sp>
    <xdr:clientData/>
  </xdr:twoCellAnchor>
  <xdr:twoCellAnchor>
    <xdr:from>
      <xdr:col>9</xdr:col>
      <xdr:colOff>2</xdr:colOff>
      <xdr:row>17</xdr:row>
      <xdr:rowOff>123824</xdr:rowOff>
    </xdr:from>
    <xdr:to>
      <xdr:col>9</xdr:col>
      <xdr:colOff>76200</xdr:colOff>
      <xdr:row>19</xdr:row>
      <xdr:rowOff>128587</xdr:rowOff>
    </xdr:to>
    <xdr:sp macro="" textlink="">
      <xdr:nvSpPr>
        <xdr:cNvPr id="64" name="Rectangle 63">
          <a:extLst>
            <a:ext uri="{FF2B5EF4-FFF2-40B4-BE49-F238E27FC236}">
              <a16:creationId xmlns:a16="http://schemas.microsoft.com/office/drawing/2014/main" id="{00000000-0008-0000-0500-000040000000}"/>
            </a:ext>
          </a:extLst>
        </xdr:cNvPr>
        <xdr:cNvSpPr/>
      </xdr:nvSpPr>
      <xdr:spPr>
        <a:xfrm>
          <a:off x="5829302" y="2557462"/>
          <a:ext cx="76198" cy="366713"/>
        </a:xfrm>
        <a:prstGeom prst="rect">
          <a:avLst/>
        </a:prstGeom>
        <a:solidFill>
          <a:srgbClr val="1F8CB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538163</xdr:colOff>
      <xdr:row>13</xdr:row>
      <xdr:rowOff>166688</xdr:rowOff>
    </xdr:from>
    <xdr:to>
      <xdr:col>1</xdr:col>
      <xdr:colOff>504824</xdr:colOff>
      <xdr:row>28</xdr:row>
      <xdr:rowOff>42863</xdr:rowOff>
    </xdr:to>
    <xdr:sp macro="" textlink="">
      <xdr:nvSpPr>
        <xdr:cNvPr id="32" name="Rectangle: Diagonal Corners Rounded 31">
          <a:extLst>
            <a:ext uri="{FF2B5EF4-FFF2-40B4-BE49-F238E27FC236}">
              <a16:creationId xmlns:a16="http://schemas.microsoft.com/office/drawing/2014/main" id="{00000000-0008-0000-0500-000020000000}"/>
            </a:ext>
          </a:extLst>
        </xdr:cNvPr>
        <xdr:cNvSpPr/>
      </xdr:nvSpPr>
      <xdr:spPr>
        <a:xfrm>
          <a:off x="538163" y="1876426"/>
          <a:ext cx="614361" cy="2590800"/>
        </a:xfrm>
        <a:prstGeom prst="round2DiagRect">
          <a:avLst/>
        </a:prstGeom>
        <a:gradFill flip="none" rotWithShape="0">
          <a:gsLst>
            <a:gs pos="3000">
              <a:schemeClr val="bg1"/>
            </a:gs>
            <a:gs pos="24000">
              <a:srgbClr val="1F8CAD"/>
            </a:gs>
            <a:gs pos="100000">
              <a:srgbClr val="293F50"/>
            </a:gs>
          </a:gsLst>
          <a:path path="circle">
            <a:fillToRect l="100000" b="10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ctr"/>
          <a:r>
            <a:rPr lang="en-US" sz="2400">
              <a:solidFill>
                <a:schemeClr val="bg1"/>
              </a:solidFill>
            </a:rPr>
            <a:t>Customer</a:t>
          </a:r>
          <a:r>
            <a:rPr lang="en-US" sz="2400" baseline="0">
              <a:solidFill>
                <a:schemeClr val="bg1"/>
              </a:solidFill>
            </a:rPr>
            <a:t> Analysis</a:t>
          </a:r>
          <a:endParaRPr lang="en-US" sz="2400">
            <a:solidFill>
              <a:schemeClr val="bg1"/>
            </a:solidFill>
          </a:endParaRPr>
        </a:p>
      </xdr:txBody>
    </xdr:sp>
    <xdr:clientData/>
  </xdr:twoCellAnchor>
  <xdr:twoCellAnchor>
    <xdr:from>
      <xdr:col>0</xdr:col>
      <xdr:colOff>523876</xdr:colOff>
      <xdr:row>29</xdr:row>
      <xdr:rowOff>42863</xdr:rowOff>
    </xdr:from>
    <xdr:to>
      <xdr:col>1</xdr:col>
      <xdr:colOff>490537</xdr:colOff>
      <xdr:row>41</xdr:row>
      <xdr:rowOff>123825</xdr:rowOff>
    </xdr:to>
    <xdr:sp macro="" textlink="">
      <xdr:nvSpPr>
        <xdr:cNvPr id="57" name="Rectangle: Diagonal Corners Rounded 56">
          <a:extLst>
            <a:ext uri="{FF2B5EF4-FFF2-40B4-BE49-F238E27FC236}">
              <a16:creationId xmlns:a16="http://schemas.microsoft.com/office/drawing/2014/main" id="{00000000-0008-0000-0500-000039000000}"/>
            </a:ext>
          </a:extLst>
        </xdr:cNvPr>
        <xdr:cNvSpPr/>
      </xdr:nvSpPr>
      <xdr:spPr>
        <a:xfrm>
          <a:off x="523876" y="4648201"/>
          <a:ext cx="614361" cy="2252662"/>
        </a:xfrm>
        <a:prstGeom prst="round2DiagRect">
          <a:avLst/>
        </a:prstGeom>
        <a:gradFill flip="none" rotWithShape="0">
          <a:gsLst>
            <a:gs pos="3000">
              <a:schemeClr val="bg1"/>
            </a:gs>
            <a:gs pos="24000">
              <a:srgbClr val="1F8CAD"/>
            </a:gs>
            <a:gs pos="100000">
              <a:srgbClr val="293F50"/>
            </a:gs>
          </a:gsLst>
          <a:path path="circle">
            <a:fillToRect l="100000" b="10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ctr"/>
          <a:r>
            <a:rPr lang="en-US" sz="2400">
              <a:solidFill>
                <a:schemeClr val="bg1"/>
              </a:solidFill>
            </a:rPr>
            <a:t>Time</a:t>
          </a:r>
          <a:r>
            <a:rPr lang="en-US" sz="2400" baseline="0">
              <a:solidFill>
                <a:schemeClr val="bg1"/>
              </a:solidFill>
            </a:rPr>
            <a:t> Frame</a:t>
          </a:r>
          <a:endParaRPr lang="en-US" sz="2400">
            <a:solidFill>
              <a:schemeClr val="bg1"/>
            </a:solidFill>
          </a:endParaRPr>
        </a:p>
      </xdr:txBody>
    </xdr:sp>
    <xdr:clientData/>
  </xdr:twoCellAnchor>
  <xdr:twoCellAnchor>
    <xdr:from>
      <xdr:col>4</xdr:col>
      <xdr:colOff>533400</xdr:colOff>
      <xdr:row>18</xdr:row>
      <xdr:rowOff>176213</xdr:rowOff>
    </xdr:from>
    <xdr:to>
      <xdr:col>8</xdr:col>
      <xdr:colOff>347663</xdr:colOff>
      <xdr:row>27</xdr:row>
      <xdr:rowOff>171450</xdr:rowOff>
    </xdr:to>
    <xdr:graphicFrame macro="">
      <xdr:nvGraphicFramePr>
        <xdr:cNvPr id="59" name="Chart 58">
          <a:extLst>
            <a:ext uri="{FF2B5EF4-FFF2-40B4-BE49-F238E27FC236}">
              <a16:creationId xmlns:a16="http://schemas.microsoft.com/office/drawing/2014/main" id="{00000000-0008-0000-05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119062</xdr:colOff>
      <xdr:row>16</xdr:row>
      <xdr:rowOff>176211</xdr:rowOff>
    </xdr:from>
    <xdr:to>
      <xdr:col>7</xdr:col>
      <xdr:colOff>333375</xdr:colOff>
      <xdr:row>18</xdr:row>
      <xdr:rowOff>171449</xdr:rowOff>
    </xdr:to>
    <xdr:sp macro="" textlink="'Analysis 03'!M18">
      <xdr:nvSpPr>
        <xdr:cNvPr id="66" name="TextBox 30">
          <a:extLst>
            <a:ext uri="{FF2B5EF4-FFF2-40B4-BE49-F238E27FC236}">
              <a16:creationId xmlns:a16="http://schemas.microsoft.com/office/drawing/2014/main" id="{00000000-0008-0000-0500-000042000000}"/>
            </a:ext>
          </a:extLst>
        </xdr:cNvPr>
        <xdr:cNvSpPr txBox="1"/>
      </xdr:nvSpPr>
      <xdr:spPr>
        <a:xfrm>
          <a:off x="3357562" y="2428874"/>
          <a:ext cx="1509713" cy="3571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b="1" i="0" u="none" strike="noStrike">
              <a:solidFill>
                <a:srgbClr val="000000"/>
              </a:solidFill>
              <a:latin typeface="Calibri"/>
              <a:ea typeface="Calibri"/>
              <a:cs typeface="Calibri"/>
            </a:rPr>
            <a:t>Average</a:t>
          </a:r>
        </a:p>
        <a:p>
          <a:r>
            <a:rPr lang="en-US" sz="1100" b="1" i="0" u="none" strike="noStrike">
              <a:solidFill>
                <a:srgbClr val="000000"/>
              </a:solidFill>
              <a:latin typeface="Calibri"/>
              <a:ea typeface="Calibri"/>
              <a:cs typeface="Calibri"/>
            </a:rPr>
            <a:t>Customer</a:t>
          </a:r>
          <a:r>
            <a:rPr lang="en-US" sz="1100" b="1" i="0" u="none" strike="noStrike" baseline="0">
              <a:solidFill>
                <a:srgbClr val="000000"/>
              </a:solidFill>
              <a:latin typeface="Calibri"/>
              <a:ea typeface="Calibri"/>
              <a:cs typeface="Calibri"/>
            </a:rPr>
            <a:t> Age</a:t>
          </a:r>
          <a:endParaRPr lang="en-US" sz="1000" b="1"/>
        </a:p>
      </xdr:txBody>
    </xdr:sp>
    <xdr:clientData/>
  </xdr:twoCellAnchor>
  <xdr:twoCellAnchor>
    <xdr:from>
      <xdr:col>5</xdr:col>
      <xdr:colOff>38101</xdr:colOff>
      <xdr:row>17</xdr:row>
      <xdr:rowOff>28574</xdr:rowOff>
    </xdr:from>
    <xdr:to>
      <xdr:col>5</xdr:col>
      <xdr:colOff>114299</xdr:colOff>
      <xdr:row>19</xdr:row>
      <xdr:rowOff>33337</xdr:rowOff>
    </xdr:to>
    <xdr:sp macro="" textlink="">
      <xdr:nvSpPr>
        <xdr:cNvPr id="67" name="Rectangle 66">
          <a:extLst>
            <a:ext uri="{FF2B5EF4-FFF2-40B4-BE49-F238E27FC236}">
              <a16:creationId xmlns:a16="http://schemas.microsoft.com/office/drawing/2014/main" id="{00000000-0008-0000-0500-000043000000}"/>
            </a:ext>
          </a:extLst>
        </xdr:cNvPr>
        <xdr:cNvSpPr/>
      </xdr:nvSpPr>
      <xdr:spPr>
        <a:xfrm>
          <a:off x="3276601" y="2462212"/>
          <a:ext cx="76198" cy="366713"/>
        </a:xfrm>
        <a:prstGeom prst="rect">
          <a:avLst/>
        </a:prstGeom>
        <a:solidFill>
          <a:srgbClr val="1F8CB3">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85725</xdr:colOff>
      <xdr:row>14</xdr:row>
      <xdr:rowOff>176212</xdr:rowOff>
    </xdr:from>
    <xdr:to>
      <xdr:col>7</xdr:col>
      <xdr:colOff>633412</xdr:colOff>
      <xdr:row>16</xdr:row>
      <xdr:rowOff>47625</xdr:rowOff>
    </xdr:to>
    <xdr:sp macro="" textlink="'Analysis 03'!M17">
      <xdr:nvSpPr>
        <xdr:cNvPr id="68" name="TextBox 67">
          <a:extLst>
            <a:ext uri="{FF2B5EF4-FFF2-40B4-BE49-F238E27FC236}">
              <a16:creationId xmlns:a16="http://schemas.microsoft.com/office/drawing/2014/main" id="{00000000-0008-0000-0500-000044000000}"/>
            </a:ext>
          </a:extLst>
        </xdr:cNvPr>
        <xdr:cNvSpPr txBox="1"/>
      </xdr:nvSpPr>
      <xdr:spPr>
        <a:xfrm>
          <a:off x="3324225" y="2066925"/>
          <a:ext cx="1843087" cy="2333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Profit by Customer</a:t>
          </a:r>
          <a:r>
            <a:rPr lang="en-US" sz="1200" b="1" baseline="0"/>
            <a:t> Age</a:t>
          </a:r>
          <a:endParaRPr lang="en-US" sz="1200" b="1"/>
        </a:p>
      </xdr:txBody>
    </xdr:sp>
    <xdr:clientData/>
  </xdr:twoCellAnchor>
  <xdr:twoCellAnchor>
    <xdr:from>
      <xdr:col>4</xdr:col>
      <xdr:colOff>576263</xdr:colOff>
      <xdr:row>15</xdr:row>
      <xdr:rowOff>33338</xdr:rowOff>
    </xdr:from>
    <xdr:to>
      <xdr:col>5</xdr:col>
      <xdr:colOff>80964</xdr:colOff>
      <xdr:row>16</xdr:row>
      <xdr:rowOff>14288</xdr:rowOff>
    </xdr:to>
    <xdr:sp macro="" textlink="">
      <xdr:nvSpPr>
        <xdr:cNvPr id="69" name="Oval 68">
          <a:extLst>
            <a:ext uri="{FF2B5EF4-FFF2-40B4-BE49-F238E27FC236}">
              <a16:creationId xmlns:a16="http://schemas.microsoft.com/office/drawing/2014/main" id="{00000000-0008-0000-0500-000045000000}"/>
            </a:ext>
          </a:extLst>
        </xdr:cNvPr>
        <xdr:cNvSpPr/>
      </xdr:nvSpPr>
      <xdr:spPr>
        <a:xfrm>
          <a:off x="3167063" y="2105026"/>
          <a:ext cx="152401" cy="161925"/>
        </a:xfrm>
        <a:prstGeom prst="ellipse">
          <a:avLst/>
        </a:prstGeom>
        <a:solidFill>
          <a:schemeClr val="bg2">
            <a:lumMod val="75000"/>
            <a:alpha val="7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142875</xdr:colOff>
          <xdr:row>16</xdr:row>
          <xdr:rowOff>80962</xdr:rowOff>
        </xdr:from>
        <xdr:to>
          <xdr:col>4</xdr:col>
          <xdr:colOff>185738</xdr:colOff>
          <xdr:row>24</xdr:row>
          <xdr:rowOff>19050</xdr:rowOff>
        </xdr:to>
        <xdr:pic>
          <xdr:nvPicPr>
            <xdr:cNvPr id="65" name="Picture 64">
              <a:extLst>
                <a:ext uri="{FF2B5EF4-FFF2-40B4-BE49-F238E27FC236}">
                  <a16:creationId xmlns:a16="http://schemas.microsoft.com/office/drawing/2014/main" id="{00000000-0008-0000-0500-000041000000}"/>
                </a:ext>
              </a:extLst>
            </xdr:cNvPr>
            <xdr:cNvPicPr>
              <a:picLocks noChangeAspect="1" noChangeArrowheads="1"/>
              <a:extLst>
                <a:ext uri="{84589F7E-364E-4C9E-8A38-B11213B215E9}">
                  <a14:cameraTool cellRange="Sheet1!$C$14:$L$23" spid="_x0000_s9284"/>
                </a:ext>
              </a:extLst>
            </xdr:cNvPicPr>
          </xdr:nvPicPr>
          <xdr:blipFill>
            <a:blip xmlns:r="http://schemas.openxmlformats.org/officeDocument/2006/relationships" r:embed="rId7"/>
            <a:srcRect/>
            <a:stretch>
              <a:fillRect/>
            </a:stretch>
          </xdr:blipFill>
          <xdr:spPr bwMode="auto">
            <a:xfrm>
              <a:off x="1438275" y="2333625"/>
              <a:ext cx="1338263" cy="13858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247651</xdr:colOff>
      <xdr:row>14</xdr:row>
      <xdr:rowOff>133349</xdr:rowOff>
    </xdr:from>
    <xdr:to>
      <xdr:col>4</xdr:col>
      <xdr:colOff>280989</xdr:colOff>
      <xdr:row>16</xdr:row>
      <xdr:rowOff>4762</xdr:rowOff>
    </xdr:to>
    <xdr:sp macro="" textlink="'Analysis 03'!M17">
      <xdr:nvSpPr>
        <xdr:cNvPr id="73" name="TextBox 72">
          <a:extLst>
            <a:ext uri="{FF2B5EF4-FFF2-40B4-BE49-F238E27FC236}">
              <a16:creationId xmlns:a16="http://schemas.microsoft.com/office/drawing/2014/main" id="{00000000-0008-0000-0500-000049000000}"/>
            </a:ext>
          </a:extLst>
        </xdr:cNvPr>
        <xdr:cNvSpPr txBox="1"/>
      </xdr:nvSpPr>
      <xdr:spPr>
        <a:xfrm>
          <a:off x="1543051" y="2024062"/>
          <a:ext cx="1328738" cy="2333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Profit by Gender</a:t>
          </a:r>
        </a:p>
      </xdr:txBody>
    </xdr:sp>
    <xdr:clientData/>
  </xdr:twoCellAnchor>
  <xdr:twoCellAnchor>
    <xdr:from>
      <xdr:col>2</xdr:col>
      <xdr:colOff>90488</xdr:colOff>
      <xdr:row>14</xdr:row>
      <xdr:rowOff>171450</xdr:rowOff>
    </xdr:from>
    <xdr:to>
      <xdr:col>2</xdr:col>
      <xdr:colOff>242889</xdr:colOff>
      <xdr:row>15</xdr:row>
      <xdr:rowOff>152400</xdr:rowOff>
    </xdr:to>
    <xdr:sp macro="" textlink="">
      <xdr:nvSpPr>
        <xdr:cNvPr id="74" name="Oval 73">
          <a:extLst>
            <a:ext uri="{FF2B5EF4-FFF2-40B4-BE49-F238E27FC236}">
              <a16:creationId xmlns:a16="http://schemas.microsoft.com/office/drawing/2014/main" id="{00000000-0008-0000-0500-00004A000000}"/>
            </a:ext>
          </a:extLst>
        </xdr:cNvPr>
        <xdr:cNvSpPr/>
      </xdr:nvSpPr>
      <xdr:spPr>
        <a:xfrm>
          <a:off x="1385888" y="2062163"/>
          <a:ext cx="152401" cy="161925"/>
        </a:xfrm>
        <a:prstGeom prst="ellipse">
          <a:avLst/>
        </a:prstGeom>
        <a:solidFill>
          <a:schemeClr val="bg2">
            <a:lumMod val="75000"/>
            <a:alpha val="7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185737</xdr:colOff>
      <xdr:row>25</xdr:row>
      <xdr:rowOff>4762</xdr:rowOff>
    </xdr:from>
    <xdr:to>
      <xdr:col>2</xdr:col>
      <xdr:colOff>314325</xdr:colOff>
      <xdr:row>25</xdr:row>
      <xdr:rowOff>142875</xdr:rowOff>
    </xdr:to>
    <xdr:sp macro="" textlink="">
      <xdr:nvSpPr>
        <xdr:cNvPr id="33" name="Rectangle 32">
          <a:extLst>
            <a:ext uri="{FF2B5EF4-FFF2-40B4-BE49-F238E27FC236}">
              <a16:creationId xmlns:a16="http://schemas.microsoft.com/office/drawing/2014/main" id="{00000000-0008-0000-0500-000021000000}"/>
            </a:ext>
          </a:extLst>
        </xdr:cNvPr>
        <xdr:cNvSpPr/>
      </xdr:nvSpPr>
      <xdr:spPr>
        <a:xfrm>
          <a:off x="1481137" y="3886200"/>
          <a:ext cx="128588" cy="138113"/>
        </a:xfrm>
        <a:prstGeom prst="rect">
          <a:avLst/>
        </a:prstGeom>
        <a:solidFill>
          <a:srgbClr val="9FE6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185737</xdr:colOff>
      <xdr:row>26</xdr:row>
      <xdr:rowOff>66675</xdr:rowOff>
    </xdr:from>
    <xdr:to>
      <xdr:col>2</xdr:col>
      <xdr:colOff>314325</xdr:colOff>
      <xdr:row>27</xdr:row>
      <xdr:rowOff>42862</xdr:rowOff>
    </xdr:to>
    <xdr:sp macro="" textlink="">
      <xdr:nvSpPr>
        <xdr:cNvPr id="36" name="Oval 35">
          <a:extLst>
            <a:ext uri="{FF2B5EF4-FFF2-40B4-BE49-F238E27FC236}">
              <a16:creationId xmlns:a16="http://schemas.microsoft.com/office/drawing/2014/main" id="{00000000-0008-0000-0500-000024000000}"/>
            </a:ext>
          </a:extLst>
        </xdr:cNvPr>
        <xdr:cNvSpPr/>
      </xdr:nvSpPr>
      <xdr:spPr>
        <a:xfrm>
          <a:off x="1481137" y="4129088"/>
          <a:ext cx="128588" cy="157162"/>
        </a:xfrm>
        <a:prstGeom prst="ellipse">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352426</xdr:colOff>
      <xdr:row>26</xdr:row>
      <xdr:rowOff>85725</xdr:rowOff>
    </xdr:from>
    <xdr:to>
      <xdr:col>3</xdr:col>
      <xdr:colOff>252414</xdr:colOff>
      <xdr:row>27</xdr:row>
      <xdr:rowOff>52387</xdr:rowOff>
    </xdr:to>
    <xdr:sp macro="" textlink="'Analysis 03'!M17">
      <xdr:nvSpPr>
        <xdr:cNvPr id="75" name="TextBox 74">
          <a:extLst>
            <a:ext uri="{FF2B5EF4-FFF2-40B4-BE49-F238E27FC236}">
              <a16:creationId xmlns:a16="http://schemas.microsoft.com/office/drawing/2014/main" id="{00000000-0008-0000-0500-00004B000000}"/>
            </a:ext>
          </a:extLst>
        </xdr:cNvPr>
        <xdr:cNvSpPr txBox="1"/>
      </xdr:nvSpPr>
      <xdr:spPr>
        <a:xfrm>
          <a:off x="1647826" y="4148138"/>
          <a:ext cx="547688" cy="1476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Male</a:t>
          </a:r>
        </a:p>
      </xdr:txBody>
    </xdr:sp>
    <xdr:clientData/>
  </xdr:twoCellAnchor>
  <xdr:twoCellAnchor>
    <xdr:from>
      <xdr:col>2</xdr:col>
      <xdr:colOff>338140</xdr:colOff>
      <xdr:row>24</xdr:row>
      <xdr:rowOff>138112</xdr:rowOff>
    </xdr:from>
    <xdr:to>
      <xdr:col>3</xdr:col>
      <xdr:colOff>333376</xdr:colOff>
      <xdr:row>26</xdr:row>
      <xdr:rowOff>9525</xdr:rowOff>
    </xdr:to>
    <xdr:sp macro="" textlink="'Analysis 03'!M17">
      <xdr:nvSpPr>
        <xdr:cNvPr id="76" name="TextBox 75">
          <a:extLst>
            <a:ext uri="{FF2B5EF4-FFF2-40B4-BE49-F238E27FC236}">
              <a16:creationId xmlns:a16="http://schemas.microsoft.com/office/drawing/2014/main" id="{00000000-0008-0000-0500-00004C000000}"/>
            </a:ext>
          </a:extLst>
        </xdr:cNvPr>
        <xdr:cNvSpPr txBox="1"/>
      </xdr:nvSpPr>
      <xdr:spPr>
        <a:xfrm>
          <a:off x="1633540" y="3838575"/>
          <a:ext cx="642936" cy="2333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t>Female</a:t>
          </a:r>
        </a:p>
      </xdr:txBody>
    </xdr:sp>
    <xdr:clientData/>
  </xdr:twoCellAnchor>
  <xdr:twoCellAnchor>
    <xdr:from>
      <xdr:col>3</xdr:col>
      <xdr:colOff>295276</xdr:colOff>
      <xdr:row>24</xdr:row>
      <xdr:rowOff>176214</xdr:rowOff>
    </xdr:from>
    <xdr:to>
      <xdr:col>4</xdr:col>
      <xdr:colOff>300038</xdr:colOff>
      <xdr:row>25</xdr:row>
      <xdr:rowOff>171451</xdr:rowOff>
    </xdr:to>
    <xdr:sp macro="" textlink="Sheet1!O8">
      <xdr:nvSpPr>
        <xdr:cNvPr id="77" name="TextBox 76">
          <a:extLst>
            <a:ext uri="{FF2B5EF4-FFF2-40B4-BE49-F238E27FC236}">
              <a16:creationId xmlns:a16="http://schemas.microsoft.com/office/drawing/2014/main" id="{00000000-0008-0000-0500-00004D000000}"/>
            </a:ext>
          </a:extLst>
        </xdr:cNvPr>
        <xdr:cNvSpPr txBox="1"/>
      </xdr:nvSpPr>
      <xdr:spPr>
        <a:xfrm>
          <a:off x="2238376" y="3876677"/>
          <a:ext cx="652462" cy="1762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07CC685-FF76-4691-B6E5-93445A738A8D}" type="TxLink">
            <a:rPr lang="en-US" sz="1200" b="1" i="0" u="none" strike="noStrike">
              <a:solidFill>
                <a:srgbClr val="70C7E6"/>
              </a:solidFill>
              <a:latin typeface="Calibri"/>
              <a:ea typeface="Calibri"/>
              <a:cs typeface="Calibri"/>
            </a:rPr>
            <a:pPr/>
            <a:t>48.53%</a:t>
          </a:fld>
          <a:endParaRPr lang="en-US" sz="1400" b="1">
            <a:solidFill>
              <a:srgbClr val="70C7E6"/>
            </a:solidFill>
          </a:endParaRPr>
        </a:p>
      </xdr:txBody>
    </xdr:sp>
    <xdr:clientData/>
  </xdr:twoCellAnchor>
  <xdr:twoCellAnchor>
    <xdr:from>
      <xdr:col>3</xdr:col>
      <xdr:colOff>295276</xdr:colOff>
      <xdr:row>26</xdr:row>
      <xdr:rowOff>52389</xdr:rowOff>
    </xdr:from>
    <xdr:to>
      <xdr:col>4</xdr:col>
      <xdr:colOff>300038</xdr:colOff>
      <xdr:row>27</xdr:row>
      <xdr:rowOff>47626</xdr:rowOff>
    </xdr:to>
    <xdr:sp macro="" textlink="Sheet1!O7">
      <xdr:nvSpPr>
        <xdr:cNvPr id="78" name="TextBox 77">
          <a:extLst>
            <a:ext uri="{FF2B5EF4-FFF2-40B4-BE49-F238E27FC236}">
              <a16:creationId xmlns:a16="http://schemas.microsoft.com/office/drawing/2014/main" id="{00000000-0008-0000-0500-00004E000000}"/>
            </a:ext>
          </a:extLst>
        </xdr:cNvPr>
        <xdr:cNvSpPr txBox="1"/>
      </xdr:nvSpPr>
      <xdr:spPr>
        <a:xfrm>
          <a:off x="2238376" y="4114802"/>
          <a:ext cx="652462" cy="1762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7759335-1665-48D3-89FA-567D8DF8EB28}" type="TxLink">
            <a:rPr lang="en-US" sz="1200" b="1" i="0" u="none" strike="noStrike">
              <a:solidFill>
                <a:srgbClr val="0070C0"/>
              </a:solidFill>
              <a:latin typeface="Calibri"/>
              <a:ea typeface="Calibri"/>
              <a:cs typeface="Calibri"/>
            </a:rPr>
            <a:pPr/>
            <a:t>51.47%</a:t>
          </a:fld>
          <a:endParaRPr lang="en-US" sz="1600" b="1">
            <a:solidFill>
              <a:srgbClr val="0070C0"/>
            </a:solidFill>
          </a:endParaRPr>
        </a:p>
      </xdr:txBody>
    </xdr:sp>
    <xdr:clientData/>
  </xdr:twoCellAnchor>
  <xdr:twoCellAnchor>
    <xdr:from>
      <xdr:col>2</xdr:col>
      <xdr:colOff>152400</xdr:colOff>
      <xdr:row>29</xdr:row>
      <xdr:rowOff>109537</xdr:rowOff>
    </xdr:from>
    <xdr:to>
      <xdr:col>9</xdr:col>
      <xdr:colOff>376238</xdr:colOff>
      <xdr:row>41</xdr:row>
      <xdr:rowOff>122734</xdr:rowOff>
    </xdr:to>
    <xdr:graphicFrame macro="">
      <xdr:nvGraphicFramePr>
        <xdr:cNvPr id="79" name="Chart 78">
          <a:extLst>
            <a:ext uri="{FF2B5EF4-FFF2-40B4-BE49-F238E27FC236}">
              <a16:creationId xmlns:a16="http://schemas.microsoft.com/office/drawing/2014/main" id="{00000000-0008-0000-05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523875</xdr:colOff>
      <xdr:row>29</xdr:row>
      <xdr:rowOff>90487</xdr:rowOff>
    </xdr:from>
    <xdr:to>
      <xdr:col>7</xdr:col>
      <xdr:colOff>242888</xdr:colOff>
      <xdr:row>31</xdr:row>
      <xdr:rowOff>25103</xdr:rowOff>
    </xdr:to>
    <xdr:sp macro="" textlink="'Analysis 03'!M17">
      <xdr:nvSpPr>
        <xdr:cNvPr id="80" name="TextBox 79">
          <a:extLst>
            <a:ext uri="{FF2B5EF4-FFF2-40B4-BE49-F238E27FC236}">
              <a16:creationId xmlns:a16="http://schemas.microsoft.com/office/drawing/2014/main" id="{00000000-0008-0000-0500-000050000000}"/>
            </a:ext>
          </a:extLst>
        </xdr:cNvPr>
        <xdr:cNvSpPr txBox="1"/>
      </xdr:nvSpPr>
      <xdr:spPr>
        <a:xfrm>
          <a:off x="1819275" y="4695825"/>
          <a:ext cx="2957513" cy="2965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a:t>Profit</a:t>
          </a:r>
          <a:r>
            <a:rPr lang="en-US" sz="1200" b="1" baseline="0"/>
            <a:t> </a:t>
          </a:r>
          <a:r>
            <a:rPr lang="en-US" sz="1200" b="0" baseline="0"/>
            <a:t>Trend</a:t>
          </a:r>
          <a:r>
            <a:rPr lang="en-US" sz="1200" b="1" baseline="0"/>
            <a:t> </a:t>
          </a:r>
          <a:r>
            <a:rPr lang="en-US" sz="1200" b="0" baseline="0"/>
            <a:t>And</a:t>
          </a:r>
          <a:r>
            <a:rPr lang="en-US" sz="1200" b="1" baseline="0"/>
            <a:t> MoM Growth Rate</a:t>
          </a:r>
          <a:endParaRPr lang="en-US" sz="1200" b="1"/>
        </a:p>
      </xdr:txBody>
    </xdr:sp>
    <xdr:clientData/>
  </xdr:twoCellAnchor>
  <xdr:twoCellAnchor>
    <xdr:from>
      <xdr:col>2</xdr:col>
      <xdr:colOff>366714</xdr:colOff>
      <xdr:row>29</xdr:row>
      <xdr:rowOff>128588</xdr:rowOff>
    </xdr:from>
    <xdr:to>
      <xdr:col>2</xdr:col>
      <xdr:colOff>519114</xdr:colOff>
      <xdr:row>30</xdr:row>
      <xdr:rowOff>142875</xdr:rowOff>
    </xdr:to>
    <xdr:sp macro="" textlink="">
      <xdr:nvSpPr>
        <xdr:cNvPr id="81" name="Oval 80">
          <a:extLst>
            <a:ext uri="{FF2B5EF4-FFF2-40B4-BE49-F238E27FC236}">
              <a16:creationId xmlns:a16="http://schemas.microsoft.com/office/drawing/2014/main" id="{00000000-0008-0000-0500-000051000000}"/>
            </a:ext>
          </a:extLst>
        </xdr:cNvPr>
        <xdr:cNvSpPr/>
      </xdr:nvSpPr>
      <xdr:spPr>
        <a:xfrm>
          <a:off x="1662114" y="4733926"/>
          <a:ext cx="152400" cy="195262"/>
        </a:xfrm>
        <a:prstGeom prst="ellipse">
          <a:avLst/>
        </a:prstGeom>
        <a:solidFill>
          <a:schemeClr val="bg2">
            <a:lumMod val="75000"/>
            <a:alpha val="7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519113</xdr:colOff>
      <xdr:row>29</xdr:row>
      <xdr:rowOff>95250</xdr:rowOff>
    </xdr:from>
    <xdr:to>
      <xdr:col>14</xdr:col>
      <xdr:colOff>347663</xdr:colOff>
      <xdr:row>41</xdr:row>
      <xdr:rowOff>150813</xdr:rowOff>
    </xdr:to>
    <xdr:graphicFrame macro="">
      <xdr:nvGraphicFramePr>
        <xdr:cNvPr id="82" name="Chart 81">
          <a:extLst>
            <a:ext uri="{FF2B5EF4-FFF2-40B4-BE49-F238E27FC236}">
              <a16:creationId xmlns:a16="http://schemas.microsoft.com/office/drawing/2014/main" id="{00000000-0008-0000-05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85726</xdr:colOff>
      <xdr:row>29</xdr:row>
      <xdr:rowOff>71437</xdr:rowOff>
    </xdr:from>
    <xdr:to>
      <xdr:col>14</xdr:col>
      <xdr:colOff>214314</xdr:colOff>
      <xdr:row>31</xdr:row>
      <xdr:rowOff>6053</xdr:rowOff>
    </xdr:to>
    <xdr:sp macro="" textlink="'Analysis 03'!M17">
      <xdr:nvSpPr>
        <xdr:cNvPr id="83" name="TextBox 82">
          <a:extLst>
            <a:ext uri="{FF2B5EF4-FFF2-40B4-BE49-F238E27FC236}">
              <a16:creationId xmlns:a16="http://schemas.microsoft.com/office/drawing/2014/main" id="{00000000-0008-0000-0500-000053000000}"/>
            </a:ext>
          </a:extLst>
        </xdr:cNvPr>
        <xdr:cNvSpPr txBox="1"/>
      </xdr:nvSpPr>
      <xdr:spPr>
        <a:xfrm>
          <a:off x="6562726" y="4676775"/>
          <a:ext cx="2719388" cy="2965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a:t>Profit</a:t>
          </a:r>
          <a:r>
            <a:rPr lang="en-US" sz="1200" b="0" baseline="0"/>
            <a:t> by </a:t>
          </a:r>
          <a:r>
            <a:rPr lang="en-US" sz="1200" b="1" baseline="0"/>
            <a:t>Weekdays</a:t>
          </a:r>
          <a:endParaRPr lang="en-US" sz="1200" b="1"/>
        </a:p>
      </xdr:txBody>
    </xdr:sp>
    <xdr:clientData/>
  </xdr:twoCellAnchor>
  <xdr:twoCellAnchor>
    <xdr:from>
      <xdr:col>9</xdr:col>
      <xdr:colOff>576263</xdr:colOff>
      <xdr:row>29</xdr:row>
      <xdr:rowOff>109538</xdr:rowOff>
    </xdr:from>
    <xdr:to>
      <xdr:col>10</xdr:col>
      <xdr:colOff>100013</xdr:colOff>
      <xdr:row>30</xdr:row>
      <xdr:rowOff>90487</xdr:rowOff>
    </xdr:to>
    <xdr:sp macro="" textlink="">
      <xdr:nvSpPr>
        <xdr:cNvPr id="84" name="Oval 83">
          <a:extLst>
            <a:ext uri="{FF2B5EF4-FFF2-40B4-BE49-F238E27FC236}">
              <a16:creationId xmlns:a16="http://schemas.microsoft.com/office/drawing/2014/main" id="{00000000-0008-0000-0500-000054000000}"/>
            </a:ext>
          </a:extLst>
        </xdr:cNvPr>
        <xdr:cNvSpPr/>
      </xdr:nvSpPr>
      <xdr:spPr>
        <a:xfrm>
          <a:off x="6405563" y="4714876"/>
          <a:ext cx="171450" cy="161924"/>
        </a:xfrm>
        <a:prstGeom prst="ellipse">
          <a:avLst/>
        </a:prstGeom>
        <a:solidFill>
          <a:schemeClr val="bg2">
            <a:lumMod val="75000"/>
            <a:alpha val="7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219077</xdr:colOff>
      <xdr:row>9</xdr:row>
      <xdr:rowOff>61913</xdr:rowOff>
    </xdr:from>
    <xdr:to>
      <xdr:col>16</xdr:col>
      <xdr:colOff>809627</xdr:colOff>
      <xdr:row>10</xdr:row>
      <xdr:rowOff>114301</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9934577" y="1047751"/>
          <a:ext cx="1238250"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i="0" u="none" strike="noStrike">
              <a:solidFill>
                <a:schemeClr val="bg1">
                  <a:lumMod val="85000"/>
                </a:schemeClr>
              </a:solidFill>
              <a:latin typeface="Calibri"/>
              <a:ea typeface="Calibri"/>
              <a:cs typeface="Calibri"/>
            </a:rPr>
            <a:t>Product Sold</a:t>
          </a:r>
        </a:p>
      </xdr:txBody>
    </xdr:sp>
    <xdr:clientData/>
  </xdr:twoCellAnchor>
  <xdr:twoCellAnchor>
    <xdr:from>
      <xdr:col>15</xdr:col>
      <xdr:colOff>23813</xdr:colOff>
      <xdr:row>9</xdr:row>
      <xdr:rowOff>90489</xdr:rowOff>
    </xdr:from>
    <xdr:to>
      <xdr:col>15</xdr:col>
      <xdr:colOff>176214</xdr:colOff>
      <xdr:row>10</xdr:row>
      <xdr:rowOff>71439</xdr:rowOff>
    </xdr:to>
    <xdr:sp macro="" textlink="">
      <xdr:nvSpPr>
        <xdr:cNvPr id="86" name="Oval 85">
          <a:extLst>
            <a:ext uri="{FF2B5EF4-FFF2-40B4-BE49-F238E27FC236}">
              <a16:creationId xmlns:a16="http://schemas.microsoft.com/office/drawing/2014/main" id="{00000000-0008-0000-0500-000056000000}"/>
            </a:ext>
          </a:extLst>
        </xdr:cNvPr>
        <xdr:cNvSpPr/>
      </xdr:nvSpPr>
      <xdr:spPr>
        <a:xfrm>
          <a:off x="9739313" y="1076327"/>
          <a:ext cx="152401" cy="161925"/>
        </a:xfrm>
        <a:prstGeom prst="ellipse">
          <a:avLst/>
        </a:prstGeom>
        <a:solidFill>
          <a:schemeClr val="bg2">
            <a:lumMod val="75000"/>
            <a:alpha val="9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76203</xdr:colOff>
      <xdr:row>11</xdr:row>
      <xdr:rowOff>9524</xdr:rowOff>
    </xdr:from>
    <xdr:to>
      <xdr:col>15</xdr:col>
      <xdr:colOff>152401</xdr:colOff>
      <xdr:row>13</xdr:row>
      <xdr:rowOff>14287</xdr:rowOff>
    </xdr:to>
    <xdr:sp macro="" textlink="">
      <xdr:nvSpPr>
        <xdr:cNvPr id="87" name="Rectangle 86">
          <a:extLst>
            <a:ext uri="{FF2B5EF4-FFF2-40B4-BE49-F238E27FC236}">
              <a16:creationId xmlns:a16="http://schemas.microsoft.com/office/drawing/2014/main" id="{00000000-0008-0000-0500-000057000000}"/>
            </a:ext>
          </a:extLst>
        </xdr:cNvPr>
        <xdr:cNvSpPr/>
      </xdr:nvSpPr>
      <xdr:spPr>
        <a:xfrm>
          <a:off x="9791703" y="1357312"/>
          <a:ext cx="76198" cy="366713"/>
        </a:xfrm>
        <a:prstGeom prst="rect">
          <a:avLst/>
        </a:prstGeom>
        <a:solidFill>
          <a:srgbClr val="0070D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214314</xdr:colOff>
      <xdr:row>10</xdr:row>
      <xdr:rowOff>76200</xdr:rowOff>
    </xdr:from>
    <xdr:to>
      <xdr:col>16</xdr:col>
      <xdr:colOff>804864</xdr:colOff>
      <xdr:row>13</xdr:row>
      <xdr:rowOff>80962</xdr:rowOff>
    </xdr:to>
    <xdr:sp macro="" textlink="">
      <xdr:nvSpPr>
        <xdr:cNvPr id="88" name="TextBox 87">
          <a:extLst>
            <a:ext uri="{FF2B5EF4-FFF2-40B4-BE49-F238E27FC236}">
              <a16:creationId xmlns:a16="http://schemas.microsoft.com/office/drawing/2014/main" id="{00000000-0008-0000-0500-000058000000}"/>
            </a:ext>
          </a:extLst>
        </xdr:cNvPr>
        <xdr:cNvSpPr txBox="1"/>
      </xdr:nvSpPr>
      <xdr:spPr>
        <a:xfrm>
          <a:off x="9929814" y="1243013"/>
          <a:ext cx="1238250" cy="5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chemeClr val="bg1">
                  <a:lumMod val="85000"/>
                </a:schemeClr>
              </a:solidFill>
              <a:latin typeface="Calibri"/>
              <a:ea typeface="Calibri"/>
              <a:cs typeface="Calibri"/>
            </a:rPr>
            <a:t>Product</a:t>
          </a:r>
        </a:p>
        <a:p>
          <a:pPr algn="l"/>
          <a:r>
            <a:rPr lang="en-US" sz="1200" b="1" i="0" u="none" strike="noStrike">
              <a:solidFill>
                <a:schemeClr val="bg1">
                  <a:lumMod val="85000"/>
                </a:schemeClr>
              </a:solidFill>
              <a:latin typeface="Calibri"/>
              <a:ea typeface="Calibri"/>
              <a:cs typeface="Calibri"/>
            </a:rPr>
            <a:t>Return</a:t>
          </a:r>
          <a:r>
            <a:rPr lang="en-US" sz="1200" b="1" i="0" u="none" strike="noStrike" baseline="0">
              <a:solidFill>
                <a:schemeClr val="bg1">
                  <a:lumMod val="85000"/>
                </a:schemeClr>
              </a:solidFill>
              <a:latin typeface="Calibri"/>
              <a:ea typeface="Calibri"/>
              <a:cs typeface="Calibri"/>
            </a:rPr>
            <a:t> Rate</a:t>
          </a:r>
          <a:endParaRPr lang="en-US" sz="1200" b="1" i="0" u="none" strike="noStrike">
            <a:solidFill>
              <a:schemeClr val="bg1">
                <a:lumMod val="85000"/>
              </a:schemeClr>
            </a:solidFill>
            <a:latin typeface="Calibri"/>
            <a:ea typeface="Calibri"/>
            <a:cs typeface="Calibri"/>
          </a:endParaRPr>
        </a:p>
      </xdr:txBody>
    </xdr:sp>
    <xdr:clientData/>
  </xdr:twoCellAnchor>
  <xdr:twoCellAnchor>
    <xdr:from>
      <xdr:col>15</xdr:col>
      <xdr:colOff>247651</xdr:colOff>
      <xdr:row>12</xdr:row>
      <xdr:rowOff>176212</xdr:rowOff>
    </xdr:from>
    <xdr:to>
      <xdr:col>16</xdr:col>
      <xdr:colOff>676275</xdr:colOff>
      <xdr:row>15</xdr:row>
      <xdr:rowOff>176212</xdr:rowOff>
    </xdr:to>
    <xdr:sp macro="" textlink="">
      <xdr:nvSpPr>
        <xdr:cNvPr id="89" name="TextBox 88">
          <a:extLst>
            <a:ext uri="{FF2B5EF4-FFF2-40B4-BE49-F238E27FC236}">
              <a16:creationId xmlns:a16="http://schemas.microsoft.com/office/drawing/2014/main" id="{00000000-0008-0000-0500-000059000000}"/>
            </a:ext>
          </a:extLst>
        </xdr:cNvPr>
        <xdr:cNvSpPr txBox="1"/>
      </xdr:nvSpPr>
      <xdr:spPr>
        <a:xfrm>
          <a:off x="9963151" y="1704975"/>
          <a:ext cx="1076324"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chemeClr val="bg1">
                  <a:lumMod val="85000"/>
                </a:schemeClr>
              </a:solidFill>
              <a:latin typeface="Calibri"/>
              <a:ea typeface="Calibri"/>
              <a:cs typeface="Calibri"/>
            </a:rPr>
            <a:t>Product</a:t>
          </a:r>
          <a:endParaRPr lang="en-US" sz="1200" b="1" i="0" u="none" strike="noStrike" baseline="0">
            <a:solidFill>
              <a:schemeClr val="bg1">
                <a:lumMod val="85000"/>
              </a:schemeClr>
            </a:solidFill>
            <a:latin typeface="Calibri"/>
            <a:ea typeface="Calibri"/>
            <a:cs typeface="Calibri"/>
          </a:endParaRPr>
        </a:p>
        <a:p>
          <a:pPr algn="l"/>
          <a:r>
            <a:rPr lang="en-US" sz="1200" b="1" i="0" u="none" strike="noStrike" baseline="0">
              <a:solidFill>
                <a:schemeClr val="bg1">
                  <a:lumMod val="85000"/>
                </a:schemeClr>
              </a:solidFill>
              <a:latin typeface="Calibri"/>
              <a:ea typeface="Calibri"/>
              <a:cs typeface="Calibri"/>
            </a:rPr>
            <a:t>Refund Rate</a:t>
          </a:r>
          <a:endParaRPr lang="en-US" sz="1200" b="1" i="0" u="none" strike="noStrike">
            <a:solidFill>
              <a:schemeClr val="bg1">
                <a:lumMod val="85000"/>
              </a:schemeClr>
            </a:solidFill>
            <a:latin typeface="Calibri"/>
            <a:ea typeface="Calibri"/>
            <a:cs typeface="Calibri"/>
          </a:endParaRPr>
        </a:p>
      </xdr:txBody>
    </xdr:sp>
    <xdr:clientData/>
  </xdr:twoCellAnchor>
  <xdr:twoCellAnchor>
    <xdr:from>
      <xdr:col>15</xdr:col>
      <xdr:colOff>76202</xdr:colOff>
      <xdr:row>13</xdr:row>
      <xdr:rowOff>104776</xdr:rowOff>
    </xdr:from>
    <xdr:to>
      <xdr:col>15</xdr:col>
      <xdr:colOff>152400</xdr:colOff>
      <xdr:row>15</xdr:row>
      <xdr:rowOff>109539</xdr:rowOff>
    </xdr:to>
    <xdr:sp macro="" textlink="">
      <xdr:nvSpPr>
        <xdr:cNvPr id="90" name="Rectangle 89">
          <a:extLst>
            <a:ext uri="{FF2B5EF4-FFF2-40B4-BE49-F238E27FC236}">
              <a16:creationId xmlns:a16="http://schemas.microsoft.com/office/drawing/2014/main" id="{00000000-0008-0000-0500-00005A000000}"/>
            </a:ext>
          </a:extLst>
        </xdr:cNvPr>
        <xdr:cNvSpPr/>
      </xdr:nvSpPr>
      <xdr:spPr>
        <a:xfrm>
          <a:off x="9791702" y="1814514"/>
          <a:ext cx="76198" cy="366713"/>
        </a:xfrm>
        <a:prstGeom prst="rect">
          <a:avLst/>
        </a:prstGeom>
        <a:solidFill>
          <a:srgbClr val="0070D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723902</xdr:colOff>
      <xdr:row>9</xdr:row>
      <xdr:rowOff>14288</xdr:rowOff>
    </xdr:from>
    <xdr:to>
      <xdr:col>16</xdr:col>
      <xdr:colOff>1390651</xdr:colOff>
      <xdr:row>10</xdr:row>
      <xdr:rowOff>128588</xdr:rowOff>
    </xdr:to>
    <xdr:sp macro="" textlink="'Analysis 03'!AO5">
      <xdr:nvSpPr>
        <xdr:cNvPr id="91" name="TextBox 30">
          <a:extLst>
            <a:ext uri="{FF2B5EF4-FFF2-40B4-BE49-F238E27FC236}">
              <a16:creationId xmlns:a16="http://schemas.microsoft.com/office/drawing/2014/main" id="{00000000-0008-0000-0500-00005B000000}"/>
            </a:ext>
          </a:extLst>
        </xdr:cNvPr>
        <xdr:cNvSpPr txBox="1"/>
      </xdr:nvSpPr>
      <xdr:spPr>
        <a:xfrm>
          <a:off x="11087102" y="1000126"/>
          <a:ext cx="66674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fld id="{FA6FC242-D2A3-4770-B707-62A7FA3A5F28}" type="TxLink">
            <a:rPr lang="en-US" sz="2000" b="0" i="0" u="none" strike="noStrike">
              <a:solidFill>
                <a:schemeClr val="bg1">
                  <a:lumMod val="85000"/>
                </a:schemeClr>
              </a:solidFill>
              <a:latin typeface="Calibri"/>
              <a:ea typeface="Calibri"/>
              <a:cs typeface="Calibri"/>
            </a:rPr>
            <a:pPr/>
            <a:t>100</a:t>
          </a:fld>
          <a:endParaRPr lang="en-US" sz="2000" b="0" i="0" u="none" strike="noStrike">
            <a:solidFill>
              <a:schemeClr val="bg1">
                <a:lumMod val="85000"/>
              </a:schemeClr>
            </a:solidFill>
            <a:latin typeface="Calibri"/>
            <a:ea typeface="Calibri"/>
            <a:cs typeface="Calibri"/>
          </a:endParaRPr>
        </a:p>
      </xdr:txBody>
    </xdr:sp>
    <xdr:clientData/>
  </xdr:twoCellAnchor>
  <xdr:twoCellAnchor>
    <xdr:from>
      <xdr:col>22</xdr:col>
      <xdr:colOff>28576</xdr:colOff>
      <xdr:row>0</xdr:row>
      <xdr:rowOff>0</xdr:rowOff>
    </xdr:from>
    <xdr:to>
      <xdr:col>23</xdr:col>
      <xdr:colOff>47625</xdr:colOff>
      <xdr:row>0</xdr:row>
      <xdr:rowOff>0</xdr:rowOff>
    </xdr:to>
    <xdr:sp macro="" textlink="'Analysis 03'!M19">
      <xdr:nvSpPr>
        <xdr:cNvPr id="92" name="TextBox 30">
          <a:extLst>
            <a:ext uri="{FF2B5EF4-FFF2-40B4-BE49-F238E27FC236}">
              <a16:creationId xmlns:a16="http://schemas.microsoft.com/office/drawing/2014/main" id="{00000000-0008-0000-0500-00005C000000}"/>
            </a:ext>
          </a:extLst>
        </xdr:cNvPr>
        <xdr:cNvSpPr txBox="1"/>
      </xdr:nvSpPr>
      <xdr:spPr>
        <a:xfrm>
          <a:off x="15111414" y="0"/>
          <a:ext cx="666749" cy="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395E903B-9B76-4E9A-A934-F41A1E755254}" type="TxLink">
            <a:rPr lang="en-US" sz="2400" b="0" i="0" u="none" strike="noStrike">
              <a:solidFill>
                <a:srgbClr val="1F8CB3"/>
              </a:solidFill>
              <a:latin typeface="Calibri"/>
              <a:ea typeface="Calibri"/>
              <a:cs typeface="Calibri"/>
            </a:rPr>
            <a:pPr/>
            <a:t>600</a:t>
          </a:fld>
          <a:endParaRPr lang="en-US" sz="2000" b="1">
            <a:solidFill>
              <a:srgbClr val="1F8CB3"/>
            </a:solidFill>
          </a:endParaRPr>
        </a:p>
      </xdr:txBody>
    </xdr:sp>
    <xdr:clientData/>
  </xdr:twoCellAnchor>
  <xdr:twoCellAnchor>
    <xdr:from>
      <xdr:col>16</xdr:col>
      <xdr:colOff>704851</xdr:colOff>
      <xdr:row>11</xdr:row>
      <xdr:rowOff>19048</xdr:rowOff>
    </xdr:from>
    <xdr:to>
      <xdr:col>17</xdr:col>
      <xdr:colOff>104775</xdr:colOff>
      <xdr:row>12</xdr:row>
      <xdr:rowOff>133348</xdr:rowOff>
    </xdr:to>
    <xdr:sp macro="" textlink="'Analysis 03'!AP5">
      <xdr:nvSpPr>
        <xdr:cNvPr id="93" name="TextBox 30">
          <a:extLst>
            <a:ext uri="{FF2B5EF4-FFF2-40B4-BE49-F238E27FC236}">
              <a16:creationId xmlns:a16="http://schemas.microsoft.com/office/drawing/2014/main" id="{00000000-0008-0000-0500-00005D000000}"/>
            </a:ext>
          </a:extLst>
        </xdr:cNvPr>
        <xdr:cNvSpPr txBox="1"/>
      </xdr:nvSpPr>
      <xdr:spPr>
        <a:xfrm>
          <a:off x="11068051" y="1366836"/>
          <a:ext cx="8381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fld id="{F2C29BDB-FBA0-4A76-998C-1F37E94D811C}" type="TxLink">
            <a:rPr lang="en-US" sz="2000" b="0" i="0" u="none" strike="noStrike">
              <a:solidFill>
                <a:schemeClr val="bg1">
                  <a:lumMod val="85000"/>
                </a:schemeClr>
              </a:solidFill>
              <a:latin typeface="Calibri"/>
              <a:ea typeface="Calibri"/>
              <a:cs typeface="Calibri"/>
            </a:rPr>
            <a:pPr/>
            <a:t>8.03%</a:t>
          </a:fld>
          <a:endParaRPr lang="en-US" sz="2000">
            <a:solidFill>
              <a:schemeClr val="bg1">
                <a:lumMod val="85000"/>
              </a:schemeClr>
            </a:solidFill>
          </a:endParaRPr>
        </a:p>
      </xdr:txBody>
    </xdr:sp>
    <xdr:clientData/>
  </xdr:twoCellAnchor>
  <xdr:twoCellAnchor>
    <xdr:from>
      <xdr:col>16</xdr:col>
      <xdr:colOff>728664</xdr:colOff>
      <xdr:row>13</xdr:row>
      <xdr:rowOff>76200</xdr:rowOff>
    </xdr:from>
    <xdr:to>
      <xdr:col>17</xdr:col>
      <xdr:colOff>128588</xdr:colOff>
      <xdr:row>15</xdr:row>
      <xdr:rowOff>9525</xdr:rowOff>
    </xdr:to>
    <xdr:sp macro="" textlink="'Analysis 03'!AQ5">
      <xdr:nvSpPr>
        <xdr:cNvPr id="94" name="TextBox 30">
          <a:extLst>
            <a:ext uri="{FF2B5EF4-FFF2-40B4-BE49-F238E27FC236}">
              <a16:creationId xmlns:a16="http://schemas.microsoft.com/office/drawing/2014/main" id="{00000000-0008-0000-0500-00005E000000}"/>
            </a:ext>
          </a:extLst>
        </xdr:cNvPr>
        <xdr:cNvSpPr txBox="1"/>
      </xdr:nvSpPr>
      <xdr:spPr>
        <a:xfrm>
          <a:off x="11091864" y="1785938"/>
          <a:ext cx="8381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A839D1E9-7442-46EE-A424-315D94214A48}" type="TxLink">
            <a:rPr lang="en-US" sz="2000" b="0" i="0" u="none" strike="noStrike">
              <a:solidFill>
                <a:schemeClr val="bg1">
                  <a:lumMod val="85000"/>
                </a:schemeClr>
              </a:solidFill>
              <a:latin typeface="Calibri"/>
              <a:ea typeface="Calibri"/>
              <a:cs typeface="Calibri"/>
            </a:rPr>
            <a:pPr/>
            <a:t>8.05%</a:t>
          </a:fld>
          <a:endParaRPr lang="en-US" sz="4000" b="1">
            <a:solidFill>
              <a:schemeClr val="bg1">
                <a:lumMod val="85000"/>
              </a:schemeClr>
            </a:solidFill>
          </a:endParaRPr>
        </a:p>
      </xdr:txBody>
    </xdr:sp>
    <xdr:clientData/>
  </xdr:twoCellAnchor>
  <xdr:twoCellAnchor>
    <xdr:from>
      <xdr:col>15</xdr:col>
      <xdr:colOff>14287</xdr:colOff>
      <xdr:row>17</xdr:row>
      <xdr:rowOff>61912</xdr:rowOff>
    </xdr:from>
    <xdr:to>
      <xdr:col>16</xdr:col>
      <xdr:colOff>42862</xdr:colOff>
      <xdr:row>18</xdr:row>
      <xdr:rowOff>47625</xdr:rowOff>
    </xdr:to>
    <xdr:sp macro="" textlink="">
      <xdr:nvSpPr>
        <xdr:cNvPr id="99" name="TextBox 98">
          <a:extLst>
            <a:ext uri="{FF2B5EF4-FFF2-40B4-BE49-F238E27FC236}">
              <a16:creationId xmlns:a16="http://schemas.microsoft.com/office/drawing/2014/main" id="{00000000-0008-0000-0500-000063000000}"/>
            </a:ext>
          </a:extLst>
        </xdr:cNvPr>
        <xdr:cNvSpPr txBox="1"/>
      </xdr:nvSpPr>
      <xdr:spPr>
        <a:xfrm>
          <a:off x="9729787" y="2495550"/>
          <a:ext cx="676275" cy="16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85000"/>
                </a:schemeClr>
              </a:solidFill>
            </a:rPr>
            <a:t>Profit</a:t>
          </a:r>
        </a:p>
      </xdr:txBody>
    </xdr:sp>
    <xdr:clientData/>
  </xdr:twoCellAnchor>
  <xdr:twoCellAnchor>
    <xdr:from>
      <xdr:col>16</xdr:col>
      <xdr:colOff>852486</xdr:colOff>
      <xdr:row>17</xdr:row>
      <xdr:rowOff>47625</xdr:rowOff>
    </xdr:from>
    <xdr:to>
      <xdr:col>17</xdr:col>
      <xdr:colOff>123824</xdr:colOff>
      <xdr:row>18</xdr:row>
      <xdr:rowOff>71437</xdr:rowOff>
    </xdr:to>
    <xdr:sp macro="" textlink="">
      <xdr:nvSpPr>
        <xdr:cNvPr id="100" name="TextBox 99">
          <a:extLst>
            <a:ext uri="{FF2B5EF4-FFF2-40B4-BE49-F238E27FC236}">
              <a16:creationId xmlns:a16="http://schemas.microsoft.com/office/drawing/2014/main" id="{00000000-0008-0000-0500-000064000000}"/>
            </a:ext>
          </a:extLst>
        </xdr:cNvPr>
        <xdr:cNvSpPr txBox="1"/>
      </xdr:nvSpPr>
      <xdr:spPr>
        <a:xfrm>
          <a:off x="11215686" y="2481263"/>
          <a:ext cx="709613"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bg1">
                  <a:lumMod val="85000"/>
                </a:schemeClr>
              </a:solidFill>
            </a:rPr>
            <a:t>Quantity</a:t>
          </a:r>
        </a:p>
      </xdr:txBody>
    </xdr:sp>
    <xdr:clientData/>
  </xdr:twoCellAnchor>
  <mc:AlternateContent xmlns:mc="http://schemas.openxmlformats.org/markup-compatibility/2006">
    <mc:Choice xmlns:a14="http://schemas.microsoft.com/office/drawing/2010/main" Requires="a14">
      <xdr:twoCellAnchor editAs="oneCell">
        <xdr:from>
          <xdr:col>15</xdr:col>
          <xdr:colOff>423863</xdr:colOff>
          <xdr:row>17</xdr:row>
          <xdr:rowOff>14288</xdr:rowOff>
        </xdr:from>
        <xdr:to>
          <xdr:col>15</xdr:col>
          <xdr:colOff>604838</xdr:colOff>
          <xdr:row>18</xdr:row>
          <xdr:rowOff>61913</xdr:rowOff>
        </xdr:to>
        <xdr:sp macro="" textlink="">
          <xdr:nvSpPr>
            <xdr:cNvPr id="9243" name="Option Button 27" hidden="1">
              <a:extLst>
                <a:ext uri="{63B3BB69-23CF-44E3-9099-C40C66FF867C}">
                  <a14:compatExt spid="_x0000_s9243"/>
                </a:ext>
                <a:ext uri="{FF2B5EF4-FFF2-40B4-BE49-F238E27FC236}">
                  <a16:creationId xmlns:a16="http://schemas.microsoft.com/office/drawing/2014/main" id="{00000000-0008-0000-0500-00001B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1390650</xdr:colOff>
          <xdr:row>17</xdr:row>
          <xdr:rowOff>23813</xdr:rowOff>
        </xdr:from>
        <xdr:to>
          <xdr:col>17</xdr:col>
          <xdr:colOff>133350</xdr:colOff>
          <xdr:row>18</xdr:row>
          <xdr:rowOff>71438</xdr:rowOff>
        </xdr:to>
        <xdr:sp macro="" textlink="">
          <xdr:nvSpPr>
            <xdr:cNvPr id="9244" name="Option Button 28" hidden="1">
              <a:extLst>
                <a:ext uri="{63B3BB69-23CF-44E3-9099-C40C66FF867C}">
                  <a14:compatExt spid="_x0000_s9244"/>
                </a:ext>
                <a:ext uri="{FF2B5EF4-FFF2-40B4-BE49-F238E27FC236}">
                  <a16:creationId xmlns:a16="http://schemas.microsoft.com/office/drawing/2014/main" id="{00000000-0008-0000-0500-00001C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4763</xdr:colOff>
          <xdr:row>16</xdr:row>
          <xdr:rowOff>142875</xdr:rowOff>
        </xdr:from>
        <xdr:to>
          <xdr:col>17</xdr:col>
          <xdr:colOff>466725</xdr:colOff>
          <xdr:row>18</xdr:row>
          <xdr:rowOff>157163</xdr:rowOff>
        </xdr:to>
        <xdr:sp macro="" textlink="">
          <xdr:nvSpPr>
            <xdr:cNvPr id="9245" name="Group Box 29" hidden="1">
              <a:extLst>
                <a:ext uri="{63B3BB69-23CF-44E3-9099-C40C66FF867C}">
                  <a14:compatExt spid="_x0000_s9245"/>
                </a:ext>
                <a:ext uri="{FF2B5EF4-FFF2-40B4-BE49-F238E27FC236}">
                  <a16:creationId xmlns:a16="http://schemas.microsoft.com/office/drawing/2014/main" id="{00000000-0008-0000-0500-00001D2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15</xdr:col>
      <xdr:colOff>28575</xdr:colOff>
      <xdr:row>16</xdr:row>
      <xdr:rowOff>152400</xdr:rowOff>
    </xdr:from>
    <xdr:to>
      <xdr:col>17</xdr:col>
      <xdr:colOff>452437</xdr:colOff>
      <xdr:row>18</xdr:row>
      <xdr:rowOff>157162</xdr:rowOff>
    </xdr:to>
    <xdr:sp macro="" textlink="">
      <xdr:nvSpPr>
        <xdr:cNvPr id="37" name="Rectangle 36">
          <a:extLst>
            <a:ext uri="{FF2B5EF4-FFF2-40B4-BE49-F238E27FC236}">
              <a16:creationId xmlns:a16="http://schemas.microsoft.com/office/drawing/2014/main" id="{00000000-0008-0000-0500-000025000000}"/>
            </a:ext>
          </a:extLst>
        </xdr:cNvPr>
        <xdr:cNvSpPr/>
      </xdr:nvSpPr>
      <xdr:spPr>
        <a:xfrm>
          <a:off x="9744075" y="2405063"/>
          <a:ext cx="2509837" cy="366712"/>
        </a:xfrm>
        <a:prstGeom prst="rect">
          <a:avLst/>
        </a:prstGeom>
        <a:noFill/>
        <a:ln w="50800" cmpd="thickThi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109537</xdr:colOff>
      <xdr:row>16</xdr:row>
      <xdr:rowOff>66674</xdr:rowOff>
    </xdr:from>
    <xdr:to>
      <xdr:col>18</xdr:col>
      <xdr:colOff>242887</xdr:colOff>
      <xdr:row>16</xdr:row>
      <xdr:rowOff>114300</xdr:rowOff>
    </xdr:to>
    <xdr:cxnSp macro="">
      <xdr:nvCxnSpPr>
        <xdr:cNvPr id="39" name="Straight Connector 38">
          <a:extLst>
            <a:ext uri="{FF2B5EF4-FFF2-40B4-BE49-F238E27FC236}">
              <a16:creationId xmlns:a16="http://schemas.microsoft.com/office/drawing/2014/main" id="{00000000-0008-0000-0500-000027000000}"/>
            </a:ext>
          </a:extLst>
        </xdr:cNvPr>
        <xdr:cNvCxnSpPr/>
      </xdr:nvCxnSpPr>
      <xdr:spPr>
        <a:xfrm flipV="1">
          <a:off x="9825037" y="2319337"/>
          <a:ext cx="2867025" cy="47626"/>
        </a:xfrm>
        <a:prstGeom prst="line">
          <a:avLst/>
        </a:prstGeom>
        <a:ln w="25400">
          <a:gradFill>
            <a:gsLst>
              <a:gs pos="14000">
                <a:schemeClr val="accent1"/>
              </a:gs>
              <a:gs pos="53000">
                <a:schemeClr val="bg1"/>
              </a:gs>
              <a:gs pos="88000">
                <a:schemeClr val="accent1"/>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xdr:colOff>
      <xdr:row>19</xdr:row>
      <xdr:rowOff>171450</xdr:rowOff>
    </xdr:from>
    <xdr:to>
      <xdr:col>18</xdr:col>
      <xdr:colOff>661986</xdr:colOff>
      <xdr:row>29</xdr:row>
      <xdr:rowOff>28575</xdr:rowOff>
    </xdr:to>
    <xdr:graphicFrame macro="">
      <xdr:nvGraphicFramePr>
        <xdr:cNvPr id="95" name="Chart 94">
          <a:extLst>
            <a:ext uri="{FF2B5EF4-FFF2-40B4-BE49-F238E27FC236}">
              <a16:creationId xmlns:a16="http://schemas.microsoft.com/office/drawing/2014/main" id="{00000000-0008-0000-05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252414</xdr:colOff>
      <xdr:row>18</xdr:row>
      <xdr:rowOff>114301</xdr:rowOff>
    </xdr:from>
    <xdr:to>
      <xdr:col>18</xdr:col>
      <xdr:colOff>47625</xdr:colOff>
      <xdr:row>19</xdr:row>
      <xdr:rowOff>166689</xdr:rowOff>
    </xdr:to>
    <xdr:sp macro="" textlink="'Analysis 03'!AS7">
      <xdr:nvSpPr>
        <xdr:cNvPr id="101" name="TextBox 100">
          <a:extLst>
            <a:ext uri="{FF2B5EF4-FFF2-40B4-BE49-F238E27FC236}">
              <a16:creationId xmlns:a16="http://schemas.microsoft.com/office/drawing/2014/main" id="{00000000-0008-0000-0500-000065000000}"/>
            </a:ext>
          </a:extLst>
        </xdr:cNvPr>
        <xdr:cNvSpPr txBox="1"/>
      </xdr:nvSpPr>
      <xdr:spPr>
        <a:xfrm>
          <a:off x="9967914" y="2728914"/>
          <a:ext cx="2528886"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541CC36-4A48-43BA-ADCB-937C38FD7BB6}" type="TxLink">
            <a:rPr lang="en-US" sz="1400" b="0" i="0" u="none" strike="noStrike">
              <a:solidFill>
                <a:schemeClr val="bg1">
                  <a:lumMod val="85000"/>
                </a:schemeClr>
              </a:solidFill>
              <a:latin typeface="Calibri"/>
              <a:ea typeface="Calibri"/>
              <a:cs typeface="Calibri"/>
            </a:rPr>
            <a:pPr algn="l"/>
            <a:t>Quantity contribution to Profit</a:t>
          </a:fld>
          <a:endParaRPr lang="en-US" sz="1600" b="1" i="0" u="none" strike="noStrike">
            <a:solidFill>
              <a:schemeClr val="bg1">
                <a:lumMod val="85000"/>
              </a:schemeClr>
            </a:solidFill>
            <a:latin typeface="Calibri"/>
            <a:ea typeface="Calibri"/>
            <a:cs typeface="Calibri"/>
          </a:endParaRPr>
        </a:p>
      </xdr:txBody>
    </xdr:sp>
    <xdr:clientData/>
  </xdr:twoCellAnchor>
  <xdr:twoCellAnchor>
    <xdr:from>
      <xdr:col>15</xdr:col>
      <xdr:colOff>57150</xdr:colOff>
      <xdr:row>18</xdr:row>
      <xdr:rowOff>166689</xdr:rowOff>
    </xdr:from>
    <xdr:to>
      <xdr:col>15</xdr:col>
      <xdr:colOff>209551</xdr:colOff>
      <xdr:row>19</xdr:row>
      <xdr:rowOff>147639</xdr:rowOff>
    </xdr:to>
    <xdr:sp macro="" textlink="">
      <xdr:nvSpPr>
        <xdr:cNvPr id="102" name="Oval 101">
          <a:extLst>
            <a:ext uri="{FF2B5EF4-FFF2-40B4-BE49-F238E27FC236}">
              <a16:creationId xmlns:a16="http://schemas.microsoft.com/office/drawing/2014/main" id="{00000000-0008-0000-0500-000066000000}"/>
            </a:ext>
          </a:extLst>
        </xdr:cNvPr>
        <xdr:cNvSpPr/>
      </xdr:nvSpPr>
      <xdr:spPr>
        <a:xfrm>
          <a:off x="9772650" y="2781302"/>
          <a:ext cx="152401" cy="161925"/>
        </a:xfrm>
        <a:prstGeom prst="ellipse">
          <a:avLst/>
        </a:prstGeom>
        <a:solidFill>
          <a:schemeClr val="bg2">
            <a:lumMod val="75000"/>
            <a:alpha val="9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271464</xdr:colOff>
      <xdr:row>30</xdr:row>
      <xdr:rowOff>80964</xdr:rowOff>
    </xdr:from>
    <xdr:to>
      <xdr:col>18</xdr:col>
      <xdr:colOff>66675</xdr:colOff>
      <xdr:row>31</xdr:row>
      <xdr:rowOff>133352</xdr:rowOff>
    </xdr:to>
    <xdr:sp macro="" textlink="'Analysis 03'!AS7">
      <xdr:nvSpPr>
        <xdr:cNvPr id="103" name="TextBox 102">
          <a:extLst>
            <a:ext uri="{FF2B5EF4-FFF2-40B4-BE49-F238E27FC236}">
              <a16:creationId xmlns:a16="http://schemas.microsoft.com/office/drawing/2014/main" id="{00000000-0008-0000-0500-000067000000}"/>
            </a:ext>
          </a:extLst>
        </xdr:cNvPr>
        <xdr:cNvSpPr txBox="1"/>
      </xdr:nvSpPr>
      <xdr:spPr>
        <a:xfrm>
          <a:off x="9986964" y="4867277"/>
          <a:ext cx="2528886" cy="23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i="0" u="none" strike="noStrike">
              <a:solidFill>
                <a:schemeClr val="bg1">
                  <a:lumMod val="85000"/>
                </a:schemeClr>
              </a:solidFill>
              <a:latin typeface="Calibri"/>
              <a:ea typeface="Calibri"/>
              <a:cs typeface="Calibri"/>
            </a:rPr>
            <a:t>Profit</a:t>
          </a:r>
          <a:r>
            <a:rPr lang="en-US" sz="1600" b="1" i="0" u="none" strike="noStrike" baseline="0">
              <a:solidFill>
                <a:schemeClr val="bg1">
                  <a:lumMod val="85000"/>
                </a:schemeClr>
              </a:solidFill>
              <a:latin typeface="Calibri"/>
              <a:ea typeface="Calibri"/>
              <a:cs typeface="Calibri"/>
            </a:rPr>
            <a:t> by Product Category</a:t>
          </a:r>
          <a:endParaRPr lang="en-US" sz="1600" b="1" i="0" u="none" strike="noStrike">
            <a:solidFill>
              <a:schemeClr val="bg1">
                <a:lumMod val="85000"/>
              </a:schemeClr>
            </a:solidFill>
            <a:latin typeface="Calibri"/>
            <a:ea typeface="Calibri"/>
            <a:cs typeface="Calibri"/>
          </a:endParaRPr>
        </a:p>
      </xdr:txBody>
    </xdr:sp>
    <xdr:clientData/>
  </xdr:twoCellAnchor>
  <xdr:twoCellAnchor>
    <xdr:from>
      <xdr:col>15</xdr:col>
      <xdr:colOff>76200</xdr:colOff>
      <xdr:row>30</xdr:row>
      <xdr:rowOff>104776</xdr:rowOff>
    </xdr:from>
    <xdr:to>
      <xdr:col>15</xdr:col>
      <xdr:colOff>228601</xdr:colOff>
      <xdr:row>31</xdr:row>
      <xdr:rowOff>85726</xdr:rowOff>
    </xdr:to>
    <xdr:sp macro="" textlink="">
      <xdr:nvSpPr>
        <xdr:cNvPr id="104" name="Oval 103">
          <a:extLst>
            <a:ext uri="{FF2B5EF4-FFF2-40B4-BE49-F238E27FC236}">
              <a16:creationId xmlns:a16="http://schemas.microsoft.com/office/drawing/2014/main" id="{00000000-0008-0000-0500-000068000000}"/>
            </a:ext>
          </a:extLst>
        </xdr:cNvPr>
        <xdr:cNvSpPr/>
      </xdr:nvSpPr>
      <xdr:spPr>
        <a:xfrm>
          <a:off x="9791700" y="4891089"/>
          <a:ext cx="152401" cy="161925"/>
        </a:xfrm>
        <a:prstGeom prst="ellipse">
          <a:avLst/>
        </a:prstGeom>
        <a:solidFill>
          <a:schemeClr val="bg2">
            <a:lumMod val="75000"/>
            <a:alpha val="9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185736</xdr:colOff>
      <xdr:row>29</xdr:row>
      <xdr:rowOff>161924</xdr:rowOff>
    </xdr:from>
    <xdr:to>
      <xdr:col>18</xdr:col>
      <xdr:colOff>319086</xdr:colOff>
      <xdr:row>30</xdr:row>
      <xdr:rowOff>28575</xdr:rowOff>
    </xdr:to>
    <xdr:cxnSp macro="">
      <xdr:nvCxnSpPr>
        <xdr:cNvPr id="105" name="Straight Connector 104">
          <a:extLst>
            <a:ext uri="{FF2B5EF4-FFF2-40B4-BE49-F238E27FC236}">
              <a16:creationId xmlns:a16="http://schemas.microsoft.com/office/drawing/2014/main" id="{00000000-0008-0000-0500-000069000000}"/>
            </a:ext>
          </a:extLst>
        </xdr:cNvPr>
        <xdr:cNvCxnSpPr/>
      </xdr:nvCxnSpPr>
      <xdr:spPr>
        <a:xfrm flipV="1">
          <a:off x="9901236" y="4767262"/>
          <a:ext cx="2867025" cy="47626"/>
        </a:xfrm>
        <a:prstGeom prst="line">
          <a:avLst/>
        </a:prstGeom>
        <a:ln w="25400">
          <a:gradFill>
            <a:gsLst>
              <a:gs pos="14000">
                <a:schemeClr val="accent1"/>
              </a:gs>
              <a:gs pos="53000">
                <a:schemeClr val="bg1"/>
              </a:gs>
              <a:gs pos="88000">
                <a:schemeClr val="accent1"/>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152403</xdr:colOff>
      <xdr:row>31</xdr:row>
      <xdr:rowOff>166688</xdr:rowOff>
    </xdr:from>
    <xdr:to>
      <xdr:col>18</xdr:col>
      <xdr:colOff>657226</xdr:colOff>
      <xdr:row>41</xdr:row>
      <xdr:rowOff>119062</xdr:rowOff>
    </xdr:to>
    <xdr:graphicFrame macro="">
      <xdr:nvGraphicFramePr>
        <xdr:cNvPr id="106" name="Chart 105">
          <a:extLst>
            <a:ext uri="{FF2B5EF4-FFF2-40B4-BE49-F238E27FC236}">
              <a16:creationId xmlns:a16="http://schemas.microsoft.com/office/drawing/2014/main" id="{00000000-0008-0000-0500-00006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438151</xdr:colOff>
      <xdr:row>4</xdr:row>
      <xdr:rowOff>161926</xdr:rowOff>
    </xdr:from>
    <xdr:to>
      <xdr:col>6</xdr:col>
      <xdr:colOff>247652</xdr:colOff>
      <xdr:row>6</xdr:row>
      <xdr:rowOff>114300</xdr:rowOff>
    </xdr:to>
    <xdr:sp macro="" textlink="'Analysis 03'!M17">
      <xdr:nvSpPr>
        <xdr:cNvPr id="107" name="TextBox 106">
          <a:extLst>
            <a:ext uri="{FF2B5EF4-FFF2-40B4-BE49-F238E27FC236}">
              <a16:creationId xmlns:a16="http://schemas.microsoft.com/office/drawing/2014/main" id="{00000000-0008-0000-0500-00006B000000}"/>
            </a:ext>
          </a:extLst>
        </xdr:cNvPr>
        <xdr:cNvSpPr txBox="1"/>
      </xdr:nvSpPr>
      <xdr:spPr>
        <a:xfrm>
          <a:off x="438151" y="190501"/>
          <a:ext cx="3695701" cy="3667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a:gradFill>
                <a:gsLst>
                  <a:gs pos="6000">
                    <a:srgbClr val="0070C0"/>
                  </a:gs>
                  <a:gs pos="60000">
                    <a:srgbClr val="1F8CB3"/>
                  </a:gs>
                  <a:gs pos="100000">
                    <a:srgbClr val="293F50"/>
                  </a:gs>
                </a:gsLst>
                <a:lin ang="0" scaled="1"/>
              </a:gradFill>
            </a:rPr>
            <a:t>Kix</a:t>
          </a:r>
          <a:r>
            <a:rPr lang="en-US" sz="2400" b="0" baseline="0">
              <a:gradFill>
                <a:gsLst>
                  <a:gs pos="6000">
                    <a:srgbClr val="0070C0"/>
                  </a:gs>
                  <a:gs pos="60000">
                    <a:srgbClr val="1F8CB3"/>
                  </a:gs>
                  <a:gs pos="100000">
                    <a:srgbClr val="293F50"/>
                  </a:gs>
                </a:gsLst>
                <a:lin ang="0" scaled="1"/>
              </a:gradFill>
            </a:rPr>
            <a:t> Business Dashboard</a:t>
          </a:r>
          <a:endParaRPr lang="en-US" sz="2400" b="0">
            <a:gradFill>
              <a:gsLst>
                <a:gs pos="6000">
                  <a:srgbClr val="0070C0"/>
                </a:gs>
                <a:gs pos="60000">
                  <a:srgbClr val="1F8CB3"/>
                </a:gs>
                <a:gs pos="100000">
                  <a:srgbClr val="293F50"/>
                </a:gs>
              </a:gsLst>
              <a:lin ang="0" scaled="1"/>
            </a:gradFill>
          </a:endParaRPr>
        </a:p>
      </xdr:txBody>
    </xdr:sp>
    <xdr:clientData/>
  </xdr:twoCellAnchor>
  <xdr:twoCellAnchor>
    <xdr:from>
      <xdr:col>18</xdr:col>
      <xdr:colOff>266699</xdr:colOff>
      <xdr:row>4</xdr:row>
      <xdr:rowOff>185738</xdr:rowOff>
    </xdr:from>
    <xdr:to>
      <xdr:col>20</xdr:col>
      <xdr:colOff>257174</xdr:colOff>
      <xdr:row>7</xdr:row>
      <xdr:rowOff>76200</xdr:rowOff>
    </xdr:to>
    <xdr:sp macro="[0]!ToggleVisibility" textlink="">
      <xdr:nvSpPr>
        <xdr:cNvPr id="38" name="Rectangle: Rounded Corners 37">
          <a:extLst>
            <a:ext uri="{FF2B5EF4-FFF2-40B4-BE49-F238E27FC236}">
              <a16:creationId xmlns:a16="http://schemas.microsoft.com/office/drawing/2014/main" id="{00000000-0008-0000-0500-000026000000}"/>
            </a:ext>
          </a:extLst>
        </xdr:cNvPr>
        <xdr:cNvSpPr/>
      </xdr:nvSpPr>
      <xdr:spPr>
        <a:xfrm>
          <a:off x="12715874" y="214313"/>
          <a:ext cx="1328738" cy="485775"/>
        </a:xfrm>
        <a:prstGeom prst="roundRect">
          <a:avLst/>
        </a:prstGeom>
        <a:solidFill>
          <a:srgbClr val="293F50">
            <a:alpha val="8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Open</a:t>
          </a:r>
          <a:r>
            <a:rPr lang="en-US" sz="1400" baseline="0"/>
            <a:t> Filter</a:t>
          </a:r>
          <a:endParaRPr lang="en-US" sz="1400"/>
        </a:p>
      </xdr:txBody>
    </xdr:sp>
    <xdr:clientData/>
  </xdr:twoCellAnchor>
  <xdr:twoCellAnchor>
    <xdr:from>
      <xdr:col>16</xdr:col>
      <xdr:colOff>1247776</xdr:colOff>
      <xdr:row>4</xdr:row>
      <xdr:rowOff>185737</xdr:rowOff>
    </xdr:from>
    <xdr:to>
      <xdr:col>20</xdr:col>
      <xdr:colOff>266700</xdr:colOff>
      <xdr:row>42</xdr:row>
      <xdr:rowOff>4762</xdr:rowOff>
    </xdr:to>
    <xdr:grpSp>
      <xdr:nvGrpSpPr>
        <xdr:cNvPr id="61" name="Group 60" hidden="1">
          <a:extLst>
            <a:ext uri="{FF2B5EF4-FFF2-40B4-BE49-F238E27FC236}">
              <a16:creationId xmlns:a16="http://schemas.microsoft.com/office/drawing/2014/main" id="{00000000-0008-0000-0500-00003D000000}"/>
            </a:ext>
          </a:extLst>
        </xdr:cNvPr>
        <xdr:cNvGrpSpPr/>
      </xdr:nvGrpSpPr>
      <xdr:grpSpPr>
        <a:xfrm>
          <a:off x="11610976" y="214312"/>
          <a:ext cx="2443162" cy="6748463"/>
          <a:chOff x="11258551" y="185737"/>
          <a:chExt cx="2443162" cy="6748463"/>
        </a:xfrm>
      </xdr:grpSpPr>
      <xdr:sp macro="" textlink="">
        <xdr:nvSpPr>
          <xdr:cNvPr id="43" name="Rectangle: Diagonal Corners Rounded 42" hidden="1">
            <a:extLst>
              <a:ext uri="{FF2B5EF4-FFF2-40B4-BE49-F238E27FC236}">
                <a16:creationId xmlns:a16="http://schemas.microsoft.com/office/drawing/2014/main" id="{00000000-0008-0000-0500-00002B000000}"/>
              </a:ext>
            </a:extLst>
          </xdr:cNvPr>
          <xdr:cNvSpPr/>
        </xdr:nvSpPr>
        <xdr:spPr>
          <a:xfrm>
            <a:off x="11258551" y="881062"/>
            <a:ext cx="2443162" cy="6053138"/>
          </a:xfrm>
          <a:prstGeom prst="round2DiagRect">
            <a:avLst/>
          </a:prstGeom>
          <a:solidFill>
            <a:srgbClr val="293F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109" name="Category" hidden="1">
                <a:extLst>
                  <a:ext uri="{FF2B5EF4-FFF2-40B4-BE49-F238E27FC236}">
                    <a16:creationId xmlns:a16="http://schemas.microsoft.com/office/drawing/2014/main" id="{00000000-0008-0000-0500-00006D000000}"/>
                  </a:ext>
                </a:extLst>
              </xdr:cNvPr>
              <xdr:cNvGraphicFramePr/>
            </xdr:nvGraphicFramePr>
            <xdr:xfrm>
              <a:off x="11410947" y="3657601"/>
              <a:ext cx="2119316" cy="276225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63372" y="3686176"/>
                <a:ext cx="2119316" cy="276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8" name="Month 1" hidden="1">
                <a:extLst>
                  <a:ext uri="{FF2B5EF4-FFF2-40B4-BE49-F238E27FC236}">
                    <a16:creationId xmlns:a16="http://schemas.microsoft.com/office/drawing/2014/main" id="{00000000-0008-0000-0500-00006C000000}"/>
                  </a:ext>
                </a:extLst>
              </xdr:cNvPr>
              <xdr:cNvGraphicFramePr/>
            </xdr:nvGraphicFramePr>
            <xdr:xfrm>
              <a:off x="11420473" y="1047749"/>
              <a:ext cx="2081215" cy="2209801"/>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772898" y="1076324"/>
                <a:ext cx="2081215" cy="2209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ToggleVisibility" textlink="">
        <xdr:nvSpPr>
          <xdr:cNvPr id="110" name="Rectangle: Rounded Corners 109" hidden="1">
            <a:extLst>
              <a:ext uri="{FF2B5EF4-FFF2-40B4-BE49-F238E27FC236}">
                <a16:creationId xmlns:a16="http://schemas.microsoft.com/office/drawing/2014/main" id="{00000000-0008-0000-0500-00006E000000}"/>
              </a:ext>
            </a:extLst>
          </xdr:cNvPr>
          <xdr:cNvSpPr/>
        </xdr:nvSpPr>
        <xdr:spPr>
          <a:xfrm>
            <a:off x="12368212" y="185737"/>
            <a:ext cx="1328738" cy="485775"/>
          </a:xfrm>
          <a:prstGeom prst="roundRect">
            <a:avLst/>
          </a:prstGeom>
          <a:solidFill>
            <a:srgbClr val="A84BC9">
              <a:alpha val="7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Close Filter</a:t>
            </a:r>
          </a:p>
        </xdr:txBody>
      </xdr:sp>
    </xdr:grpSp>
    <xdr:clientData/>
  </xdr:twoCellAnchor>
  <xdr:twoCellAnchor>
    <xdr:from>
      <xdr:col>6</xdr:col>
      <xdr:colOff>4763</xdr:colOff>
      <xdr:row>4</xdr:row>
      <xdr:rowOff>147638</xdr:rowOff>
    </xdr:from>
    <xdr:to>
      <xdr:col>8</xdr:col>
      <xdr:colOff>71438</xdr:colOff>
      <xdr:row>6</xdr:row>
      <xdr:rowOff>109537</xdr:rowOff>
    </xdr:to>
    <xdr:sp macro="" textlink="">
      <xdr:nvSpPr>
        <xdr:cNvPr id="62" name="Rectangle: Diagonal Corners Rounded 61">
          <a:hlinkClick xmlns:r="http://schemas.openxmlformats.org/officeDocument/2006/relationships" r:id="rId12"/>
          <a:extLst>
            <a:ext uri="{FF2B5EF4-FFF2-40B4-BE49-F238E27FC236}">
              <a16:creationId xmlns:a16="http://schemas.microsoft.com/office/drawing/2014/main" id="{00000000-0008-0000-0500-00003E000000}"/>
            </a:ext>
          </a:extLst>
        </xdr:cNvPr>
        <xdr:cNvSpPr/>
      </xdr:nvSpPr>
      <xdr:spPr>
        <a:xfrm>
          <a:off x="3890963" y="176213"/>
          <a:ext cx="1362075" cy="376237"/>
        </a:xfrm>
        <a:prstGeom prst="round2DiagRect">
          <a:avLst/>
        </a:prstGeom>
        <a:solidFill>
          <a:srgbClr val="A84BC9">
            <a:alpha val="9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lumMod val="95000"/>
                </a:schemeClr>
              </a:solidFill>
            </a:rPr>
            <a:t>Time Frame</a:t>
          </a:r>
        </a:p>
      </xdr:txBody>
    </xdr:sp>
    <xdr:clientData/>
  </xdr:twoCellAnchor>
  <xdr:twoCellAnchor>
    <xdr:from>
      <xdr:col>8</xdr:col>
      <xdr:colOff>319088</xdr:colOff>
      <xdr:row>4</xdr:row>
      <xdr:rowOff>128587</xdr:rowOff>
    </xdr:from>
    <xdr:to>
      <xdr:col>10</xdr:col>
      <xdr:colOff>385763</xdr:colOff>
      <xdr:row>6</xdr:row>
      <xdr:rowOff>90486</xdr:rowOff>
    </xdr:to>
    <xdr:sp macro="" textlink="">
      <xdr:nvSpPr>
        <xdr:cNvPr id="111" name="Rectangle: Diagonal Corners Rounded 110">
          <a:hlinkClick xmlns:r="http://schemas.openxmlformats.org/officeDocument/2006/relationships" r:id="rId13"/>
          <a:extLst>
            <a:ext uri="{FF2B5EF4-FFF2-40B4-BE49-F238E27FC236}">
              <a16:creationId xmlns:a16="http://schemas.microsoft.com/office/drawing/2014/main" id="{00000000-0008-0000-0500-00006F000000}"/>
            </a:ext>
          </a:extLst>
        </xdr:cNvPr>
        <xdr:cNvSpPr/>
      </xdr:nvSpPr>
      <xdr:spPr>
        <a:xfrm>
          <a:off x="5500688" y="157162"/>
          <a:ext cx="1362075" cy="376237"/>
        </a:xfrm>
        <a:prstGeom prst="round2DiagRect">
          <a:avLst/>
        </a:prstGeom>
        <a:solidFill>
          <a:srgbClr val="A84BC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lumMod val="95000"/>
                </a:schemeClr>
              </a:solidFill>
            </a:rPr>
            <a:t>Store</a:t>
          </a:r>
        </a:p>
      </xdr:txBody>
    </xdr:sp>
    <xdr:clientData/>
  </xdr:twoCellAnchor>
  <xdr:twoCellAnchor>
    <xdr:from>
      <xdr:col>11</xdr:col>
      <xdr:colOff>147637</xdr:colOff>
      <xdr:row>4</xdr:row>
      <xdr:rowOff>119062</xdr:rowOff>
    </xdr:from>
    <xdr:to>
      <xdr:col>13</xdr:col>
      <xdr:colOff>214312</xdr:colOff>
      <xdr:row>6</xdr:row>
      <xdr:rowOff>80961</xdr:rowOff>
    </xdr:to>
    <xdr:sp macro="" textlink="">
      <xdr:nvSpPr>
        <xdr:cNvPr id="112" name="Rectangle: Diagonal Corners Rounded 111">
          <a:hlinkClick xmlns:r="http://schemas.openxmlformats.org/officeDocument/2006/relationships" r:id="rId14"/>
          <a:extLst>
            <a:ext uri="{FF2B5EF4-FFF2-40B4-BE49-F238E27FC236}">
              <a16:creationId xmlns:a16="http://schemas.microsoft.com/office/drawing/2014/main" id="{00000000-0008-0000-0500-000070000000}"/>
            </a:ext>
          </a:extLst>
        </xdr:cNvPr>
        <xdr:cNvSpPr/>
      </xdr:nvSpPr>
      <xdr:spPr>
        <a:xfrm>
          <a:off x="7272337" y="147637"/>
          <a:ext cx="1362075" cy="376237"/>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a:t>
          </a:r>
          <a:r>
            <a:rPr lang="en-US" sz="1400" b="1" baseline="0"/>
            <a:t> View</a:t>
          </a:r>
          <a:endParaRPr lang="en-US" sz="14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377219560185" createdVersion="7" refreshedVersion="7" minRefreshableVersion="3" recordCount="0" supportSubquery="1" supportAdvancedDrill="1" xr:uid="{DCC6B8F2-E7FA-4B4C-BCC9-0666C56E80B3}">
  <cacheSource type="external" connectionId="8"/>
  <cacheFields count="4">
    <cacheField name="[Measures].[Total Revenue]" caption="Total Revenue" numFmtId="0" hierarchy="43" level="32767"/>
    <cacheField name="[Measures].[Total Target]" caption="Total Target" numFmtId="0" hierarchy="53" level="32767"/>
    <cacheField name="[Dem_SalesPerson].[Store Name].[Store Name]" caption="Store Name" numFmtId="0" hierarchy="19" level="1">
      <sharedItems count="10">
        <s v="Barron-Fleming"/>
        <s v="Berg-Trujillo"/>
        <s v="Lee-Myers"/>
        <s v="Lopez"/>
        <s v="Martinez"/>
        <s v="Miller"/>
        <s v="Myers-Lopez"/>
        <s v="Novak PLC"/>
        <s v="Thomas"/>
        <s v="Valdez"/>
      </sharedItems>
    </cacheField>
    <cacheField name="[Dates].[Month].[Month]" caption="Month" numFmtId="0" hierarchy="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fieldsUsage count="2">
        <fieldUsage x="-1"/>
        <fieldUsage x="3"/>
      </fieldsUsage>
    </cacheHierarchy>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2" memberValueDatatype="130" unbalanced="0">
      <fieldsUsage count="2">
        <fieldUsage x="-1"/>
        <fieldUsage x="2"/>
      </fieldsUsage>
    </cacheHierarchy>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oneField="1">
      <fieldsUsage count="1">
        <fieldUsage x="1"/>
      </fieldsUsage>
    </cacheHierarchy>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377222800926" createdVersion="7" refreshedVersion="7" minRefreshableVersion="3" recordCount="0" supportSubquery="1" supportAdvancedDrill="1" xr:uid="{8EDDA937-B83B-4EC8-9E38-284EA193BDEF}">
  <cacheSource type="external" connectionId="8"/>
  <cacheFields count="12">
    <cacheField name="[Measures].[Total Revenue]" caption="Total Revenue" numFmtId="0" hierarchy="43" level="32767"/>
    <cacheField name="[Measures].[COGS]" caption="COGS" numFmtId="0" hierarchy="44" level="32767"/>
    <cacheField name="[Measures].[Profit Margin]" caption="Profit Margin" numFmtId="0" hierarchy="45" level="32767"/>
    <cacheField name="[Measures].[% Profit Margin]" caption="% Profit Margin" numFmtId="0" hierarchy="46" level="32767"/>
    <cacheField name="[Measures].[# Transactions]" caption="# Transactions" numFmtId="0" hierarchy="47" level="32767"/>
    <cacheField name="[Measures].[Total Refund]" caption="Total Refund" numFmtId="0" hierarchy="48" level="32767"/>
    <cacheField name="[Measures].[Refund Rate]" caption="Refund Rate" numFmtId="0" hierarchy="49" level="32767"/>
    <cacheField name="[Measures].[# Products]" caption="# Products" numFmtId="0" hierarchy="50" level="32767"/>
    <cacheField name="[Measures].[Total Qty Sold]" caption="Total Qty Sold" numFmtId="0" hierarchy="51" level="32767"/>
    <cacheField name="[Measures].[QtyReturned]" caption="QtyReturned" numFmtId="0" hierarchy="52" level="32767"/>
    <cacheField name="[Measures].[Total Target]" caption="Total Target" numFmtId="0" hierarchy="53" level="32767"/>
    <cacheField name="[Dates].[Month].[Month]" caption="Month" numFmtId="0" hierarchy="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fieldsUsage count="2">
        <fieldUsage x="-1"/>
        <fieldUsage x="11"/>
      </fieldsUsage>
    </cacheHierarchy>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oneField="1">
      <fieldsUsage count="1">
        <fieldUsage x="1"/>
      </fieldsUsage>
    </cacheHierarchy>
    <cacheHierarchy uniqueName="[Measures].[Profit Margin]" caption="Profit Margin" measure="1" displayFolder="" measureGroup="Calculation" count="0" oneField="1">
      <fieldsUsage count="1">
        <fieldUsage x="2"/>
      </fieldsUsage>
    </cacheHierarchy>
    <cacheHierarchy uniqueName="[Measures].[% Profit Margin]" caption="% Profit Margin" measure="1" displayFolder="" measureGroup="Calculation" count="0" oneField="1">
      <fieldsUsage count="1">
        <fieldUsage x="3"/>
      </fieldsUsage>
    </cacheHierarchy>
    <cacheHierarchy uniqueName="[Measures].[# Transactions]" caption="# Transactions" measure="1" displayFolder="" measureGroup="Calculation" count="0" oneField="1">
      <fieldsUsage count="1">
        <fieldUsage x="4"/>
      </fieldsUsage>
    </cacheHierarchy>
    <cacheHierarchy uniqueName="[Measures].[Total Refund]" caption="Total Refund" measure="1" displayFolder="" measureGroup="Calculation" count="0" oneField="1">
      <fieldsUsage count="1">
        <fieldUsage x="5"/>
      </fieldsUsage>
    </cacheHierarchy>
    <cacheHierarchy uniqueName="[Measures].[Refund Rate]" caption="Refund Rate" measure="1" displayFolder="" measureGroup="Calculation" count="0" oneField="1">
      <fieldsUsage count="1">
        <fieldUsage x="6"/>
      </fieldsUsage>
    </cacheHierarchy>
    <cacheHierarchy uniqueName="[Measures].[# Products]" caption="# Products" measure="1" displayFolder="" measureGroup="Calculation" count="0" oneField="1">
      <fieldsUsage count="1">
        <fieldUsage x="7"/>
      </fieldsUsage>
    </cacheHierarchy>
    <cacheHierarchy uniqueName="[Measures].[Total Qty Sold]" caption="Total Qty Sold" measure="1" displayFolder="" measureGroup="Calculation" count="0" oneField="1">
      <fieldsUsage count="1">
        <fieldUsage x="8"/>
      </fieldsUsage>
    </cacheHierarchy>
    <cacheHierarchy uniqueName="[Measures].[QtyReturned]" caption="QtyReturned" measure="1" displayFolder="" measureGroup="Calculation" count="0" oneField="1">
      <fieldsUsage count="1">
        <fieldUsage x="9"/>
      </fieldsUsage>
    </cacheHierarchy>
    <cacheHierarchy uniqueName="[Measures].[Total Target]" caption="Total Target" measure="1" displayFolder="" measureGroup="Calculation" count="0" oneField="1">
      <fieldsUsage count="1">
        <fieldUsage x="10"/>
      </fieldsUsage>
    </cacheHierarchy>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377226620367" createdVersion="7" refreshedVersion="7" minRefreshableVersion="3" recordCount="0" supportSubquery="1" supportAdvancedDrill="1" xr:uid="{874CA749-345B-4EAA-B024-29888DC6B6A2}">
  <cacheSource type="external" connectionId="8"/>
  <cacheFields count="1">
    <cacheField name="[Dates].[Month].[Month]" caption="Month" numFmtId="0" hierarchy="3" level="1">
      <sharedItems count="12">
        <s v="Jan"/>
        <s v="Feb"/>
        <s v="Mar"/>
        <s v="Apr"/>
        <s v="May"/>
        <s v="Jun"/>
        <s v="Jul"/>
        <s v="Aug"/>
        <s v="Sep"/>
        <s v="Oct"/>
        <s v="Nov"/>
        <s v="Dec"/>
      </sharedItems>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fieldsUsage count="2">
        <fieldUsage x="-1"/>
        <fieldUsage x="0"/>
      </fieldsUsage>
    </cacheHierarchy>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1943750002" createdVersion="7" refreshedVersion="7" minRefreshableVersion="3" recordCount="0" supportSubquery="1" supportAdvancedDrill="1" xr:uid="{4ADBF4C6-4F21-450B-B864-C949DFDFC901}">
  <cacheSource type="external" connectionId="8"/>
  <cacheFields count="4">
    <cacheField name="[Measures].[Profit Margin]" caption="Profit Margin" numFmtId="0" hierarchy="45" level="32767"/>
    <cacheField name="[products_table].[Product Name].[Product Name]" caption="Product Name" numFmtId="0" hierarchy="32" level="1">
      <sharedItems count="5">
        <s v="Attorney Mist"/>
        <s v="Begin Brew"/>
        <s v="Common Splash"/>
        <s v="Eight Brew"/>
        <s v="Onto Dew"/>
      </sharedItems>
    </cacheField>
    <cacheField name="[products_table].[Category].[Category]" caption="Category" numFmtId="0" hierarchy="33" level="1">
      <sharedItems count="8">
        <s v="Alcoholic Beverage"/>
        <s v="Coffee"/>
        <s v="Energy Drink"/>
        <s v="Juice"/>
        <s v="Soft Drink"/>
        <s v="Sports Drink"/>
        <s v="Tea"/>
        <s v="Water"/>
      </sharedItems>
    </cacheField>
    <cacheField name="[Dates].[Month].[Month]" caption="Month" numFmtId="0" hierarchy="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fieldsUsage count="2">
        <fieldUsage x="-1"/>
        <fieldUsage x="3"/>
      </fieldsUsage>
    </cacheHierarchy>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0"/>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38541668" createdVersion="7" refreshedVersion="7" minRefreshableVersion="3" recordCount="0" supportSubquery="1" supportAdvancedDrill="1" xr:uid="{98638B91-463D-4896-BD15-3414CD095352}">
  <cacheSource type="external" connectionId="8"/>
  <cacheFields count="3">
    <cacheField name="[Dem_Customer].[Full Name].[Full Name]" caption="Full Name" numFmtId="0" hierarchy="15" level="1">
      <sharedItems count="5">
        <s v="John Brown"/>
        <s v="Judith Simmons"/>
        <s v="Kristine Barrett"/>
        <s v="Laura Gross"/>
        <s v="Paul Noble"/>
      </sharedItems>
    </cacheField>
    <cacheField name="[Measures].[Profit Margin]" caption="Profit Margin" numFmtId="0" hierarchy="45" level="32767"/>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2" memberValueDatatype="20" unbalanced="0"/>
    <cacheHierarchy uniqueName="[Dates].[Order Date]" caption="Order Date" attribute="1" time="1" defaultMemberUniqueName="[Dates].[Order Date].[All]" allUniqueName="[Dates].[Order Date].[All]" dimensionUniqueName="[Dates]" displayFolder="" count="2" memberValueDatatype="7" unbalanced="0"/>
    <cacheHierarchy uniqueName="[Dates].[Year]" caption="Year" attribute="1" defaultMemberUniqueName="[Dates].[Year].[All]" allUniqueName="[Dates].[Year].[All]" dimensionUniqueName="[Dates]" displayFolder="" count="2"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2" memberValueDatatype="20" unbalanced="0"/>
    <cacheHierarchy uniqueName="[Dates].[WeekDay]" caption="WeekDay" attribute="1" defaultMemberUniqueName="[Dates].[WeekDay].[All]" allUniqueName="[Dates].[WeekDay].[All]" dimensionUniqueName="[Dates]" displayFolder="" count="2" memberValueDatatype="130" unbalanced="0"/>
    <cacheHierarchy uniqueName="[Dates].[WeekNumber]" caption="WeekNumber" attribute="1" defaultMemberUniqueName="[Dates].[WeekNumber].[All]" allUniqueName="[Dates].[WeekNumber].[All]" dimensionUniqueName="[Dates]" displayFolder="" count="2" memberValueDatatype="20" unbalanced="0"/>
    <cacheHierarchy uniqueName="[Dates].[WeekType]" caption="WeekType" attribute="1" defaultMemberUniqueName="[Dates].[WeekType].[All]" allUniqueName="[Dates].[WeekType].[All]" dimensionUniqueName="[Dates]" displayFolder="" count="2" memberValueDatatype="130" unbalanced="0"/>
    <cacheHierarchy uniqueName="[Dates].[Quarter]" caption="Quarter" attribute="1" defaultMemberUniqueName="[Dates].[Quarter].[All]" allUniqueName="[Dates].[Quarter].[All]" dimensionUniqueName="[Dates]" displayFolder="" count="2" memberValueDatatype="130" unbalanced="0"/>
    <cacheHierarchy uniqueName="[Dem_Customer].[Customer ID]" caption="Customer ID" attribute="1" defaultMemberUniqueName="[Dem_Customer].[Customer ID].[All]" allUniqueName="[Dem_Customer].[Customer ID].[All]" dimensionUniqueName="[Dem_Customer]" displayFolder="" count="2" memberValueDatatype="20" unbalanced="0"/>
    <cacheHierarchy uniqueName="[Dem_Customer].[First Name]" caption="First Name" attribute="1" defaultMemberUniqueName="[Dem_Customer].[First Name].[All]" allUniqueName="[Dem_Customer].[First Name].[All]" dimensionUniqueName="[Dem_Customer]" displayFolder="" count="2" memberValueDatatype="130" unbalanced="0"/>
    <cacheHierarchy uniqueName="[Dem_Customer].[Last Name]" caption="Last Name" attribute="1" defaultMemberUniqueName="[Dem_Customer].[Last Name].[All]" allUniqueName="[Dem_Customer].[Last Name].[All]" dimensionUniqueName="[Dem_Customer]" displayFolder="" count="2" memberValueDatatype="130" unbalanced="0"/>
    <cacheHierarchy uniqueName="[Dem_Customer].[Gender]" caption="Gender" attribute="1" defaultMemberUniqueName="[Dem_Customer].[Gender].[All]" allUniqueName="[Dem_Customer].[Gender].[All]" dimensionUniqueName="[Dem_Customer]" displayFolder="" count="2" memberValueDatatype="130" unbalanced="0"/>
    <cacheHierarchy uniqueName="[Dem_Customer].[Location]" caption="Location" attribute="1" defaultMemberUniqueName="[Dem_Customer].[Location].[All]" allUniqueName="[Dem_Customer].[Location].[All]" dimensionUniqueName="[Dem_Customer]" displayFolder="" count="2" memberValueDatatype="130" unbalanced="0"/>
    <cacheHierarchy uniqueName="[Dem_Customer].[Customer Age]" caption="Customer Age" attribute="1" defaultMemberUniqueName="[Dem_Customer].[Customer Age].[All]" allUniqueName="[Dem_Customer].[Customer Age].[All]" dimensionUniqueName="[Dem_Customer]" displayFolder="" count="2" memberValueDatatype="20" unbalanced="0"/>
    <cacheHierarchy uniqueName="[Dem_Customer].[Full Name]" caption="Full Name" attribute="1" defaultMemberUniqueName="[Dem_Customer].[Full Name].[All]" allUniqueName="[Dem_Customer].[Full Name].[All]" dimensionUniqueName="[Dem_Customer]" displayFolder="" count="2" memberValueDatatype="130" unbalanced="0">
      <fieldsUsage count="2">
        <fieldUsage x="-1"/>
        <fieldUsage x="0"/>
      </fieldsUsage>
    </cacheHierarchy>
    <cacheHierarchy uniqueName="[Dem_Customer].[Customer Age Group]" caption="Customer Age Group" attribute="1" defaultMemberUniqueName="[Dem_Customer].[Customer Age Group].[All]" allUniqueName="[Dem_Customer].[Customer Age Group].[All]" dimensionUniqueName="[Dem_Customer]" displayFolder="" count="2"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2" memberValueDatatype="20" unbalanced="0"/>
    <cacheHierarchy uniqueName="[Dem_SalesPerson].[FullName]" caption="FullName" attribute="1" defaultMemberUniqueName="[Dem_SalesPerson].[FullName].[All]" allUniqueName="[Dem_SalesPerson].[FullName].[All]" dimensionUniqueName="[Dem_SalesPerson]" displayFolder="" count="2" memberValueDatatype="130" unbalanced="0"/>
    <cacheHierarchy uniqueName="[Dem_SalesPerson].[Store Name]" caption="Store Name" attribute="1" defaultMemberUniqueName="[Dem_SalesPerson].[Store Name].[All]" allUniqueName="[Dem_SalesPerson].[Store Name].[All]" dimensionUniqueName="[Dem_SalesPerson]" displayFolder="" count="2"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41203701" createdVersion="7" refreshedVersion="7" minRefreshableVersion="3" recordCount="0" supportSubquery="1" supportAdvancedDrill="1" xr:uid="{906B07CC-2018-4018-9AF9-A11079224A8C}">
  <cacheSource type="external" connectionId="8"/>
  <cacheFields count="4">
    <cacheField name="[Measures].[Profit Margin]" caption="Profit Margin" numFmtId="0" hierarchy="45" level="32767"/>
    <cacheField name="[products_table].[Product Name].[Product Name]" caption="Product Name" numFmtId="0" hierarchy="32"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Qty Sold]" caption="Total Qty Sold" numFmtId="0" hierarchy="51" level="32767"/>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0"/>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oneField="1">
      <fieldsUsage count="1">
        <fieldUsage x="2"/>
      </fieldsUsage>
    </cacheHierarchy>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44328703" createdVersion="7" refreshedVersion="7" minRefreshableVersion="3" recordCount="0" supportSubquery="1" supportAdvancedDrill="1" xr:uid="{E7ADF526-3D3F-408C-B91A-276B71F9F26B}">
  <cacheSource type="external" connectionId="8"/>
  <cacheFields count="4">
    <cacheField name="[Dem_Customer].[Full Name].[Full Name]" caption="Full Name" numFmtId="0" hierarchy="15" level="1">
      <sharedItems count="5">
        <s v="John Brown"/>
        <s v="Judith Simmons"/>
        <s v="Kristine Barrett"/>
        <s v="Laura Gross"/>
        <s v="Paul Noble"/>
      </sharedItems>
    </cacheField>
    <cacheField name="[Measures].[Profit Margin]" caption="Profit Margin" numFmtId="0" hierarchy="45" level="32767"/>
    <cacheField name="[Dem_Customer].[Location].[Location]" caption="Location" numFmtId="0" hierarchy="13" level="1">
      <sharedItems count="5">
        <s v="Florida"/>
        <s v="Indiana"/>
        <s v="Maryland"/>
        <s v="New York"/>
        <s v="Wisconsin"/>
      </sharedItems>
    </cacheField>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2" memberValueDatatype="130" unbalanced="0">
      <fieldsUsage count="2">
        <fieldUsage x="-1"/>
        <fieldUsage x="2"/>
      </fieldsUsage>
    </cacheHierarchy>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2" memberValueDatatype="130" unbalanced="0">
      <fieldsUsage count="2">
        <fieldUsage x="-1"/>
        <fieldUsage x="0"/>
      </fieldsUsage>
    </cacheHierarchy>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46990743" createdVersion="7" refreshedVersion="7" minRefreshableVersion="3" recordCount="0" supportSubquery="1" supportAdvancedDrill="1" xr:uid="{6841364F-033D-4553-8AFF-C129375B481D}">
  <cacheSource type="external" connectionId="8"/>
  <cacheFields count="3">
    <cacheField name="[Dem_Customer].[Full Name].[Full Name]" caption="Full Name" numFmtId="0" hierarchy="15" level="1">
      <sharedItems count="5">
        <s v="Bobby Abbott"/>
        <s v="Christine Hawkins"/>
        <s v="Jeffery Powell"/>
        <s v="Lisa West"/>
        <s v="Travis Ewing"/>
      </sharedItems>
    </cacheField>
    <cacheField name="[Measures].[Profit Margin]" caption="Profit Margin" numFmtId="0" hierarchy="45" level="32767"/>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2" memberValueDatatype="130" unbalanced="0">
      <fieldsUsage count="2">
        <fieldUsage x="-1"/>
        <fieldUsage x="0"/>
      </fieldsUsage>
    </cacheHierarchy>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50115737" createdVersion="7" refreshedVersion="7" minRefreshableVersion="3" recordCount="0" supportSubquery="1" supportAdvancedDrill="1" xr:uid="{D525D689-F00E-48EE-8E3F-E1AD2543F139}">
  <cacheSource type="external" connectionId="8"/>
  <cacheFields count="3">
    <cacheField name="[Dem_Customer].[Customer Age Group].[Customer Age Group]" caption="Customer Age Group" numFmtId="0" hierarchy="16" level="1">
      <sharedItems count="5">
        <s v="0-20"/>
        <s v="21-30"/>
        <s v="31-40"/>
        <s v="41-50"/>
        <s v="50 +"/>
      </sharedItems>
    </cacheField>
    <cacheField name="[Measures].[Profit Margin]" caption="Profit Margin" numFmtId="0" hierarchy="45" level="32767"/>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2" memberValueDatatype="130" unbalanced="0">
      <fieldsUsage count="2">
        <fieldUsage x="-1"/>
        <fieldUsage x="0"/>
      </fieldsUsage>
    </cacheHierarchy>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53356478" createdVersion="7" refreshedVersion="7" minRefreshableVersion="3" recordCount="0" supportSubquery="1" supportAdvancedDrill="1" xr:uid="{6298715B-9B80-40B6-BD42-8EA81D695A9C}">
  <cacheSource type="external" connectionId="8"/>
  <cacheFields count="3">
    <cacheField name="[Measures].[Profit Margin]" caption="Profit Margin" numFmtId="0" hierarchy="45" level="32767"/>
    <cacheField name="[Dem_Customer].[Gender].[Gender]" caption="Gender" numFmtId="0" hierarchy="12" level="1">
      <sharedItems count="2">
        <s v="Female"/>
        <s v="Male"/>
      </sharedItems>
    </cacheField>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2" memberValueDatatype="130" unbalanced="0">
      <fieldsUsage count="2">
        <fieldUsage x="-1"/>
        <fieldUsage x="1"/>
      </fieldsUsage>
    </cacheHierarchy>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0"/>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55902779" createdVersion="7" refreshedVersion="7" minRefreshableVersion="3" recordCount="0" supportSubquery="1" supportAdvancedDrill="1" xr:uid="{1057D123-97CC-4BF4-A446-74D8F6CFCCF7}">
  <cacheSource type="external" connectionId="8"/>
  <cacheFields count="3">
    <cacheField name="[Measures].[Average of Customer Age]" caption="Average of Customer Age" numFmtId="0" hierarchy="41" level="32767"/>
    <cacheField name="[Measures].[Average Customer Group]" caption="Average Customer Group" numFmtId="0" hierarchy="56" level="32767"/>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oneField="1">
      <fieldsUsage count="1">
        <fieldUsage x="0"/>
      </fieldsUsage>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oneField="1">
      <fieldsUsage count="1">
        <fieldUsage x="1"/>
      </fieldsUsage>
    </cacheHierarchy>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58333335" createdVersion="7" refreshedVersion="7" minRefreshableVersion="3" recordCount="0" supportSubquery="1" supportAdvancedDrill="1" xr:uid="{DE7986C9-67D4-4067-9C46-886AB612DA7D}">
  <cacheSource type="external" connectionId="8"/>
  <cacheFields count="9">
    <cacheField name="[Dem_Customer].[Full Name].[Full Name]" caption="Full Name" numFmtId="0" hierarchy="15" level="1">
      <sharedItems count="5">
        <s v="John Brown"/>
        <s v="Judith Simmons"/>
        <s v="Kristine Barrett"/>
        <s v="Laura Gross"/>
        <s v="Paul Noble"/>
      </sharedItems>
    </cacheField>
    <cacheField name="[Dem_Customer].[Location].[Location]" caption="Location" numFmtId="0" hierarchy="13" level="1">
      <sharedItems count="5">
        <s v="Florida"/>
        <s v="Indiana"/>
        <s v="Maryland"/>
        <s v="New York"/>
        <s v="Wisconsin"/>
      </sharedItems>
    </cacheField>
    <cacheField name="[Measures].[# Customers]" caption="# Customers" numFmtId="0" hierarchy="54" level="32767"/>
    <cacheField name="[Measures].[# Location]" caption="# Location" numFmtId="0" hierarchy="55" level="32767"/>
    <cacheField name="[Measures].[COGS]" caption="COGS" numFmtId="0" hierarchy="44" level="32767"/>
    <cacheField name="[Measures].[Total Revenue]" caption="Total Revenue" numFmtId="0" hierarchy="43" level="32767"/>
    <cacheField name="[Measures].[Profit Margin]" caption="Profit Margin" numFmtId="0" hierarchy="45" level="32767"/>
    <cacheField name="[Measures].[% Profit Margin]" caption="% Profit Margin" numFmtId="0" hierarchy="46" level="32767"/>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2" memberValueDatatype="130" unbalanced="0">
      <fieldsUsage count="2">
        <fieldUsage x="-1"/>
        <fieldUsage x="1"/>
      </fieldsUsage>
    </cacheHierarchy>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2" memberValueDatatype="130" unbalanced="0">
      <fieldsUsage count="2">
        <fieldUsage x="-1"/>
        <fieldUsage x="0"/>
      </fieldsUsage>
    </cacheHierarchy>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8"/>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oneField="1">
      <fieldsUsage count="1">
        <fieldUsage x="5"/>
      </fieldsUsage>
    </cacheHierarchy>
    <cacheHierarchy uniqueName="[Measures].[COGS]" caption="COGS" measure="1" displayFolder="" measureGroup="Calculation" count="0" oneField="1">
      <fieldsUsage count="1">
        <fieldUsage x="4"/>
      </fieldsUsage>
    </cacheHierarchy>
    <cacheHierarchy uniqueName="[Measures].[Profit Margin]" caption="Profit Margin" measure="1" displayFolder="" measureGroup="Calculation" count="0" oneField="1">
      <fieldsUsage count="1">
        <fieldUsage x="6"/>
      </fieldsUsage>
    </cacheHierarchy>
    <cacheHierarchy uniqueName="[Measures].[% Profit Margin]" caption="% Profit Margin" measure="1" displayFolder="" measureGroup="Calculation" count="0" oneField="1">
      <fieldsUsage count="1">
        <fieldUsage x="7"/>
      </fieldsUsage>
    </cacheHierarchy>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oneField="1">
      <fieldsUsage count="1">
        <fieldUsage x="2"/>
      </fieldsUsage>
    </cacheHierarchy>
    <cacheHierarchy uniqueName="[Measures].[# Location]" caption="# Location" measure="1" displayFolder="" measureGroup="Calculation" count="0" oneField="1">
      <fieldsUsage count="1">
        <fieldUsage x="3"/>
      </fieldsUsage>
    </cacheHierarchy>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60879629" createdVersion="7" refreshedVersion="7" minRefreshableVersion="3" recordCount="0" supportSubquery="1" supportAdvancedDrill="1" xr:uid="{73ED1E00-771D-4244-8DD8-658615A4A233}">
  <cacheSource type="external" connectionId="8"/>
  <cacheFields count="4">
    <cacheField name="[Measures].[Profit Margin]" caption="Profit Margin" numFmtId="0" hierarchy="45" level="32767"/>
    <cacheField name="[Dates].[Month].[Month]" caption="Month" numFmtId="0" hierarchy="3" level="1">
      <sharedItems count="12">
        <s v="Jan"/>
        <s v="Feb"/>
        <s v="Mar"/>
        <s v="Apr"/>
        <s v="May"/>
        <s v="Jun"/>
        <s v="Jul"/>
        <s v="Aug"/>
        <s v="Sep"/>
        <s v="Oct"/>
        <s v="Nov"/>
        <s v="Dec"/>
      </sharedItems>
    </cacheField>
    <cacheField name="[products_table].[Category].[Category]" caption="Category" numFmtId="0" hierarchy="33" level="1">
      <sharedItems containsSemiMixedTypes="0" containsNonDate="0" containsString="0"/>
    </cacheField>
    <cacheField name="Dummy0" numFmtId="0" hierarchy="66" level="32767">
      <extLst>
        <ext xmlns:x14="http://schemas.microsoft.com/office/spreadsheetml/2009/9/main" uri="{63CAB8AC-B538-458d-9737-405883B0398D}">
          <x14:cacheField ignore="1"/>
        </ext>
      </extLst>
    </cacheField>
  </cacheFields>
  <cacheHierarchies count="67">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fieldsUsage count="2">
        <fieldUsage x="-1"/>
        <fieldUsage x="1"/>
      </fieldsUsage>
    </cacheHierarchy>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0"/>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63773146" createdVersion="7" refreshedVersion="7" minRefreshableVersion="3" recordCount="0" supportSubquery="1" supportAdvancedDrill="1" xr:uid="{539218A7-FB3E-4682-8C96-1371BFA99A15}">
  <cacheSource type="external" connectionId="8"/>
  <cacheFields count="3">
    <cacheField name="[Measures].[Profit Margin]" caption="Profit Margin" numFmtId="0" hierarchy="45" level="32767"/>
    <cacheField name="[Dates].[Month].[Month]" caption="Month" numFmtId="0" hierarchy="3" level="1">
      <sharedItems count="12">
        <s v="Jan"/>
        <s v="Feb"/>
        <s v="Mar"/>
        <s v="Apr"/>
        <s v="May"/>
        <s v="Jun"/>
        <s v="Jul"/>
        <s v="Aug"/>
        <s v="Sep"/>
        <s v="Oct"/>
        <s v="Nov"/>
        <s v="Dec"/>
      </sharedItems>
    </cacheField>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fieldsUsage count="2">
        <fieldUsage x="-1"/>
        <fieldUsage x="1"/>
      </fieldsUsage>
    </cacheHierarchy>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0"/>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67245371" createdVersion="7" refreshedVersion="7" minRefreshableVersion="3" recordCount="0" supportSubquery="1" supportAdvancedDrill="1" xr:uid="{A66A50DC-8BC9-4A61-9B24-24968652AE8F}">
  <cacheSource type="external" connectionId="8"/>
  <cacheFields count="4">
    <cacheField name="[Measures].[# Products]" caption="# Products" numFmtId="0" hierarchy="50" level="32767"/>
    <cacheField name="[Measures].[Return Rate]" caption="Return Rate" numFmtId="0" hierarchy="57" level="32767"/>
    <cacheField name="[Measures].[Refund Rate]" caption="Refund Rate" numFmtId="0" hierarchy="49" level="32767"/>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oneField="1">
      <fieldsUsage count="1">
        <fieldUsage x="2"/>
      </fieldsUsage>
    </cacheHierarchy>
    <cacheHierarchy uniqueName="[Measures].[# Products]" caption="# Products" measure="1" displayFolder="" measureGroup="Calculation" count="0" oneField="1">
      <fieldsUsage count="1">
        <fieldUsage x="0"/>
      </fieldsUsage>
    </cacheHierarchy>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oneField="1">
      <fieldsUsage count="1">
        <fieldUsage x="1"/>
      </fieldsUsage>
    </cacheHierarchy>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70138889" createdVersion="7" refreshedVersion="7" minRefreshableVersion="3" recordCount="0" supportSubquery="1" supportAdvancedDrill="1" xr:uid="{1AB93527-949E-4154-9CA6-738FB532102C}">
  <cacheSource type="external" connectionId="8"/>
  <cacheFields count="3">
    <cacheField name="[Measures].[Profit Margin]" caption="Profit Margin" numFmtId="0" hierarchy="45" level="32767"/>
    <cacheField name="[products_table].[Product Name].[Product Name]" caption="Product Name" numFmtId="0" hierarchy="32" level="1">
      <sharedItems count="5">
        <s v="Attorney Mist"/>
        <s v="Begin Brew"/>
        <s v="Common Splash"/>
        <s v="Eight Brew"/>
        <s v="Onto Dew"/>
      </sharedItems>
    </cacheField>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0"/>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72685183" createdVersion="7" refreshedVersion="7" minRefreshableVersion="3" recordCount="0" supportSubquery="1" supportAdvancedDrill="1" xr:uid="{219A89E3-1B7B-4D40-B682-CF84880479DE}">
  <cacheSource type="external" connectionId="8"/>
  <cacheFields count="4">
    <cacheField name="[Dem_Customer].[Full Name].[Full Name]" caption="Full Name" numFmtId="0" hierarchy="15" level="1">
      <sharedItems count="5">
        <s v="John Brown"/>
        <s v="Judith Simmons"/>
        <s v="Kristine Barrett"/>
        <s v="Laura Gross"/>
        <s v="Paul Noble"/>
      </sharedItems>
    </cacheField>
    <cacheField name="[Measures].[Profit Margin]" caption="Profit Margin" numFmtId="0" hierarchy="45" level="32767"/>
    <cacheField name="[Dem_Customer].[Location].[Location]" caption="Location" numFmtId="0" hierarchy="13" level="1">
      <sharedItems count="5">
        <s v="California"/>
        <s v="Michigan"/>
        <s v="Missouri"/>
        <s v="Virginia"/>
        <s v="Washington"/>
      </sharedItems>
    </cacheField>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2" memberValueDatatype="130" unbalanced="0">
      <fieldsUsage count="2">
        <fieldUsage x="-1"/>
        <fieldUsage x="2"/>
      </fieldsUsage>
    </cacheHierarchy>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2" memberValueDatatype="130" unbalanced="0">
      <fieldsUsage count="2">
        <fieldUsage x="-1"/>
        <fieldUsage x="0"/>
      </fieldsUsage>
    </cacheHierarchy>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792275231484" createdVersion="7" refreshedVersion="7" minRefreshableVersion="3" recordCount="0" supportSubquery="1" supportAdvancedDrill="1" xr:uid="{1F724694-BD2F-4084-86EE-E438A7956F3B}">
  <cacheSource type="external" connectionId="8"/>
  <cacheFields count="3">
    <cacheField name="[Dates].[WeekDay].[WeekDay]" caption="WeekDay" numFmtId="0" hierarchy="5" level="1">
      <sharedItems count="7">
        <s v="Sun"/>
        <s v="Mon"/>
        <s v="Tue"/>
        <s v="Wed"/>
        <s v="Thu"/>
        <s v="Fri"/>
        <s v="Sat"/>
      </sharedItems>
    </cacheField>
    <cacheField name="[Measures].[Profit Margin]" caption="Profit Margin" numFmtId="0" hierarchy="45" level="32767"/>
    <cacheField name="[products_table].[Category].[Category]" caption="Category" numFmtId="0" hierarchy="33"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2" memberValueDatatype="130" unbalanced="0">
      <fieldsUsage count="2">
        <fieldUsage x="-1"/>
        <fieldUsage x="0"/>
      </fieldsUsage>
    </cacheHierarchy>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oneField="1">
      <fieldsUsage count="1">
        <fieldUsage x="1"/>
      </fieldsUsage>
    </cacheHierarchy>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927114699072" createdVersion="7" refreshedVersion="7" minRefreshableVersion="3" recordCount="0" supportSubquery="1" supportAdvancedDrill="1" xr:uid="{8B08C465-B4E5-4259-A2F3-261A797BF017}">
  <cacheSource type="external" connectionId="8"/>
  <cacheFields count="4">
    <cacheField name="[Measures].[Total Revenue]" caption="Total Revenue" numFmtId="0" hierarchy="43" level="32767"/>
    <cacheField name="[Dates].[WeekType].[WeekType]" caption="WeekType" numFmtId="0" hierarchy="7" level="1">
      <sharedItems count="2">
        <s v="Weekday"/>
        <s v="Weekend"/>
      </sharedItems>
    </cacheField>
    <cacheField name="[Dem_SalesPerson].[Store Name].[Store Name]" caption="Store Name" numFmtId="0" hierarchy="19" level="1">
      <sharedItems containsSemiMixedTypes="0" containsNonDate="0" containsString="0"/>
    </cacheField>
    <cacheField name="Dummy0" numFmtId="0" hierarchy="66" level="32767">
      <extLst>
        <ext xmlns:x14="http://schemas.microsoft.com/office/spreadsheetml/2009/9/main" uri="{63CAB8AC-B538-458d-9737-405883B0398D}">
          <x14:cacheField ignore="1"/>
        </ext>
      </extLst>
    </cacheField>
  </cacheFields>
  <cacheHierarchies count="67">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2" memberValueDatatype="130" unbalanced="0">
      <fieldsUsage count="2">
        <fieldUsage x="-1"/>
        <fieldUsage x="1"/>
      </fieldsUsage>
    </cacheHierarchy>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2" memberValueDatatype="130" unbalanced="0">
      <fieldsUsage count="2">
        <fieldUsage x="-1"/>
        <fieldUsage x="2"/>
      </fieldsUsage>
    </cacheHierarchy>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927117824074" createdVersion="7" refreshedVersion="7" minRefreshableVersion="3" recordCount="0" supportSubquery="1" supportAdvancedDrill="1" xr:uid="{182892C8-1305-4786-9949-140EFD36F0FF}">
  <cacheSource type="external" connectionId="8"/>
  <cacheFields count="3">
    <cacheField name="[Measures].[Total Revenue]" caption="Total Revenue" numFmtId="0" hierarchy="43" level="32767"/>
    <cacheField name="[Measures].[Total Target]" caption="Total Target" numFmtId="0" hierarchy="53" level="32767"/>
    <cacheField name="[Dem_SalesPerson].[Store Name].[Store Name]" caption="Store Name" numFmtId="0" hierarchy="19"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2" memberValueDatatype="130" unbalanced="0">
      <fieldsUsage count="2">
        <fieldUsage x="-1"/>
        <fieldUsage x="2"/>
      </fieldsUsage>
    </cacheHierarchy>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oneField="1">
      <fieldsUsage count="1">
        <fieldUsage x="1"/>
      </fieldsUsage>
    </cacheHierarchy>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927120486114" createdVersion="7" refreshedVersion="7" minRefreshableVersion="3" recordCount="0" supportSubquery="1" supportAdvancedDrill="1" xr:uid="{3B2BA8C8-4350-4A94-A493-8588E0C2CB1F}">
  <cacheSource type="external" connectionId="8"/>
  <cacheFields count="4">
    <cacheField name="[Measures].[Total Revenue]" caption="Total Revenue" numFmtId="0" hierarchy="43" level="32767"/>
    <cacheField name="[Dem_SalesPerson].[Store Name].[Store Name]" caption="Store Name" numFmtId="0" hierarchy="19" level="1">
      <sharedItems containsSemiMixedTypes="0" containsNonDate="0" containsString="0"/>
    </cacheField>
    <cacheField name="[Dates].[WeekDay].[WeekDay]" caption="WeekDay" numFmtId="0" hierarchy="5" level="1">
      <sharedItems count="7">
        <s v="Sun"/>
        <s v="Mon"/>
        <s v="Tue"/>
        <s v="Wed"/>
        <s v="Thu"/>
        <s v="Fri"/>
        <s v="Sat"/>
      </sharedItems>
    </cacheField>
    <cacheField name="Dummy0" numFmtId="0" hierarchy="66" level="32767">
      <extLst>
        <ext xmlns:x14="http://schemas.microsoft.com/office/spreadsheetml/2009/9/main" uri="{63CAB8AC-B538-458d-9737-405883B0398D}">
          <x14:cacheField ignore="1"/>
        </ext>
      </extLst>
    </cacheField>
  </cacheFields>
  <cacheHierarchies count="67">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2" memberValueDatatype="130" unbalanced="0">
      <fieldsUsage count="2">
        <fieldUsage x="-1"/>
        <fieldUsage x="2"/>
      </fieldsUsage>
    </cacheHierarchy>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2"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2" memberValueDatatype="130" unbalanced="0">
      <fieldsUsage count="2">
        <fieldUsage x="-1"/>
        <fieldUsage x="1"/>
      </fieldsUsage>
    </cacheHierarchy>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927123263886" createdVersion="7" refreshedVersion="7" minRefreshableVersion="3" recordCount="0" supportSubquery="1" supportAdvancedDrill="1" xr:uid="{4BA7D5AE-7CDD-4168-B4EB-A3E27F948344}">
  <cacheSource type="external" connectionId="8"/>
  <cacheFields count="4">
    <cacheField name="[Dates].[Month].[Month]" caption="Month" numFmtId="0" hierarchy="3" level="1">
      <sharedItems count="12">
        <s v="Jan"/>
        <s v="Feb"/>
        <s v="Mar"/>
        <s v="Apr"/>
        <s v="May"/>
        <s v="Jun"/>
        <s v="Jul"/>
        <s v="Aug"/>
        <s v="Sep"/>
        <s v="Oct"/>
        <s v="Nov"/>
        <s v="Dec"/>
      </sharedItems>
    </cacheField>
    <cacheField name="[Measures].[Total Revenue]" caption="Total Revenue" numFmtId="0" hierarchy="43" level="32767"/>
    <cacheField name="[Measures].[Total Target]" caption="Total Target" numFmtId="0" hierarchy="53" level="32767"/>
    <cacheField name="[Dem_SalesPerson].[Store Name].[Store Name]" caption="Store Name" numFmtId="0" hierarchy="19" level="1">
      <sharedItems containsSemiMixedTypes="0" containsNonDate="0" containsString="0"/>
    </cacheField>
  </cacheFields>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fieldsUsage count="2">
        <fieldUsage x="-1"/>
        <fieldUsage x="0"/>
      </fieldsUsage>
    </cacheHierarchy>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2" memberValueDatatype="130" unbalanced="0">
      <fieldsUsage count="2">
        <fieldUsage x="-1"/>
        <fieldUsage x="3"/>
      </fieldsUsage>
    </cacheHierarchy>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oneField="1">
      <fieldsUsage count="1">
        <fieldUsage x="1"/>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oneField="1">
      <fieldsUsage count="1">
        <fieldUsage x="2"/>
      </fieldsUsage>
    </cacheHierarchy>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92712615741" createdVersion="7" refreshedVersion="7" minRefreshableVersion="3" recordCount="0" supportSubquery="1" supportAdvancedDrill="1" xr:uid="{CDF806C9-FD32-4C95-B5BF-945740DE3552}">
  <cacheSource type="external" connectionId="8"/>
  <cacheFields count="4">
    <cacheField name="[Measures].[Total Revenue]" caption="Total Revenue" numFmtId="0" hierarchy="43" level="32767"/>
    <cacheField name="[Dates].[Quarter].[Quarter]" caption="Quarter" numFmtId="0" hierarchy="8" level="1">
      <sharedItems count="4">
        <s v="Q-1"/>
        <s v="Q-2"/>
        <s v="Q-3"/>
        <s v="Q-4"/>
      </sharedItems>
    </cacheField>
    <cacheField name="[Dem_SalesPerson].[Store Name].[Store Name]" caption="Store Name" numFmtId="0" hierarchy="19" level="1">
      <sharedItems containsSemiMixedTypes="0" containsNonDate="0" containsString="0"/>
    </cacheField>
    <cacheField name="Dummy0" numFmtId="0" hierarchy="66" level="32767">
      <extLst>
        <ext xmlns:x14="http://schemas.microsoft.com/office/spreadsheetml/2009/9/main" uri="{63CAB8AC-B538-458d-9737-405883B0398D}">
          <x14:cacheField ignore="1"/>
        </ext>
      </extLst>
    </cacheField>
  </cacheFields>
  <cacheHierarchies count="67">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0"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2" memberValueDatatype="130" unbalanced="0">
      <fieldsUsage count="2">
        <fieldUsage x="-1"/>
        <fieldUsage x="1"/>
      </fieldsUsage>
    </cacheHierarchy>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2" memberValueDatatype="130" unbalanced="0">
      <fieldsUsage count="2">
        <fieldUsage x="-1"/>
        <fieldUsage x="2"/>
      </fieldsUsage>
    </cacheHierarchy>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oneField="1">
      <fieldsUsage count="1">
        <fieldUsage x="0"/>
      </fieldsUsage>
    </cacheHierarchy>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 uniqueName="[Calculation]" caption="Calculation"/>
    <dimension name="Dates" uniqueName="[Dates]" caption="Dates"/>
    <dimension name="Dem_Customer" uniqueName="[Dem_Customer]" caption="Dem_Customer"/>
    <dimension name="Dem_SalesPerson" uniqueName="[Dem_SalesPerson]" caption="De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 caption="Calculation"/>
    <measureGroup name="Dates" caption="Dates"/>
    <measureGroup name="Dem_Customer" caption="Dem_Customer"/>
    <measureGroup name="Dem_SalesPerson" caption="De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visible Boy" refreshedDate="45415.377218055553" createdVersion="3" refreshedVersion="7" minRefreshableVersion="3" recordCount="0" supportSubquery="1" supportAdvancedDrill="1" xr:uid="{3443F8F8-4A6C-403D-BE24-EAD9DD04167C}">
  <cacheSource type="external" connectionId="8">
    <extLst>
      <ext xmlns:x14="http://schemas.microsoft.com/office/spreadsheetml/2009/9/main" uri="{F057638F-6D5F-4e77-A914-E7F072B9BCA8}">
        <x14:sourceConnection name="ThisWorkbookDataModel"/>
      </ext>
    </extLst>
  </cacheSource>
  <cacheFields count="0"/>
  <cacheHierarchies count="66">
    <cacheHierarchy uniqueName="[Calculation].[Measures]" caption="Measures" attribute="1" defaultMemberUniqueName="[Calculation].[Measures].[All]" allUniqueName="[Calculation].[Measures].[All]" dimensionUniqueName="[Calculation]" displayFolder="" count="0" memberValueDatatype="20" unbalanced="0"/>
    <cacheHierarchy uniqueName="[Dates].[Order Date]" caption="Order Date" attribute="1" time="1" defaultMemberUniqueName="[Dates].[Order Date].[All]" allUniqueName="[Dates].[Order Date].[All]" dimensionUniqueName="[Dates]" displayFolder="" count="0" memberValueDatatype="7" unbalanced="0"/>
    <cacheHierarchy uniqueName="[Dates].[Year]" caption="Year" attribute="1" defaultMemberUniqueName="[Dates].[Year].[All]" allUniqueName="[Dates].[Year].[All]" dimensionUniqueName="[Dates]" displayFolder="" count="0" memberValueDatatype="20" unbalanced="0"/>
    <cacheHierarchy uniqueName="[Dates].[Month]" caption="Month" attribute="1" defaultMemberUniqueName="[Dates].[Month].[All]" allUniqueName="[Dates].[Month].[All]" dimensionUniqueName="[Dates]" displayFolder="" count="2" memberValueDatatype="130" unbalanced="0"/>
    <cacheHierarchy uniqueName="[Dates].[MonthNumber]" caption="MonthNumber" attribute="1" defaultMemberUniqueName="[Dates].[MonthNumber].[All]" allUniqueName="[Dates].[MonthNumber].[All]" dimensionUniqueName="[Dates]" displayFolder="" count="0" memberValueDatatype="20" unbalanced="0"/>
    <cacheHierarchy uniqueName="[Dates].[WeekDay]" caption="WeekDay" attribute="1" defaultMemberUniqueName="[Dates].[WeekDay].[All]" allUniqueName="[Dates].[WeekDay].[All]" dimensionUniqueName="[Dates]" displayFolder="" count="0" memberValueDatatype="130" unbalanced="0"/>
    <cacheHierarchy uniqueName="[Dates].[WeekNumber]" caption="WeekNumber" attribute="1" defaultMemberUniqueName="[Dates].[WeekNumber].[All]" allUniqueName="[Dates].[WeekNumber].[All]" dimensionUniqueName="[Dates]" displayFolder="" count="0" memberValueDatatype="20" unbalanced="0"/>
    <cacheHierarchy uniqueName="[Dates].[WeekType]" caption="WeekType" attribute="1" defaultMemberUniqueName="[Dates].[WeekType].[All]" allUniqueName="[Dates].[WeekType].[All]" dimensionUniqueName="[Dates]" displayFolder="" count="0" memberValueDatatype="130" unbalanced="0"/>
    <cacheHierarchy uniqueName="[Dates].[Quarter]" caption="Quarter" attribute="1" defaultMemberUniqueName="[Dates].[Quarter].[All]" allUniqueName="[Dates].[Quarter].[All]" dimensionUniqueName="[Dates]" displayFolder="" count="0" memberValueDatatype="130" unbalanced="0"/>
    <cacheHierarchy uniqueName="[Dem_Customer].[Customer ID]" caption="Customer ID" attribute="1" defaultMemberUniqueName="[Dem_Customer].[Customer ID].[All]" allUniqueName="[Dem_Customer].[Customer ID].[All]" dimensionUniqueName="[Dem_Customer]" displayFolder="" count="0" memberValueDatatype="20" unbalanced="0"/>
    <cacheHierarchy uniqueName="[Dem_Customer].[First Name]" caption="First Name" attribute="1" defaultMemberUniqueName="[Dem_Customer].[First Name].[All]" allUniqueName="[Dem_Customer].[First Name].[All]" dimensionUniqueName="[Dem_Customer]" displayFolder="" count="0" memberValueDatatype="130" unbalanced="0"/>
    <cacheHierarchy uniqueName="[Dem_Customer].[Last Name]" caption="Last Name" attribute="1" defaultMemberUniqueName="[Dem_Customer].[Last Name].[All]" allUniqueName="[Dem_Customer].[Last Name].[All]" dimensionUniqueName="[Dem_Customer]" displayFolder="" count="0" memberValueDatatype="130" unbalanced="0"/>
    <cacheHierarchy uniqueName="[Dem_Customer].[Gender]" caption="Gender" attribute="1" defaultMemberUniqueName="[Dem_Customer].[Gender].[All]" allUniqueName="[Dem_Customer].[Gender].[All]" dimensionUniqueName="[Dem_Customer]" displayFolder="" count="0" memberValueDatatype="130" unbalanced="0"/>
    <cacheHierarchy uniqueName="[Dem_Customer].[Location]" caption="Location" attribute="1" defaultMemberUniqueName="[Dem_Customer].[Location].[All]" allUniqueName="[Dem_Customer].[Location].[All]" dimensionUniqueName="[Dem_Customer]" displayFolder="" count="0" memberValueDatatype="130" unbalanced="0"/>
    <cacheHierarchy uniqueName="[Dem_Customer].[Customer Age]" caption="Customer Age" attribute="1" defaultMemberUniqueName="[Dem_Customer].[Customer Age].[All]" allUniqueName="[Dem_Customer].[Customer Age].[All]" dimensionUniqueName="[Dem_Customer]" displayFolder="" count="0" memberValueDatatype="20" unbalanced="0"/>
    <cacheHierarchy uniqueName="[Dem_Customer].[Full Name]" caption="Full Name" attribute="1" defaultMemberUniqueName="[Dem_Customer].[Full Name].[All]" allUniqueName="[Dem_Customer].[Full Name].[All]" dimensionUniqueName="[Dem_Customer]" displayFolder="" count="0" memberValueDatatype="130" unbalanced="0"/>
    <cacheHierarchy uniqueName="[Dem_Customer].[Customer Age Group]" caption="Customer Age Group" attribute="1" defaultMemberUniqueName="[Dem_Customer].[Customer Age Group].[All]" allUniqueName="[Dem_Customer].[Customer Age Group].[All]" dimensionUniqueName="[Dem_Customer]" displayFolder="" count="0" memberValueDatatype="130" unbalanced="0"/>
    <cacheHierarchy uniqueName="[Dem_SalesPerson].[Sales Person ID]" caption="Sales Person ID" attribute="1" defaultMemberUniqueName="[Dem_SalesPerson].[Sales Person ID].[All]" allUniqueName="[Dem_SalesPerson].[Sales Person ID].[All]" dimensionUniqueName="[Dem_SalesPerson]" displayFolder="" count="0" memberValueDatatype="20" unbalanced="0"/>
    <cacheHierarchy uniqueName="[Dem_SalesPerson].[FullName]" caption="FullName" attribute="1" defaultMemberUniqueName="[Dem_SalesPerson].[FullName].[All]" allUniqueName="[Dem_SalesPerson].[FullName].[All]" dimensionUniqueName="[Dem_SalesPerson]" displayFolder="" count="0" memberValueDatatype="130" unbalanced="0"/>
    <cacheHierarchy uniqueName="[Dem_SalesPerson].[Store Name]" caption="Store Name" attribute="1" defaultMemberUniqueName="[Dem_SalesPerson].[Store Name].[All]" allUniqueName="[Dem_SalesPerson].[Store Name].[All]" dimensionUniqueName="[Dem_SalesPerson]" displayFolder="" count="0" memberValueDatatype="130" unbalanced="0"/>
    <cacheHierarchy uniqueName="[Dem_SalesPerson].[Sales_person age]" caption="Sales_person age" attribute="1" defaultMemberUniqueName="[Dem_SalesPerson].[Sales_person age].[All]" allUniqueName="[Dem_SalesPerson].[Sales_person age].[All]" dimensionUniqueName="[De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Count of Month]" caption="Count of Month" measure="1" displayFolder="" measureGroup="Dates" count="0">
      <extLst>
        <ext xmlns:x15="http://schemas.microsoft.com/office/spreadsheetml/2010/11/main" uri="{B97F6D7D-B522-45F9-BDA1-12C45D357490}">
          <x15:cacheHierarchy aggregatedColumn="3"/>
        </ext>
      </extLst>
    </cacheHierarchy>
    <cacheHierarchy uniqueName="[Measures].[Sum of Measures]" caption="Sum of Measures" measure="1" displayFolder="" measureGroup="Calculation" count="0">
      <extLst>
        <ext xmlns:x15="http://schemas.microsoft.com/office/spreadsheetml/2010/11/main" uri="{B97F6D7D-B522-45F9-BDA1-12C45D357490}">
          <x15:cacheHierarchy aggregatedColumn="0"/>
        </ext>
      </extLst>
    </cacheHierarchy>
    <cacheHierarchy uniqueName="[Measures].[Sum of Customer ID]" caption="Sum of Customer ID" measure="1" displayFolder="" measureGroup="Dem_Customer" count="0">
      <extLst>
        <ext xmlns:x15="http://schemas.microsoft.com/office/spreadsheetml/2010/11/main" uri="{B97F6D7D-B522-45F9-BDA1-12C45D357490}">
          <x15:cacheHierarchy aggregatedColumn="9"/>
        </ext>
      </extLst>
    </cacheHierarchy>
    <cacheHierarchy uniqueName="[Measures].[Count of Customer Age Group]" caption="Count of Customer Age Group" measure="1" displayFolder="" measureGroup="Dem_Customer" count="0">
      <extLst>
        <ext xmlns:x15="http://schemas.microsoft.com/office/spreadsheetml/2010/11/main" uri="{B97F6D7D-B522-45F9-BDA1-12C45D357490}">
          <x15:cacheHierarchy aggregatedColumn="16"/>
        </ext>
      </extLst>
    </cacheHierarchy>
    <cacheHierarchy uniqueName="[Measures].[Sum of Customer Age]" caption="Sum of Customer Age" measure="1" displayFolder="" measureGroup="Dem_Customer" count="0">
      <extLst>
        <ext xmlns:x15="http://schemas.microsoft.com/office/spreadsheetml/2010/11/main" uri="{B97F6D7D-B522-45F9-BDA1-12C45D357490}">
          <x15:cacheHierarchy aggregatedColumn="14"/>
        </ext>
      </extLst>
    </cacheHierarchy>
    <cacheHierarchy uniqueName="[Measures].[Average of Customer Age]" caption="Average of Customer Age" measure="1" displayFolder="" measureGroup="Dem_Customer" count="0">
      <extLst>
        <ext xmlns:x15="http://schemas.microsoft.com/office/spreadsheetml/2010/11/main" uri="{B97F6D7D-B522-45F9-BDA1-12C45D357490}">
          <x15:cacheHierarchy aggregatedColumn="14"/>
        </ext>
      </extLst>
    </cacheHierarchy>
    <cacheHierarchy uniqueName="[Measures].[Sum of Product ID]" caption="Sum of Product ID" measure="1" displayFolder="" measureGroup="fact_table" count="0">
      <extLst>
        <ext xmlns:x15="http://schemas.microsoft.com/office/spreadsheetml/2010/11/main" uri="{B97F6D7D-B522-45F9-BDA1-12C45D357490}">
          <x15:cacheHierarchy aggregatedColumn="21"/>
        </ext>
      </extLst>
    </cacheHierarchy>
    <cacheHierarchy uniqueName="[Measures].[Total Revenue]" caption="Total Revenue" measure="1" displayFolder="" measureGroup="Calculation" count="0"/>
    <cacheHierarchy uniqueName="[Measures].[COGS]" caption="COGS" measure="1" displayFolder="" measureGroup="Calculation" count="0"/>
    <cacheHierarchy uniqueName="[Measures].[Profit Margin]" caption="Profit Margin" measure="1" displayFolder="" measureGroup="Calculation" count="0"/>
    <cacheHierarchy uniqueName="[Measures].[% Profit Margin]" caption="% Profit Margin" measure="1" displayFolder="" measureGroup="Calculation" count="0"/>
    <cacheHierarchy uniqueName="[Measures].[# Transactions]" caption="# Transactions" measure="1" displayFolder="" measureGroup="Calculation" count="0"/>
    <cacheHierarchy uniqueName="[Measures].[Total Refund]" caption="Total Refund" measure="1" displayFolder="" measureGroup="Calculation" count="0"/>
    <cacheHierarchy uniqueName="[Measures].[Refund Rate]" caption="Refund Rate" measure="1" displayFolder="" measureGroup="Calculation" count="0"/>
    <cacheHierarchy uniqueName="[Measures].[# Products]" caption="# Products" measure="1" displayFolder="" measureGroup="Calculation" count="0"/>
    <cacheHierarchy uniqueName="[Measures].[Total Qty Sold]" caption="Total Qty Sold" measure="1" displayFolder="" measureGroup="Calculation" count="0"/>
    <cacheHierarchy uniqueName="[Measures].[QtyReturned]" caption="QtyReturned" measure="1" displayFolder="" measureGroup="Calculation" count="0"/>
    <cacheHierarchy uniqueName="[Measures].[Total Target]" caption="Total Target" measure="1" displayFolder="" measureGroup="Calculation" count="0"/>
    <cacheHierarchy uniqueName="[Measures].[# Customers]" caption="# Customers" measure="1" displayFolder="" measureGroup="Calculation" count="0"/>
    <cacheHierarchy uniqueName="[Measures].[# Location]" caption="# Location" measure="1" displayFolder="" measureGroup="Calculation" count="0"/>
    <cacheHierarchy uniqueName="[Measures].[Average Customer Group]" caption="Average Customer Group" measure="1" displayFolder="" measureGroup="Dem_Customer" count="0"/>
    <cacheHierarchy uniqueName="[Measures].[Return Rate]" caption="Return Rate" measure="1" displayFolder="" measureGroup="Calculation" count="0"/>
    <cacheHierarchy uniqueName="[Measures].[__XL_Count Dem_Customer]" caption="__XL_Count Dem_Customer" measure="1" displayFolder="" measureGroup="De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em_SalesPerson]" caption="__XL_Count Dem_SalesPerson" measure="1" displayFolder="" measureGroup="Dem_SalesPerson" count="0" hidden="1"/>
    <cacheHierarchy uniqueName="[Measures].[__XL_Count Dates]" caption="__XL_Count Dates" measure="1" displayFolder="" measureGroup="Dates" count="0" hidden="1"/>
    <cacheHierarchy uniqueName="[Measures].[__XL_Count Calculation]" caption="__XL_Count Calculation" measure="1" displayFolder="" measureGroup="Calculatio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16526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9E9699-A84D-4370-84BB-511FE45BF8B6}" name="PivotTable1" cacheId="19" applyNumberFormats="0" applyBorderFormats="0" applyFontFormats="0" applyPatternFormats="0" applyAlignmentFormats="0" applyWidthHeightFormats="1" dataCaption="Values" tag="a378e57a-4ada-4d03-bafa-0568d42f9e10" updatedVersion="7" minRefreshableVersion="3" useAutoFormatting="1" subtotalHiddenItems="1" rowGrandTotals="0" colGrandTotals="0" itemPrintTitles="1" createdVersion="7" indent="0" compact="0" compactData="0" multipleFieldFilters="0" chartFormat="1">
  <location ref="R2:S3"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7">
    <format dxfId="42">
      <pivotArea type="all" dataOnly="0" outline="0" fieldPosition="0"/>
    </format>
    <format dxfId="41">
      <pivotArea outline="0" collapsedLevelsAreSubtotals="1" fieldPosition="0"/>
    </format>
    <format dxfId="40">
      <pivotArea dataOnly="0" labelOnly="1" outline="0" fieldPosition="0">
        <references count="1">
          <reference field="4294967294" count="2">
            <x v="0"/>
            <x v="1"/>
          </reference>
        </references>
      </pivotArea>
    </format>
    <format dxfId="39">
      <pivotArea type="all" dataOnly="0" outline="0" fieldPosition="0"/>
    </format>
    <format dxfId="38">
      <pivotArea outline="0" collapsedLevelsAreSubtotals="1" fieldPosition="0"/>
    </format>
    <format dxfId="37">
      <pivotArea dataOnly="0" labelOnly="1" outline="0" fieldPosition="0">
        <references count="1">
          <reference field="4294967294" count="2">
            <x v="0"/>
            <x v="1"/>
          </reference>
        </references>
      </pivotArea>
    </format>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em_SalesPerson].[Store Name].&amp;[Berg-Trujill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s]"/>
        <x15:activeTabTopLevelEntity name="[Calculation]"/>
        <x15:activeTabTopLevelEntity name="[De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735750-E594-4220-A77E-28DA3CAA1C85}" name="PivotTable5" cacheId="20" applyNumberFormats="0" applyBorderFormats="0" applyFontFormats="0" applyPatternFormats="0" applyAlignmentFormats="0" applyWidthHeightFormats="1" dataCaption="Values" tag="a378e57a-4ada-4d03-bafa-0568d42f9e10" updatedVersion="7" minRefreshableVersion="3" useAutoFormatting="1" subtotalHiddenItems="1" rowGrandTotals="0" colGrandTotals="0" itemPrintTitles="1" createdVersion="7" indent="0" compact="0" compactData="0" multipleFieldFilters="0" chartFormat="14">
  <location ref="AE5:AG12"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7">
    <i>
      <x/>
    </i>
    <i>
      <x v="1"/>
    </i>
    <i>
      <x v="2"/>
    </i>
    <i>
      <x v="3"/>
    </i>
    <i>
      <x v="4"/>
    </i>
    <i>
      <x v="5"/>
    </i>
    <i>
      <x v="6"/>
    </i>
  </rowItems>
  <colFields count="1">
    <field x="-2"/>
  </colFields>
  <colItems count="2">
    <i>
      <x/>
    </i>
    <i i="1">
      <x v="1"/>
    </i>
  </colItems>
  <dataFields count="2">
    <dataField fld="0" subtotal="count" baseField="0" baseItem="0"/>
    <dataField name="Total Revenue2" fld="3" subtotal="count" showDataAs="percentDiff" baseField="2" baseItem="1048828" numFmtId="10">
      <extLst>
        <ext xmlns:x14="http://schemas.microsoft.com/office/spreadsheetml/2009/9/main" uri="{E15A36E0-9728-4e99-A89B-3F7291B0FE68}">
          <x14:dataField sourceField="0" uniqueName="[__Xl2].[Measures].[Total Revenue]"/>
        </ext>
      </extLst>
    </dataField>
  </dataFields>
  <formats count="9">
    <format dxfId="51">
      <pivotArea type="all" dataOnly="0" outline="0" fieldPosition="0"/>
    </format>
    <format dxfId="50">
      <pivotArea outline="0" collapsedLevelsAreSubtotals="1" fieldPosition="0"/>
    </format>
    <format dxfId="49">
      <pivotArea dataOnly="0" labelOnly="1" outline="0" fieldPosition="0">
        <references count="1">
          <reference field="4294967294" count="1">
            <x v="0"/>
          </reference>
        </references>
      </pivotArea>
    </format>
    <format dxfId="48">
      <pivotArea type="all" dataOnly="0" outline="0" fieldPosition="0"/>
    </format>
    <format dxfId="47">
      <pivotArea outline="0" collapsedLevelsAreSubtotals="1" fieldPosition="0"/>
    </format>
    <format dxfId="46">
      <pivotArea dataOnly="0" labelOnly="1" outline="0" fieldPosition="0">
        <references count="1">
          <reference field="4294967294" count="1">
            <x v="0"/>
          </reference>
        </references>
      </pivotArea>
    </format>
    <format dxfId="45">
      <pivotArea outline="0" collapsedLevelsAreSubtotals="1" fieldPosition="0"/>
    </format>
    <format dxfId="44">
      <pivotArea outline="0" fieldPosition="0">
        <references count="1">
          <reference field="4294967294" count="1" selected="0">
            <x v="1"/>
          </reference>
        </references>
      </pivotArea>
    </format>
    <format dxfId="43">
      <pivotArea outline="0" fieldPosition="0">
        <references count="1">
          <reference field="4294967294"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em_SalesPerson].[Store Name].&amp;[Berg-Trujill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s]"/>
        <x15:activeTabTopLevelEntity name="[Calculation]"/>
        <x15:activeTabTopLevelEntity name="[De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C521C9-50E7-4D19-84EC-5B3F1B48B62D}" name="PivotTable2" cacheId="21" applyNumberFormats="0" applyBorderFormats="0" applyFontFormats="0" applyPatternFormats="0" applyAlignmentFormats="0" applyWidthHeightFormats="1" dataCaption="Values" tag="a378e57a-4ada-4d03-bafa-0568d42f9e10" updatedVersion="7" minRefreshableVersion="3" useAutoFormatting="1" subtotalHiddenItems="1" rowGrandTotals="0" colGrandTotals="0" itemPrintTitles="1" createdVersion="7" indent="0" compact="0" compactData="0" multipleFieldFilters="0" chartFormat="1">
  <location ref="B2:D14" firstHeaderRow="0" firstDataRow="1"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11">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outline="0" fieldPosition="0">
        <references count="1">
          <reference field="0" count="0"/>
        </references>
      </pivotArea>
    </format>
    <format dxfId="58">
      <pivotArea dataOnly="0" labelOnly="1" outline="0" fieldPosition="0">
        <references count="1">
          <reference field="4294967294" count="2">
            <x v="0"/>
            <x v="1"/>
          </reference>
        </references>
      </pivotArea>
    </format>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outline="0" fieldPosition="0">
        <references count="1">
          <reference field="0" count="0"/>
        </references>
      </pivotArea>
    </format>
    <format dxfId="53">
      <pivotArea dataOnly="0" labelOnly="1" outline="0" fieldPosition="0">
        <references count="1">
          <reference field="4294967294" count="2">
            <x v="0"/>
            <x v="1"/>
          </reference>
        </references>
      </pivotArea>
    </format>
    <format dxfId="5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em_SalesPerson].[Store Name].&amp;[Berg-Trujill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s]"/>
        <x15:activeTabTopLevelEntity name="[Calculation]"/>
        <x15:activeTabTopLevelEntity name="[De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DEFFE0-810A-4E5E-A8AD-82AD8785B7D9}" name="PivotTable4" cacheId="22" applyNumberFormats="0" applyBorderFormats="0" applyFontFormats="0" applyPatternFormats="0" applyAlignmentFormats="0" applyWidthHeightFormats="1" dataCaption="Values" tag="a378e57a-4ada-4d03-bafa-0568d42f9e10" updatedVersion="7" minRefreshableVersion="3" useAutoFormatting="1" subtotalHiddenItems="1" rowGrandTotals="0" colGrandTotals="0" itemPrintTitles="1" createdVersion="7" indent="0" compact="0" compactData="0" multipleFieldFilters="0" chartFormat="1">
  <location ref="X4:Z8"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fld="0" subtotal="count" baseField="0" baseItem="0"/>
    <dataField name="Total Revenue2" fld="3" subtotal="count" showDataAs="percentDiff" baseField="1" baseItem="1048828" numFmtId="170">
      <extLst>
        <ext xmlns:x14="http://schemas.microsoft.com/office/spreadsheetml/2009/9/main" uri="{E15A36E0-9728-4e99-A89B-3F7291B0FE68}">
          <x14:dataField sourceField="0" uniqueName="[__Xl2].[Measures].[Total Revenue]"/>
        </ext>
      </extLst>
    </dataField>
  </dataFields>
  <formats count="9">
    <format dxfId="71">
      <pivotArea type="all" dataOnly="0" outline="0" fieldPosition="0"/>
    </format>
    <format dxfId="70">
      <pivotArea outline="0" collapsedLevelsAreSubtotals="1" fieldPosition="0"/>
    </format>
    <format dxfId="69">
      <pivotArea dataOnly="0" labelOnly="1" outline="0" fieldPosition="0">
        <references count="1">
          <reference field="4294967294" count="1">
            <x v="0"/>
          </reference>
        </references>
      </pivotArea>
    </format>
    <format dxfId="68">
      <pivotArea type="all" dataOnly="0" outline="0" fieldPosition="0"/>
    </format>
    <format dxfId="67">
      <pivotArea outline="0" collapsedLevelsAreSubtotals="1" fieldPosition="0"/>
    </format>
    <format dxfId="66">
      <pivotArea dataOnly="0" labelOnly="1" outline="0" fieldPosition="0">
        <references count="1">
          <reference field="4294967294" count="1">
            <x v="0"/>
          </reference>
        </references>
      </pivotArea>
    </format>
    <format dxfId="65">
      <pivotArea outline="0" collapsedLevelsAreSubtotals="1" fieldPosition="0"/>
    </format>
    <format dxfId="64">
      <pivotArea outline="0" fieldPosition="0">
        <references count="1">
          <reference field="4294967294" count="1">
            <x v="1"/>
          </reference>
        </references>
      </pivotArea>
    </format>
    <format dxfId="63">
      <pivotArea outline="0" fieldPosition="0">
        <references count="1">
          <reference field="4294967294" count="1" selected="0">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em_SalesPerson].[Store Name].&amp;[Berg-Trujill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s]"/>
        <x15:activeTabTopLevelEntity name="[Calculation]"/>
        <x15:activeTabTopLevelEntity name="[De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5D12C2-B6AA-4699-A3A5-B0B9CE85EBD3}" name="PivotTable3" cacheId="18" applyNumberFormats="0" applyBorderFormats="0" applyFontFormats="0" applyPatternFormats="0" applyAlignmentFormats="0" applyWidthHeightFormats="1" dataCaption="Values" tag="a378e57a-4ada-4d03-bafa-0568d42f9e10" updatedVersion="7" minRefreshableVersion="3" useAutoFormatting="1" subtotalHiddenItems="1" rowGrandTotals="0" colGrandTotals="0" itemPrintTitles="1" createdVersion="7" indent="0" compact="0" compactData="0" multipleFieldFilters="0" chartFormat="1">
  <location ref="R14:T16"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3"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8">
    <format dxfId="79">
      <pivotArea type="all" dataOnly="0" outline="0" fieldPosition="0"/>
    </format>
    <format dxfId="78">
      <pivotArea outline="0" collapsedLevelsAreSubtotals="1" fieldPosition="0"/>
    </format>
    <format dxfId="77">
      <pivotArea dataOnly="0" labelOnly="1" outline="0" fieldPosition="0">
        <references count="1">
          <reference field="4294967294" count="1">
            <x v="0"/>
          </reference>
        </references>
      </pivotArea>
    </format>
    <format dxfId="76">
      <pivotArea type="all" dataOnly="0" outline="0" fieldPosition="0"/>
    </format>
    <format dxfId="75">
      <pivotArea outline="0" collapsedLevelsAreSubtotals="1" fieldPosition="0"/>
    </format>
    <format dxfId="74">
      <pivotArea dataOnly="0" labelOnly="1" outline="0" fieldPosition="0">
        <references count="1">
          <reference field="4294967294" count="1">
            <x v="0"/>
          </reference>
        </references>
      </pivotArea>
    </format>
    <format dxfId="73">
      <pivotArea outline="0" collapsedLevelsAreSubtotals="1" fieldPosition="0"/>
    </format>
    <format dxfId="72">
      <pivotArea outline="0" fieldPosition="0">
        <references count="1">
          <reference field="4294967294" count="1">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em_SalesPerson].[Store Name].&amp;[Berg-Trujill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s]"/>
        <x15:activeTabTopLevelEntity name="[Calculation]"/>
        <x15:activeTabTopLevelEntity name="[De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EBB6AD-019B-4A77-9CBB-F3304225A8CC}" name="Store_Revenue_Target" cacheId="0" applyNumberFormats="0" applyBorderFormats="0" applyFontFormats="0" applyPatternFormats="0" applyAlignmentFormats="0" applyWidthHeightFormats="1" dataCaption="Values" tag="b89fdb65-dc50-4d7d-bd01-c803a12f48ce" updatedVersion="7" minRefreshableVersion="3" useAutoFormatting="1" subtotalHiddenItems="1" itemPrintTitles="1" createdVersion="7" indent="0" compact="0" compactData="0" multipleFieldFilters="0">
  <location ref="O3:Q14"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
        <x15:activeTabTopLevelEntity name="[Dem_SalesPerson]"/>
        <x15:activeTabTopLevelEntity name="[D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8F4137-049A-4F83-9DC0-B70761D626C4}" name="KPI" cacheId="1" applyNumberFormats="0" applyBorderFormats="0" applyFontFormats="0" applyPatternFormats="0" applyAlignmentFormats="0" applyWidthHeightFormats="1" dataCaption="Values" tag="b89fdb65-dc50-4d7d-bd01-c803a12f48ce" updatedVersion="7" minRefreshableVersion="3" useAutoFormatting="1" subtotalHiddenItems="1" itemPrintTitles="1" createdVersion="7" indent="0" outline="1" outlineData="1" multipleFieldFilters="0">
  <location ref="B3:L4"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6"/>
    <dataField fld="1" subtotal="count" baseField="0" baseItem="0" numFmtId="166"/>
    <dataField fld="2" subtotal="count" baseField="0" baseItem="0" numFmtId="166"/>
    <dataField fld="3" subtotal="count" baseField="0" baseItem="0"/>
    <dataField fld="4" subtotal="count" baseField="0" baseItem="0" numFmtId="167"/>
    <dataField fld="5" subtotal="count" baseField="0" baseItem="0" numFmtId="166"/>
    <dataField fld="6" subtotal="count" baseField="0" baseItem="0"/>
    <dataField fld="7" subtotal="count" baseField="0" baseItem="0" numFmtId="167"/>
    <dataField fld="8" subtotal="count" baseField="0" baseItem="0" numFmtId="167"/>
    <dataField fld="9" subtotal="count" baseField="0" baseItem="0" numFmtId="167"/>
    <dataField fld="10" subtotal="count" baseField="0" baseItem="0" numFmtId="166"/>
  </dataFields>
  <formats count="10">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1"/>
          </reference>
        </references>
      </pivotArea>
    </format>
    <format dxfId="29">
      <pivotArea outline="0" collapsedLevelsAreSubtotals="1" fieldPosition="0">
        <references count="1">
          <reference field="4294967294" count="1" selected="0">
            <x v="5"/>
          </reference>
        </references>
      </pivotArea>
    </format>
    <format dxfId="28">
      <pivotArea outline="0" collapsedLevelsAreSubtotals="1" fieldPosition="0">
        <references count="1">
          <reference field="4294967294" count="1" selected="0">
            <x v="10"/>
          </reference>
        </references>
      </pivotArea>
    </format>
    <format dxfId="27">
      <pivotArea outline="0" collapsedLevelsAreSubtotals="1" fieldPosition="0">
        <references count="1">
          <reference field="4294967294" count="1" selected="0">
            <x v="7"/>
          </reference>
        </references>
      </pivotArea>
    </format>
    <format dxfId="26">
      <pivotArea outline="0" collapsedLevelsAreSubtotals="1" fieldPosition="0">
        <references count="1">
          <reference field="4294967294" count="1" selected="0">
            <x v="4"/>
          </reference>
        </references>
      </pivotArea>
    </format>
    <format dxfId="25">
      <pivotArea outline="0" collapsedLevelsAreSubtotals="1" fieldPosition="0">
        <references count="1">
          <reference field="4294967294" count="1" selected="0">
            <x v="8"/>
          </reference>
        </references>
      </pivotArea>
    </format>
    <format dxfId="24">
      <pivotArea dataOnly="0" labelOnly="1" outline="0" fieldPosition="0">
        <references count="1">
          <reference field="4294967294" count="1">
            <x v="8"/>
          </reference>
        </references>
      </pivotArea>
    </format>
    <format dxfId="23">
      <pivotArea outline="0" collapsedLevelsAreSubtotals="1" fieldPosition="0">
        <references count="1">
          <reference field="4294967294" count="1" selected="0">
            <x v="9"/>
          </reference>
        </references>
      </pivotArea>
    </format>
    <format dxfId="22">
      <pivotArea outline="0" collapsedLevelsAreSubtotals="1" fieldPosition="0">
        <references count="1">
          <reference field="4294967294" count="1" selected="0">
            <x v="2"/>
          </reference>
        </references>
      </pivotArea>
    </format>
  </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04D1CE-4A17-4974-8863-21F8FCA96392}" name="PivotTable2" cacheId="2" applyNumberFormats="0" applyBorderFormats="0" applyFontFormats="0" applyPatternFormats="0" applyAlignmentFormats="0" applyWidthHeightFormats="1" dataCaption="Values" tag="b89fdb65-dc50-4d7d-bd01-c803a12f48ce" updatedVersion="7" minRefreshableVersion="3" useAutoFormatting="1" subtotalHiddenItems="1" itemPrintTitles="1" createdVersion="7" indent="0" compact="0" compactData="0" multipleFieldFilters="0">
  <location ref="S19:S32" firstHeaderRow="1" firstDataRow="1" firstDataCol="1"/>
  <pivotFields count="1">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0"/>
  </rowFields>
  <rowItems count="13">
    <i>
      <x/>
    </i>
    <i>
      <x v="1"/>
    </i>
    <i>
      <x v="2"/>
    </i>
    <i>
      <x v="3"/>
    </i>
    <i>
      <x v="4"/>
    </i>
    <i>
      <x v="5"/>
    </i>
    <i>
      <x v="6"/>
    </i>
    <i>
      <x v="7"/>
    </i>
    <i>
      <x v="8"/>
    </i>
    <i>
      <x v="9"/>
    </i>
    <i>
      <x v="10"/>
    </i>
    <i>
      <x v="11"/>
    </i>
    <i t="grand">
      <x/>
    </i>
  </rowItem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
        <x15:activeTabTopLevelEntity name="[Dem_SalesPerson]"/>
        <x15:activeTabTopLevelEntity name="[D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C80141-DF31-4F12-9A72-3BB3058176A6}" name="Month" cacheId="12" applyNumberFormats="0" applyBorderFormats="0" applyFontFormats="0" applyPatternFormats="0" applyAlignmentFormats="0" applyWidthHeightFormats="1" dataCaption="Values" tag="5d566602-3b3e-4410-98fc-f0cb4eb63d05" updatedVersion="7" minRefreshableVersion="3" useAutoFormatting="1" subtotalHiddenItems="1" rowGrandTotals="0" itemPrintTitles="1" createdVersion="7" indent="0" outline="1" outlineData="1" multipleFieldFilters="0" chartFormat="4">
  <location ref="AH5:AJ17" firstHeaderRow="0"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fld="0" subtotal="count" baseField="1" baseItem="1048828" numFmtId="173"/>
    <dataField name="new Chart" fld="3" subtotal="count" baseField="1" baseItem="0">
      <extLst>
        <ext xmlns:x14="http://schemas.microsoft.com/office/spreadsheetml/2009/9/main" uri="{E15A36E0-9728-4e99-A89B-3F7291B0FE68}">
          <x14:dataField sourceField="0" uniqueName="[__Xl2].[Measures].[Profit Margin]"/>
        </ext>
      </extLst>
    </dataField>
  </dataFields>
  <formats count="4">
    <format dxfId="6">
      <pivotArea outline="0" fieldPosition="0">
        <references count="1">
          <reference field="4294967294" count="1">
            <x v="0"/>
          </reference>
        </references>
      </pivotArea>
    </format>
    <format dxfId="5">
      <pivotArea collapsedLevelsAreSubtotals="1" fieldPosition="0">
        <references count="1">
          <reference field="1" count="1">
            <x v="0"/>
          </reference>
        </references>
      </pivotArea>
    </format>
    <format dxfId="4">
      <pivotArea collapsedLevelsAreSubtotals="1" fieldPosition="0">
        <references count="1">
          <reference field="1" count="11">
            <x v="1"/>
            <x v="2"/>
            <x v="3"/>
            <x v="4"/>
            <x v="5"/>
            <x v="6"/>
            <x v="7"/>
            <x v="8"/>
            <x v="9"/>
            <x v="10"/>
            <x v="11"/>
          </reference>
        </references>
      </pivotArea>
    </format>
    <format dxfId="3">
      <pivotArea outline="0" collapsedLevelsAreSubtotals="1" fieldPosition="0"/>
    </format>
  </formats>
  <chartFormats count="2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1" format="6">
      <pivotArea type="data" outline="0" fieldPosition="0">
        <references count="2">
          <reference field="4294967294" count="1" selected="0">
            <x v="0"/>
          </reference>
          <reference field="1" count="1" selected="0">
            <x v="4"/>
          </reference>
        </references>
      </pivotArea>
    </chartFormat>
    <chartFormat chart="1" format="7">
      <pivotArea type="data" outline="0" fieldPosition="0">
        <references count="2">
          <reference field="4294967294" count="1" selected="0">
            <x v="0"/>
          </reference>
          <reference field="1" count="1" selected="0">
            <x v="5"/>
          </reference>
        </references>
      </pivotArea>
    </chartFormat>
    <chartFormat chart="1" format="8">
      <pivotArea type="data" outline="0" fieldPosition="0">
        <references count="2">
          <reference field="4294967294" count="1" selected="0">
            <x v="0"/>
          </reference>
          <reference field="1" count="1" selected="0">
            <x v="6"/>
          </reference>
        </references>
      </pivotArea>
    </chartFormat>
    <chartFormat chart="1" format="9">
      <pivotArea type="data" outline="0" fieldPosition="0">
        <references count="2">
          <reference field="4294967294" count="1" selected="0">
            <x v="0"/>
          </reference>
          <reference field="1" count="1" selected="0">
            <x v="7"/>
          </reference>
        </references>
      </pivotArea>
    </chartFormat>
    <chartFormat chart="1" format="10">
      <pivotArea type="data" outline="0" fieldPosition="0">
        <references count="2">
          <reference field="4294967294" count="1" selected="0">
            <x v="0"/>
          </reference>
          <reference field="1" count="1" selected="0">
            <x v="8"/>
          </reference>
        </references>
      </pivotArea>
    </chartFormat>
    <chartFormat chart="1" format="11">
      <pivotArea type="data" outline="0" fieldPosition="0">
        <references count="2">
          <reference field="4294967294" count="1" selected="0">
            <x v="0"/>
          </reference>
          <reference field="1" count="1" selected="0">
            <x v="9"/>
          </reference>
        </references>
      </pivotArea>
    </chartFormat>
    <chartFormat chart="1" format="12">
      <pivotArea type="data" outline="0" fieldPosition="0">
        <references count="2">
          <reference field="4294967294" count="1" selected="0">
            <x v="0"/>
          </reference>
          <reference field="1" count="1" selected="0">
            <x v="10"/>
          </reference>
        </references>
      </pivotArea>
    </chartFormat>
    <chartFormat chart="1" format="13">
      <pivotArea type="data" outline="0" fieldPosition="0">
        <references count="2">
          <reference field="4294967294" count="1" selected="0">
            <x v="0"/>
          </reference>
          <reference field="1" count="1" selected="0">
            <x v="11"/>
          </reference>
        </references>
      </pivotArea>
    </chartFormat>
    <chartFormat chart="3" format="28" series="1">
      <pivotArea type="data" outline="0" fieldPosition="0">
        <references count="1">
          <reference field="4294967294" count="1" selected="0">
            <x v="1"/>
          </reference>
        </references>
      </pivotArea>
    </chartFormat>
    <chartFormat chart="3" format="29" series="1">
      <pivotArea type="data" outline="0" fieldPosition="0">
        <references count="1">
          <reference field="4294967294" count="1" selected="0">
            <x v="0"/>
          </reference>
        </references>
      </pivotArea>
    </chartFormat>
    <chartFormat chart="3" format="30">
      <pivotArea type="data" outline="0" fieldPosition="0">
        <references count="2">
          <reference field="4294967294" count="1" selected="0">
            <x v="0"/>
          </reference>
          <reference field="1" count="1" selected="0">
            <x v="0"/>
          </reference>
        </references>
      </pivotArea>
    </chartFormat>
    <chartFormat chart="3" format="31">
      <pivotArea type="data" outline="0" fieldPosition="0">
        <references count="2">
          <reference field="4294967294" count="1" selected="0">
            <x v="0"/>
          </reference>
          <reference field="1" count="1" selected="0">
            <x v="1"/>
          </reference>
        </references>
      </pivotArea>
    </chartFormat>
    <chartFormat chart="3" format="32">
      <pivotArea type="data" outline="0" fieldPosition="0">
        <references count="2">
          <reference field="4294967294" count="1" selected="0">
            <x v="0"/>
          </reference>
          <reference field="1" count="1" selected="0">
            <x v="2"/>
          </reference>
        </references>
      </pivotArea>
    </chartFormat>
    <chartFormat chart="3" format="33">
      <pivotArea type="data" outline="0" fieldPosition="0">
        <references count="2">
          <reference field="4294967294" count="1" selected="0">
            <x v="0"/>
          </reference>
          <reference field="1" count="1" selected="0">
            <x v="3"/>
          </reference>
        </references>
      </pivotArea>
    </chartFormat>
    <chartFormat chart="3" format="34">
      <pivotArea type="data" outline="0" fieldPosition="0">
        <references count="2">
          <reference field="4294967294" count="1" selected="0">
            <x v="0"/>
          </reference>
          <reference field="1" count="1" selected="0">
            <x v="4"/>
          </reference>
        </references>
      </pivotArea>
    </chartFormat>
    <chartFormat chart="3" format="35">
      <pivotArea type="data" outline="0" fieldPosition="0">
        <references count="2">
          <reference field="4294967294" count="1" selected="0">
            <x v="0"/>
          </reference>
          <reference field="1" count="1" selected="0">
            <x v="5"/>
          </reference>
        </references>
      </pivotArea>
    </chartFormat>
    <chartFormat chart="3" format="36">
      <pivotArea type="data" outline="0" fieldPosition="0">
        <references count="2">
          <reference field="4294967294" count="1" selected="0">
            <x v="0"/>
          </reference>
          <reference field="1" count="1" selected="0">
            <x v="6"/>
          </reference>
        </references>
      </pivotArea>
    </chartFormat>
    <chartFormat chart="3" format="37">
      <pivotArea type="data" outline="0" fieldPosition="0">
        <references count="2">
          <reference field="4294967294" count="1" selected="0">
            <x v="0"/>
          </reference>
          <reference field="1" count="1" selected="0">
            <x v="7"/>
          </reference>
        </references>
      </pivotArea>
    </chartFormat>
    <chartFormat chart="3" format="38">
      <pivotArea type="data" outline="0" fieldPosition="0">
        <references count="2">
          <reference field="4294967294" count="1" selected="0">
            <x v="0"/>
          </reference>
          <reference field="1" count="1" selected="0">
            <x v="8"/>
          </reference>
        </references>
      </pivotArea>
    </chartFormat>
    <chartFormat chart="3" format="39">
      <pivotArea type="data" outline="0" fieldPosition="0">
        <references count="2">
          <reference field="4294967294" count="1" selected="0">
            <x v="0"/>
          </reference>
          <reference field="1" count="1" selected="0">
            <x v="9"/>
          </reference>
        </references>
      </pivotArea>
    </chartFormat>
    <chartFormat chart="3" format="40">
      <pivotArea type="data" outline="0" fieldPosition="0">
        <references count="2">
          <reference field="4294967294" count="1" selected="0">
            <x v="0"/>
          </reference>
          <reference field="1" count="1" selected="0">
            <x v="10"/>
          </reference>
        </references>
      </pivotArea>
    </chartFormat>
    <chartFormat chart="3" format="41">
      <pivotArea type="data" outline="0" fieldPosition="0">
        <references count="2">
          <reference field="4294967294" count="1" selected="0">
            <x v="0"/>
          </reference>
          <reference field="1" count="1" selected="0">
            <x v="1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caption="new Char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activeTabTopLevelEntity name="[Dates]"/>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EBC67C-DE48-4D94-98F5-A607FCAF5251}" name="KPI2" cacheId="10" applyNumberFormats="0" applyBorderFormats="0" applyFontFormats="0" applyPatternFormats="0" applyAlignmentFormats="0" applyWidthHeightFormats="1" dataCaption="Values" tag="81166876-2cce-4aa0-ad87-4cd7d883d902" updatedVersion="7" minRefreshableVersion="3" useAutoFormatting="1" subtotalHiddenItems="1" itemPrintTitles="1" createdVersion="7" indent="0" outline="1" outlineData="1" multipleFieldFilters="0">
  <location ref="Z5:AA6"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Average of Customer Age" fld="0" subtotal="average" baseField="0" baseItem="0" numFmtId="3"/>
    <dataField fld="1" subtotal="count" baseField="0" baseItem="0"/>
  </dataFields>
  <formats count="1">
    <format dxfId="7">
      <pivotArea outline="0" collapsedLevelsAreSubtotals="1" fieldPosition="0"/>
    </format>
  </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0E1F6D-8ECB-4B21-9C86-5F312E7AEC7A}" name="Month1" cacheId="13" applyNumberFormats="0" applyBorderFormats="0" applyFontFormats="0" applyPatternFormats="0" applyAlignmentFormats="0" applyWidthHeightFormats="1" dataCaption="Values" tag="fd0c1361-acff-40a0-bf97-c3b8c585e82c" updatedVersion="7" minRefreshableVersion="3" useAutoFormatting="1" subtotalHiddenItems="1" rowGrandTotals="0" itemPrintTitles="1" createdVersion="7" indent="0" outline="1" outlineData="1" multipleFieldFilters="0">
  <location ref="AE5:AF17"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showDataAs="percentDiff" baseField="1" baseItem="1048828" numFmtId="170"/>
  </dataFields>
  <formats count="2">
    <format dxfId="9">
      <pivotArea outline="0" fieldPosition="0">
        <references count="1">
          <reference field="4294967294" count="1">
            <x v="0"/>
          </reference>
        </references>
      </pivotArea>
    </format>
    <format dxfId="8">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activeTabTopLevelEntity name="[D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843295D-8BF0-4BCE-BE08-5A275BE78575}" name="Top5Products" cacheId="15" applyNumberFormats="0" applyBorderFormats="0" applyFontFormats="0" applyPatternFormats="0" applyAlignmentFormats="0" applyWidthHeightFormats="1" dataCaption="Values" tag="20e7d83c-c95c-4680-9e80-b79b3191619c" updatedVersion="7" minRefreshableVersion="3" useAutoFormatting="1" subtotalHiddenItems="1" rowGrandTotals="0" itemPrintTitles="1" createdVersion="7" indent="0" compact="0" compactData="0" multipleFieldFilters="0" chartFormat="4">
  <location ref="AO10:AP15" firstHeaderRow="1" firstDataRow="1" firstDataCol="1"/>
  <pivotFields count="3">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
    <i>
      <x v="1"/>
    </i>
    <i>
      <x v="2"/>
    </i>
    <i>
      <x v="4"/>
    </i>
    <i>
      <x v="3"/>
    </i>
    <i>
      <x/>
    </i>
  </rowItems>
  <colItems count="1">
    <i/>
  </colItems>
  <dataFields count="1">
    <dataField fld="0" subtotal="count" baseField="0" baseItem="0"/>
  </dataFields>
  <formats count="1">
    <format dxfId="10">
      <pivotArea outline="0" collapsedLevelsAreSubtotals="1" fieldPosition="0"/>
    </format>
  </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5">
      <autoFilter ref="A1">
        <filterColumn colId="0">
          <top10 val="5" filterVal="5"/>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activeTabTopLevelEntity name="[Dates]"/>
        <x15:activeTabTopLevelEntity name="[fact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F4C2012-FEAD-4430-A2FE-3BCA3829C697}" name="AllProducts" cacheId="5" applyNumberFormats="0" applyBorderFormats="0" applyFontFormats="0" applyPatternFormats="0" applyAlignmentFormats="0" applyWidthHeightFormats="1" dataCaption="Values" tag="20e7d83c-c95c-4680-9e80-b79b3191619c" updatedVersion="7" minRefreshableVersion="3" useAutoFormatting="1" subtotalHiddenItems="1" rowGrandTotals="0" itemPrintTitles="1" createdVersion="7" indent="0" compact="0" compactData="0" multipleFieldFilters="0" chartFormat="4">
  <location ref="AS10:AU110"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0" subtotal="count" baseField="0" baseItem="0"/>
    <dataField fld="2" subtotal="count" baseField="0" baseItem="0"/>
  </dataFields>
  <formats count="2">
    <format dxfId="12">
      <pivotArea outline="0" collapsedLevelsAreSubtotals="1" fieldPosition="0"/>
    </format>
    <format dxfId="11">
      <pivotArea outline="0" fieldPosition="0">
        <references count="2">
          <reference field="4294967294" count="1" selected="0">
            <x v="1"/>
          </reference>
          <reference field="1" count="1" selected="0">
            <x v="0"/>
          </reference>
        </references>
      </pivotArea>
    </format>
  </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activeTabTopLevelEntity name="[Dates]"/>
        <x15:activeTabTopLevelEntity name="[fact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9A88BE-9294-419E-B711-A0E669F3F6A7}" name="CustomerAgeGroup" cacheId="8" applyNumberFormats="0" applyBorderFormats="0" applyFontFormats="0" applyPatternFormats="0" applyAlignmentFormats="0" applyWidthHeightFormats="1" dataCaption="Values" tag="e21d84a8-68e9-4344-b2d8-0749216b68fc" updatedVersion="7" minRefreshableVersion="3" useAutoFormatting="1" subtotalHiddenItems="1" rowGrandTotals="0" itemPrintTitles="1" createdVersion="7" indent="0" outline="1" outlineData="1" multipleFieldFilters="0" chartFormat="5">
  <location ref="W5:X1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fld="1" subtotal="count" baseField="0" baseItem="0" numFmtId="169"/>
  </dataFields>
  <formats count="1">
    <format dxfId="13">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7CC6AE5-5056-43BB-B5F8-E9EF71DF0B35}" name="KPI3" cacheId="11" applyNumberFormats="0" applyBorderFormats="0" applyFontFormats="0" applyPatternFormats="0" applyAlignmentFormats="0" applyWidthHeightFormats="1" dataCaption="Values" tag="1992162d-40aa-44e4-8e99-d673b89244ae" updatedVersion="7" minRefreshableVersion="3" useAutoFormatting="1" subtotalHiddenItems="1" rowGrandTotals="0" colGrandTotals="0" itemPrintTitles="1" createdVersion="7" indent="0" compact="0" compactData="0" multipleFieldFilters="0">
  <location ref="O8:T9" firstHeaderRow="0" firstDataRow="1" firstDataCol="0"/>
  <pivotFields count="9">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73"/>
    <dataField fld="5" subtotal="count" baseField="0" baseItem="0" numFmtId="173"/>
    <dataField fld="6" subtotal="count" baseField="0" baseItem="0" numFmtId="173"/>
    <dataField fld="7" subtotal="count" baseField="0" baseItem="0"/>
  </dataFields>
  <formats count="1">
    <format dxfId="14">
      <pivotArea outline="0" fieldPosition="0">
        <references count="1">
          <reference field="4294967294" count="3" selected="0">
            <x v="2"/>
            <x v="3"/>
            <x v="4"/>
          </reference>
        </references>
      </pivotArea>
    </format>
  </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45">
      <autoFilter ref="A1">
        <filterColumn colId="0">
          <top10 val="5" filterVal="5"/>
        </filterColumn>
      </autoFilter>
    </filter>
    <filter fld="1" type="count" id="3" iMeasureHier="45">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9A88B72-549E-4EE3-8421-4686960104E8}" name="CustomerGenderKPI" cacheId="9" applyNumberFormats="0" applyBorderFormats="0" applyFontFormats="0" applyPatternFormats="0" applyAlignmentFormats="0" applyWidthHeightFormats="1" dataCaption="Values" tag="8c5bc87a-db77-473a-8cd6-88934f9264fa" updatedVersion="7" minRefreshableVersion="3" useAutoFormatting="1" subtotalHiddenItems="1" rowGrandTotals="0" itemPrintTitles="1" createdVersion="7" indent="0" outline="1" outlineData="1" multipleFieldFilters="0">
  <location ref="Z13:AA15"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formats count="2">
    <format dxfId="16">
      <pivotArea outline="0" collapsedLevelsAreSubtotals="1" fieldPosition="0"/>
    </format>
    <format dxfId="15">
      <pivotArea outline="0" fieldPosition="0">
        <references count="1">
          <reference field="4294967294" count="1">
            <x v="0"/>
          </reference>
        </references>
      </pivotArea>
    </format>
  </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77B612C-6BD3-417E-AEEF-DA6573249E78}" name="Weekdays" cacheId="17" applyNumberFormats="0" applyBorderFormats="0" applyFontFormats="0" applyPatternFormats="0" applyAlignmentFormats="0" applyWidthHeightFormats="1" dataCaption="Values" tag="c91a6e33-8cb6-4e43-904c-5762eb54d78c" updatedVersion="7" minRefreshableVersion="3" useAutoFormatting="1" subtotalHiddenItems="1" rowGrandTotals="0" itemPrintTitles="1" createdVersion="7" indent="0" outline="1" outlineData="1" multipleFieldFilters="0" chartFormat="4">
  <location ref="AL5:AM12"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Items count="1">
    <i/>
  </colItems>
  <dataFields count="1">
    <dataField fld="1" subtotal="count" baseField="0" baseItem="0" numFmtId="173"/>
  </dataFields>
  <formats count="1">
    <format dxfId="17">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activeTabTopLevelEntity name="[Dat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AD6FDB7-A264-47FF-8A51-24E562057E09}" name="ProductKPI" cacheId="14" applyNumberFormats="0" applyBorderFormats="0" applyFontFormats="0" applyPatternFormats="0" applyAlignmentFormats="0" applyWidthHeightFormats="1" dataCaption="Values" tag="20e7d83c-c95c-4680-9e80-b79b3191619c" updatedVersion="7" minRefreshableVersion="3" useAutoFormatting="1" subtotalHiddenItems="1" rowGrandTotals="0" itemPrintTitles="1" createdVersion="7" indent="0" outline="1" outlineData="1" multipleFieldFilters="0" chartFormat="4">
  <location ref="AO3:AQ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numFmtId="10"/>
    <dataField fld="2" subtotal="count" baseField="0" baseItem="0" numFmtId="10"/>
  </dataFields>
  <formats count="3">
    <format dxfId="20">
      <pivotArea outline="0" collapsedLevelsAreSubtotals="1" fieldPosition="0"/>
    </format>
    <format dxfId="19">
      <pivotArea outline="0" collapsedLevelsAreSubtotals="1" fieldPosition="0">
        <references count="1">
          <reference field="4294967294" count="1" selected="0">
            <x v="1"/>
          </reference>
        </references>
      </pivotArea>
    </format>
    <format dxfId="18">
      <pivotArea outline="0" collapsedLevelsAreSubtotals="1" fieldPosition="0">
        <references count="1">
          <reference field="4294967294" count="1" selected="0">
            <x v="2"/>
          </reference>
        </references>
      </pivotArea>
    </format>
  </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activeTabTopLevelEntity name="[Date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0CB7ED0-C598-48A3-9D6B-89E739A3C85F}" name="Customer1" cacheId="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compact="0" compactData="0" multipleFieldFilters="0">
  <location ref="E8:F13"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3"/>
    </i>
    <i>
      <x/>
    </i>
    <i>
      <x v="1"/>
    </i>
    <i>
      <x v="2"/>
    </i>
  </rowItems>
  <colItems count="1">
    <i/>
  </colItems>
  <dataFields count="1">
    <dataField fld="1" subtotal="count" baseField="0" baseItem="0"/>
  </dataField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5">
      <autoFilter ref="A1">
        <filterColumn colId="0">
          <top10 top="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F5CFE90-F016-427F-8CF4-3E83795565B9}" name="TopLoaction" cacheId="1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compact="0" compactData="0" multipleFieldFilters="0">
  <location ref="H8:I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4"/>
    </i>
    <i>
      <x/>
    </i>
    <i>
      <x v="1"/>
    </i>
    <i>
      <x v="3"/>
    </i>
    <i>
      <x v="2"/>
    </i>
  </rowItems>
  <colItems count="1">
    <i/>
  </colItems>
  <dataFields count="1">
    <dataField fld="1" subtotal="count" baseField="0" baseItem="0"/>
  </dataField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45">
      <autoFilter ref="A1">
        <filterColumn colId="0">
          <top10 val="5" filterVal="5"/>
        </filterColumn>
      </autoFilter>
    </filter>
    <filter fld="2" type="count" id="2" iMeasureHier="45">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178F48C-FBEA-433E-9C9D-3A6C246A538A}" name="Customer2" cacheId="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compact="0" compactData="0" multipleFieldFilters="0">
  <location ref="B8:C13"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4"/>
    </i>
    <i>
      <x v="3"/>
    </i>
    <i>
      <x v="1"/>
    </i>
    <i>
      <x v="2"/>
    </i>
  </rowItems>
  <colItems count="1">
    <i/>
  </colItems>
  <dataFields count="1">
    <dataField fld="1" subtotal="count" baseField="0" baseItem="0"/>
  </dataField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5">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activeTabTopLevelEntity name="[Dates]"/>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4A389D2-CD10-4D7F-A65D-596B349A7321}" name="BottomLocation"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compact="0" compactData="0" multipleFieldFilters="0">
  <location ref="K8:L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3"/>
    </i>
    <i>
      <x v="2"/>
    </i>
    <i>
      <x v="4"/>
    </i>
    <i>
      <x v="1"/>
    </i>
    <i>
      <x/>
    </i>
  </rowItems>
  <colItems count="1">
    <i/>
  </colItems>
  <dataFields count="1">
    <dataField fld="1" subtotal="count" baseField="0" baseItem="0"/>
  </dataField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3" iMeasureHier="45">
      <autoFilter ref="A1">
        <filterColumn colId="0">
          <top10 top="0" val="5" filterVal="5"/>
        </filterColumn>
      </autoFilter>
    </filter>
    <filter fld="0" type="count" id="1" iMeasureHier="45">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30AF044-3C9A-4876-BD93-C9A3A9B2A92C}" name="PivotTable16" cacheId="3" applyNumberFormats="0" applyBorderFormats="0" applyFontFormats="0" applyPatternFormats="0" applyAlignmentFormats="0" applyWidthHeightFormats="1" dataCaption="Values" tag="20e7d83c-c95c-4680-9e80-b79b3191619c" updatedVersion="7" minRefreshableVersion="3" useAutoFormatting="1" subtotalHiddenItems="1" rowGrandTotals="0" itemPrintTitles="1" createdVersion="7" indent="0" compact="0" compactData="0" multipleFieldFilters="0" chartFormat="9">
  <location ref="AX10:AY18" firstHeaderRow="1" firstDataRow="1" firstDataCol="1"/>
  <pivotFields count="4">
    <pivotField dataField="1" compact="0" outline="0" subtotalTop="0" showAll="0" defaultSubtotal="0"/>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8">
    <i>
      <x v="4"/>
    </i>
    <i>
      <x v="5"/>
    </i>
    <i>
      <x v="6"/>
    </i>
    <i>
      <x v="7"/>
    </i>
    <i>
      <x v="2"/>
    </i>
    <i>
      <x v="1"/>
    </i>
    <i>
      <x/>
    </i>
    <i>
      <x v="3"/>
    </i>
  </rowItems>
  <colItems count="1">
    <i/>
  </colItems>
  <dataFields count="1">
    <dataField fld="0" subtotal="count" baseField="0" baseItem="0" numFmtId="169"/>
  </dataFields>
  <formats count="1">
    <format dxfId="21">
      <pivotArea outline="0" collapsedLevelsAreSubtotals="1" fieldPosition="0"/>
    </format>
  </formats>
  <chartFormats count="2">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 count="1" selected="0">
            <x v="4"/>
          </reference>
        </references>
      </pivotArea>
    </chartFormat>
  </chartFormats>
  <pivotHierarchies count="6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5">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m_Customer]"/>
        <x15:activeTabTopLevelEntity name="[Calculation]"/>
        <x15:activeTabTopLevelEntity name="[Dates]"/>
        <x15:activeTabTopLevelEntity name="[fact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6EE4667-49F0-46AB-8743-A5D3E4CAA6BF}" sourceName="[Dates].[Month]">
  <pivotTables>
    <pivotTable tabId="1" name="Store_Revenue_Target"/>
    <pivotTable tabId="1" name="PivotTable2"/>
    <pivotTable tabId="1" name="KPI"/>
  </pivotTables>
  <data>
    <olap pivotCacheId="521652608">
      <levels count="2">
        <level uniqueName="[Dates].[Month].[(All)]" sourceCaption="(All)" count="0"/>
        <level uniqueName="[Dates].[Month].[Month]" sourceCaption="Month" count="12">
          <ranges>
            <range startItem="0">
              <i n="[Dates].[Month].&amp;[Jan]" c="Jan"/>
              <i n="[Dates].[Month].&amp;[Feb]" c="Feb"/>
              <i n="[Dates].[Month].&amp;[Mar]" c="Mar"/>
              <i n="[Dates].[Month].&amp;[Apr]" c="Apr"/>
              <i n="[Dates].[Month].&amp;[May]" c="May"/>
              <i n="[Dates].[Month].&amp;[Jun]" c="Jun"/>
              <i n="[Dates].[Month].&amp;[Jul]" c="Jul"/>
              <i n="[Dates].[Month].&amp;[Aug]" c="Aug"/>
              <i n="[Dates].[Month].&amp;[Sep]" c="Sep"/>
              <i n="[Dates].[Month].&amp;[Oct]" c="Oct"/>
              <i n="[Dates].[Month].&amp;[Nov]" c="Nov"/>
              <i n="[Dates].[Month].&amp;[Dec]" c="Dec"/>
            </range>
          </ranges>
        </level>
      </levels>
      <selections count="1">
        <selection n="[Dates].[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85400A02-F23C-4AD9-A249-1614E7B9B09C}" sourceName="[Dates].[Month]">
  <pivotTables>
    <pivotTable tabId="9" name="Customer2"/>
    <pivotTable tabId="9" name="AllProducts"/>
    <pivotTable tabId="9" name="BottomLocation"/>
    <pivotTable tabId="9" name="Customer1"/>
    <pivotTable tabId="9" name="CustomerAgeGroup"/>
    <pivotTable tabId="9" name="CustomerGenderKPI"/>
    <pivotTable tabId="9" name="KPI2"/>
    <pivotTable tabId="9" name="KPI3"/>
    <pivotTable tabId="9" name="PivotTable16"/>
    <pivotTable tabId="9" name="ProductKPI"/>
    <pivotTable tabId="9" name="Top5Products"/>
    <pivotTable tabId="9" name="TopLoaction"/>
    <pivotTable tabId="9" name="Weekdays"/>
  </pivotTables>
  <data>
    <olap pivotCacheId="521652608">
      <levels count="2">
        <level uniqueName="[Dates].[Month].[(All)]" sourceCaption="(All)" count="0"/>
        <level uniqueName="[Dates].[Month].[Month]" sourceCaption="Month" count="12">
          <ranges>
            <range startItem="0">
              <i n="[Dates].[Month].&amp;[Jan]" c="Jan"/>
              <i n="[Dates].[Month].&amp;[Feb]" c="Feb"/>
              <i n="[Dates].[Month].&amp;[Mar]" c="Mar"/>
              <i n="[Dates].[Month].&amp;[Apr]" c="Apr"/>
              <i n="[Dates].[Month].&amp;[May]" c="May"/>
              <i n="[Dates].[Month].&amp;[Jun]" c="Jun"/>
              <i n="[Dates].[Month].&amp;[Jul]" c="Jul"/>
              <i n="[Dates].[Month].&amp;[Aug]" c="Aug"/>
              <i n="[Dates].[Month].&amp;[Sep]" c="Sep"/>
              <i n="[Dates].[Month].&amp;[Oct]" c="Oct"/>
              <i n="[Dates].[Month].&amp;[Nov]" c="Nov"/>
              <i n="[Dates].[Month].&amp;[Dec]" c="Dec"/>
            </range>
          </ranges>
        </level>
      </levels>
      <selections count="1">
        <selection n="[Dates].[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2CE5706-073A-4B4A-A7D1-FADB3EBA4591}" sourceName="[products_table].[Category]">
  <pivotTables>
    <pivotTable tabId="9" name="Customer2"/>
    <pivotTable tabId="9" name="AllProducts"/>
    <pivotTable tabId="9" name="BottomLocation"/>
    <pivotTable tabId="9" name="Customer1"/>
    <pivotTable tabId="9" name="CustomerAgeGroup"/>
    <pivotTable tabId="9" name="CustomerGenderKPI"/>
    <pivotTable tabId="9" name="KPI2"/>
    <pivotTable tabId="9" name="KPI3"/>
    <pivotTable tabId="9" name="Month"/>
    <pivotTable tabId="9" name="Month1"/>
    <pivotTable tabId="9" name="ProductKPI"/>
    <pivotTable tabId="9" name="Top5Products"/>
    <pivotTable tabId="9" name="TopLoaction"/>
    <pivotTable tabId="9" name="Weekdays"/>
  </pivotTables>
  <data>
    <olap pivotCacheId="521652608">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DC9E757-1AE2-4C40-97D7-FFB7378C8824}" cache="Slicer_Month" caption="Filter by Month" columnCount="3" level="1" style="SlicerStyleLight1 2"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B1F00676-D052-4721-9E2C-32B4525081DA}" cache="Slicer_Month1" caption="Month" columnCount="2" level="1" style="SlicerStyleLight1 2" rowHeight="241300"/>
  <slicer name="Category" xr10:uid="{FEC5F88B-3DF2-4AA8-80C1-2B7FFF34F005}" cache="Slicer_Category" caption="Category" level="1" style="SlicerStyleLight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7.png"/></Relationships>
</file>

<file path=xl/webextensions/webextension1.xml><?xml version="1.0" encoding="utf-8"?>
<we:webextension xmlns:we="http://schemas.microsoft.com/office/webextensions/webextension/2010/11" id="{00000000-0008-0000-0400-00000C000000}">
  <we:reference id="wa200004689" version="1.0.0.0" store="en-US" storeType="OMEX"/>
  <we:alternateReferences>
    <we:reference id="wa200004689" version="1.0.0.0" store="wa200004689" storeType="OMEX"/>
  </we:alternateReferences>
  <we:properties>
    <we:property name="SourceData" value="{&quot;range&quot;:&quot;'Analysis 01'!S3:U13&quot;,&quot;worksheetId&quot;:&quot;{85D9D757-236F-4613-8913-626C56C0AC04}&quot;}"/>
    <we:property name="ZBILicenseSettings" value="{&quot;userInfo&quot;:{&quot;name&quot;:&quot;Bakhshial Hajano&quot;,&quot;email&quot;:&quot;bakhshial@outlook.com&quot;,&quot;userId&quot;:&quot;00000000-0000-0000-2506-2b42db07c8a0&quot;,&quot;organizationId&quot;:&quot;9188040d-6c67-4c5b-b112-36a304b66dad&quot;,&quot;isViewer&quot;:false,&quot;lastDisplayedOverlay&quot;:&quot;Wed, 17 Jul 2024 07:36:36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tru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tru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Δ Variance%&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6,&quot;titleFontColor&quot;:&quot;#000&quot;,&quot;titleText&quot;:&quot;Total Revenue and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1,&quot;showDataLabels&quot;:true,&quot;labelFontColor&quot;:&quot;#000&quot;,&quot;displayUnits&quot;:&quot;Auto&quot;,&quot;showUnits&quot;:0,&quot;decimalPlaces&quot;:1,&quot;decimalPlacesPercentage&quot;:1,&quot;suppressSmallValues&quot;:true,&quot;labelFontSize&quot;:11,&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previousYear&quot;,&quot;chartSort&quot;:2,&quot;categorySort&quot;:2,&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Valdez&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true,\&quot;textColor\&quot;:\&quot;\&quot;,\&quot;backgroundFill\&quot;:\&quot;\&quot;,\&quot;markerStyle\&quot;:5,\&quot;border\&quot;:\&quot;\&quot;,\&quot;showAsTable\&quot;:0,\&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tru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true,\&quot;textColor\&quot;:\&quot;\&quot;,\&quot;backgroundFill\&quot;:\&quot;\&quot;,\&quot;markerStyle\&quot;:5,\&quot;border\&quot;:\&quot;#FFFFFF\&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true,\&quot;textColor\&quot;:\&quot;\&quot;,\&quot;backgroundFill\&quot;:\&quot;\&quot;,\&quot;markerStyle\&quot;:5,\&quot;border\&quot;:\&quot;\&quot;,\&quot;showAsTable\&quot;:0,\&quot;hidden\&quot;:false,\&quot;hiddenFromGroups\&quot;:[]}}}&quot;,&quot;categoryFormatSettingsString&quot;:&quot;{\&quot;Myers-Lopez\&quot;:{\&quot;isBold\&quot;:true,\&quot;isItalic\&quot;:false,\&quot;textColor\&quot;:null,\&quot;highlightColor\&quot;:\&quot;\&quot;,\&quot;topBorder\&quot;:false},\&quot;Berg-Trujillo\&quot;:{\&quot;isBold\&quot;:true,\&quot;isItalic\&quot;:false,\&quot;textColor\&quot;:\&quot;\&quot;,\&quot;highlightColor\&quot;:\&quot;\&quot;,\&quot;topBorder\&quot;:false},\&quot;Lee-Myers\&quot;:{\&quot;isBold\&quot;:true,\&quot;isItalic\&quot;:false,\&quot;textColor\&quot;:\&quot;\&quot;,\&quot;highlightColor\&quot;:\&quot;\&quot;,\&quot;topBorder\&quot;:false},\&quot;Novak PLC\&quot;:{\&quot;isBold\&quot;:true,\&quot;isItalic\&quot;:false,\&quot;textColor\&quot;:null,\&quot;highlightColor\&quot;:\&quot;\&quot;,\&quot;topBorder\&quot;:false},\&quot;Miller\&quot;:{\&quot;isBold\&quot;:true,\&quot;isItalic\&quot;:false,\&quot;textColor\&quot;:null,\&quot;highlightColor\&quot;:\&quot;\&quot;,\&quot;topBorder\&quot;:false},\&quot;Martinez\&quot;:{\&quot;isBold\&quot;:true,\&quot;isItalic\&quot;:false,\&quot;textColor\&quot;:\&quot;\&quot;,\&quot;highlightColor\&quot;:\&quot;\&quot;,\&quot;topBorder\&quot;:false},\&quot;Valdez\&quot;:{\&quot;isBold\&quot;:true,\&quot;isItalic\&quot;:false,\&quot;textColor\&quot;:\&quot;\&quot;,\&quot;highlightColor\&quot;:\&quot;\&quot;,\&quot;topBorder\&quot;:false},\&quot;Thomas\&quot;:{\&quot;isBold\&quot;:true,\&quot;isItalic\&quot;:false,\&quot;textColor\&quot;:\&quot;\&quot;,\&quot;highlightColor\&quot;:\&quot;\&quot;,\&quot;topBorder\&quot;:false},\&quot;Barron-Fleming\&quot;:{\&quot;isBold\&quot;:true,\&quot;isItalic\&quot;:false,\&quot;textColor\&quot;:\&quot;\&quot;,\&quot;highlightColor\&quot;:\&quot;\&quot;,\&quot;topBorder\&quot;:false},\&quot;Lopez\&quot;:{\&quot;isBold\&quot;:true,\&quot;isItalic\&quot;:false,\&quot;textColor\&quot;:\&quot;\&quot;,\&quot;highlightColor\&quot;:\&quot;\&quot;,\&quot;topBorder\&quot;:false},\&quot;Total\&quot;:{\&quot;isBold\&quot;:true,\&quot;isItalic\&quot;:false,\&quot;textColor\&quot;:\&quot;\&quot;,\&quot;highlightColor\&quot;:\&quot;\&quot;,\&quot;topBorder\&quot;:false}}&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D1BBC51D-4FE3-4BF3-9FE3-D25C489EC050}"/>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3.vml"/><Relationship Id="rId7" Type="http://schemas.openxmlformats.org/officeDocument/2006/relationships/ctrlProp" Target="../ctrlProps/ctrlProp4.xml"/><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10" Type="http://schemas.microsoft.com/office/2007/relationships/slicer" Target="../slicers/slicer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6" Type="http://schemas.openxmlformats.org/officeDocument/2006/relationships/printerSettings" Target="../printerSettings/printerSettings6.bin"/><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04D01-B835-4527-94E9-33435C770E55}">
  <sheetPr codeName="Sheet2"/>
  <dimension ref="R1:Y5"/>
  <sheetViews>
    <sheetView showGridLines="0" showRowColHeaders="0" zoomScaleNormal="100" workbookViewId="0"/>
  </sheetViews>
  <sheetFormatPr defaultRowHeight="14.25" x14ac:dyDescent="0.45"/>
  <cols>
    <col min="1" max="16" width="9.06640625" style="5"/>
    <col min="17" max="17" width="20.1328125" style="5" customWidth="1"/>
    <col min="18" max="18" width="9.06640625" style="5"/>
    <col min="19" max="19" width="11.9296875" style="5" customWidth="1"/>
    <col min="20" max="20" width="6.796875" style="5" customWidth="1"/>
    <col min="21" max="16384" width="9.06640625" style="5"/>
  </cols>
  <sheetData>
    <row r="1" spans="18:25" ht="2.25" customHeight="1" x14ac:dyDescent="0.45">
      <c r="R1" s="4"/>
      <c r="S1" s="4"/>
      <c r="T1" s="4"/>
      <c r="U1" s="4"/>
      <c r="V1" s="4"/>
      <c r="W1" s="4"/>
      <c r="X1" s="4"/>
      <c r="Y1" s="4"/>
    </row>
    <row r="2" spans="18:25" ht="8.65" hidden="1" customHeight="1" x14ac:dyDescent="0.45">
      <c r="R2" s="4"/>
      <c r="S2" s="4"/>
      <c r="T2" s="4"/>
      <c r="U2" s="4"/>
      <c r="V2" s="4"/>
      <c r="W2" s="4"/>
      <c r="X2" s="4"/>
      <c r="Y2" s="4"/>
    </row>
    <row r="3" spans="18:25" hidden="1" x14ac:dyDescent="0.45">
      <c r="R3" s="4"/>
      <c r="S3" s="4"/>
      <c r="T3" s="4"/>
      <c r="U3" s="4"/>
      <c r="V3" s="4"/>
      <c r="W3" s="4"/>
      <c r="X3" s="4"/>
      <c r="Y3" s="4"/>
    </row>
    <row r="4" spans="18:25" hidden="1" x14ac:dyDescent="0.45">
      <c r="R4" s="4"/>
      <c r="S4" s="4"/>
      <c r="T4" s="4"/>
      <c r="U4" s="4"/>
      <c r="V4" s="4"/>
      <c r="W4" s="4"/>
      <c r="X4" s="4"/>
      <c r="Y4" s="4"/>
    </row>
    <row r="5" spans="18:25" ht="18.399999999999999" customHeight="1" x14ac:dyDescent="0.45">
      <c r="R5" s="4"/>
      <c r="S5" s="4"/>
      <c r="T5" s="4"/>
      <c r="U5" s="4"/>
      <c r="V5" s="4"/>
      <c r="W5" s="4"/>
      <c r="X5" s="4"/>
      <c r="Y5" s="4"/>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A9DB4-7707-4A7B-8DB9-2D1D8E1C57C5}">
  <sheetPr codeName="Sheet3"/>
  <dimension ref="B2:AH27"/>
  <sheetViews>
    <sheetView showGridLines="0" topLeftCell="V1" workbookViewId="0">
      <selection activeCell="AL23" sqref="AL23"/>
    </sheetView>
  </sheetViews>
  <sheetFormatPr defaultRowHeight="14.25" x14ac:dyDescent="0.45"/>
  <cols>
    <col min="2" max="2" width="8.46484375" bestFit="1" customWidth="1"/>
    <col min="3" max="3" width="12.3984375" bestFit="1" customWidth="1"/>
    <col min="4" max="4" width="10.3984375" bestFit="1" customWidth="1"/>
    <col min="8" max="8" width="10.06640625" customWidth="1"/>
    <col min="9" max="9" width="11.86328125" customWidth="1"/>
    <col min="16" max="16" width="9.06640625" style="17"/>
    <col min="18" max="18" width="12.3984375" bestFit="1" customWidth="1"/>
    <col min="19" max="19" width="10.3984375" bestFit="1" customWidth="1"/>
    <col min="20" max="20" width="13.46484375" bestFit="1" customWidth="1"/>
    <col min="22" max="22" width="9.06640625" style="24"/>
    <col min="24" max="24" width="9.265625" bestFit="1" customWidth="1"/>
    <col min="25" max="25" width="12.3984375" bestFit="1" customWidth="1"/>
    <col min="26" max="26" width="13.46484375" bestFit="1" customWidth="1"/>
    <col min="31" max="31" width="10.6640625" bestFit="1" customWidth="1"/>
    <col min="32" max="32" width="12.3984375" bestFit="1" customWidth="1"/>
    <col min="33" max="33" width="13.46484375" bestFit="1" customWidth="1"/>
  </cols>
  <sheetData>
    <row r="2" spans="2:34" x14ac:dyDescent="0.45">
      <c r="B2" s="10" t="s">
        <v>23</v>
      </c>
      <c r="C2" s="11" t="s">
        <v>0</v>
      </c>
      <c r="D2" s="11" t="s">
        <v>10</v>
      </c>
      <c r="I2" s="11"/>
      <c r="R2" s="11" t="s">
        <v>0</v>
      </c>
      <c r="S2" s="11" t="s">
        <v>10</v>
      </c>
      <c r="T2" s="16" t="s">
        <v>42</v>
      </c>
    </row>
    <row r="3" spans="2:34" x14ac:dyDescent="0.45">
      <c r="B3" s="11" t="s">
        <v>28</v>
      </c>
      <c r="C3" s="12">
        <v>444162.52000000014</v>
      </c>
      <c r="D3" s="12">
        <v>439042</v>
      </c>
      <c r="F3" s="13" t="str">
        <f>B2</f>
        <v>Month</v>
      </c>
      <c r="G3" s="13" t="str">
        <f t="shared" ref="G3:H3" si="0">C2</f>
        <v>Total Revenue</v>
      </c>
      <c r="H3" s="14" t="str">
        <f t="shared" si="0"/>
        <v>Total Target</v>
      </c>
      <c r="I3" s="13" t="s">
        <v>39</v>
      </c>
      <c r="L3" s="13" t="s">
        <v>23</v>
      </c>
      <c r="M3" s="13" t="s">
        <v>27</v>
      </c>
      <c r="R3" s="12">
        <v>5446809.4700000202</v>
      </c>
      <c r="S3" s="12">
        <v>5254990</v>
      </c>
      <c r="T3" s="15">
        <f>(GETPIVOTDATA("[Measures].[Total Revenue]",$R$2)-GETPIVOTDATA("[Measures].[Total Target]",$R$2))/GETPIVOTDATA("[Measures].[Total Target]",$R$2)</f>
        <v>3.6502347292767488E-2</v>
      </c>
    </row>
    <row r="4" spans="2:34" x14ac:dyDescent="0.45">
      <c r="B4" s="11" t="s">
        <v>29</v>
      </c>
      <c r="C4" s="12">
        <v>423741.52000000037</v>
      </c>
      <c r="D4" s="12">
        <v>431279</v>
      </c>
      <c r="F4" s="11" t="str">
        <f t="shared" ref="F4:F15" si="1">B3</f>
        <v>Jan</v>
      </c>
      <c r="G4" s="12">
        <f t="shared" ref="G4:G15" si="2">C3</f>
        <v>444162.52000000014</v>
      </c>
      <c r="H4" s="12">
        <f t="shared" ref="H4:H15" si="3">D3</f>
        <v>439042</v>
      </c>
      <c r="I4" s="12" t="str">
        <f t="shared" ref="I4:I15" si="4">IF(G4=Large_1,G4,IF(G4=Large_2,G4,""))</f>
        <v/>
      </c>
      <c r="L4" s="11" t="str">
        <f>F4</f>
        <v>Jan</v>
      </c>
      <c r="M4" s="15">
        <f>(G4-H4)/H4</f>
        <v>1.1662938853230749E-2</v>
      </c>
      <c r="X4" s="10" t="s">
        <v>47</v>
      </c>
      <c r="Y4" s="11" t="s">
        <v>0</v>
      </c>
      <c r="Z4" s="11" t="s">
        <v>46</v>
      </c>
    </row>
    <row r="5" spans="2:34" x14ac:dyDescent="0.45">
      <c r="B5" s="11" t="s">
        <v>30</v>
      </c>
      <c r="C5" s="12">
        <v>468344.26999999949</v>
      </c>
      <c r="D5" s="12">
        <v>445591</v>
      </c>
      <c r="F5" s="11" t="str">
        <f t="shared" si="1"/>
        <v>Feb</v>
      </c>
      <c r="G5" s="12">
        <f t="shared" si="2"/>
        <v>423741.52000000037</v>
      </c>
      <c r="H5" s="12">
        <f t="shared" si="3"/>
        <v>431279</v>
      </c>
      <c r="I5" s="12" t="str">
        <f t="shared" si="4"/>
        <v/>
      </c>
      <c r="L5" s="15" t="str">
        <f t="shared" ref="L5:L15" si="5">F5</f>
        <v>Feb</v>
      </c>
      <c r="M5" s="15">
        <f t="shared" ref="M5:M15" si="6">(G5-H5)/H5</f>
        <v>-1.7477039225187483E-2</v>
      </c>
      <c r="X5" s="11" t="s">
        <v>48</v>
      </c>
      <c r="Y5" s="12">
        <v>1336248.3099999984</v>
      </c>
      <c r="Z5" s="15"/>
      <c r="AE5" s="10" t="s">
        <v>222</v>
      </c>
      <c r="AF5" s="11" t="s">
        <v>0</v>
      </c>
      <c r="AG5" s="11" t="s">
        <v>46</v>
      </c>
      <c r="AH5" s="11"/>
    </row>
    <row r="6" spans="2:34" x14ac:dyDescent="0.45">
      <c r="B6" s="11" t="s">
        <v>24</v>
      </c>
      <c r="C6" s="12">
        <v>448652.76000000007</v>
      </c>
      <c r="D6" s="12">
        <v>453071</v>
      </c>
      <c r="F6" s="11" t="str">
        <f t="shared" si="1"/>
        <v>Mar</v>
      </c>
      <c r="G6" s="12">
        <f t="shared" si="2"/>
        <v>468344.26999999949</v>
      </c>
      <c r="H6" s="12">
        <f t="shared" si="3"/>
        <v>445591</v>
      </c>
      <c r="I6" s="12" t="str">
        <f t="shared" si="4"/>
        <v/>
      </c>
      <c r="L6" s="11" t="str">
        <f t="shared" si="5"/>
        <v>Mar</v>
      </c>
      <c r="M6" s="15">
        <f t="shared" si="6"/>
        <v>5.1063127397096203E-2</v>
      </c>
      <c r="R6" s="12">
        <f>GETPIVOTDATA("[Measures].[Total Revenue]",$R$2)</f>
        <v>5446809.4700000202</v>
      </c>
      <c r="S6" s="12">
        <f>GETPIVOTDATA("[Measures].[Total Target]",$R$2)</f>
        <v>5254990</v>
      </c>
      <c r="X6" s="11" t="s">
        <v>49</v>
      </c>
      <c r="Y6" s="12">
        <v>1384874.5400000024</v>
      </c>
      <c r="Z6" s="15">
        <v>3.6390115247370451E-2</v>
      </c>
      <c r="AE6" s="11" t="s">
        <v>103</v>
      </c>
      <c r="AF6" s="12">
        <v>765868.27999999898</v>
      </c>
      <c r="AG6" s="19"/>
      <c r="AH6" s="11"/>
    </row>
    <row r="7" spans="2:34" x14ac:dyDescent="0.45">
      <c r="B7" s="11" t="s">
        <v>31</v>
      </c>
      <c r="C7" s="12">
        <v>480720.64000000001</v>
      </c>
      <c r="D7" s="12">
        <v>444167</v>
      </c>
      <c r="F7" s="11" t="str">
        <f t="shared" si="1"/>
        <v>Apr</v>
      </c>
      <c r="G7" s="12">
        <f t="shared" si="2"/>
        <v>448652.76000000007</v>
      </c>
      <c r="H7" s="12">
        <f t="shared" si="3"/>
        <v>453071</v>
      </c>
      <c r="I7" s="12" t="str">
        <f t="shared" si="4"/>
        <v/>
      </c>
      <c r="L7" s="11" t="str">
        <f t="shared" si="5"/>
        <v>Apr</v>
      </c>
      <c r="M7" s="15">
        <f t="shared" si="6"/>
        <v>-9.7517607615581932E-3</v>
      </c>
      <c r="T7" s="18">
        <f>T3</f>
        <v>3.6502347292767488E-2</v>
      </c>
      <c r="X7" s="11" t="s">
        <v>50</v>
      </c>
      <c r="Y7" s="12">
        <v>1362939.5400000014</v>
      </c>
      <c r="Z7" s="15">
        <v>-1.5838979897775357E-2</v>
      </c>
      <c r="AE7" s="11" t="s">
        <v>104</v>
      </c>
      <c r="AF7" s="12">
        <v>789470.8800000028</v>
      </c>
      <c r="AG7" s="19">
        <v>3.0818093158269787E-2</v>
      </c>
      <c r="AH7" s="11"/>
    </row>
    <row r="8" spans="2:34" x14ac:dyDescent="0.45">
      <c r="B8" s="11" t="s">
        <v>32</v>
      </c>
      <c r="C8" s="12">
        <v>455501.13999999996</v>
      </c>
      <c r="D8" s="12">
        <v>421979</v>
      </c>
      <c r="F8" s="11" t="str">
        <f t="shared" si="1"/>
        <v>May</v>
      </c>
      <c r="G8" s="12">
        <f t="shared" si="2"/>
        <v>480720.64000000001</v>
      </c>
      <c r="H8" s="12">
        <f t="shared" si="3"/>
        <v>444167</v>
      </c>
      <c r="I8" s="12">
        <f t="shared" si="4"/>
        <v>480720.64000000001</v>
      </c>
      <c r="L8" s="11" t="str">
        <f t="shared" si="5"/>
        <v>May</v>
      </c>
      <c r="M8" s="15">
        <f t="shared" si="6"/>
        <v>8.2297063942165932E-2</v>
      </c>
      <c r="X8" s="11" t="s">
        <v>51</v>
      </c>
      <c r="Y8" s="12">
        <v>1362747.0800000008</v>
      </c>
      <c r="Z8" s="15">
        <v>-1.4120949194904202E-4</v>
      </c>
      <c r="AE8" s="11" t="s">
        <v>105</v>
      </c>
      <c r="AF8" s="12">
        <v>772166.82999999914</v>
      </c>
      <c r="AG8" s="19">
        <v>-2.1918541187996184E-2</v>
      </c>
      <c r="AH8" s="11"/>
    </row>
    <row r="9" spans="2:34" x14ac:dyDescent="0.45">
      <c r="B9" s="11" t="s">
        <v>33</v>
      </c>
      <c r="C9" s="12">
        <v>433725.86000000045</v>
      </c>
      <c r="D9" s="12">
        <v>456718</v>
      </c>
      <c r="F9" s="11" t="str">
        <f t="shared" si="1"/>
        <v>Jun</v>
      </c>
      <c r="G9" s="12">
        <f t="shared" si="2"/>
        <v>455501.13999999996</v>
      </c>
      <c r="H9" s="12">
        <f t="shared" si="3"/>
        <v>421979</v>
      </c>
      <c r="I9" s="12" t="str">
        <f t="shared" si="4"/>
        <v/>
      </c>
      <c r="L9" s="11" t="str">
        <f t="shared" si="5"/>
        <v>Jun</v>
      </c>
      <c r="M9" s="15">
        <f t="shared" si="6"/>
        <v>7.9440303901378878E-2</v>
      </c>
      <c r="AE9" s="11" t="s">
        <v>106</v>
      </c>
      <c r="AF9" s="12">
        <v>774303.62999999756</v>
      </c>
      <c r="AG9" s="19">
        <v>2.7672776361015393E-3</v>
      </c>
      <c r="AH9" s="11"/>
    </row>
    <row r="10" spans="2:34" x14ac:dyDescent="0.45">
      <c r="B10" s="11" t="s">
        <v>34</v>
      </c>
      <c r="C10" s="12">
        <v>485766.24999999977</v>
      </c>
      <c r="D10" s="12">
        <v>431727</v>
      </c>
      <c r="F10" s="11" t="str">
        <f t="shared" si="1"/>
        <v>Jul</v>
      </c>
      <c r="G10" s="12">
        <f t="shared" si="2"/>
        <v>433725.86000000045</v>
      </c>
      <c r="H10" s="12">
        <f t="shared" si="3"/>
        <v>456718</v>
      </c>
      <c r="I10" s="12" t="str">
        <f t="shared" si="4"/>
        <v/>
      </c>
      <c r="L10" s="11" t="str">
        <f t="shared" si="5"/>
        <v>Jul</v>
      </c>
      <c r="M10" s="15">
        <f t="shared" si="6"/>
        <v>-5.0342092932618265E-2</v>
      </c>
      <c r="S10" s="18"/>
      <c r="AE10" s="11" t="s">
        <v>107</v>
      </c>
      <c r="AF10" s="12">
        <v>795985.00999999966</v>
      </c>
      <c r="AG10" s="19">
        <v>2.8001134387039057E-2</v>
      </c>
    </row>
    <row r="11" spans="2:34" x14ac:dyDescent="0.45">
      <c r="B11" s="11" t="s">
        <v>35</v>
      </c>
      <c r="C11" s="12">
        <v>443447.4300000004</v>
      </c>
      <c r="D11" s="12">
        <v>446912</v>
      </c>
      <c r="F11" s="11" t="str">
        <f t="shared" si="1"/>
        <v>Aug</v>
      </c>
      <c r="G11" s="12">
        <f t="shared" si="2"/>
        <v>485766.24999999977</v>
      </c>
      <c r="H11" s="12">
        <f t="shared" si="3"/>
        <v>431727</v>
      </c>
      <c r="I11" s="12">
        <f t="shared" si="4"/>
        <v>485766.24999999977</v>
      </c>
      <c r="L11" s="11" t="str">
        <f t="shared" si="5"/>
        <v>Aug</v>
      </c>
      <c r="M11" s="15">
        <f t="shared" si="6"/>
        <v>0.12516995694038077</v>
      </c>
      <c r="AE11" s="11" t="s">
        <v>108</v>
      </c>
      <c r="AF11" s="12">
        <v>762351.78000000084</v>
      </c>
      <c r="AG11" s="19">
        <v>-4.225359721284052E-2</v>
      </c>
    </row>
    <row r="12" spans="2:34" x14ac:dyDescent="0.45">
      <c r="B12" s="11" t="s">
        <v>36</v>
      </c>
      <c r="C12" s="12">
        <v>458984.37999999971</v>
      </c>
      <c r="D12" s="12">
        <v>414360</v>
      </c>
      <c r="F12" s="11" t="str">
        <f t="shared" si="1"/>
        <v>Sep</v>
      </c>
      <c r="G12" s="12">
        <f t="shared" si="2"/>
        <v>443447.4300000004</v>
      </c>
      <c r="H12" s="12">
        <f t="shared" si="3"/>
        <v>446912</v>
      </c>
      <c r="I12" s="12" t="str">
        <f t="shared" si="4"/>
        <v/>
      </c>
      <c r="L12" s="11" t="str">
        <f t="shared" si="5"/>
        <v>Sep</v>
      </c>
      <c r="M12" s="15">
        <f t="shared" si="6"/>
        <v>-7.7522420521256973E-3</v>
      </c>
      <c r="AE12" s="11" t="s">
        <v>109</v>
      </c>
      <c r="AF12" s="12">
        <v>786663.06000000041</v>
      </c>
      <c r="AG12" s="19">
        <v>3.1889844869253843E-2</v>
      </c>
    </row>
    <row r="13" spans="2:34" x14ac:dyDescent="0.45">
      <c r="B13" s="11" t="s">
        <v>37</v>
      </c>
      <c r="C13" s="12">
        <v>462537.40999999939</v>
      </c>
      <c r="D13" s="12">
        <v>413371</v>
      </c>
      <c r="F13" s="11" t="str">
        <f t="shared" si="1"/>
        <v>Oct</v>
      </c>
      <c r="G13" s="12">
        <f t="shared" si="2"/>
        <v>458984.37999999971</v>
      </c>
      <c r="H13" s="12">
        <f t="shared" si="3"/>
        <v>414360</v>
      </c>
      <c r="I13" s="12" t="str">
        <f t="shared" si="4"/>
        <v/>
      </c>
      <c r="L13" s="11" t="str">
        <f t="shared" si="5"/>
        <v>Oct</v>
      </c>
      <c r="M13" s="15">
        <f t="shared" si="6"/>
        <v>0.10769470991408368</v>
      </c>
    </row>
    <row r="14" spans="2:34" x14ac:dyDescent="0.45">
      <c r="B14" s="11" t="s">
        <v>38</v>
      </c>
      <c r="C14" s="12">
        <v>441225.2900000001</v>
      </c>
      <c r="D14" s="12">
        <v>456773</v>
      </c>
      <c r="F14" s="11" t="str">
        <f t="shared" si="1"/>
        <v>Nov</v>
      </c>
      <c r="G14" s="12">
        <f t="shared" si="2"/>
        <v>462537.40999999939</v>
      </c>
      <c r="H14" s="12">
        <f t="shared" si="3"/>
        <v>413371</v>
      </c>
      <c r="I14" s="12" t="str">
        <f t="shared" si="4"/>
        <v/>
      </c>
      <c r="L14" s="11" t="str">
        <f t="shared" si="5"/>
        <v>Nov</v>
      </c>
      <c r="M14" s="15">
        <f t="shared" si="6"/>
        <v>0.11894015303443975</v>
      </c>
      <c r="R14" s="10" t="s">
        <v>43</v>
      </c>
      <c r="S14" s="11" t="s">
        <v>0</v>
      </c>
      <c r="T14" s="11" t="s">
        <v>46</v>
      </c>
    </row>
    <row r="15" spans="2:34" x14ac:dyDescent="0.45">
      <c r="F15" s="11" t="str">
        <f t="shared" si="1"/>
        <v>Dec</v>
      </c>
      <c r="G15" s="12">
        <f t="shared" si="2"/>
        <v>441225.2900000001</v>
      </c>
      <c r="H15" s="12">
        <f t="shared" si="3"/>
        <v>456773</v>
      </c>
      <c r="I15" s="12" t="str">
        <f t="shared" si="4"/>
        <v/>
      </c>
      <c r="L15" s="11" t="str">
        <f t="shared" si="5"/>
        <v>Dec</v>
      </c>
      <c r="M15" s="15">
        <f t="shared" si="6"/>
        <v>-3.4038154619471607E-2</v>
      </c>
      <c r="R15" s="11" t="s">
        <v>44</v>
      </c>
      <c r="S15" s="12">
        <v>3894278.1300000134</v>
      </c>
      <c r="T15" s="19">
        <v>0.7149649995008911</v>
      </c>
      <c r="X15" s="11" t="str">
        <f>X4</f>
        <v>Quarter</v>
      </c>
      <c r="Y15" s="11" t="str">
        <f>Y4</f>
        <v>Total Revenue</v>
      </c>
      <c r="Z15" s="11" t="s">
        <v>39</v>
      </c>
      <c r="AA15" s="11" t="s">
        <v>52</v>
      </c>
    </row>
    <row r="16" spans="2:34" x14ac:dyDescent="0.45">
      <c r="R16" s="11" t="s">
        <v>45</v>
      </c>
      <c r="S16" s="12">
        <v>1552531.3400000015</v>
      </c>
      <c r="T16" s="19">
        <v>0.2850350004991079</v>
      </c>
      <c r="X16" s="11" t="str">
        <f t="shared" ref="X16" si="7">X5</f>
        <v>Q-1</v>
      </c>
      <c r="Y16" s="12">
        <f>Y5</f>
        <v>1336248.3099999984</v>
      </c>
      <c r="Z16" s="11" t="str">
        <f>IF(Y16&gt;AA16,Y16,"")</f>
        <v/>
      </c>
      <c r="AA16" s="12">
        <f>AVERAGE($Y$16:$Y$19)</f>
        <v>1361702.3675000006</v>
      </c>
      <c r="AE16" t="str">
        <f>AE5</f>
        <v>WeekDay</v>
      </c>
      <c r="AF16" t="str">
        <f>AF5</f>
        <v>Total Revenue</v>
      </c>
      <c r="AG16" t="s">
        <v>39</v>
      </c>
      <c r="AH16" t="s">
        <v>52</v>
      </c>
    </row>
    <row r="17" spans="7:34" x14ac:dyDescent="0.45">
      <c r="X17" s="11" t="str">
        <f t="shared" ref="X17:Y17" si="8">X6</f>
        <v>Q-2</v>
      </c>
      <c r="Y17" s="12">
        <f t="shared" si="8"/>
        <v>1384874.5400000024</v>
      </c>
      <c r="Z17" s="11">
        <f t="shared" ref="Z17:Z19" si="9">IF(Y17&gt;AA17,Y17,"")</f>
        <v>1384874.5400000024</v>
      </c>
      <c r="AA17" s="12">
        <f t="shared" ref="AA17:AA19" si="10">AVERAGE($Y$16:$Y$19)</f>
        <v>1361702.3675000006</v>
      </c>
      <c r="AE17" t="str">
        <f t="shared" ref="AE17:AF17" si="11">AE6</f>
        <v>Sun</v>
      </c>
      <c r="AF17" s="12">
        <f t="shared" si="11"/>
        <v>765868.27999999898</v>
      </c>
      <c r="AG17" t="str">
        <f>IF(AF17&gt;AH17,AF17,"")</f>
        <v/>
      </c>
      <c r="AH17" s="12">
        <f>AVERAGE($AF$17:$AF$23)</f>
        <v>778115.63857142848</v>
      </c>
    </row>
    <row r="18" spans="7:34" x14ac:dyDescent="0.45">
      <c r="G18">
        <v>1</v>
      </c>
      <c r="H18" s="12">
        <f>LARGE($G$4:$G$14,G18)</f>
        <v>485766.24999999977</v>
      </c>
      <c r="I18" t="s">
        <v>40</v>
      </c>
      <c r="X18" s="11" t="str">
        <f t="shared" ref="X18:Y18" si="12">X7</f>
        <v>Q-3</v>
      </c>
      <c r="Y18" s="12">
        <f t="shared" si="12"/>
        <v>1362939.5400000014</v>
      </c>
      <c r="Z18" s="11">
        <f t="shared" si="9"/>
        <v>1362939.5400000014</v>
      </c>
      <c r="AA18" s="12">
        <f t="shared" si="10"/>
        <v>1361702.3675000006</v>
      </c>
      <c r="AE18" t="str">
        <f t="shared" ref="AE18:AF18" si="13">AE7</f>
        <v>Mon</v>
      </c>
      <c r="AF18" s="12">
        <f t="shared" si="13"/>
        <v>789470.8800000028</v>
      </c>
      <c r="AG18">
        <f t="shared" ref="AG18:AG23" si="14">IF(AF18&gt;AH18,AF18,"")</f>
        <v>789470.8800000028</v>
      </c>
      <c r="AH18" s="12">
        <f t="shared" ref="AH18:AH23" si="15">AVERAGE($AF$17:$AF$23)</f>
        <v>778115.63857142848</v>
      </c>
    </row>
    <row r="19" spans="7:34" x14ac:dyDescent="0.45">
      <c r="G19">
        <v>2</v>
      </c>
      <c r="H19" s="12">
        <f>LARGE($G$4:$G$14,G19)</f>
        <v>480720.64000000001</v>
      </c>
      <c r="I19" t="s">
        <v>41</v>
      </c>
      <c r="X19" s="11" t="str">
        <f t="shared" ref="X19:Y19" si="16">X8</f>
        <v>Q-4</v>
      </c>
      <c r="Y19" s="12">
        <f t="shared" si="16"/>
        <v>1362747.0800000008</v>
      </c>
      <c r="Z19" s="11">
        <f t="shared" si="9"/>
        <v>1362747.0800000008</v>
      </c>
      <c r="AA19" s="12">
        <f t="shared" si="10"/>
        <v>1361702.3675000006</v>
      </c>
      <c r="AE19" t="str">
        <f t="shared" ref="AE19:AF19" si="17">AE8</f>
        <v>Tue</v>
      </c>
      <c r="AF19" s="12">
        <f t="shared" si="17"/>
        <v>772166.82999999914</v>
      </c>
      <c r="AG19" t="str">
        <f t="shared" si="14"/>
        <v/>
      </c>
      <c r="AH19" s="12">
        <f t="shared" si="15"/>
        <v>778115.63857142848</v>
      </c>
    </row>
    <row r="20" spans="7:34" x14ac:dyDescent="0.45">
      <c r="S20" s="12">
        <f>GETPIVOTDATA("[Measures].[Total Revenue]",$R$14,"[Dates].[WeekType]","[Dates].[WeekType].&amp;[Weekday]")</f>
        <v>3894278.1300000134</v>
      </c>
      <c r="AE20" t="str">
        <f t="shared" ref="AE20:AF20" si="18">AE9</f>
        <v>Wed</v>
      </c>
      <c r="AF20" s="12">
        <f t="shared" si="18"/>
        <v>774303.62999999756</v>
      </c>
      <c r="AG20" t="str">
        <f t="shared" si="14"/>
        <v/>
      </c>
      <c r="AH20" s="12">
        <f t="shared" si="15"/>
        <v>778115.63857142848</v>
      </c>
    </row>
    <row r="21" spans="7:34" x14ac:dyDescent="0.45">
      <c r="S21" s="12">
        <f>GETPIVOTDATA("[Measures].[Total Revenue]",$R$14,"[Dates].[WeekType]","[Dates].[WeekType].&amp;[Weekend]")</f>
        <v>1552531.3400000015</v>
      </c>
      <c r="AE21" t="str">
        <f t="shared" ref="AE21:AF21" si="19">AE10</f>
        <v>Thu</v>
      </c>
      <c r="AF21" s="12">
        <f t="shared" si="19"/>
        <v>795985.00999999966</v>
      </c>
      <c r="AG21">
        <f t="shared" si="14"/>
        <v>795985.00999999966</v>
      </c>
      <c r="AH21" s="12">
        <f t="shared" si="15"/>
        <v>778115.63857142848</v>
      </c>
    </row>
    <row r="22" spans="7:34" x14ac:dyDescent="0.45">
      <c r="AE22" t="str">
        <f t="shared" ref="AE22:AF22" si="20">AE11</f>
        <v>Fri</v>
      </c>
      <c r="AF22" s="12">
        <f t="shared" si="20"/>
        <v>762351.78000000084</v>
      </c>
      <c r="AG22" t="str">
        <f t="shared" si="14"/>
        <v/>
      </c>
      <c r="AH22" s="12">
        <f t="shared" si="15"/>
        <v>778115.63857142848</v>
      </c>
    </row>
    <row r="23" spans="7:34" x14ac:dyDescent="0.45">
      <c r="AE23" t="str">
        <f t="shared" ref="AE23:AF23" si="21">AE12</f>
        <v>Sat</v>
      </c>
      <c r="AF23" s="12">
        <f t="shared" si="21"/>
        <v>786663.06000000041</v>
      </c>
      <c r="AG23">
        <f t="shared" si="14"/>
        <v>786663.06000000041</v>
      </c>
      <c r="AH23" s="12">
        <f t="shared" si="15"/>
        <v>778115.63857142848</v>
      </c>
    </row>
    <row r="25" spans="7:34" x14ac:dyDescent="0.45">
      <c r="X25" t="s">
        <v>53</v>
      </c>
    </row>
    <row r="27" spans="7:34" x14ac:dyDescent="0.45">
      <c r="X27" t="str">
        <f>_xlfn.TEXTJOIN(" ",,"The line in the chart indicate",TEXT(AA16,"$#,#"),"Averange Revenue")</f>
        <v>The line in the chart indicate $1,361,702 Averange Revenue</v>
      </c>
      <c r="AF27" t="str">
        <f>_xlfn.TEXTJOIN(" ",,"The line in the chart indicate",TEXT(AH17,"$#,#"),"Averange Revenue")</f>
        <v>The line in the chart indicate $778,116 Averange Revenue</v>
      </c>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08C10-6714-4811-9B0D-A5031D65679B}">
  <sheetPr codeName="Sheet4"/>
  <dimension ref="C5:AC31"/>
  <sheetViews>
    <sheetView showGridLines="0" workbookViewId="0">
      <selection activeCell="H22" sqref="H22:Q31"/>
    </sheetView>
  </sheetViews>
  <sheetFormatPr defaultRowHeight="14.25" x14ac:dyDescent="0.45"/>
  <cols>
    <col min="8" max="17" width="3.33203125" customWidth="1"/>
    <col min="19" max="28" width="3.33203125" customWidth="1"/>
  </cols>
  <sheetData>
    <row r="5" spans="3:29" x14ac:dyDescent="0.45">
      <c r="C5" t="s">
        <v>45</v>
      </c>
      <c r="D5" s="23">
        <f>GETPIVOTDATA("[__Xl2].[Measures].[Total Revenue]",'Analysis 02'!$R$14,"[Dates].[WeekType]","[Dates].[WeekType].&amp;[Weekend]")</f>
        <v>0.2850350004991079</v>
      </c>
    </row>
    <row r="6" spans="3:29" x14ac:dyDescent="0.45">
      <c r="C6" t="s">
        <v>44</v>
      </c>
      <c r="D6" s="23">
        <f>GETPIVOTDATA("[__Xl2].[Measures].[Total Revenue]",'Analysis 02'!$R$14,"[Dates].[WeekType]","[Dates].[WeekType].&amp;[Weekday]")</f>
        <v>0.7149649995008911</v>
      </c>
      <c r="AC6" t="s">
        <v>44</v>
      </c>
    </row>
    <row r="7" spans="3:29" ht="14.65" thickBot="1" x14ac:dyDescent="0.5">
      <c r="S7" s="20">
        <f t="shared" ref="S7:S14" si="0">S8+10</f>
        <v>91</v>
      </c>
      <c r="T7" s="20">
        <f t="shared" ref="T7:T15" si="1">T8+10</f>
        <v>92</v>
      </c>
      <c r="U7" s="20">
        <f t="shared" ref="U7:U15" si="2">U8+10</f>
        <v>93</v>
      </c>
      <c r="V7" s="20">
        <f t="shared" ref="V7:V15" si="3">V8+10</f>
        <v>94</v>
      </c>
      <c r="W7" s="20">
        <f t="shared" ref="W7:W15" si="4">W8+10</f>
        <v>95</v>
      </c>
      <c r="X7" s="20">
        <f t="shared" ref="X7:X15" si="5">X8+10</f>
        <v>96</v>
      </c>
      <c r="Y7" s="20">
        <f t="shared" ref="Y7:Y15" si="6">Y8+10</f>
        <v>97</v>
      </c>
      <c r="Z7" s="20">
        <f t="shared" ref="Z7:Z15" si="7">Z8+10</f>
        <v>98</v>
      </c>
      <c r="AA7" s="20">
        <f t="shared" ref="AA7:AA15" si="8">AA8+10</f>
        <v>99</v>
      </c>
      <c r="AB7" s="20">
        <f t="shared" ref="AB7:AB15" si="9">AB8+10</f>
        <v>100</v>
      </c>
    </row>
    <row r="8" spans="3:29" ht="14.65" thickBot="1" x14ac:dyDescent="0.5">
      <c r="S8" s="21">
        <f t="shared" si="0"/>
        <v>81</v>
      </c>
      <c r="T8" s="21">
        <f t="shared" si="1"/>
        <v>82</v>
      </c>
      <c r="U8" s="21">
        <f t="shared" si="2"/>
        <v>83</v>
      </c>
      <c r="V8" s="21">
        <f t="shared" si="3"/>
        <v>84</v>
      </c>
      <c r="W8" s="21">
        <f t="shared" si="4"/>
        <v>85</v>
      </c>
      <c r="X8" s="21">
        <f t="shared" si="5"/>
        <v>86</v>
      </c>
      <c r="Y8" s="21">
        <f t="shared" si="6"/>
        <v>87</v>
      </c>
      <c r="Z8" s="21">
        <f t="shared" si="7"/>
        <v>88</v>
      </c>
      <c r="AA8" s="21">
        <f t="shared" si="8"/>
        <v>89</v>
      </c>
      <c r="AB8" s="21">
        <f t="shared" si="9"/>
        <v>90</v>
      </c>
    </row>
    <row r="9" spans="3:29" ht="14.65" thickBot="1" x14ac:dyDescent="0.5">
      <c r="S9" s="21">
        <f t="shared" si="0"/>
        <v>71</v>
      </c>
      <c r="T9" s="21">
        <f t="shared" si="1"/>
        <v>72</v>
      </c>
      <c r="U9" s="21">
        <f t="shared" si="2"/>
        <v>73</v>
      </c>
      <c r="V9" s="21">
        <f t="shared" si="3"/>
        <v>74</v>
      </c>
      <c r="W9" s="21">
        <f t="shared" si="4"/>
        <v>75</v>
      </c>
      <c r="X9" s="21">
        <f t="shared" si="5"/>
        <v>76</v>
      </c>
      <c r="Y9" s="21">
        <f t="shared" si="6"/>
        <v>77</v>
      </c>
      <c r="Z9" s="21">
        <f t="shared" si="7"/>
        <v>78</v>
      </c>
      <c r="AA9" s="21">
        <f t="shared" si="8"/>
        <v>79</v>
      </c>
      <c r="AB9" s="21">
        <f t="shared" si="9"/>
        <v>80</v>
      </c>
    </row>
    <row r="10" spans="3:29" ht="14.65" thickBot="1" x14ac:dyDescent="0.5">
      <c r="S10" s="21">
        <f t="shared" si="0"/>
        <v>61</v>
      </c>
      <c r="T10" s="21">
        <f t="shared" si="1"/>
        <v>62</v>
      </c>
      <c r="U10" s="21">
        <f t="shared" si="2"/>
        <v>63</v>
      </c>
      <c r="V10" s="21">
        <f t="shared" si="3"/>
        <v>64</v>
      </c>
      <c r="W10" s="21">
        <f t="shared" si="4"/>
        <v>65</v>
      </c>
      <c r="X10" s="21">
        <f t="shared" si="5"/>
        <v>66</v>
      </c>
      <c r="Y10" s="21">
        <f t="shared" si="6"/>
        <v>67</v>
      </c>
      <c r="Z10" s="21">
        <f t="shared" si="7"/>
        <v>68</v>
      </c>
      <c r="AA10" s="21">
        <f t="shared" si="8"/>
        <v>69</v>
      </c>
      <c r="AB10" s="21">
        <f t="shared" si="9"/>
        <v>70</v>
      </c>
    </row>
    <row r="11" spans="3:29" ht="14.65" thickBot="1" x14ac:dyDescent="0.5">
      <c r="S11" s="21">
        <f t="shared" si="0"/>
        <v>51</v>
      </c>
      <c r="T11" s="21">
        <f t="shared" si="1"/>
        <v>52</v>
      </c>
      <c r="U11" s="21">
        <f t="shared" si="2"/>
        <v>53</v>
      </c>
      <c r="V11" s="21">
        <f t="shared" si="3"/>
        <v>54</v>
      </c>
      <c r="W11" s="21">
        <f t="shared" si="4"/>
        <v>55</v>
      </c>
      <c r="X11" s="21">
        <f t="shared" si="5"/>
        <v>56</v>
      </c>
      <c r="Y11" s="21">
        <f t="shared" si="6"/>
        <v>57</v>
      </c>
      <c r="Z11" s="21">
        <f t="shared" si="7"/>
        <v>58</v>
      </c>
      <c r="AA11" s="21">
        <f t="shared" si="8"/>
        <v>59</v>
      </c>
      <c r="AB11" s="21">
        <f t="shared" si="9"/>
        <v>60</v>
      </c>
    </row>
    <row r="12" spans="3:29" ht="14.65" thickBot="1" x14ac:dyDescent="0.5">
      <c r="S12" s="21">
        <f t="shared" si="0"/>
        <v>41</v>
      </c>
      <c r="T12" s="21">
        <f t="shared" si="1"/>
        <v>42</v>
      </c>
      <c r="U12" s="21">
        <f t="shared" si="2"/>
        <v>43</v>
      </c>
      <c r="V12" s="21">
        <f t="shared" si="3"/>
        <v>44</v>
      </c>
      <c r="W12" s="21">
        <f t="shared" si="4"/>
        <v>45</v>
      </c>
      <c r="X12" s="21">
        <f t="shared" si="5"/>
        <v>46</v>
      </c>
      <c r="Y12" s="21">
        <f t="shared" si="6"/>
        <v>47</v>
      </c>
      <c r="Z12" s="21">
        <f t="shared" si="7"/>
        <v>48</v>
      </c>
      <c r="AA12" s="21">
        <f t="shared" si="8"/>
        <v>49</v>
      </c>
      <c r="AB12" s="21">
        <f t="shared" si="9"/>
        <v>50</v>
      </c>
    </row>
    <row r="13" spans="3:29" ht="14.65" thickBot="1" x14ac:dyDescent="0.5">
      <c r="S13" s="21">
        <f t="shared" si="0"/>
        <v>31</v>
      </c>
      <c r="T13" s="21">
        <f t="shared" si="1"/>
        <v>32</v>
      </c>
      <c r="U13" s="21">
        <f t="shared" si="2"/>
        <v>33</v>
      </c>
      <c r="V13" s="21">
        <f t="shared" si="3"/>
        <v>34</v>
      </c>
      <c r="W13" s="21">
        <f t="shared" si="4"/>
        <v>35</v>
      </c>
      <c r="X13" s="21">
        <f t="shared" si="5"/>
        <v>36</v>
      </c>
      <c r="Y13" s="21">
        <f t="shared" si="6"/>
        <v>37</v>
      </c>
      <c r="Z13" s="21">
        <f t="shared" si="7"/>
        <v>38</v>
      </c>
      <c r="AA13" s="21">
        <f t="shared" si="8"/>
        <v>39</v>
      </c>
      <c r="AB13" s="21">
        <f t="shared" si="9"/>
        <v>40</v>
      </c>
    </row>
    <row r="14" spans="3:29" ht="14.65" thickBot="1" x14ac:dyDescent="0.5">
      <c r="S14" s="21">
        <f t="shared" si="0"/>
        <v>21</v>
      </c>
      <c r="T14" s="21">
        <f t="shared" si="1"/>
        <v>22</v>
      </c>
      <c r="U14" s="21">
        <f t="shared" si="2"/>
        <v>23</v>
      </c>
      <c r="V14" s="21">
        <f t="shared" si="3"/>
        <v>24</v>
      </c>
      <c r="W14" s="21">
        <f t="shared" si="4"/>
        <v>25</v>
      </c>
      <c r="X14" s="21">
        <f t="shared" si="5"/>
        <v>26</v>
      </c>
      <c r="Y14" s="21">
        <f t="shared" si="6"/>
        <v>27</v>
      </c>
      <c r="Z14" s="21">
        <f t="shared" si="7"/>
        <v>28</v>
      </c>
      <c r="AA14" s="21">
        <f t="shared" si="8"/>
        <v>29</v>
      </c>
      <c r="AB14" s="21">
        <f t="shared" si="9"/>
        <v>30</v>
      </c>
    </row>
    <row r="15" spans="3:29" ht="14.65" thickBot="1" x14ac:dyDescent="0.5">
      <c r="S15" s="21">
        <f>S16+10</f>
        <v>11</v>
      </c>
      <c r="T15" s="21">
        <f t="shared" si="1"/>
        <v>12</v>
      </c>
      <c r="U15" s="21">
        <f t="shared" si="2"/>
        <v>13</v>
      </c>
      <c r="V15" s="21">
        <f t="shared" si="3"/>
        <v>14</v>
      </c>
      <c r="W15" s="21">
        <f t="shared" si="4"/>
        <v>15</v>
      </c>
      <c r="X15" s="21">
        <f t="shared" si="5"/>
        <v>16</v>
      </c>
      <c r="Y15" s="21">
        <f t="shared" si="6"/>
        <v>17</v>
      </c>
      <c r="Z15" s="21">
        <f t="shared" si="7"/>
        <v>18</v>
      </c>
      <c r="AA15" s="21">
        <f t="shared" si="8"/>
        <v>19</v>
      </c>
      <c r="AB15" s="21">
        <f t="shared" si="9"/>
        <v>20</v>
      </c>
    </row>
    <row r="16" spans="3:29" x14ac:dyDescent="0.45">
      <c r="S16" s="22">
        <v>1</v>
      </c>
      <c r="T16" s="22">
        <v>2</v>
      </c>
      <c r="U16" s="22">
        <v>3</v>
      </c>
      <c r="V16" s="22">
        <v>4</v>
      </c>
      <c r="W16" s="22">
        <v>5</v>
      </c>
      <c r="X16" s="22">
        <v>6</v>
      </c>
      <c r="Y16" s="22">
        <v>7</v>
      </c>
      <c r="Z16" s="22">
        <v>8</v>
      </c>
      <c r="AA16" s="22">
        <v>9</v>
      </c>
      <c r="AB16" s="22">
        <v>10</v>
      </c>
    </row>
    <row r="21" spans="6:17" ht="19.5" customHeight="1" x14ac:dyDescent="0.45">
      <c r="F21" t="s">
        <v>45</v>
      </c>
    </row>
    <row r="22" spans="6:17" ht="17.75" customHeight="1" thickBot="1" x14ac:dyDescent="0.5">
      <c r="H22" s="20">
        <f t="shared" ref="H22:H29" si="10">H23+10</f>
        <v>91</v>
      </c>
      <c r="I22" s="20">
        <f t="shared" ref="I22:I30" si="11">I23+10</f>
        <v>92</v>
      </c>
      <c r="J22" s="20">
        <f t="shared" ref="J22:J30" si="12">J23+10</f>
        <v>93</v>
      </c>
      <c r="K22" s="20">
        <f t="shared" ref="K22:K30" si="13">K23+10</f>
        <v>94</v>
      </c>
      <c r="L22" s="20">
        <f t="shared" ref="L22:L30" si="14">L23+10</f>
        <v>95</v>
      </c>
      <c r="M22" s="20">
        <f t="shared" ref="M22:M30" si="15">M23+10</f>
        <v>96</v>
      </c>
      <c r="N22" s="20">
        <f t="shared" ref="N22:N30" si="16">N23+10</f>
        <v>97</v>
      </c>
      <c r="O22" s="20">
        <f t="shared" ref="O22:O30" si="17">O23+10</f>
        <v>98</v>
      </c>
      <c r="P22" s="20">
        <f t="shared" ref="P22:P30" si="18">P23+10</f>
        <v>99</v>
      </c>
      <c r="Q22" s="20">
        <f t="shared" ref="Q22:Q30" si="19">Q23+10</f>
        <v>100</v>
      </c>
    </row>
    <row r="23" spans="6:17" ht="14.65" thickBot="1" x14ac:dyDescent="0.5">
      <c r="H23" s="21">
        <f t="shared" si="10"/>
        <v>81</v>
      </c>
      <c r="I23" s="21">
        <f t="shared" si="11"/>
        <v>82</v>
      </c>
      <c r="J23" s="21">
        <f t="shared" si="12"/>
        <v>83</v>
      </c>
      <c r="K23" s="21">
        <f t="shared" si="13"/>
        <v>84</v>
      </c>
      <c r="L23" s="21">
        <f t="shared" si="14"/>
        <v>85</v>
      </c>
      <c r="M23" s="21">
        <f t="shared" si="15"/>
        <v>86</v>
      </c>
      <c r="N23" s="21">
        <f t="shared" si="16"/>
        <v>87</v>
      </c>
      <c r="O23" s="21">
        <f t="shared" si="17"/>
        <v>88</v>
      </c>
      <c r="P23" s="21">
        <f t="shared" si="18"/>
        <v>89</v>
      </c>
      <c r="Q23" s="21">
        <f t="shared" si="19"/>
        <v>90</v>
      </c>
    </row>
    <row r="24" spans="6:17" ht="14.65" thickBot="1" x14ac:dyDescent="0.5">
      <c r="H24" s="21">
        <f t="shared" si="10"/>
        <v>71</v>
      </c>
      <c r="I24" s="21">
        <f t="shared" si="11"/>
        <v>72</v>
      </c>
      <c r="J24" s="21">
        <f t="shared" si="12"/>
        <v>73</v>
      </c>
      <c r="K24" s="21">
        <f t="shared" si="13"/>
        <v>74</v>
      </c>
      <c r="L24" s="21">
        <f t="shared" si="14"/>
        <v>75</v>
      </c>
      <c r="M24" s="21">
        <f t="shared" si="15"/>
        <v>76</v>
      </c>
      <c r="N24" s="21">
        <f t="shared" si="16"/>
        <v>77</v>
      </c>
      <c r="O24" s="21">
        <f t="shared" si="17"/>
        <v>78</v>
      </c>
      <c r="P24" s="21">
        <f t="shared" si="18"/>
        <v>79</v>
      </c>
      <c r="Q24" s="21">
        <f t="shared" si="19"/>
        <v>80</v>
      </c>
    </row>
    <row r="25" spans="6:17" ht="14.65" thickBot="1" x14ac:dyDescent="0.5">
      <c r="H25" s="21">
        <f t="shared" si="10"/>
        <v>61</v>
      </c>
      <c r="I25" s="21">
        <f t="shared" si="11"/>
        <v>62</v>
      </c>
      <c r="J25" s="21">
        <f t="shared" si="12"/>
        <v>63</v>
      </c>
      <c r="K25" s="21">
        <f t="shared" si="13"/>
        <v>64</v>
      </c>
      <c r="L25" s="21">
        <f t="shared" si="14"/>
        <v>65</v>
      </c>
      <c r="M25" s="21">
        <f t="shared" si="15"/>
        <v>66</v>
      </c>
      <c r="N25" s="21">
        <f t="shared" si="16"/>
        <v>67</v>
      </c>
      <c r="O25" s="21">
        <f t="shared" si="17"/>
        <v>68</v>
      </c>
      <c r="P25" s="21">
        <f t="shared" si="18"/>
        <v>69</v>
      </c>
      <c r="Q25" s="21">
        <f t="shared" si="19"/>
        <v>70</v>
      </c>
    </row>
    <row r="26" spans="6:17" ht="14.65" thickBot="1" x14ac:dyDescent="0.5">
      <c r="H26" s="21">
        <f t="shared" si="10"/>
        <v>51</v>
      </c>
      <c r="I26" s="21">
        <f t="shared" si="11"/>
        <v>52</v>
      </c>
      <c r="J26" s="21">
        <f t="shared" si="12"/>
        <v>53</v>
      </c>
      <c r="K26" s="21">
        <f t="shared" si="13"/>
        <v>54</v>
      </c>
      <c r="L26" s="21">
        <f t="shared" si="14"/>
        <v>55</v>
      </c>
      <c r="M26" s="21">
        <f t="shared" si="15"/>
        <v>56</v>
      </c>
      <c r="N26" s="21">
        <f t="shared" si="16"/>
        <v>57</v>
      </c>
      <c r="O26" s="21">
        <f t="shared" si="17"/>
        <v>58</v>
      </c>
      <c r="P26" s="21">
        <f t="shared" si="18"/>
        <v>59</v>
      </c>
      <c r="Q26" s="21">
        <f t="shared" si="19"/>
        <v>60</v>
      </c>
    </row>
    <row r="27" spans="6:17" ht="14.65" thickBot="1" x14ac:dyDescent="0.5">
      <c r="H27" s="21">
        <f t="shared" si="10"/>
        <v>41</v>
      </c>
      <c r="I27" s="21">
        <f t="shared" si="11"/>
        <v>42</v>
      </c>
      <c r="J27" s="21">
        <f t="shared" si="12"/>
        <v>43</v>
      </c>
      <c r="K27" s="21">
        <f t="shared" si="13"/>
        <v>44</v>
      </c>
      <c r="L27" s="21">
        <f t="shared" si="14"/>
        <v>45</v>
      </c>
      <c r="M27" s="21">
        <f t="shared" si="15"/>
        <v>46</v>
      </c>
      <c r="N27" s="21">
        <f t="shared" si="16"/>
        <v>47</v>
      </c>
      <c r="O27" s="21">
        <f t="shared" si="17"/>
        <v>48</v>
      </c>
      <c r="P27" s="21">
        <f t="shared" si="18"/>
        <v>49</v>
      </c>
      <c r="Q27" s="21">
        <f t="shared" si="19"/>
        <v>50</v>
      </c>
    </row>
    <row r="28" spans="6:17" ht="14.65" thickBot="1" x14ac:dyDescent="0.5">
      <c r="H28" s="21">
        <f t="shared" si="10"/>
        <v>31</v>
      </c>
      <c r="I28" s="21">
        <f t="shared" si="11"/>
        <v>32</v>
      </c>
      <c r="J28" s="21">
        <f t="shared" si="12"/>
        <v>33</v>
      </c>
      <c r="K28" s="21">
        <f t="shared" si="13"/>
        <v>34</v>
      </c>
      <c r="L28" s="21">
        <f t="shared" si="14"/>
        <v>35</v>
      </c>
      <c r="M28" s="21">
        <f t="shared" si="15"/>
        <v>36</v>
      </c>
      <c r="N28" s="21">
        <f t="shared" si="16"/>
        <v>37</v>
      </c>
      <c r="O28" s="21">
        <f t="shared" si="17"/>
        <v>38</v>
      </c>
      <c r="P28" s="21">
        <f t="shared" si="18"/>
        <v>39</v>
      </c>
      <c r="Q28" s="21">
        <f t="shared" si="19"/>
        <v>40</v>
      </c>
    </row>
    <row r="29" spans="6:17" ht="14.65" thickBot="1" x14ac:dyDescent="0.5">
      <c r="H29" s="21">
        <f t="shared" si="10"/>
        <v>21</v>
      </c>
      <c r="I29" s="21">
        <f t="shared" si="11"/>
        <v>22</v>
      </c>
      <c r="J29" s="21">
        <f t="shared" si="12"/>
        <v>23</v>
      </c>
      <c r="K29" s="21">
        <f t="shared" si="13"/>
        <v>24</v>
      </c>
      <c r="L29" s="21">
        <f t="shared" si="14"/>
        <v>25</v>
      </c>
      <c r="M29" s="21">
        <f t="shared" si="15"/>
        <v>26</v>
      </c>
      <c r="N29" s="21">
        <f t="shared" si="16"/>
        <v>27</v>
      </c>
      <c r="O29" s="21">
        <f t="shared" si="17"/>
        <v>28</v>
      </c>
      <c r="P29" s="21">
        <f t="shared" si="18"/>
        <v>29</v>
      </c>
      <c r="Q29" s="21">
        <f t="shared" si="19"/>
        <v>30</v>
      </c>
    </row>
    <row r="30" spans="6:17" ht="14.65" thickBot="1" x14ac:dyDescent="0.5">
      <c r="H30" s="21">
        <f>H31+10</f>
        <v>11</v>
      </c>
      <c r="I30" s="21">
        <f t="shared" si="11"/>
        <v>12</v>
      </c>
      <c r="J30" s="21">
        <f t="shared" si="12"/>
        <v>13</v>
      </c>
      <c r="K30" s="21">
        <f t="shared" si="13"/>
        <v>14</v>
      </c>
      <c r="L30" s="21">
        <f t="shared" si="14"/>
        <v>15</v>
      </c>
      <c r="M30" s="21">
        <f t="shared" si="15"/>
        <v>16</v>
      </c>
      <c r="N30" s="21">
        <f t="shared" si="16"/>
        <v>17</v>
      </c>
      <c r="O30" s="21">
        <f t="shared" si="17"/>
        <v>18</v>
      </c>
      <c r="P30" s="21">
        <f t="shared" si="18"/>
        <v>19</v>
      </c>
      <c r="Q30" s="21">
        <f t="shared" si="19"/>
        <v>20</v>
      </c>
    </row>
    <row r="31" spans="6:17" x14ac:dyDescent="0.45">
      <c r="H31" s="22">
        <v>1</v>
      </c>
      <c r="I31" s="22">
        <v>2</v>
      </c>
      <c r="J31" s="22">
        <v>3</v>
      </c>
      <c r="K31" s="22">
        <v>4</v>
      </c>
      <c r="L31" s="22">
        <v>5</v>
      </c>
      <c r="M31" s="22">
        <v>6</v>
      </c>
      <c r="N31" s="22">
        <v>7</v>
      </c>
      <c r="O31" s="22">
        <v>8</v>
      </c>
      <c r="P31" s="22">
        <v>9</v>
      </c>
      <c r="Q31" s="22">
        <v>10</v>
      </c>
    </row>
  </sheetData>
  <conditionalFormatting sqref="H22:Q31">
    <cfRule type="cellIs" dxfId="35" priority="3" operator="lessThanOrEqual">
      <formula>$D$5*100</formula>
    </cfRule>
    <cfRule type="cellIs" dxfId="34" priority="4" operator="lessThanOrEqual">
      <formula>$D$5*100</formula>
    </cfRule>
  </conditionalFormatting>
  <conditionalFormatting sqref="S7:AB16">
    <cfRule type="cellIs" dxfId="33" priority="1" operator="lessThanOrEqual">
      <formula>$D$6*100</formula>
    </cfRule>
    <cfRule type="cellIs" dxfId="32" priority="2" operator="lessThanOrEqual">
      <formula>$D$5*100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9D757-236F-4613-8913-626C56C0AC04}">
  <sheetPr codeName="Sheet6"/>
  <dimension ref="B3:U32"/>
  <sheetViews>
    <sheetView topLeftCell="A2" workbookViewId="0">
      <selection activeCell="H10" sqref="H10"/>
    </sheetView>
  </sheetViews>
  <sheetFormatPr defaultRowHeight="14.25" x14ac:dyDescent="0.45"/>
  <cols>
    <col min="2" max="2" width="12.3984375" bestFit="1" customWidth="1"/>
    <col min="3" max="3" width="5.86328125" bestFit="1" customWidth="1"/>
    <col min="4" max="4" width="11.3984375" bestFit="1" customWidth="1"/>
    <col min="5" max="5" width="13.33203125" bestFit="1" customWidth="1"/>
    <col min="6" max="6" width="12.33203125" bestFit="1" customWidth="1"/>
    <col min="7" max="7" width="11.1328125" bestFit="1" customWidth="1"/>
    <col min="8" max="8" width="10.73046875" bestFit="1" customWidth="1"/>
    <col min="9" max="9" width="9.265625" bestFit="1" customWidth="1"/>
    <col min="10" max="10" width="12.19921875" bestFit="1" customWidth="1"/>
    <col min="11" max="11" width="11.265625" bestFit="1" customWidth="1"/>
    <col min="12" max="12" width="10.3984375" bestFit="1" customWidth="1"/>
    <col min="15" max="15" width="12.9296875" bestFit="1" customWidth="1"/>
    <col min="16" max="16" width="12.3984375" bestFit="1" customWidth="1"/>
    <col min="17" max="18" width="10.3984375" bestFit="1" customWidth="1"/>
    <col min="19" max="19" width="10.19921875" bestFit="1" customWidth="1"/>
    <col min="20" max="20" width="10.3984375" bestFit="1" customWidth="1"/>
    <col min="21" max="21" width="12.53125" customWidth="1"/>
    <col min="22" max="24" width="10.3984375" bestFit="1" customWidth="1"/>
  </cols>
  <sheetData>
    <row r="3" spans="2:21" x14ac:dyDescent="0.45">
      <c r="B3" t="s">
        <v>0</v>
      </c>
      <c r="C3" t="s">
        <v>1</v>
      </c>
      <c r="D3" t="s">
        <v>2</v>
      </c>
      <c r="E3" t="s">
        <v>3</v>
      </c>
      <c r="F3" t="s">
        <v>4</v>
      </c>
      <c r="G3" t="s">
        <v>5</v>
      </c>
      <c r="H3" t="s">
        <v>6</v>
      </c>
      <c r="I3" t="s">
        <v>7</v>
      </c>
      <c r="J3" s="8" t="s">
        <v>8</v>
      </c>
      <c r="K3" t="s">
        <v>9</v>
      </c>
      <c r="L3" t="s">
        <v>10</v>
      </c>
      <c r="O3" s="6" t="s">
        <v>22</v>
      </c>
      <c r="P3" t="s">
        <v>0</v>
      </c>
      <c r="Q3" t="s">
        <v>10</v>
      </c>
      <c r="S3" t="str">
        <f>O3</f>
        <v>Store Name</v>
      </c>
      <c r="T3" t="str">
        <f t="shared" ref="T3:U3" si="0">P3</f>
        <v>Total Revenue</v>
      </c>
      <c r="U3" t="str">
        <f t="shared" si="0"/>
        <v>Total Target</v>
      </c>
    </row>
    <row r="4" spans="2:21" x14ac:dyDescent="0.45">
      <c r="B4" s="7">
        <v>5446809.4700000202</v>
      </c>
      <c r="C4" s="7">
        <v>3149297.4099999927</v>
      </c>
      <c r="D4" s="7">
        <v>2297512.0600000275</v>
      </c>
      <c r="E4" s="2">
        <v>0.42180878047126164</v>
      </c>
      <c r="F4" s="8">
        <v>20000</v>
      </c>
      <c r="G4" s="7">
        <v>438297.51000000123</v>
      </c>
      <c r="H4" s="2">
        <v>8.0468669303389667E-2</v>
      </c>
      <c r="I4" s="8">
        <v>100</v>
      </c>
      <c r="J4" s="8">
        <v>606148</v>
      </c>
      <c r="K4" s="8">
        <v>48662</v>
      </c>
      <c r="L4" s="7">
        <v>5254990</v>
      </c>
      <c r="O4" t="s">
        <v>12</v>
      </c>
      <c r="P4" s="1">
        <v>546574.63</v>
      </c>
      <c r="Q4" s="1">
        <v>422011</v>
      </c>
      <c r="S4" t="str">
        <f t="shared" ref="S4:S13" si="1">O4</f>
        <v>Barron-Fleming</v>
      </c>
      <c r="T4" s="3">
        <f t="shared" ref="T4:T13" si="2">P4</f>
        <v>546574.63</v>
      </c>
      <c r="U4" s="3">
        <f t="shared" ref="U4:U13" si="3">Q4</f>
        <v>422011</v>
      </c>
    </row>
    <row r="5" spans="2:21" x14ac:dyDescent="0.45">
      <c r="O5" t="s">
        <v>13</v>
      </c>
      <c r="P5" s="1">
        <v>526187</v>
      </c>
      <c r="Q5" s="1">
        <v>600510</v>
      </c>
      <c r="S5" t="str">
        <f t="shared" si="1"/>
        <v>Berg-Trujillo</v>
      </c>
      <c r="T5" s="3">
        <f t="shared" si="2"/>
        <v>526187</v>
      </c>
      <c r="U5" s="3">
        <f t="shared" si="3"/>
        <v>600510</v>
      </c>
    </row>
    <row r="6" spans="2:21" x14ac:dyDescent="0.45">
      <c r="L6" s="7">
        <f>GETPIVOTDATA("[Measures].[Total Target]",$B$3)</f>
        <v>5254990</v>
      </c>
      <c r="O6" t="s">
        <v>14</v>
      </c>
      <c r="P6" s="1">
        <v>548423.81999999995</v>
      </c>
      <c r="Q6" s="1">
        <v>418186</v>
      </c>
      <c r="S6" t="str">
        <f t="shared" si="1"/>
        <v>Lee-Myers</v>
      </c>
      <c r="T6" s="3">
        <f t="shared" si="2"/>
        <v>548423.81999999995</v>
      </c>
      <c r="U6" s="3">
        <f t="shared" si="3"/>
        <v>418186</v>
      </c>
    </row>
    <row r="7" spans="2:21" x14ac:dyDescent="0.45">
      <c r="O7" t="s">
        <v>15</v>
      </c>
      <c r="P7" s="1">
        <v>545095.25999999989</v>
      </c>
      <c r="Q7" s="1">
        <v>419431</v>
      </c>
      <c r="S7" t="str">
        <f t="shared" si="1"/>
        <v>Lopez</v>
      </c>
      <c r="T7" s="3">
        <f t="shared" si="2"/>
        <v>545095.25999999989</v>
      </c>
      <c r="U7" s="3">
        <f t="shared" si="3"/>
        <v>419431</v>
      </c>
    </row>
    <row r="8" spans="2:21" x14ac:dyDescent="0.45">
      <c r="C8" s="7">
        <f>GETPIVOTDATA("[Measures].[Total Revenue]",$B$3)</f>
        <v>5446809.4700000202</v>
      </c>
      <c r="E8" s="9">
        <f>GETPIVOTDATA("[Measures].[% Profit Margin]",$B$3)</f>
        <v>0.42180878047126164</v>
      </c>
      <c r="O8" t="s">
        <v>16</v>
      </c>
      <c r="P8" s="1">
        <v>536475.9</v>
      </c>
      <c r="Q8" s="1">
        <v>601307</v>
      </c>
      <c r="S8" t="str">
        <f t="shared" si="1"/>
        <v>Martinez</v>
      </c>
      <c r="T8" s="3">
        <f t="shared" si="2"/>
        <v>536475.9</v>
      </c>
      <c r="U8" s="3">
        <f t="shared" si="3"/>
        <v>601307</v>
      </c>
    </row>
    <row r="9" spans="2:21" x14ac:dyDescent="0.45">
      <c r="O9" t="s">
        <v>17</v>
      </c>
      <c r="P9" s="1">
        <v>547475.30000000005</v>
      </c>
      <c r="Q9" s="1">
        <v>646080</v>
      </c>
      <c r="S9" t="str">
        <f t="shared" si="1"/>
        <v>Miller</v>
      </c>
      <c r="T9" s="3">
        <f t="shared" si="2"/>
        <v>547475.30000000005</v>
      </c>
      <c r="U9" s="3">
        <f t="shared" si="3"/>
        <v>646080</v>
      </c>
    </row>
    <row r="10" spans="2:21" x14ac:dyDescent="0.45">
      <c r="D10" t="s">
        <v>25</v>
      </c>
      <c r="E10" t="s">
        <v>26</v>
      </c>
      <c r="F10" t="s">
        <v>27</v>
      </c>
      <c r="O10" t="s">
        <v>18</v>
      </c>
      <c r="P10" s="1">
        <v>565168.15000000014</v>
      </c>
      <c r="Q10" s="1">
        <v>445958</v>
      </c>
      <c r="S10" t="str">
        <f t="shared" si="1"/>
        <v>Myers-Lopez</v>
      </c>
      <c r="T10" s="3">
        <f t="shared" si="2"/>
        <v>565168.15000000014</v>
      </c>
      <c r="U10" s="3">
        <f t="shared" si="3"/>
        <v>445958</v>
      </c>
    </row>
    <row r="11" spans="2:21" x14ac:dyDescent="0.45">
      <c r="D11">
        <f>GETPIVOTDATA("[Measures].[Total Revenue]",$B$3)</f>
        <v>5446809.4700000202</v>
      </c>
      <c r="E11">
        <f>GETPIVOTDATA("[Measures].[Total Target]",$B$3)</f>
        <v>5254990</v>
      </c>
      <c r="F11" s="9">
        <f>(D11-E11)/E11</f>
        <v>3.6502347292767488E-2</v>
      </c>
      <c r="O11" t="s">
        <v>19</v>
      </c>
      <c r="P11" s="1">
        <v>536180.92999999993</v>
      </c>
      <c r="Q11" s="1">
        <v>711271</v>
      </c>
      <c r="S11" t="str">
        <f t="shared" si="1"/>
        <v>Novak PLC</v>
      </c>
      <c r="T11" s="3">
        <f t="shared" si="2"/>
        <v>536180.92999999993</v>
      </c>
      <c r="U11" s="3">
        <f t="shared" si="3"/>
        <v>711271</v>
      </c>
    </row>
    <row r="12" spans="2:21" x14ac:dyDescent="0.45">
      <c r="O12" t="s">
        <v>20</v>
      </c>
      <c r="P12" s="1">
        <v>537047.05999999982</v>
      </c>
      <c r="Q12" s="1">
        <v>485684</v>
      </c>
      <c r="S12" t="str">
        <f t="shared" si="1"/>
        <v>Thomas</v>
      </c>
      <c r="T12" s="3">
        <f t="shared" si="2"/>
        <v>537047.05999999982</v>
      </c>
      <c r="U12" s="3">
        <f t="shared" si="3"/>
        <v>485684</v>
      </c>
    </row>
    <row r="13" spans="2:21" x14ac:dyDescent="0.45">
      <c r="O13" t="s">
        <v>21</v>
      </c>
      <c r="P13" s="1">
        <v>558181.42000000004</v>
      </c>
      <c r="Q13" s="1">
        <v>504552</v>
      </c>
      <c r="S13" t="str">
        <f t="shared" si="1"/>
        <v>Valdez</v>
      </c>
      <c r="T13" s="3">
        <f t="shared" si="2"/>
        <v>558181.42000000004</v>
      </c>
      <c r="U13" s="3">
        <f t="shared" si="3"/>
        <v>504552</v>
      </c>
    </row>
    <row r="14" spans="2:21" x14ac:dyDescent="0.45">
      <c r="O14" t="s">
        <v>11</v>
      </c>
      <c r="P14" s="1">
        <v>5446809.4700000202</v>
      </c>
      <c r="Q14" s="1">
        <v>5254990</v>
      </c>
    </row>
    <row r="19" spans="19:19" x14ac:dyDescent="0.45">
      <c r="S19" s="6" t="s">
        <v>23</v>
      </c>
    </row>
    <row r="20" spans="19:19" x14ac:dyDescent="0.45">
      <c r="S20" t="s">
        <v>28</v>
      </c>
    </row>
    <row r="21" spans="19:19" x14ac:dyDescent="0.45">
      <c r="S21" t="s">
        <v>29</v>
      </c>
    </row>
    <row r="22" spans="19:19" x14ac:dyDescent="0.45">
      <c r="S22" t="s">
        <v>30</v>
      </c>
    </row>
    <row r="23" spans="19:19" x14ac:dyDescent="0.45">
      <c r="S23" t="s">
        <v>24</v>
      </c>
    </row>
    <row r="24" spans="19:19" x14ac:dyDescent="0.45">
      <c r="S24" t="s">
        <v>31</v>
      </c>
    </row>
    <row r="25" spans="19:19" x14ac:dyDescent="0.45">
      <c r="S25" t="s">
        <v>32</v>
      </c>
    </row>
    <row r="26" spans="19:19" x14ac:dyDescent="0.45">
      <c r="S26" t="s">
        <v>33</v>
      </c>
    </row>
    <row r="27" spans="19:19" x14ac:dyDescent="0.45">
      <c r="S27" t="s">
        <v>34</v>
      </c>
    </row>
    <row r="28" spans="19:19" x14ac:dyDescent="0.45">
      <c r="S28" t="s">
        <v>35</v>
      </c>
    </row>
    <row r="29" spans="19:19" x14ac:dyDescent="0.45">
      <c r="S29" t="s">
        <v>36</v>
      </c>
    </row>
    <row r="30" spans="19:19" x14ac:dyDescent="0.45">
      <c r="S30" t="s">
        <v>37</v>
      </c>
    </row>
    <row r="31" spans="19:19" x14ac:dyDescent="0.45">
      <c r="S31" t="s">
        <v>38</v>
      </c>
    </row>
    <row r="32" spans="19:19" x14ac:dyDescent="0.45">
      <c r="S32" t="s">
        <v>11</v>
      </c>
    </row>
  </sheetData>
  <pageMargins left="0.7" right="0.7" top="0.75" bottom="0.75" header="0.3" footer="0.3"/>
  <pageSetup orientation="portrait" r:id="rId4"/>
  <extLst>
    <ext xmlns:x15="http://schemas.microsoft.com/office/spreadsheetml/2010/11/main" uri="{F7C9EE02-42E1-4005-9D12-6889AFFD525C}">
      <x15:webExtensions xmlns:xm="http://schemas.microsoft.com/office/excel/2006/main">
        <x15:webExtension appRef="{D1BBC51D-4FE3-4BF3-9FE3-D25C489EC050}">
          <xm:f>'Analysis 01'!$S$3:$U$13</xm:f>
        </x15:webExtension>
      </x15:webExtens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24310-F989-44C5-9839-42753216EF13}">
  <sheetPr codeName="Sheet7"/>
  <dimension ref="R1:Y5"/>
  <sheetViews>
    <sheetView showGridLines="0" showRowColHeaders="0" zoomScaleNormal="100" workbookViewId="0"/>
  </sheetViews>
  <sheetFormatPr defaultRowHeight="14.25" x14ac:dyDescent="0.45"/>
  <cols>
    <col min="1" max="16" width="9.06640625" style="5"/>
    <col min="17" max="17" width="20.1328125" style="5" customWidth="1"/>
    <col min="18" max="18" width="9.06640625" style="5"/>
    <col min="19" max="19" width="11.9296875" style="5" customWidth="1"/>
    <col min="20" max="20" width="6.796875" style="5" customWidth="1"/>
    <col min="21" max="16384" width="9.06640625" style="5"/>
  </cols>
  <sheetData>
    <row r="1" spans="18:25" ht="2.25" customHeight="1" x14ac:dyDescent="0.45">
      <c r="R1" s="4"/>
      <c r="S1" s="4"/>
      <c r="T1" s="4"/>
      <c r="U1" s="4"/>
      <c r="V1" s="4"/>
      <c r="W1" s="4"/>
      <c r="X1" s="4"/>
      <c r="Y1" s="4"/>
    </row>
    <row r="2" spans="18:25" ht="8.65" hidden="1" customHeight="1" x14ac:dyDescent="0.45">
      <c r="R2" s="4"/>
      <c r="S2" s="4"/>
      <c r="T2" s="4"/>
      <c r="U2" s="4"/>
      <c r="V2" s="4"/>
      <c r="W2" s="4"/>
      <c r="X2" s="4"/>
      <c r="Y2" s="4"/>
    </row>
    <row r="3" spans="18:25" hidden="1" x14ac:dyDescent="0.45">
      <c r="R3" s="4"/>
      <c r="S3" s="4"/>
      <c r="T3" s="4"/>
      <c r="U3" s="4"/>
      <c r="V3" s="4"/>
      <c r="W3" s="4"/>
      <c r="X3" s="4"/>
      <c r="Y3" s="4"/>
    </row>
    <row r="4" spans="18:25" hidden="1" x14ac:dyDescent="0.45">
      <c r="R4" s="4"/>
      <c r="S4" s="4"/>
      <c r="T4" s="4"/>
      <c r="U4" s="4"/>
      <c r="V4" s="4"/>
      <c r="W4" s="4"/>
      <c r="X4" s="4"/>
      <c r="Y4" s="4"/>
    </row>
    <row r="5" spans="18:25" ht="18.399999999999999" customHeight="1" x14ac:dyDescent="0.45">
      <c r="R5" s="4"/>
      <c r="S5" s="4"/>
      <c r="T5" s="4"/>
      <c r="U5" s="4"/>
      <c r="V5" s="4"/>
      <c r="W5" s="4"/>
      <c r="X5" s="4"/>
      <c r="Y5" s="4"/>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DE581-761C-4C8C-9E3C-7B8E9F8E108A}">
  <sheetPr codeName="Sheet5"/>
  <dimension ref="R1:Y5"/>
  <sheetViews>
    <sheetView showGridLines="0" showRowColHeaders="0" tabSelected="1" zoomScaleNormal="100" workbookViewId="0"/>
  </sheetViews>
  <sheetFormatPr defaultRowHeight="14.25" x14ac:dyDescent="0.45"/>
  <cols>
    <col min="1" max="16" width="9.06640625" style="5"/>
    <col min="17" max="17" width="20.1328125" style="5" customWidth="1"/>
    <col min="18" max="18" width="9.06640625" style="5"/>
    <col min="19" max="19" width="11.9296875" style="5" customWidth="1"/>
    <col min="20" max="20" width="6.796875" style="5" customWidth="1"/>
    <col min="21" max="16384" width="9.06640625" style="5"/>
  </cols>
  <sheetData>
    <row r="1" spans="18:25" ht="2.25" customHeight="1" x14ac:dyDescent="0.45">
      <c r="R1" s="4"/>
      <c r="S1" s="4"/>
      <c r="T1" s="4"/>
      <c r="U1" s="4"/>
      <c r="V1" s="4"/>
      <c r="W1" s="4"/>
      <c r="X1" s="4"/>
      <c r="Y1" s="4"/>
    </row>
    <row r="2" spans="18:25" ht="8.65" hidden="1" customHeight="1" x14ac:dyDescent="0.45">
      <c r="R2" s="4"/>
      <c r="S2" s="4"/>
      <c r="T2" s="4"/>
      <c r="U2" s="4"/>
      <c r="V2" s="4"/>
      <c r="W2" s="4"/>
      <c r="X2" s="4"/>
      <c r="Y2" s="4"/>
    </row>
    <row r="3" spans="18:25" hidden="1" x14ac:dyDescent="0.45">
      <c r="R3" s="4"/>
      <c r="S3" s="4"/>
      <c r="T3" s="4"/>
      <c r="U3" s="4"/>
      <c r="V3" s="4"/>
      <c r="W3" s="4"/>
      <c r="X3" s="4"/>
      <c r="Y3" s="4"/>
    </row>
    <row r="4" spans="18:25" hidden="1" x14ac:dyDescent="0.45">
      <c r="R4" s="4"/>
      <c r="S4" s="4"/>
      <c r="T4" s="4"/>
      <c r="U4" s="4"/>
      <c r="V4" s="4"/>
      <c r="W4" s="4"/>
      <c r="X4" s="4"/>
      <c r="Y4" s="4"/>
    </row>
    <row r="5" spans="18:25" ht="18.399999999999999" customHeight="1" x14ac:dyDescent="0.45">
      <c r="R5" s="4"/>
      <c r="S5" s="4"/>
      <c r="T5" s="4"/>
      <c r="U5" s="4"/>
      <c r="V5" s="4"/>
      <c r="W5" s="4"/>
      <c r="X5" s="4"/>
      <c r="Y5" s="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21" r:id="rId4" name="Option Button 5">
              <controlPr defaultSize="0" autoFill="0" autoLine="0" autoPict="0">
                <anchor moveWithCells="1">
                  <from>
                    <xdr:col>9</xdr:col>
                    <xdr:colOff>366713</xdr:colOff>
                    <xdr:row>14</xdr:row>
                    <xdr:rowOff>161925</xdr:rowOff>
                  </from>
                  <to>
                    <xdr:col>9</xdr:col>
                    <xdr:colOff>614363</xdr:colOff>
                    <xdr:row>16</xdr:row>
                    <xdr:rowOff>38100</xdr:rowOff>
                  </to>
                </anchor>
              </controlPr>
            </control>
          </mc:Choice>
        </mc:AlternateContent>
        <mc:AlternateContent xmlns:mc="http://schemas.openxmlformats.org/markup-compatibility/2006">
          <mc:Choice Requires="x14">
            <control shapeId="9223" r:id="rId5" name="Drop Down 7">
              <controlPr defaultSize="0" autoLine="0" autoPict="0">
                <anchor moveWithCells="1">
                  <from>
                    <xdr:col>12</xdr:col>
                    <xdr:colOff>161925</xdr:colOff>
                    <xdr:row>15</xdr:row>
                    <xdr:rowOff>23813</xdr:rowOff>
                  </from>
                  <to>
                    <xdr:col>13</xdr:col>
                    <xdr:colOff>633413</xdr:colOff>
                    <xdr:row>16</xdr:row>
                    <xdr:rowOff>66675</xdr:rowOff>
                  </to>
                </anchor>
              </controlPr>
            </control>
          </mc:Choice>
        </mc:AlternateContent>
        <mc:AlternateContent xmlns:mc="http://schemas.openxmlformats.org/markup-compatibility/2006">
          <mc:Choice Requires="x14">
            <control shapeId="9224" r:id="rId6" name="Option Button 8">
              <controlPr defaultSize="0" autoFill="0" autoLine="0" autoPict="0">
                <anchor moveWithCells="1">
                  <from>
                    <xdr:col>11</xdr:col>
                    <xdr:colOff>295275</xdr:colOff>
                    <xdr:row>14</xdr:row>
                    <xdr:rowOff>176213</xdr:rowOff>
                  </from>
                  <to>
                    <xdr:col>11</xdr:col>
                    <xdr:colOff>523875</xdr:colOff>
                    <xdr:row>16</xdr:row>
                    <xdr:rowOff>19050</xdr:rowOff>
                  </to>
                </anchor>
              </controlPr>
            </control>
          </mc:Choice>
        </mc:AlternateContent>
        <mc:AlternateContent xmlns:mc="http://schemas.openxmlformats.org/markup-compatibility/2006">
          <mc:Choice Requires="x14">
            <control shapeId="9243" r:id="rId7" name="Option Button 27">
              <controlPr defaultSize="0" autoFill="0" autoLine="0" autoPict="0">
                <anchor moveWithCells="1">
                  <from>
                    <xdr:col>15</xdr:col>
                    <xdr:colOff>423863</xdr:colOff>
                    <xdr:row>17</xdr:row>
                    <xdr:rowOff>14288</xdr:rowOff>
                  </from>
                  <to>
                    <xdr:col>15</xdr:col>
                    <xdr:colOff>604838</xdr:colOff>
                    <xdr:row>18</xdr:row>
                    <xdr:rowOff>61913</xdr:rowOff>
                  </to>
                </anchor>
              </controlPr>
            </control>
          </mc:Choice>
        </mc:AlternateContent>
        <mc:AlternateContent xmlns:mc="http://schemas.openxmlformats.org/markup-compatibility/2006">
          <mc:Choice Requires="x14">
            <control shapeId="9244" r:id="rId8" name="Option Button 28">
              <controlPr defaultSize="0" autoFill="0" autoLine="0" autoPict="0">
                <anchor moveWithCells="1">
                  <from>
                    <xdr:col>16</xdr:col>
                    <xdr:colOff>1390650</xdr:colOff>
                    <xdr:row>17</xdr:row>
                    <xdr:rowOff>23813</xdr:rowOff>
                  </from>
                  <to>
                    <xdr:col>17</xdr:col>
                    <xdr:colOff>133350</xdr:colOff>
                    <xdr:row>18</xdr:row>
                    <xdr:rowOff>71438</xdr:rowOff>
                  </to>
                </anchor>
              </controlPr>
            </control>
          </mc:Choice>
        </mc:AlternateContent>
        <mc:AlternateContent xmlns:mc="http://schemas.openxmlformats.org/markup-compatibility/2006">
          <mc:Choice Requires="x14">
            <control shapeId="9245" r:id="rId9" name="Group Box 29">
              <controlPr defaultSize="0" autoFill="0" autoPict="0">
                <anchor moveWithCells="1">
                  <from>
                    <xdr:col>15</xdr:col>
                    <xdr:colOff>4763</xdr:colOff>
                    <xdr:row>16</xdr:row>
                    <xdr:rowOff>142875</xdr:rowOff>
                  </from>
                  <to>
                    <xdr:col>17</xdr:col>
                    <xdr:colOff>466725</xdr:colOff>
                    <xdr:row>18</xdr:row>
                    <xdr:rowOff>157163</xdr:rowOff>
                  </to>
                </anchor>
              </controlPr>
            </control>
          </mc:Choice>
        </mc:AlternateContent>
      </controls>
    </mc:Choice>
  </mc:AlternateContent>
  <extLst>
    <ext xmlns:x14="http://schemas.microsoft.com/office/spreadsheetml/2009/9/main" uri="{A8765BA9-456A-4dab-B4F3-ACF838C121DE}">
      <x14:slicerList>
        <x14:slicer r:id="rId1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B8A53-97D5-46E1-A42F-FF9DF5C9EE4A}">
  <sheetPr codeName="Sheet1"/>
  <dimension ref="B3:AY110"/>
  <sheetViews>
    <sheetView zoomScale="120" zoomScaleNormal="120" workbookViewId="0">
      <selection activeCell="B9" sqref="B9"/>
    </sheetView>
  </sheetViews>
  <sheetFormatPr defaultRowHeight="14.25" x14ac:dyDescent="0.45"/>
  <cols>
    <col min="2" max="2" width="13.19921875" bestFit="1" customWidth="1"/>
    <col min="3" max="3" width="11.59765625" bestFit="1" customWidth="1"/>
    <col min="4" max="4" width="13.9296875" customWidth="1"/>
    <col min="5" max="5" width="14.9296875" bestFit="1" customWidth="1"/>
    <col min="6" max="6" width="11.59765625" bestFit="1" customWidth="1"/>
    <col min="7" max="7" width="10.59765625" customWidth="1"/>
    <col min="8" max="8" width="10.19921875" bestFit="1" customWidth="1"/>
    <col min="9" max="9" width="11.59765625" bestFit="1" customWidth="1"/>
    <col min="10" max="10" width="11.46484375" customWidth="1"/>
    <col min="11" max="11" width="9.796875" bestFit="1" customWidth="1"/>
    <col min="12" max="12" width="11.59765625" bestFit="1" customWidth="1"/>
    <col min="15" max="15" width="10.796875" bestFit="1" customWidth="1"/>
    <col min="17" max="17" width="5.9296875" bestFit="1" customWidth="1"/>
    <col min="18" max="18" width="12.46484375" bestFit="1" customWidth="1"/>
    <col min="19" max="19" width="11.59765625" bestFit="1" customWidth="1"/>
    <col min="20" max="20" width="13.53125" bestFit="1" customWidth="1"/>
    <col min="21" max="21" width="9.06640625" style="29"/>
    <col min="23" max="23" width="12.06640625" bestFit="1" customWidth="1"/>
    <col min="24" max="24" width="11.59765625" bestFit="1" customWidth="1"/>
    <col min="25" max="25" width="11.19921875" bestFit="1" customWidth="1"/>
    <col min="26" max="26" width="21.6640625" bestFit="1" customWidth="1"/>
    <col min="27" max="27" width="21.46484375" bestFit="1" customWidth="1"/>
    <col min="31" max="31" width="12.06640625" bestFit="1" customWidth="1"/>
    <col min="32" max="32" width="11.59765625" bestFit="1" customWidth="1"/>
    <col min="34" max="34" width="12.06640625" bestFit="1" customWidth="1"/>
    <col min="35" max="36" width="9.06640625" bestFit="1" customWidth="1"/>
    <col min="38" max="38" width="12.06640625" bestFit="1" customWidth="1"/>
    <col min="39" max="39" width="11.59765625" bestFit="1" customWidth="1"/>
    <col min="41" max="41" width="14.53125" bestFit="1" customWidth="1"/>
    <col min="42" max="42" width="11.59765625" bestFit="1" customWidth="1"/>
    <col min="43" max="43" width="10.796875" bestFit="1" customWidth="1"/>
    <col min="44" max="45" width="18.1328125" bestFit="1" customWidth="1"/>
    <col min="46" max="46" width="11.59765625" bestFit="1" customWidth="1"/>
    <col min="47" max="47" width="12.265625" bestFit="1" customWidth="1"/>
    <col min="50" max="50" width="15.6640625" bestFit="1" customWidth="1"/>
    <col min="51" max="51" width="11.59765625" bestFit="1" customWidth="1"/>
  </cols>
  <sheetData>
    <row r="3" spans="2:51" x14ac:dyDescent="0.45">
      <c r="AO3" t="s">
        <v>7</v>
      </c>
      <c r="AP3" t="s">
        <v>110</v>
      </c>
      <c r="AQ3" t="s">
        <v>6</v>
      </c>
    </row>
    <row r="4" spans="2:51" x14ac:dyDescent="0.45">
      <c r="E4" s="25" t="s">
        <v>54</v>
      </c>
      <c r="F4" s="26">
        <v>2</v>
      </c>
      <c r="H4" t="s">
        <v>56</v>
      </c>
      <c r="AO4" s="28">
        <v>100</v>
      </c>
      <c r="AP4" s="31">
        <v>8.0280723519668459E-2</v>
      </c>
      <c r="AQ4" s="31">
        <v>8.0468669303389667E-2</v>
      </c>
    </row>
    <row r="5" spans="2:51" x14ac:dyDescent="0.45">
      <c r="E5" s="25" t="s">
        <v>55</v>
      </c>
      <c r="F5" s="26">
        <v>1</v>
      </c>
      <c r="H5" t="s">
        <v>57</v>
      </c>
      <c r="W5" s="6" t="s">
        <v>89</v>
      </c>
      <c r="X5" t="s">
        <v>2</v>
      </c>
      <c r="Z5" t="s">
        <v>95</v>
      </c>
      <c r="AA5" t="s">
        <v>96</v>
      </c>
      <c r="AE5" s="6" t="s">
        <v>89</v>
      </c>
      <c r="AF5" t="s">
        <v>2</v>
      </c>
      <c r="AH5" s="6" t="s">
        <v>89</v>
      </c>
      <c r="AI5" t="s">
        <v>102</v>
      </c>
      <c r="AJ5" t="s">
        <v>102</v>
      </c>
      <c r="AL5" s="6" t="s">
        <v>89</v>
      </c>
      <c r="AM5" t="s">
        <v>2</v>
      </c>
      <c r="AO5">
        <f>GETPIVOTDATA("[Measures].[# Products]",$AO$3)</f>
        <v>100</v>
      </c>
      <c r="AP5" s="31">
        <f>GETPIVOTDATA("[Measures].[Return Rate]",$AO$3)</f>
        <v>8.0280723519668459E-2</v>
      </c>
      <c r="AQ5" s="31">
        <f>GETPIVOTDATA("[Measures].[Refund Rate]",$AO$3)</f>
        <v>8.0468669303389667E-2</v>
      </c>
    </row>
    <row r="6" spans="2:51" x14ac:dyDescent="0.45">
      <c r="W6" s="30" t="s">
        <v>90</v>
      </c>
      <c r="X6" s="27">
        <v>81110.129999999859</v>
      </c>
      <c r="Z6" s="3">
        <v>45.226666666666667</v>
      </c>
      <c r="AA6" s="3">
        <v>45.226666666666667</v>
      </c>
      <c r="AE6" s="30" t="s">
        <v>28</v>
      </c>
      <c r="AF6" s="33"/>
      <c r="AH6" s="30" t="s">
        <v>28</v>
      </c>
      <c r="AI6" s="28">
        <v>177715.37999999989</v>
      </c>
      <c r="AJ6" s="28">
        <v>177715.37999999989</v>
      </c>
      <c r="AL6" s="30" t="s">
        <v>103</v>
      </c>
      <c r="AM6" s="28">
        <v>313403.34999999951</v>
      </c>
    </row>
    <row r="7" spans="2:51" x14ac:dyDescent="0.45">
      <c r="B7" s="25" t="s">
        <v>69</v>
      </c>
      <c r="E7" s="25" t="s">
        <v>70</v>
      </c>
      <c r="H7" s="25" t="s">
        <v>71</v>
      </c>
      <c r="K7" s="25" t="s">
        <v>82</v>
      </c>
      <c r="W7" s="30" t="s">
        <v>91</v>
      </c>
      <c r="X7" s="27">
        <v>401331.28999999946</v>
      </c>
      <c r="AE7" s="30" t="s">
        <v>29</v>
      </c>
      <c r="AF7" s="33">
        <v>2.3177510016167156E-4</v>
      </c>
      <c r="AH7" s="30" t="s">
        <v>29</v>
      </c>
      <c r="AI7" s="28">
        <v>177756.56999999966</v>
      </c>
      <c r="AJ7" s="28">
        <v>177756.56999999966</v>
      </c>
      <c r="AL7" s="30" t="s">
        <v>104</v>
      </c>
      <c r="AM7" s="28">
        <v>342889.85000000324</v>
      </c>
      <c r="AP7" s="25" t="s">
        <v>54</v>
      </c>
      <c r="AQ7" s="34">
        <v>2</v>
      </c>
      <c r="AS7" t="str">
        <f>_xlfn.TEXTJOIN(" ",,IF(AQ7=1,"Top-5 Profitable Products","Quantity contribution to Profit"))</f>
        <v>Quantity contribution to Profit</v>
      </c>
    </row>
    <row r="8" spans="2:51" x14ac:dyDescent="0.45">
      <c r="B8" s="6" t="s">
        <v>68</v>
      </c>
      <c r="C8" t="s">
        <v>2</v>
      </c>
      <c r="E8" s="6" t="s">
        <v>68</v>
      </c>
      <c r="F8" t="s">
        <v>2</v>
      </c>
      <c r="H8" s="6" t="s">
        <v>57</v>
      </c>
      <c r="I8" t="s">
        <v>2</v>
      </c>
      <c r="K8" s="6" t="s">
        <v>57</v>
      </c>
      <c r="L8" t="s">
        <v>2</v>
      </c>
      <c r="O8" t="s">
        <v>86</v>
      </c>
      <c r="P8" t="s">
        <v>87</v>
      </c>
      <c r="Q8" t="s">
        <v>1</v>
      </c>
      <c r="R8" t="s">
        <v>0</v>
      </c>
      <c r="S8" t="s">
        <v>2</v>
      </c>
      <c r="T8" t="s">
        <v>3</v>
      </c>
      <c r="W8" s="30" t="s">
        <v>92</v>
      </c>
      <c r="X8" s="27">
        <v>429027.98999999859</v>
      </c>
      <c r="AE8" s="30" t="s">
        <v>30</v>
      </c>
      <c r="AF8" s="33">
        <v>0.15053902086431981</v>
      </c>
      <c r="AH8" s="30" t="s">
        <v>30</v>
      </c>
      <c r="AI8" s="28">
        <v>204515.86999999953</v>
      </c>
      <c r="AJ8" s="28">
        <v>204515.86999999953</v>
      </c>
      <c r="AL8" s="30" t="s">
        <v>105</v>
      </c>
      <c r="AM8" s="28">
        <v>324340.81999999884</v>
      </c>
    </row>
    <row r="9" spans="2:51" x14ac:dyDescent="0.45">
      <c r="B9" t="s">
        <v>61</v>
      </c>
      <c r="C9" s="1">
        <v>8477.4799999999977</v>
      </c>
      <c r="E9" t="s">
        <v>67</v>
      </c>
      <c r="F9" s="1">
        <v>130.20000000000073</v>
      </c>
      <c r="H9" t="s">
        <v>80</v>
      </c>
      <c r="I9" s="1">
        <v>134907.56</v>
      </c>
      <c r="K9" t="s">
        <v>78</v>
      </c>
      <c r="L9" s="1">
        <v>86589.619999999952</v>
      </c>
      <c r="O9" s="3">
        <v>600</v>
      </c>
      <c r="P9" s="3">
        <v>20</v>
      </c>
      <c r="Q9" s="28">
        <v>3149297.4099999927</v>
      </c>
      <c r="R9" s="28">
        <v>5446809.4700000202</v>
      </c>
      <c r="S9" s="28">
        <v>2297512.0600000275</v>
      </c>
      <c r="T9" s="2">
        <v>0.42180878047126164</v>
      </c>
      <c r="W9" s="30" t="s">
        <v>93</v>
      </c>
      <c r="X9" s="27">
        <v>486342.10000000207</v>
      </c>
      <c r="AE9" s="30" t="s">
        <v>24</v>
      </c>
      <c r="AF9" s="33">
        <v>-5.6420218147371026E-2</v>
      </c>
      <c r="AH9" s="30" t="s">
        <v>24</v>
      </c>
      <c r="AI9" s="28">
        <v>192977.04000000018</v>
      </c>
      <c r="AJ9" s="28">
        <v>192977.04000000018</v>
      </c>
      <c r="AL9" s="30" t="s">
        <v>106</v>
      </c>
      <c r="AM9" s="28">
        <v>324189.0599999979</v>
      </c>
    </row>
    <row r="10" spans="2:51" x14ac:dyDescent="0.45">
      <c r="B10" t="s">
        <v>66</v>
      </c>
      <c r="C10" s="1">
        <v>7569.0199999999959</v>
      </c>
      <c r="E10" t="s">
        <v>65</v>
      </c>
      <c r="F10" s="1">
        <v>912.82000000000062</v>
      </c>
      <c r="H10" t="s">
        <v>72</v>
      </c>
      <c r="I10" s="1">
        <v>132555.79000000024</v>
      </c>
      <c r="K10" t="s">
        <v>75</v>
      </c>
      <c r="L10" s="1">
        <v>91811.079999999856</v>
      </c>
      <c r="W10" s="30" t="s">
        <v>94</v>
      </c>
      <c r="X10" s="27">
        <v>899700.54999999912</v>
      </c>
      <c r="AE10" s="30" t="s">
        <v>31</v>
      </c>
      <c r="AF10" s="33">
        <v>6.563376658694893E-2</v>
      </c>
      <c r="AH10" s="30" t="s">
        <v>31</v>
      </c>
      <c r="AI10" s="28">
        <v>205642.8500000005</v>
      </c>
      <c r="AJ10" s="28">
        <v>205642.8500000005</v>
      </c>
      <c r="AL10" s="30" t="s">
        <v>107</v>
      </c>
      <c r="AM10" s="28">
        <v>340665.27999999869</v>
      </c>
      <c r="AO10" s="6" t="s">
        <v>211</v>
      </c>
      <c r="AP10" t="s">
        <v>2</v>
      </c>
      <c r="AQ10" t="s">
        <v>212</v>
      </c>
      <c r="AS10" s="6" t="s">
        <v>211</v>
      </c>
      <c r="AT10" t="s">
        <v>2</v>
      </c>
      <c r="AU10" t="s">
        <v>8</v>
      </c>
      <c r="AX10" s="6" t="s">
        <v>213</v>
      </c>
      <c r="AY10" t="s">
        <v>2</v>
      </c>
    </row>
    <row r="11" spans="2:51" x14ac:dyDescent="0.45">
      <c r="B11" t="s">
        <v>64</v>
      </c>
      <c r="C11" s="1">
        <v>7236.9200000000019</v>
      </c>
      <c r="E11" t="s">
        <v>58</v>
      </c>
      <c r="F11" s="1">
        <v>992.27999999999975</v>
      </c>
      <c r="H11" t="s">
        <v>76</v>
      </c>
      <c r="I11" s="1">
        <v>132061.01999999973</v>
      </c>
      <c r="K11" t="s">
        <v>81</v>
      </c>
      <c r="L11" s="1">
        <v>96221.15</v>
      </c>
      <c r="Q11" s="28">
        <f>GETPIVOTDATA("[Measures].[COGS]",$O$8)</f>
        <v>3149297.4099999927</v>
      </c>
      <c r="R11" s="28">
        <f>GETPIVOTDATA("[Measures].[Total Revenue]",$O$8)</f>
        <v>5446809.4700000202</v>
      </c>
      <c r="S11" s="28">
        <f>GETPIVOTDATA("[Measures].[Profit Margin]",$O$8)</f>
        <v>2297512.0600000275</v>
      </c>
      <c r="T11" s="2">
        <f>GETPIVOTDATA("[Measures].[% Profit Margin]",$O$8)</f>
        <v>0.42180878047126164</v>
      </c>
      <c r="AE11" s="30" t="s">
        <v>32</v>
      </c>
      <c r="AF11" s="33">
        <v>-4.9371519603040204E-2</v>
      </c>
      <c r="AH11" s="30" t="s">
        <v>32</v>
      </c>
      <c r="AI11" s="28">
        <v>195489.95000000042</v>
      </c>
      <c r="AJ11" s="28">
        <v>195489.95000000042</v>
      </c>
      <c r="AL11" s="30" t="s">
        <v>108</v>
      </c>
      <c r="AM11" s="28">
        <v>319564.96000000124</v>
      </c>
      <c r="AO11" t="s">
        <v>122</v>
      </c>
      <c r="AP11" s="28">
        <v>95024.850000000035</v>
      </c>
      <c r="AQ11">
        <f>_xlfn.XLOOKUP(AO11,$AS$11:$AS$110,$AU$11:$AU$110,0,0)</f>
        <v>6861</v>
      </c>
      <c r="AS11" t="s">
        <v>111</v>
      </c>
      <c r="AT11" s="28">
        <v>32486.640000000032</v>
      </c>
      <c r="AU11" s="27">
        <v>5352</v>
      </c>
      <c r="AX11" t="s">
        <v>218</v>
      </c>
      <c r="AY11" s="27">
        <v>718216.26999999932</v>
      </c>
    </row>
    <row r="12" spans="2:51" x14ac:dyDescent="0.45">
      <c r="B12" t="s">
        <v>62</v>
      </c>
      <c r="C12" s="1">
        <v>7191.9699999999975</v>
      </c>
      <c r="E12" t="s">
        <v>59</v>
      </c>
      <c r="F12" s="1">
        <v>1362.7800000000007</v>
      </c>
      <c r="H12" t="s">
        <v>79</v>
      </c>
      <c r="I12" s="1">
        <v>131335.97000000015</v>
      </c>
      <c r="K12" t="s">
        <v>74</v>
      </c>
      <c r="L12" s="1">
        <v>101212.63000000015</v>
      </c>
      <c r="AE12" s="30" t="s">
        <v>33</v>
      </c>
      <c r="AF12" s="33">
        <v>-6.5234862457123372E-2</v>
      </c>
      <c r="AH12" s="30" t="s">
        <v>33</v>
      </c>
      <c r="AI12" s="28">
        <v>182737.19000000047</v>
      </c>
      <c r="AJ12" s="28">
        <v>182737.19000000047</v>
      </c>
      <c r="AL12" s="30" t="s">
        <v>109</v>
      </c>
      <c r="AM12" s="28">
        <v>332458.74000000069</v>
      </c>
      <c r="AO12" t="s">
        <v>129</v>
      </c>
      <c r="AP12" s="28">
        <v>84506.489999999932</v>
      </c>
      <c r="AQ12">
        <f t="shared" ref="AQ12:AQ15" si="0">_xlfn.XLOOKUP(AO12,$AS$11:$AS$110,$AU$11:$AU$110,0,0)</f>
        <v>6137</v>
      </c>
      <c r="AS12" t="s">
        <v>112</v>
      </c>
      <c r="AT12" s="28">
        <v>45964.799999999974</v>
      </c>
      <c r="AU12" s="28">
        <v>6080</v>
      </c>
      <c r="AX12" t="s">
        <v>219</v>
      </c>
      <c r="AY12" s="27">
        <v>417457.830000002</v>
      </c>
    </row>
    <row r="13" spans="2:51" x14ac:dyDescent="0.45">
      <c r="B13" t="s">
        <v>63</v>
      </c>
      <c r="C13" s="1">
        <v>6966.5800000000008</v>
      </c>
      <c r="E13" t="s">
        <v>60</v>
      </c>
      <c r="F13" s="1">
        <v>1387.2399999999998</v>
      </c>
      <c r="H13" t="s">
        <v>77</v>
      </c>
      <c r="I13" s="1">
        <v>128176.22000000032</v>
      </c>
      <c r="K13" t="s">
        <v>73</v>
      </c>
      <c r="L13" s="1">
        <v>104453.84999999986</v>
      </c>
      <c r="Z13" s="6" t="s">
        <v>89</v>
      </c>
      <c r="AA13" t="s">
        <v>2</v>
      </c>
      <c r="AE13" s="30" t="s">
        <v>34</v>
      </c>
      <c r="AF13" s="33">
        <v>0.14152658251995559</v>
      </c>
      <c r="AH13" s="30" t="s">
        <v>34</v>
      </c>
      <c r="AI13" s="28">
        <v>208599.36000000034</v>
      </c>
      <c r="AJ13" s="28">
        <v>208599.36000000034</v>
      </c>
      <c r="AO13" t="s">
        <v>169</v>
      </c>
      <c r="AP13" s="28">
        <v>83284.599999999977</v>
      </c>
      <c r="AQ13">
        <f t="shared" si="0"/>
        <v>6262</v>
      </c>
      <c r="AS13" t="s">
        <v>113</v>
      </c>
      <c r="AT13" s="28">
        <v>48243.930000000008</v>
      </c>
      <c r="AU13" s="28">
        <v>6209</v>
      </c>
      <c r="AX13" t="s">
        <v>220</v>
      </c>
      <c r="AY13" s="27">
        <v>367414.25000000041</v>
      </c>
    </row>
    <row r="14" spans="2:51" x14ac:dyDescent="0.45">
      <c r="Z14" s="30" t="s">
        <v>97</v>
      </c>
      <c r="AA14" s="31">
        <v>0.48527656041986861</v>
      </c>
      <c r="AE14" s="30" t="s">
        <v>35</v>
      </c>
      <c r="AF14" s="33">
        <v>-8.8756456395647235E-2</v>
      </c>
      <c r="AH14" s="30" t="s">
        <v>35</v>
      </c>
      <c r="AI14" s="28">
        <v>190084.82000000039</v>
      </c>
      <c r="AJ14" s="28">
        <v>190084.82000000039</v>
      </c>
      <c r="AO14" t="s">
        <v>138</v>
      </c>
      <c r="AP14" s="28">
        <v>82987.239999999991</v>
      </c>
      <c r="AQ14">
        <f t="shared" si="0"/>
        <v>6671</v>
      </c>
      <c r="AS14" t="s">
        <v>114</v>
      </c>
      <c r="AT14" s="28">
        <v>51917.31</v>
      </c>
      <c r="AU14" s="28">
        <v>5529</v>
      </c>
      <c r="AX14" t="s">
        <v>221</v>
      </c>
      <c r="AY14" s="27">
        <v>339210.4900000029</v>
      </c>
    </row>
    <row r="15" spans="2:51" x14ac:dyDescent="0.45">
      <c r="Z15" s="30" t="s">
        <v>98</v>
      </c>
      <c r="AA15" s="31">
        <v>0.51472343958010647</v>
      </c>
      <c r="AE15" s="30" t="s">
        <v>36</v>
      </c>
      <c r="AF15" s="33">
        <v>1.5750863219866535E-3</v>
      </c>
      <c r="AH15" s="30" t="s">
        <v>36</v>
      </c>
      <c r="AI15" s="28">
        <v>190384.21999999968</v>
      </c>
      <c r="AJ15" s="28">
        <v>190384.21999999968</v>
      </c>
      <c r="AO15" t="s">
        <v>119</v>
      </c>
      <c r="AP15" s="28">
        <v>78081.849999999962</v>
      </c>
      <c r="AQ15">
        <f t="shared" si="0"/>
        <v>6545</v>
      </c>
      <c r="AS15" t="s">
        <v>115</v>
      </c>
      <c r="AT15" s="28">
        <v>4089.289999999979</v>
      </c>
      <c r="AU15" s="28">
        <v>6931</v>
      </c>
      <c r="AX15" t="s">
        <v>216</v>
      </c>
      <c r="AY15" s="27">
        <v>174072.76000000047</v>
      </c>
    </row>
    <row r="16" spans="2:51" x14ac:dyDescent="0.45">
      <c r="C16" s="25" t="s">
        <v>83</v>
      </c>
      <c r="G16" s="25" t="s">
        <v>84</v>
      </c>
      <c r="J16" s="25" t="s">
        <v>85</v>
      </c>
      <c r="M16" s="25" t="s">
        <v>88</v>
      </c>
      <c r="AE16" s="30" t="s">
        <v>37</v>
      </c>
      <c r="AF16" s="33">
        <v>9.8171476606608472E-3</v>
      </c>
      <c r="AH16" s="30" t="s">
        <v>37</v>
      </c>
      <c r="AI16" s="28">
        <v>192253.24999999942</v>
      </c>
      <c r="AJ16" s="28">
        <v>192253.24999999942</v>
      </c>
      <c r="AS16" t="s">
        <v>116</v>
      </c>
      <c r="AT16" s="28">
        <v>18856.529999999948</v>
      </c>
      <c r="AU16" s="28">
        <v>6349</v>
      </c>
      <c r="AX16" t="s">
        <v>215</v>
      </c>
      <c r="AY16" s="27">
        <v>142236.05999999959</v>
      </c>
    </row>
    <row r="17" spans="3:51" x14ac:dyDescent="0.45">
      <c r="M17" t="str">
        <f>_xlfn.TEXTJOIN(" ",,IF(F4=1,"Top-5 Profitable","Less-5 Profitable"),IF(F5=1,"Customer","Location"))</f>
        <v>Less-5 Profitable Customer</v>
      </c>
      <c r="AE17" s="30" t="s">
        <v>38</v>
      </c>
      <c r="AF17" s="33">
        <v>-6.7086980324126341E-2</v>
      </c>
      <c r="AH17" s="30" t="s">
        <v>38</v>
      </c>
      <c r="AI17" s="28">
        <v>179355.56000000011</v>
      </c>
      <c r="AJ17" s="28">
        <v>179355.56000000011</v>
      </c>
      <c r="AS17" t="s">
        <v>117</v>
      </c>
      <c r="AT17" s="28">
        <v>53319.199999999997</v>
      </c>
      <c r="AU17" s="28">
        <v>5840</v>
      </c>
      <c r="AX17" t="s">
        <v>214</v>
      </c>
      <c r="AY17" s="27">
        <v>86449.160000000265</v>
      </c>
    </row>
    <row r="18" spans="3:51" x14ac:dyDescent="0.45">
      <c r="C18" t="str">
        <f>IF($F$4=1,B8,E8)</f>
        <v>Full Name</v>
      </c>
      <c r="D18" t="str">
        <f>IF($F$4=1,C8,F8)</f>
        <v>Profit Margin</v>
      </c>
      <c r="G18" t="str">
        <f>IF($F$4=1,H8,K8)</f>
        <v>Location</v>
      </c>
      <c r="H18" t="str">
        <f>IF($F$4=1,I8,L8)</f>
        <v>Profit Margin</v>
      </c>
      <c r="J18" t="str">
        <f>IF($F$5=1,C18,G18)</f>
        <v>Full Name</v>
      </c>
      <c r="K18" t="str">
        <f>IF($F$5=1,D18,H18)</f>
        <v>Profit Margin</v>
      </c>
      <c r="M18" t="str">
        <f>_xlfn.TEXTJOIN(" ",,IF(F5=1,"Customer overtime","Total Sales Location"))</f>
        <v>Customer overtime</v>
      </c>
      <c r="AS18" t="s">
        <v>118</v>
      </c>
      <c r="AT18" s="28">
        <v>11872.29999999993</v>
      </c>
      <c r="AU18" s="28">
        <v>5522</v>
      </c>
      <c r="AX18" t="s">
        <v>217</v>
      </c>
      <c r="AY18" s="27">
        <v>52455.239999999467</v>
      </c>
    </row>
    <row r="19" spans="3:51" x14ac:dyDescent="0.45">
      <c r="C19" t="str">
        <f t="shared" ref="C19:D23" si="1">IF($F$4=1,B9,E9)</f>
        <v>Travis Ewing</v>
      </c>
      <c r="D19" s="1">
        <f>IF($F$4=1,C9,F9)</f>
        <v>130.20000000000073</v>
      </c>
      <c r="G19" t="str">
        <f t="shared" ref="G19:H23" si="2">IF($F$4=1,H9,K9)</f>
        <v>New York</v>
      </c>
      <c r="H19" s="1">
        <f t="shared" si="2"/>
        <v>86589.619999999952</v>
      </c>
      <c r="J19" t="str">
        <f t="shared" ref="J19:K23" si="3">IF($F$5=1,C19,G19)</f>
        <v>Travis Ewing</v>
      </c>
      <c r="K19" s="27">
        <f t="shared" si="3"/>
        <v>130.20000000000073</v>
      </c>
      <c r="M19">
        <f>IF(F5=1,GETPIVOTDATA("[Measures].[# Customers]",$O$8),GETPIVOTDATA("[Measures].[# Location]",$O$8))</f>
        <v>600</v>
      </c>
      <c r="AO19" t="str">
        <f>AO10</f>
        <v>Product Name</v>
      </c>
      <c r="AP19" t="str">
        <f>IF($AQ$7=1,AP10,AQ10)</f>
        <v>Quantity</v>
      </c>
      <c r="AS19" t="s">
        <v>119</v>
      </c>
      <c r="AT19" s="28">
        <v>78081.849999999962</v>
      </c>
      <c r="AU19" s="28">
        <v>6545</v>
      </c>
    </row>
    <row r="20" spans="3:51" x14ac:dyDescent="0.45">
      <c r="C20" t="str">
        <f t="shared" si="1"/>
        <v>Lisa West</v>
      </c>
      <c r="D20" s="1">
        <f t="shared" si="1"/>
        <v>912.82000000000062</v>
      </c>
      <c r="G20" t="str">
        <f t="shared" si="2"/>
        <v>Maryland</v>
      </c>
      <c r="H20" s="1">
        <f t="shared" si="2"/>
        <v>91811.079999999856</v>
      </c>
      <c r="J20" t="str">
        <f t="shared" si="3"/>
        <v>Lisa West</v>
      </c>
      <c r="K20" s="27">
        <f t="shared" si="3"/>
        <v>912.82000000000062</v>
      </c>
      <c r="AO20" t="str">
        <f t="shared" ref="AO20:AO24" si="4">AO11</f>
        <v>Begin Brew</v>
      </c>
      <c r="AP20" s="27">
        <f t="shared" ref="AP20:AP24" si="5">IF($AQ$7=1,AP11,AQ11)</f>
        <v>6861</v>
      </c>
      <c r="AS20" t="s">
        <v>120</v>
      </c>
      <c r="AT20" s="28">
        <v>2366.7600000000239</v>
      </c>
      <c r="AU20" s="28">
        <v>5379</v>
      </c>
    </row>
    <row r="21" spans="3:51" x14ac:dyDescent="0.45">
      <c r="C21" t="str">
        <f t="shared" si="1"/>
        <v>Bobby Abbott</v>
      </c>
      <c r="D21" s="1">
        <f t="shared" si="1"/>
        <v>992.27999999999975</v>
      </c>
      <c r="G21" t="str">
        <f t="shared" si="2"/>
        <v>Wisconsin</v>
      </c>
      <c r="H21" s="1">
        <f t="shared" si="2"/>
        <v>96221.15</v>
      </c>
      <c r="J21" t="str">
        <f t="shared" si="3"/>
        <v>Bobby Abbott</v>
      </c>
      <c r="K21" s="27">
        <f t="shared" si="3"/>
        <v>992.27999999999975</v>
      </c>
      <c r="AO21" t="str">
        <f t="shared" si="4"/>
        <v>Common Splash</v>
      </c>
      <c r="AP21" s="27">
        <f t="shared" si="5"/>
        <v>6137</v>
      </c>
      <c r="AS21" t="s">
        <v>121</v>
      </c>
      <c r="AT21" s="28">
        <v>-10037.319999999978</v>
      </c>
      <c r="AU21" s="28">
        <v>5339</v>
      </c>
    </row>
    <row r="22" spans="3:51" x14ac:dyDescent="0.45">
      <c r="C22" t="str">
        <f t="shared" si="1"/>
        <v>Christine Hawkins</v>
      </c>
      <c r="D22" s="1">
        <f t="shared" si="1"/>
        <v>1362.7800000000007</v>
      </c>
      <c r="G22" t="str">
        <f t="shared" si="2"/>
        <v>Indiana</v>
      </c>
      <c r="H22" s="1">
        <f t="shared" si="2"/>
        <v>101212.63000000015</v>
      </c>
      <c r="J22" t="str">
        <f t="shared" si="3"/>
        <v>Christine Hawkins</v>
      </c>
      <c r="K22" s="27">
        <f t="shared" si="3"/>
        <v>1362.7800000000007</v>
      </c>
      <c r="AO22" t="str">
        <f t="shared" si="4"/>
        <v>Onto Dew</v>
      </c>
      <c r="AP22" s="27">
        <f t="shared" si="5"/>
        <v>6262</v>
      </c>
      <c r="AS22" t="s">
        <v>122</v>
      </c>
      <c r="AT22" s="28">
        <v>95024.850000000035</v>
      </c>
      <c r="AU22" s="28">
        <v>6861</v>
      </c>
    </row>
    <row r="23" spans="3:51" x14ac:dyDescent="0.45">
      <c r="C23" t="str">
        <f t="shared" si="1"/>
        <v>Jeffery Powell</v>
      </c>
      <c r="D23" s="1">
        <f t="shared" si="1"/>
        <v>1387.2399999999998</v>
      </c>
      <c r="G23" t="str">
        <f t="shared" si="2"/>
        <v>Florida</v>
      </c>
      <c r="H23" s="1">
        <f t="shared" si="2"/>
        <v>104453.84999999986</v>
      </c>
      <c r="J23" t="str">
        <f t="shared" si="3"/>
        <v>Jeffery Powell</v>
      </c>
      <c r="K23" s="27">
        <f t="shared" si="3"/>
        <v>1387.2399999999998</v>
      </c>
      <c r="AO23" t="str">
        <f t="shared" si="4"/>
        <v>Eight Brew</v>
      </c>
      <c r="AP23" s="27">
        <f t="shared" si="5"/>
        <v>6671</v>
      </c>
      <c r="AS23" t="s">
        <v>123</v>
      </c>
      <c r="AT23" s="28">
        <v>38203.169999999984</v>
      </c>
      <c r="AU23" s="28">
        <v>6621</v>
      </c>
    </row>
    <row r="24" spans="3:51" x14ac:dyDescent="0.45">
      <c r="AO24" t="str">
        <f t="shared" si="4"/>
        <v>Attorney Mist</v>
      </c>
      <c r="AP24" s="27">
        <f t="shared" si="5"/>
        <v>6545</v>
      </c>
      <c r="AS24" t="s">
        <v>124</v>
      </c>
      <c r="AT24" s="28">
        <v>53613.000000000022</v>
      </c>
      <c r="AU24" s="28">
        <v>6475</v>
      </c>
    </row>
    <row r="25" spans="3:51" x14ac:dyDescent="0.45">
      <c r="AS25" t="s">
        <v>125</v>
      </c>
      <c r="AT25" s="28">
        <v>-29069.040000000001</v>
      </c>
      <c r="AU25" s="28">
        <v>6776</v>
      </c>
    </row>
    <row r="26" spans="3:51" x14ac:dyDescent="0.45">
      <c r="AS26" t="s">
        <v>126</v>
      </c>
      <c r="AT26" s="28">
        <v>44743.859999999971</v>
      </c>
      <c r="AU26" s="28">
        <v>5586</v>
      </c>
    </row>
    <row r="27" spans="3:51" x14ac:dyDescent="0.45">
      <c r="AS27" t="s">
        <v>127</v>
      </c>
      <c r="AT27" s="28">
        <v>-9326.5600000000122</v>
      </c>
      <c r="AU27" s="28">
        <v>6568</v>
      </c>
    </row>
    <row r="28" spans="3:51" x14ac:dyDescent="0.45">
      <c r="AS28" t="s">
        <v>128</v>
      </c>
      <c r="AT28" s="28">
        <v>-2557.7999999999956</v>
      </c>
      <c r="AU28" s="28">
        <v>5220</v>
      </c>
    </row>
    <row r="29" spans="3:51" x14ac:dyDescent="0.45">
      <c r="AS29" t="s">
        <v>129</v>
      </c>
      <c r="AT29" s="28">
        <v>84506.489999999932</v>
      </c>
      <c r="AU29" s="28">
        <v>6137</v>
      </c>
    </row>
    <row r="30" spans="3:51" x14ac:dyDescent="0.45">
      <c r="AS30" t="s">
        <v>130</v>
      </c>
      <c r="AT30" s="28">
        <v>5787.580000000009</v>
      </c>
      <c r="AU30" s="28">
        <v>6157</v>
      </c>
    </row>
    <row r="31" spans="3:51" x14ac:dyDescent="0.45">
      <c r="AS31" t="s">
        <v>131</v>
      </c>
      <c r="AT31" s="28">
        <v>-14038.900000000009</v>
      </c>
      <c r="AU31" s="28">
        <v>6815</v>
      </c>
    </row>
    <row r="32" spans="3:51" x14ac:dyDescent="0.45">
      <c r="AS32" t="s">
        <v>132</v>
      </c>
      <c r="AT32" s="28">
        <v>18729.619999999988</v>
      </c>
      <c r="AU32" s="28">
        <v>6526</v>
      </c>
    </row>
    <row r="33" spans="45:47" x14ac:dyDescent="0.45">
      <c r="AS33" t="s">
        <v>133</v>
      </c>
      <c r="AT33" s="28">
        <v>31367.100000000009</v>
      </c>
      <c r="AU33" s="28">
        <v>5503</v>
      </c>
    </row>
    <row r="34" spans="45:47" x14ac:dyDescent="0.45">
      <c r="AS34" t="s">
        <v>134</v>
      </c>
      <c r="AT34" s="28">
        <v>13233.920000000009</v>
      </c>
      <c r="AU34" s="28">
        <v>5908</v>
      </c>
    </row>
    <row r="35" spans="45:47" x14ac:dyDescent="0.45">
      <c r="AS35" t="s">
        <v>135</v>
      </c>
      <c r="AT35" s="28">
        <v>34303.500000000022</v>
      </c>
      <c r="AU35" s="28">
        <v>5775</v>
      </c>
    </row>
    <row r="36" spans="45:47" x14ac:dyDescent="0.45">
      <c r="AS36" t="s">
        <v>136</v>
      </c>
      <c r="AT36" s="28">
        <v>31380.58</v>
      </c>
      <c r="AU36" s="28">
        <v>5822</v>
      </c>
    </row>
    <row r="37" spans="45:47" x14ac:dyDescent="0.45">
      <c r="AS37" t="s">
        <v>137</v>
      </c>
      <c r="AT37" s="28">
        <v>-1947.5200000000059</v>
      </c>
      <c r="AU37" s="28">
        <v>5728</v>
      </c>
    </row>
    <row r="38" spans="45:47" x14ac:dyDescent="0.45">
      <c r="AS38" t="s">
        <v>138</v>
      </c>
      <c r="AT38" s="28">
        <v>82987.239999999991</v>
      </c>
      <c r="AU38" s="28">
        <v>6671</v>
      </c>
    </row>
    <row r="39" spans="45:47" x14ac:dyDescent="0.45">
      <c r="AS39" t="s">
        <v>139</v>
      </c>
      <c r="AT39" s="28">
        <v>39498.199999999997</v>
      </c>
      <c r="AU39" s="28">
        <v>6230</v>
      </c>
    </row>
    <row r="40" spans="45:47" x14ac:dyDescent="0.45">
      <c r="AS40" t="s">
        <v>140</v>
      </c>
      <c r="AT40" s="28">
        <v>50200.709999999963</v>
      </c>
      <c r="AU40" s="28">
        <v>5817</v>
      </c>
    </row>
    <row r="41" spans="45:47" x14ac:dyDescent="0.45">
      <c r="AS41" t="s">
        <v>141</v>
      </c>
      <c r="AT41" s="28">
        <v>43165.919999999984</v>
      </c>
      <c r="AU41" s="28">
        <v>6202</v>
      </c>
    </row>
    <row r="42" spans="45:47" x14ac:dyDescent="0.45">
      <c r="AS42" t="s">
        <v>142</v>
      </c>
      <c r="AT42" s="28">
        <v>13602.679999999986</v>
      </c>
      <c r="AU42" s="28">
        <v>5252</v>
      </c>
    </row>
    <row r="43" spans="45:47" x14ac:dyDescent="0.45">
      <c r="AS43" t="s">
        <v>143</v>
      </c>
      <c r="AT43" s="28">
        <v>2004.299999999952</v>
      </c>
      <c r="AU43" s="28">
        <v>6681</v>
      </c>
    </row>
    <row r="44" spans="45:47" x14ac:dyDescent="0.45">
      <c r="AS44" t="s">
        <v>144</v>
      </c>
      <c r="AT44" s="28">
        <v>13022.850000000009</v>
      </c>
      <c r="AU44" s="28">
        <v>5107</v>
      </c>
    </row>
    <row r="45" spans="45:47" x14ac:dyDescent="0.45">
      <c r="AS45" t="s">
        <v>145</v>
      </c>
      <c r="AT45" s="28">
        <v>16381.75</v>
      </c>
      <c r="AU45" s="28">
        <v>6325</v>
      </c>
    </row>
    <row r="46" spans="45:47" x14ac:dyDescent="0.45">
      <c r="AS46" t="s">
        <v>146</v>
      </c>
      <c r="AT46" s="28">
        <v>43903.63</v>
      </c>
      <c r="AU46" s="28">
        <v>6263</v>
      </c>
    </row>
    <row r="47" spans="45:47" x14ac:dyDescent="0.45">
      <c r="AS47" t="s">
        <v>147</v>
      </c>
      <c r="AT47" s="28">
        <v>10907.520000000008</v>
      </c>
      <c r="AU47" s="28">
        <v>6992</v>
      </c>
    </row>
    <row r="48" spans="45:47" x14ac:dyDescent="0.45">
      <c r="AS48" t="s">
        <v>148</v>
      </c>
      <c r="AT48" s="28">
        <v>28777.41</v>
      </c>
      <c r="AU48" s="28">
        <v>6033</v>
      </c>
    </row>
    <row r="49" spans="45:47" x14ac:dyDescent="0.45">
      <c r="AS49" t="s">
        <v>149</v>
      </c>
      <c r="AT49" s="28">
        <v>-1571.1300000000556</v>
      </c>
      <c r="AU49" s="28">
        <v>5819</v>
      </c>
    </row>
    <row r="50" spans="45:47" x14ac:dyDescent="0.45">
      <c r="AS50" t="s">
        <v>150</v>
      </c>
      <c r="AT50" s="28">
        <v>-21740.939999999981</v>
      </c>
      <c r="AU50" s="28">
        <v>6194</v>
      </c>
    </row>
    <row r="51" spans="45:47" x14ac:dyDescent="0.45">
      <c r="AS51" t="s">
        <v>151</v>
      </c>
      <c r="AT51" s="28">
        <v>6318.1299999999919</v>
      </c>
      <c r="AU51" s="28">
        <v>6943</v>
      </c>
    </row>
    <row r="52" spans="45:47" x14ac:dyDescent="0.45">
      <c r="AS52" t="s">
        <v>152</v>
      </c>
      <c r="AT52" s="28">
        <v>-13781.949999999986</v>
      </c>
      <c r="AU52" s="28">
        <v>5915</v>
      </c>
    </row>
    <row r="53" spans="45:47" x14ac:dyDescent="0.45">
      <c r="AS53" t="s">
        <v>153</v>
      </c>
      <c r="AT53" s="28">
        <v>-8467.2000000000335</v>
      </c>
      <c r="AU53" s="28">
        <v>5760</v>
      </c>
    </row>
    <row r="54" spans="45:47" x14ac:dyDescent="0.45">
      <c r="AS54" t="s">
        <v>154</v>
      </c>
      <c r="AT54" s="28">
        <v>24069.160000000011</v>
      </c>
      <c r="AU54" s="28">
        <v>6761</v>
      </c>
    </row>
    <row r="55" spans="45:47" x14ac:dyDescent="0.45">
      <c r="AS55" t="s">
        <v>155</v>
      </c>
      <c r="AT55" s="28">
        <v>15387.719999999994</v>
      </c>
      <c r="AU55" s="28">
        <v>6749</v>
      </c>
    </row>
    <row r="56" spans="45:47" x14ac:dyDescent="0.45">
      <c r="AS56" t="s">
        <v>156</v>
      </c>
      <c r="AT56" s="28">
        <v>11575.520000000019</v>
      </c>
      <c r="AU56" s="28">
        <v>6577</v>
      </c>
    </row>
    <row r="57" spans="45:47" x14ac:dyDescent="0.45">
      <c r="AS57" t="s">
        <v>157</v>
      </c>
      <c r="AT57" s="28">
        <v>12376.54</v>
      </c>
      <c r="AU57" s="28">
        <v>6127</v>
      </c>
    </row>
    <row r="58" spans="45:47" x14ac:dyDescent="0.45">
      <c r="AS58" t="s">
        <v>158</v>
      </c>
      <c r="AT58" s="28">
        <v>2761.2499999999782</v>
      </c>
      <c r="AU58" s="28">
        <v>5875</v>
      </c>
    </row>
    <row r="59" spans="45:47" x14ac:dyDescent="0.45">
      <c r="AS59" t="s">
        <v>159</v>
      </c>
      <c r="AT59" s="28">
        <v>63904.020000000055</v>
      </c>
      <c r="AU59" s="28">
        <v>6063</v>
      </c>
    </row>
    <row r="60" spans="45:47" x14ac:dyDescent="0.45">
      <c r="AS60" t="s">
        <v>160</v>
      </c>
      <c r="AT60" s="28">
        <v>43574.720000000016</v>
      </c>
      <c r="AU60" s="28">
        <v>5558</v>
      </c>
    </row>
    <row r="61" spans="45:47" x14ac:dyDescent="0.45">
      <c r="AS61" t="s">
        <v>161</v>
      </c>
      <c r="AT61" s="28">
        <v>31736.320000000058</v>
      </c>
      <c r="AU61" s="28">
        <v>5888</v>
      </c>
    </row>
    <row r="62" spans="45:47" x14ac:dyDescent="0.45">
      <c r="AS62" t="s">
        <v>162</v>
      </c>
      <c r="AT62" s="28">
        <v>-1112.8299999999945</v>
      </c>
      <c r="AU62" s="28">
        <v>5857</v>
      </c>
    </row>
    <row r="63" spans="45:47" x14ac:dyDescent="0.45">
      <c r="AS63" t="s">
        <v>163</v>
      </c>
      <c r="AT63" s="28">
        <v>36733.600000000057</v>
      </c>
      <c r="AU63" s="28">
        <v>6290</v>
      </c>
    </row>
    <row r="64" spans="45:47" x14ac:dyDescent="0.45">
      <c r="AS64" t="s">
        <v>164</v>
      </c>
      <c r="AT64" s="28">
        <v>-18969.600000000046</v>
      </c>
      <c r="AU64" s="28">
        <v>5928</v>
      </c>
    </row>
    <row r="65" spans="45:47" x14ac:dyDescent="0.45">
      <c r="AS65" t="s">
        <v>165</v>
      </c>
      <c r="AT65" s="28">
        <v>42187.60000000002</v>
      </c>
      <c r="AU65" s="28">
        <v>5795</v>
      </c>
    </row>
    <row r="66" spans="45:47" x14ac:dyDescent="0.45">
      <c r="AS66" t="s">
        <v>166</v>
      </c>
      <c r="AT66" s="28">
        <v>11787.310000000005</v>
      </c>
      <c r="AU66" s="28">
        <v>4891</v>
      </c>
    </row>
    <row r="67" spans="45:47" x14ac:dyDescent="0.45">
      <c r="AS67" t="s">
        <v>167</v>
      </c>
      <c r="AT67" s="28">
        <v>26067.999999999978</v>
      </c>
      <c r="AU67" s="28">
        <v>6860</v>
      </c>
    </row>
    <row r="68" spans="45:47" x14ac:dyDescent="0.45">
      <c r="AS68" t="s">
        <v>168</v>
      </c>
      <c r="AT68" s="28">
        <v>8106.2399999999907</v>
      </c>
      <c r="AU68" s="28">
        <v>6333</v>
      </c>
    </row>
    <row r="69" spans="45:47" x14ac:dyDescent="0.45">
      <c r="AS69" t="s">
        <v>169</v>
      </c>
      <c r="AT69" s="28">
        <v>83284.599999999977</v>
      </c>
      <c r="AU69" s="28">
        <v>6262</v>
      </c>
    </row>
    <row r="70" spans="45:47" x14ac:dyDescent="0.45">
      <c r="AS70" t="s">
        <v>170</v>
      </c>
      <c r="AT70" s="28">
        <v>51479.960000000043</v>
      </c>
      <c r="AU70" s="28">
        <v>6938</v>
      </c>
    </row>
    <row r="71" spans="45:47" x14ac:dyDescent="0.45">
      <c r="AS71" t="s">
        <v>171</v>
      </c>
      <c r="AT71" s="28">
        <v>10467.999999999993</v>
      </c>
      <c r="AU71" s="28">
        <v>5234</v>
      </c>
    </row>
    <row r="72" spans="45:47" x14ac:dyDescent="0.45">
      <c r="AS72" t="s">
        <v>172</v>
      </c>
      <c r="AT72" s="28">
        <v>25255.650000000016</v>
      </c>
      <c r="AU72" s="28">
        <v>5385</v>
      </c>
    </row>
    <row r="73" spans="45:47" x14ac:dyDescent="0.45">
      <c r="AS73" t="s">
        <v>173</v>
      </c>
      <c r="AT73" s="28">
        <v>9939.5999999999913</v>
      </c>
      <c r="AU73" s="28">
        <v>6024</v>
      </c>
    </row>
    <row r="74" spans="45:47" x14ac:dyDescent="0.45">
      <c r="AS74" t="s">
        <v>174</v>
      </c>
      <c r="AT74" s="28">
        <v>38978.390000000021</v>
      </c>
      <c r="AU74" s="28">
        <v>5809</v>
      </c>
    </row>
    <row r="75" spans="45:47" x14ac:dyDescent="0.45">
      <c r="AS75" t="s">
        <v>175</v>
      </c>
      <c r="AT75" s="28">
        <v>-7303.8000000000393</v>
      </c>
      <c r="AU75" s="28">
        <v>5180</v>
      </c>
    </row>
    <row r="76" spans="45:47" x14ac:dyDescent="0.45">
      <c r="AS76" t="s">
        <v>176</v>
      </c>
      <c r="AT76" s="28">
        <v>26923.569999999989</v>
      </c>
      <c r="AU76" s="28">
        <v>6161</v>
      </c>
    </row>
    <row r="77" spans="45:47" x14ac:dyDescent="0.45">
      <c r="AS77" t="s">
        <v>177</v>
      </c>
      <c r="AT77" s="28">
        <v>28375.229999999974</v>
      </c>
      <c r="AU77" s="28">
        <v>7041</v>
      </c>
    </row>
    <row r="78" spans="45:47" x14ac:dyDescent="0.45">
      <c r="AS78" t="s">
        <v>178</v>
      </c>
      <c r="AT78" s="28">
        <v>24412.700000000026</v>
      </c>
      <c r="AU78" s="28">
        <v>5486</v>
      </c>
    </row>
    <row r="79" spans="45:47" x14ac:dyDescent="0.45">
      <c r="AS79" t="s">
        <v>179</v>
      </c>
      <c r="AT79" s="28">
        <v>4272.7199999999975</v>
      </c>
      <c r="AU79" s="28">
        <v>5622</v>
      </c>
    </row>
    <row r="80" spans="45:47" x14ac:dyDescent="0.45">
      <c r="AS80" t="s">
        <v>180</v>
      </c>
      <c r="AT80" s="28">
        <v>-16258.440000000002</v>
      </c>
      <c r="AU80" s="28">
        <v>7458</v>
      </c>
    </row>
    <row r="81" spans="45:47" x14ac:dyDescent="0.45">
      <c r="AS81" t="s">
        <v>181</v>
      </c>
      <c r="AT81" s="28">
        <v>8442.900000000016</v>
      </c>
      <c r="AU81" s="28">
        <v>5310</v>
      </c>
    </row>
    <row r="82" spans="45:47" x14ac:dyDescent="0.45">
      <c r="AS82" t="s">
        <v>182</v>
      </c>
      <c r="AT82" s="28">
        <v>23774.260000000002</v>
      </c>
      <c r="AU82" s="28">
        <v>6478</v>
      </c>
    </row>
    <row r="83" spans="45:47" x14ac:dyDescent="0.45">
      <c r="AS83" t="s">
        <v>183</v>
      </c>
      <c r="AT83" s="28">
        <v>58611.329999999973</v>
      </c>
      <c r="AU83" s="28">
        <v>5867</v>
      </c>
    </row>
    <row r="84" spans="45:47" x14ac:dyDescent="0.45">
      <c r="AS84" t="s">
        <v>184</v>
      </c>
      <c r="AT84" s="28">
        <v>-1094.7799999999843</v>
      </c>
      <c r="AU84" s="28">
        <v>5762</v>
      </c>
    </row>
    <row r="85" spans="45:47" x14ac:dyDescent="0.45">
      <c r="AS85" t="s">
        <v>185</v>
      </c>
      <c r="AT85" s="28">
        <v>18444.999999999993</v>
      </c>
      <c r="AU85" s="28">
        <v>5950</v>
      </c>
    </row>
    <row r="86" spans="45:47" x14ac:dyDescent="0.45">
      <c r="AS86" t="s">
        <v>186</v>
      </c>
      <c r="AT86" s="28">
        <v>63091.859999999986</v>
      </c>
      <c r="AU86" s="28">
        <v>5163</v>
      </c>
    </row>
    <row r="87" spans="45:47" x14ac:dyDescent="0.45">
      <c r="AS87" t="s">
        <v>187</v>
      </c>
      <c r="AT87" s="28">
        <v>29725.620000000014</v>
      </c>
      <c r="AU87" s="28">
        <v>5969</v>
      </c>
    </row>
    <row r="88" spans="45:47" x14ac:dyDescent="0.45">
      <c r="AS88" t="s">
        <v>188</v>
      </c>
      <c r="AT88" s="28">
        <v>47952.000000000015</v>
      </c>
      <c r="AU88" s="28">
        <v>5400</v>
      </c>
    </row>
    <row r="89" spans="45:47" x14ac:dyDescent="0.45">
      <c r="AS89" t="s">
        <v>189</v>
      </c>
      <c r="AT89" s="28">
        <v>56300.05</v>
      </c>
      <c r="AU89" s="28">
        <v>6221</v>
      </c>
    </row>
    <row r="90" spans="45:47" x14ac:dyDescent="0.45">
      <c r="AS90" t="s">
        <v>190</v>
      </c>
      <c r="AT90" s="28">
        <v>22807.919999999976</v>
      </c>
      <c r="AU90" s="28">
        <v>6554</v>
      </c>
    </row>
    <row r="91" spans="45:47" x14ac:dyDescent="0.45">
      <c r="AS91" t="s">
        <v>191</v>
      </c>
      <c r="AT91" s="28">
        <v>56525.640000000014</v>
      </c>
      <c r="AU91" s="28">
        <v>6438</v>
      </c>
    </row>
    <row r="92" spans="45:47" x14ac:dyDescent="0.45">
      <c r="AS92" t="s">
        <v>192</v>
      </c>
      <c r="AT92" s="28">
        <v>32065.139999999952</v>
      </c>
      <c r="AU92" s="28">
        <v>5862</v>
      </c>
    </row>
    <row r="93" spans="45:47" x14ac:dyDescent="0.45">
      <c r="AS93" t="s">
        <v>193</v>
      </c>
      <c r="AT93" s="28">
        <v>685.07999999998719</v>
      </c>
      <c r="AU93" s="28">
        <v>5709</v>
      </c>
    </row>
    <row r="94" spans="45:47" x14ac:dyDescent="0.45">
      <c r="AS94" t="s">
        <v>194</v>
      </c>
      <c r="AT94" s="28">
        <v>-50135.640000000021</v>
      </c>
      <c r="AU94" s="28">
        <v>7666</v>
      </c>
    </row>
    <row r="95" spans="45:47" x14ac:dyDescent="0.45">
      <c r="AS95" t="s">
        <v>195</v>
      </c>
      <c r="AT95" s="28">
        <v>-25109.370000000024</v>
      </c>
      <c r="AU95" s="28">
        <v>5853</v>
      </c>
    </row>
    <row r="96" spans="45:47" x14ac:dyDescent="0.45">
      <c r="AS96" t="s">
        <v>196</v>
      </c>
      <c r="AT96" s="28">
        <v>2791.3200000000033</v>
      </c>
      <c r="AU96" s="28">
        <v>6646</v>
      </c>
    </row>
    <row r="97" spans="45:47" x14ac:dyDescent="0.45">
      <c r="AS97" t="s">
        <v>197</v>
      </c>
      <c r="AT97" s="28">
        <v>-39515.370000000003</v>
      </c>
      <c r="AU97" s="28">
        <v>5637</v>
      </c>
    </row>
    <row r="98" spans="45:47" x14ac:dyDescent="0.45">
      <c r="AS98" t="s">
        <v>198</v>
      </c>
      <c r="AT98" s="28">
        <v>27251.010000000009</v>
      </c>
      <c r="AU98" s="28">
        <v>5713</v>
      </c>
    </row>
    <row r="99" spans="45:47" x14ac:dyDescent="0.45">
      <c r="AS99" t="s">
        <v>199</v>
      </c>
      <c r="AT99" s="28">
        <v>21262.580000000013</v>
      </c>
      <c r="AU99" s="28">
        <v>5438</v>
      </c>
    </row>
    <row r="100" spans="45:47" x14ac:dyDescent="0.45">
      <c r="AS100" t="s">
        <v>200</v>
      </c>
      <c r="AT100" s="28">
        <v>16798.080000000002</v>
      </c>
      <c r="AU100" s="28">
        <v>5384</v>
      </c>
    </row>
    <row r="101" spans="45:47" x14ac:dyDescent="0.45">
      <c r="AS101" t="s">
        <v>201</v>
      </c>
      <c r="AT101" s="28">
        <v>74447.250000000029</v>
      </c>
      <c r="AU101" s="28">
        <v>5839</v>
      </c>
    </row>
    <row r="102" spans="45:47" x14ac:dyDescent="0.45">
      <c r="AS102" t="s">
        <v>202</v>
      </c>
      <c r="AT102" s="28">
        <v>74371.949999999953</v>
      </c>
      <c r="AU102" s="28">
        <v>6255</v>
      </c>
    </row>
    <row r="103" spans="45:47" x14ac:dyDescent="0.45">
      <c r="AS103" t="s">
        <v>203</v>
      </c>
      <c r="AT103" s="28">
        <v>-60.990000000012515</v>
      </c>
      <c r="AU103" s="28">
        <v>6099</v>
      </c>
    </row>
    <row r="104" spans="45:47" x14ac:dyDescent="0.45">
      <c r="AS104" t="s">
        <v>204</v>
      </c>
      <c r="AT104" s="28">
        <v>26684.99999999996</v>
      </c>
      <c r="AU104" s="28">
        <v>5930</v>
      </c>
    </row>
    <row r="105" spans="45:47" x14ac:dyDescent="0.45">
      <c r="AS105" t="s">
        <v>205</v>
      </c>
      <c r="AT105" s="28">
        <v>46112.94</v>
      </c>
      <c r="AU105" s="28">
        <v>6378</v>
      </c>
    </row>
    <row r="106" spans="45:47" x14ac:dyDescent="0.45">
      <c r="AS106" t="s">
        <v>206</v>
      </c>
      <c r="AT106" s="28">
        <v>-1748.7000000000335</v>
      </c>
      <c r="AU106" s="28">
        <v>6030</v>
      </c>
    </row>
    <row r="107" spans="45:47" x14ac:dyDescent="0.45">
      <c r="AS107" t="s">
        <v>207</v>
      </c>
      <c r="AT107" s="28">
        <v>-4890.8900000000067</v>
      </c>
      <c r="AU107" s="28">
        <v>6191</v>
      </c>
    </row>
    <row r="108" spans="45:47" x14ac:dyDescent="0.45">
      <c r="AS108" t="s">
        <v>208</v>
      </c>
      <c r="AT108" s="28">
        <v>54830.159999999974</v>
      </c>
      <c r="AU108" s="28">
        <v>5934</v>
      </c>
    </row>
    <row r="109" spans="45:47" x14ac:dyDescent="0.45">
      <c r="AS109" t="s">
        <v>209</v>
      </c>
      <c r="AT109" s="28">
        <v>21655.43999999993</v>
      </c>
      <c r="AU109" s="28">
        <v>6332</v>
      </c>
    </row>
    <row r="110" spans="45:47" x14ac:dyDescent="0.45">
      <c r="AS110" t="s">
        <v>210</v>
      </c>
      <c r="AT110" s="28">
        <v>9097.2600000000093</v>
      </c>
      <c r="AU110" s="28">
        <v>6231</v>
      </c>
    </row>
  </sheetData>
  <pageMargins left="0.7" right="0.7" top="0.75" bottom="0.75" header="0.3" footer="0.3"/>
  <pageSetup orientation="portrait" r:id="rId1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DDC3B-F5BE-4D2B-98DB-F45E54B85879}">
  <sheetPr codeName="Sheet8"/>
  <dimension ref="C7:O23"/>
  <sheetViews>
    <sheetView showGridLines="0" workbookViewId="0">
      <selection activeCell="C14" sqref="C14:L23"/>
    </sheetView>
  </sheetViews>
  <sheetFormatPr defaultRowHeight="14.25" x14ac:dyDescent="0.45"/>
  <cols>
    <col min="3" max="12" width="1.86328125" customWidth="1"/>
  </cols>
  <sheetData>
    <row r="7" spans="3:15" x14ac:dyDescent="0.45">
      <c r="N7" s="25" t="s">
        <v>98</v>
      </c>
      <c r="O7" s="31">
        <f>GETPIVOTDATA("[Measures].[Profit Margin]",'Analysis 03'!$Z$13,"[Dem_Customer].[Gender]","[Dem_Customer].[Gender].&amp;[Male]")</f>
        <v>0.51472343958010647</v>
      </c>
    </row>
    <row r="8" spans="3:15" x14ac:dyDescent="0.45">
      <c r="N8" s="25" t="s">
        <v>97</v>
      </c>
      <c r="O8" s="31">
        <f>GETPIVOTDATA("[Measures].[Profit Margin]",'Analysis 03'!$Z$13,"[Dem_Customer].[Gender]","[Dem_Customer].[Gender].&amp;[Female]")</f>
        <v>0.48527656041986861</v>
      </c>
    </row>
    <row r="12" spans="3:15" x14ac:dyDescent="0.45">
      <c r="N12" s="25" t="s">
        <v>99</v>
      </c>
    </row>
    <row r="13" spans="3:15" x14ac:dyDescent="0.45">
      <c r="N13" t="s">
        <v>100</v>
      </c>
    </row>
    <row r="14" spans="3:15" ht="11" customHeight="1" x14ac:dyDescent="0.45">
      <c r="C14" s="32" t="str" cm="1">
        <f t="array" ref="C14:L23">IF(_xlfn._xlws.SORT(_xlfn.SEQUENCE(10,10),,-1)/100&gt;O7,N13,N14)</f>
        <v>■</v>
      </c>
      <c r="D14" s="32" t="str">
        <v>■</v>
      </c>
      <c r="E14" s="32" t="str">
        <v>■</v>
      </c>
      <c r="F14" s="32" t="str">
        <v>■</v>
      </c>
      <c r="G14" s="32" t="str">
        <v>■</v>
      </c>
      <c r="H14" s="32" t="str">
        <v>■</v>
      </c>
      <c r="I14" s="32" t="str">
        <v>■</v>
      </c>
      <c r="J14" s="32" t="str">
        <v>■</v>
      </c>
      <c r="K14" s="32" t="str">
        <v>■</v>
      </c>
      <c r="L14" s="32" t="str">
        <v>■</v>
      </c>
      <c r="N14" t="s">
        <v>101</v>
      </c>
    </row>
    <row r="15" spans="3:15" ht="11" customHeight="1" x14ac:dyDescent="0.45">
      <c r="C15" s="32" t="str">
        <v>■</v>
      </c>
      <c r="D15" s="32" t="str">
        <v>■</v>
      </c>
      <c r="E15" s="32" t="str">
        <v>■</v>
      </c>
      <c r="F15" s="32" t="str">
        <v>■</v>
      </c>
      <c r="G15" s="32" t="str">
        <v>■</v>
      </c>
      <c r="H15" s="32" t="str">
        <v>■</v>
      </c>
      <c r="I15" s="32" t="str">
        <v>■</v>
      </c>
      <c r="J15" s="32" t="str">
        <v>■</v>
      </c>
      <c r="K15" s="32" t="str">
        <v>■</v>
      </c>
      <c r="L15" s="32" t="str">
        <v>■</v>
      </c>
    </row>
    <row r="16" spans="3:15" ht="11" customHeight="1" x14ac:dyDescent="0.45">
      <c r="C16" s="32" t="str">
        <v>■</v>
      </c>
      <c r="D16" s="32" t="str">
        <v>■</v>
      </c>
      <c r="E16" s="32" t="str">
        <v>■</v>
      </c>
      <c r="F16" s="32" t="str">
        <v>■</v>
      </c>
      <c r="G16" s="32" t="str">
        <v>■</v>
      </c>
      <c r="H16" s="32" t="str">
        <v>■</v>
      </c>
      <c r="I16" s="32" t="str">
        <v>■</v>
      </c>
      <c r="J16" s="32" t="str">
        <v>■</v>
      </c>
      <c r="K16" s="32" t="str">
        <v>■</v>
      </c>
      <c r="L16" s="32" t="str">
        <v>■</v>
      </c>
    </row>
    <row r="17" spans="3:12" ht="11" customHeight="1" x14ac:dyDescent="0.45">
      <c r="C17" s="32" t="str">
        <v>■</v>
      </c>
      <c r="D17" s="32" t="str">
        <v>■</v>
      </c>
      <c r="E17" s="32" t="str">
        <v>■</v>
      </c>
      <c r="F17" s="32" t="str">
        <v>■</v>
      </c>
      <c r="G17" s="32" t="str">
        <v>■</v>
      </c>
      <c r="H17" s="32" t="str">
        <v>■</v>
      </c>
      <c r="I17" s="32" t="str">
        <v>■</v>
      </c>
      <c r="J17" s="32" t="str">
        <v>■</v>
      </c>
      <c r="K17" s="32" t="str">
        <v>■</v>
      </c>
      <c r="L17" s="32" t="str">
        <v>■</v>
      </c>
    </row>
    <row r="18" spans="3:12" ht="11" customHeight="1" x14ac:dyDescent="0.45">
      <c r="C18" s="32" t="str">
        <v>●</v>
      </c>
      <c r="D18" s="32" t="str">
        <v>■</v>
      </c>
      <c r="E18" s="32" t="str">
        <v>■</v>
      </c>
      <c r="F18" s="32" t="str">
        <v>■</v>
      </c>
      <c r="G18" s="32" t="str">
        <v>■</v>
      </c>
      <c r="H18" s="32" t="str">
        <v>■</v>
      </c>
      <c r="I18" s="32" t="str">
        <v>■</v>
      </c>
      <c r="J18" s="32" t="str">
        <v>■</v>
      </c>
      <c r="K18" s="32" t="str">
        <v>■</v>
      </c>
      <c r="L18" s="32" t="str">
        <v>■</v>
      </c>
    </row>
    <row r="19" spans="3:12" ht="11" customHeight="1" x14ac:dyDescent="0.45">
      <c r="C19" s="32" t="str">
        <v>●</v>
      </c>
      <c r="D19" s="32" t="str">
        <v>●</v>
      </c>
      <c r="E19" s="32" t="str">
        <v>●</v>
      </c>
      <c r="F19" s="32" t="str">
        <v>●</v>
      </c>
      <c r="G19" s="32" t="str">
        <v>●</v>
      </c>
      <c r="H19" s="32" t="str">
        <v>●</v>
      </c>
      <c r="I19" s="32" t="str">
        <v>●</v>
      </c>
      <c r="J19" s="32" t="str">
        <v>●</v>
      </c>
      <c r="K19" s="32" t="str">
        <v>●</v>
      </c>
      <c r="L19" s="32" t="str">
        <v>●</v>
      </c>
    </row>
    <row r="20" spans="3:12" ht="11" customHeight="1" x14ac:dyDescent="0.45">
      <c r="C20" s="32" t="str">
        <v>●</v>
      </c>
      <c r="D20" s="32" t="str">
        <v>●</v>
      </c>
      <c r="E20" s="32" t="str">
        <v>●</v>
      </c>
      <c r="F20" s="32" t="str">
        <v>●</v>
      </c>
      <c r="G20" s="32" t="str">
        <v>●</v>
      </c>
      <c r="H20" s="32" t="str">
        <v>●</v>
      </c>
      <c r="I20" s="32" t="str">
        <v>●</v>
      </c>
      <c r="J20" s="32" t="str">
        <v>●</v>
      </c>
      <c r="K20" s="32" t="str">
        <v>●</v>
      </c>
      <c r="L20" s="32" t="str">
        <v>●</v>
      </c>
    </row>
    <row r="21" spans="3:12" ht="11" customHeight="1" x14ac:dyDescent="0.45">
      <c r="C21" s="32" t="str">
        <v>●</v>
      </c>
      <c r="D21" s="32" t="str">
        <v>●</v>
      </c>
      <c r="E21" s="32" t="str">
        <v>●</v>
      </c>
      <c r="F21" s="32" t="str">
        <v>●</v>
      </c>
      <c r="G21" s="32" t="str">
        <v>●</v>
      </c>
      <c r="H21" s="32" t="str">
        <v>●</v>
      </c>
      <c r="I21" s="32" t="str">
        <v>●</v>
      </c>
      <c r="J21" s="32" t="str">
        <v>●</v>
      </c>
      <c r="K21" s="32" t="str">
        <v>●</v>
      </c>
      <c r="L21" s="32" t="str">
        <v>●</v>
      </c>
    </row>
    <row r="22" spans="3:12" ht="11" customHeight="1" x14ac:dyDescent="0.45">
      <c r="C22" s="32" t="str">
        <v>●</v>
      </c>
      <c r="D22" s="32" t="str">
        <v>●</v>
      </c>
      <c r="E22" s="32" t="str">
        <v>●</v>
      </c>
      <c r="F22" s="32" t="str">
        <v>●</v>
      </c>
      <c r="G22" s="32" t="str">
        <v>●</v>
      </c>
      <c r="H22" s="32" t="str">
        <v>●</v>
      </c>
      <c r="I22" s="32" t="str">
        <v>●</v>
      </c>
      <c r="J22" s="32" t="str">
        <v>●</v>
      </c>
      <c r="K22" s="32" t="str">
        <v>●</v>
      </c>
      <c r="L22" s="32" t="str">
        <v>●</v>
      </c>
    </row>
    <row r="23" spans="3:12" ht="11" customHeight="1" x14ac:dyDescent="0.45">
      <c r="C23" s="32" t="str">
        <v>●</v>
      </c>
      <c r="D23" s="32" t="str">
        <v>●</v>
      </c>
      <c r="E23" s="32" t="str">
        <v>●</v>
      </c>
      <c r="F23" s="32" t="str">
        <v>●</v>
      </c>
      <c r="G23" s="32" t="str">
        <v>●</v>
      </c>
      <c r="H23" s="32" t="str">
        <v>●</v>
      </c>
      <c r="I23" s="32" t="str">
        <v>●</v>
      </c>
      <c r="J23" s="32" t="str">
        <v>●</v>
      </c>
      <c r="K23" s="32" t="str">
        <v>●</v>
      </c>
      <c r="L23" s="32" t="str">
        <v>●</v>
      </c>
    </row>
  </sheetData>
  <conditionalFormatting sqref="C14">
    <cfRule type="expression" dxfId="2" priority="3">
      <formula>C14&lt;&gt;$N$13</formula>
    </cfRule>
  </conditionalFormatting>
  <conditionalFormatting sqref="C14:L23">
    <cfRule type="expression" dxfId="1" priority="1">
      <formula>C14&lt;&gt;$N$14</formula>
    </cfRule>
    <cfRule type="expression" dxfId="0" priority="2">
      <formula>C14&lt;&gt;$N$13</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A717E1D7-E12A-4046-9CE5-FDDF7E10E8A4}">
  <ds:schemaRefs/>
</ds:datastoreItem>
</file>

<file path=customXml/itemProps2.xml><?xml version="1.0" encoding="utf-8"?>
<ds:datastoreItem xmlns:ds="http://schemas.openxmlformats.org/officeDocument/2006/customXml" ds:itemID="{B2974B2A-FFBF-40A9-99BF-4157D82C3BF2}">
  <ds:schemaRefs/>
</ds:datastoreItem>
</file>

<file path=customXml/itemProps3.xml><?xml version="1.0" encoding="utf-8"?>
<ds:datastoreItem xmlns:ds="http://schemas.openxmlformats.org/officeDocument/2006/customXml" ds:itemID="{994FE06A-5FE1-4C99-A24B-94F01DC1FBCB}">
  <ds:schemaRefs/>
</ds:datastoreItem>
</file>

<file path=customXml/itemProps4.xml><?xml version="1.0" encoding="utf-8"?>
<ds:datastoreItem xmlns:ds="http://schemas.openxmlformats.org/officeDocument/2006/customXml" ds:itemID="{03181B29-761A-4CA5-AA71-DE519E371853}">
  <ds:schemaRefs/>
</ds:datastoreItem>
</file>

<file path=customXml/itemProps5.xml><?xml version="1.0" encoding="utf-8"?>
<ds:datastoreItem xmlns:ds="http://schemas.openxmlformats.org/officeDocument/2006/customXml" ds:itemID="{11442CF6-0C79-43EE-AEC4-90B2F180BD73}">
  <ds:schemaRefs/>
</ds:datastoreItem>
</file>

<file path=customXml/itemProps6.xml><?xml version="1.0" encoding="utf-8"?>
<ds:datastoreItem xmlns:ds="http://schemas.openxmlformats.org/officeDocument/2006/customXml" ds:itemID="{2D5597A7-4FDB-4D29-9086-B306C5FF082C}">
  <ds:schemaRefs/>
</ds:datastoreItem>
</file>

<file path=customXml/itemProps7.xml><?xml version="1.0" encoding="utf-8"?>
<ds:datastoreItem xmlns:ds="http://schemas.openxmlformats.org/officeDocument/2006/customXml" ds:itemID="{03443EFE-4665-48E5-9489-9B253EFC324C}">
  <ds:schemaRefs/>
</ds:datastoreItem>
</file>

<file path=customXml/itemProps8.xml><?xml version="1.0" encoding="utf-8"?>
<ds:datastoreItem xmlns:ds="http://schemas.openxmlformats.org/officeDocument/2006/customXml" ds:itemID="{5F3BD1C4-810A-4415-9A53-7342506499EE}">
  <ds:schemaRefs/>
</ds:datastoreItem>
</file>

<file path=customXml/itemProps9.xml><?xml version="1.0" encoding="utf-8"?>
<ds:datastoreItem xmlns:ds="http://schemas.openxmlformats.org/officeDocument/2006/customXml" ds:itemID="{C705E9C2-A702-4DFE-8935-4F767BF87001}">
  <ds:schemaRefs/>
</ds:datastoreItem>
</file>

<file path=customXml/itemProps10.xml><?xml version="1.0" encoding="utf-8"?>
<ds:datastoreItem xmlns:ds="http://schemas.openxmlformats.org/officeDocument/2006/customXml" ds:itemID="{818989DA-F6F2-4040-9452-5F786E8EBD46}">
  <ds:schemaRefs/>
</ds:datastoreItem>
</file>

<file path=customXml/itemProps11.xml><?xml version="1.0" encoding="utf-8"?>
<ds:datastoreItem xmlns:ds="http://schemas.openxmlformats.org/officeDocument/2006/customXml" ds:itemID="{EB7E746F-83BB-4531-A140-AA2531C19563}">
  <ds:schemaRefs/>
</ds:datastoreItem>
</file>

<file path=customXml/itemProps12.xml><?xml version="1.0" encoding="utf-8"?>
<ds:datastoreItem xmlns:ds="http://schemas.openxmlformats.org/officeDocument/2006/customXml" ds:itemID="{2A46B6DA-D014-4CCC-9199-18653A801ACC}">
  <ds:schemaRefs/>
</ds:datastoreItem>
</file>

<file path=customXml/itemProps13.xml><?xml version="1.0" encoding="utf-8"?>
<ds:datastoreItem xmlns:ds="http://schemas.openxmlformats.org/officeDocument/2006/customXml" ds:itemID="{DB18D661-ADD9-41CC-93FD-8154F415EB83}">
  <ds:schemaRefs/>
</ds:datastoreItem>
</file>

<file path=customXml/itemProps14.xml><?xml version="1.0" encoding="utf-8"?>
<ds:datastoreItem xmlns:ds="http://schemas.openxmlformats.org/officeDocument/2006/customXml" ds:itemID="{32D9EF91-D49F-4B7C-9F2A-93EE2E75FCD8}">
  <ds:schemaRefs/>
</ds:datastoreItem>
</file>

<file path=customXml/itemProps15.xml><?xml version="1.0" encoding="utf-8"?>
<ds:datastoreItem xmlns:ds="http://schemas.openxmlformats.org/officeDocument/2006/customXml" ds:itemID="{23073CC7-49C7-4070-8850-4AEFF64FCEA8}">
  <ds:schemaRefs/>
</ds:datastoreItem>
</file>

<file path=customXml/itemProps16.xml><?xml version="1.0" encoding="utf-8"?>
<ds:datastoreItem xmlns:ds="http://schemas.openxmlformats.org/officeDocument/2006/customXml" ds:itemID="{820E6B70-2F6D-4BA8-8023-D0A5174EDF16}">
  <ds:schemaRefs/>
</ds:datastoreItem>
</file>

<file path=customXml/itemProps17.xml><?xml version="1.0" encoding="utf-8"?>
<ds:datastoreItem xmlns:ds="http://schemas.openxmlformats.org/officeDocument/2006/customXml" ds:itemID="{23C37ABF-8AD9-4F22-AA0D-58393FB33B2E}">
  <ds:schemaRefs/>
</ds:datastoreItem>
</file>

<file path=customXml/itemProps18.xml><?xml version="1.0" encoding="utf-8"?>
<ds:datastoreItem xmlns:ds="http://schemas.openxmlformats.org/officeDocument/2006/customXml" ds:itemID="{BFBCD5B1-B44B-436A-B44D-79A0B58BF09C}">
  <ds:schemaRefs/>
</ds:datastoreItem>
</file>

<file path=customXml/itemProps19.xml><?xml version="1.0" encoding="utf-8"?>
<ds:datastoreItem xmlns:ds="http://schemas.openxmlformats.org/officeDocument/2006/customXml" ds:itemID="{D7C56C1B-9B60-4906-ABAF-88E59F93AE54}">
  <ds:schemaRefs/>
</ds:datastoreItem>
</file>

<file path=customXml/itemProps20.xml><?xml version="1.0" encoding="utf-8"?>
<ds:datastoreItem xmlns:ds="http://schemas.openxmlformats.org/officeDocument/2006/customXml" ds:itemID="{7E58DC90-B8D1-4D88-912E-8B95B39096D3}">
  <ds:schemaRefs/>
</ds:datastoreItem>
</file>

<file path=customXml/itemProps21.xml><?xml version="1.0" encoding="utf-8"?>
<ds:datastoreItem xmlns:ds="http://schemas.openxmlformats.org/officeDocument/2006/customXml" ds:itemID="{E0888375-EC73-4ED6-869B-F2E4516F4F08}">
  <ds:schemaRefs/>
</ds:datastoreItem>
</file>

<file path=customXml/itemProps22.xml><?xml version="1.0" encoding="utf-8"?>
<ds:datastoreItem xmlns:ds="http://schemas.openxmlformats.org/officeDocument/2006/customXml" ds:itemID="{0B68AB73-ABD4-4BBA-851E-FE38A0CD6128}">
  <ds:schemaRefs/>
</ds:datastoreItem>
</file>

<file path=customXml/itemProps23.xml><?xml version="1.0" encoding="utf-8"?>
<ds:datastoreItem xmlns:ds="http://schemas.openxmlformats.org/officeDocument/2006/customXml" ds:itemID="{E62E6200-4F93-4907-BF5A-69C5B0558D74}">
  <ds:schemaRefs/>
</ds:datastoreItem>
</file>

<file path=customXml/itemProps24.xml><?xml version="1.0" encoding="utf-8"?>
<ds:datastoreItem xmlns:ds="http://schemas.openxmlformats.org/officeDocument/2006/customXml" ds:itemID="{74F8FEC8-7F05-4355-A2F6-FEBCDBB14B6E}">
  <ds:schemaRefs/>
</ds:datastoreItem>
</file>

<file path=customXml/itemProps25.xml><?xml version="1.0" encoding="utf-8"?>
<ds:datastoreItem xmlns:ds="http://schemas.openxmlformats.org/officeDocument/2006/customXml" ds:itemID="{0E55CF87-2E80-40E0-804A-79A3C589BFFF}">
  <ds:schemaRefs/>
</ds:datastoreItem>
</file>

<file path=customXml/itemProps26.xml><?xml version="1.0" encoding="utf-8"?>
<ds:datastoreItem xmlns:ds="http://schemas.openxmlformats.org/officeDocument/2006/customXml" ds:itemID="{B4C6E00E-1889-431B-9E3D-8B8836DDE0D9}">
  <ds:schemaRefs/>
</ds:datastoreItem>
</file>

<file path=customXml/itemProps27.xml><?xml version="1.0" encoding="utf-8"?>
<ds:datastoreItem xmlns:ds="http://schemas.openxmlformats.org/officeDocument/2006/customXml" ds:itemID="{6ABCB9F8-3F6E-4FBB-BB85-F36519723DBC}">
  <ds:schemaRefs/>
</ds:datastoreItem>
</file>

<file path=customXml/itemProps28.xml><?xml version="1.0" encoding="utf-8"?>
<ds:datastoreItem xmlns:ds="http://schemas.openxmlformats.org/officeDocument/2006/customXml" ds:itemID="{CDDDACA5-AE3A-4E71-A192-EB44428C634F}">
  <ds:schemaRefs/>
</ds:datastoreItem>
</file>

<file path=customXml/itemProps29.xml><?xml version="1.0" encoding="utf-8"?>
<ds:datastoreItem xmlns:ds="http://schemas.openxmlformats.org/officeDocument/2006/customXml" ds:itemID="{BE18788D-3131-40BA-8C77-C9B0589A52C2}">
  <ds:schemaRefs>
    <ds:schemaRef ds:uri="http://schemas.microsoft.com/DataMashup"/>
  </ds:schemaRefs>
</ds:datastoreItem>
</file>

<file path=customXml/itemProps30.xml><?xml version="1.0" encoding="utf-8"?>
<ds:datastoreItem xmlns:ds="http://schemas.openxmlformats.org/officeDocument/2006/customXml" ds:itemID="{B5CAF948-1D46-4A46-90D0-3C8424E4133B}">
  <ds:schemaRefs/>
</ds:datastoreItem>
</file>

<file path=customXml/itemProps31.xml><?xml version="1.0" encoding="utf-8"?>
<ds:datastoreItem xmlns:ds="http://schemas.openxmlformats.org/officeDocument/2006/customXml" ds:itemID="{543D50FC-01CA-4C73-B99F-16254159A57E}">
  <ds:schemaRefs/>
</ds:datastoreItem>
</file>

<file path=customXml/itemProps32.xml><?xml version="1.0" encoding="utf-8"?>
<ds:datastoreItem xmlns:ds="http://schemas.openxmlformats.org/officeDocument/2006/customXml" ds:itemID="{23269E63-A2CB-4673-B9BA-BC750A03E840}">
  <ds:schemaRefs/>
</ds:datastoreItem>
</file>

<file path=customXml/itemProps33.xml><?xml version="1.0" encoding="utf-8"?>
<ds:datastoreItem xmlns:ds="http://schemas.openxmlformats.org/officeDocument/2006/customXml" ds:itemID="{98969D6F-CA59-4583-8506-AC668C62401B}">
  <ds:schemaRefs/>
</ds:datastoreItem>
</file>

<file path=customXml/itemProps34.xml><?xml version="1.0" encoding="utf-8"?>
<ds:datastoreItem xmlns:ds="http://schemas.openxmlformats.org/officeDocument/2006/customXml" ds:itemID="{A8194C12-2BC7-4823-8B75-5ABAE8F9F1AC}">
  <ds:schemaRefs/>
</ds:datastoreItem>
</file>

<file path=customXml/itemProps35.xml><?xml version="1.0" encoding="utf-8"?>
<ds:datastoreItem xmlns:ds="http://schemas.openxmlformats.org/officeDocument/2006/customXml" ds:itemID="{6436F07C-5059-423E-9D8C-C9DD71192C5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Time Frame</vt:lpstr>
      <vt:lpstr>Analysis 02</vt:lpstr>
      <vt:lpstr>Walfe Chart</vt:lpstr>
      <vt:lpstr>Analysis 01</vt:lpstr>
      <vt:lpstr>Store Dashboard</vt:lpstr>
      <vt:lpstr>Profit View</vt:lpstr>
      <vt:lpstr>Analysis 03</vt:lpstr>
      <vt:lpstr>Sheet1</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Bakhshial Hajano</dc:creator>
  <cp:lastModifiedBy>Bakhshial Hajano</cp:lastModifiedBy>
  <dcterms:created xsi:type="dcterms:W3CDTF">2024-04-20T04:24:17Z</dcterms:created>
  <dcterms:modified xsi:type="dcterms:W3CDTF">2024-07-17T09:17:45Z</dcterms:modified>
</cp:coreProperties>
</file>