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Bakti\Downloads\"/>
    </mc:Choice>
  </mc:AlternateContent>
  <xr:revisionPtr revIDLastSave="0" documentId="13_ncr:40009_{8B03D867-554B-4B59-95BF-1EA92C58CCB6}" xr6:coauthVersionLast="45" xr6:coauthVersionMax="45" xr10:uidLastSave="{00000000-0000-0000-0000-000000000000}"/>
  <bookViews>
    <workbookView xWindow="-110" yWindow="-110" windowWidth="19420" windowHeight="11020" activeTab="1"/>
  </bookViews>
  <sheets>
    <sheet name="Contoh 1" sheetId="1" r:id="rId1"/>
    <sheet name="Contoh 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J3" i="2"/>
  <c r="B13" i="1"/>
  <c r="B12" i="1" s="1"/>
  <c r="B10" i="1"/>
  <c r="C2" i="1"/>
  <c r="F2" i="1"/>
  <c r="B11" i="1"/>
  <c r="B2" i="2"/>
  <c r="C2" i="2" s="1"/>
  <c r="K8" i="2"/>
  <c r="K9" i="2"/>
  <c r="K10" i="2"/>
  <c r="H2" i="2" s="1"/>
  <c r="C5" i="1"/>
  <c r="D5" i="1"/>
  <c r="C3" i="1"/>
  <c r="F3" i="1"/>
  <c r="C6" i="1"/>
  <c r="C4" i="1"/>
  <c r="F4" i="1"/>
  <c r="D4" i="1"/>
  <c r="F6" i="1"/>
  <c r="D6" i="1"/>
  <c r="F5" i="1"/>
  <c r="D2" i="1"/>
  <c r="D3" i="1"/>
  <c r="E5" i="1"/>
  <c r="G5" i="1"/>
  <c r="H5" i="1"/>
  <c r="E4" i="1"/>
  <c r="G4" i="1"/>
  <c r="H4" i="1"/>
  <c r="E6" i="1"/>
  <c r="G6" i="1"/>
  <c r="H6" i="1"/>
  <c r="E2" i="1"/>
  <c r="G2" i="1"/>
  <c r="H2" i="1"/>
  <c r="E3" i="1"/>
  <c r="G3" i="1"/>
  <c r="H3" i="1"/>
  <c r="D2" i="2" l="1"/>
  <c r="E2" i="2" s="1"/>
  <c r="J4" i="2"/>
  <c r="B3" i="2"/>
  <c r="C3" i="2" l="1"/>
  <c r="D3" i="2" s="1"/>
  <c r="E3" i="2" s="1"/>
  <c r="B4" i="2"/>
  <c r="H3" i="2"/>
  <c r="B5" i="2" l="1"/>
  <c r="C4" i="2"/>
  <c r="D4" i="2" s="1"/>
  <c r="E4" i="2" s="1"/>
  <c r="H4" i="2"/>
  <c r="H5" i="2" l="1"/>
  <c r="B6" i="2"/>
  <c r="C5" i="2"/>
  <c r="D5" i="2" s="1"/>
  <c r="E5" i="2" s="1"/>
  <c r="C6" i="2" l="1"/>
  <c r="D6" i="2" s="1"/>
  <c r="E6" i="2" s="1"/>
  <c r="H6" i="2"/>
  <c r="B7" i="2"/>
  <c r="H7" i="2" l="1"/>
  <c r="B8" i="2"/>
  <c r="C7" i="2"/>
  <c r="D7" i="2" s="1"/>
  <c r="E7" i="2" s="1"/>
  <c r="B9" i="2" l="1"/>
  <c r="H8" i="2"/>
  <c r="C8" i="2"/>
  <c r="D8" i="2" s="1"/>
  <c r="E8" i="2" s="1"/>
  <c r="H9" i="2" l="1"/>
  <c r="B10" i="2"/>
  <c r="C9" i="2"/>
  <c r="D9" i="2" s="1"/>
  <c r="E9" i="2" s="1"/>
  <c r="H10" i="2" l="1"/>
  <c r="B11" i="2"/>
  <c r="C10" i="2"/>
  <c r="D10" i="2" s="1"/>
  <c r="E10" i="2" s="1"/>
  <c r="H11" i="2" l="1"/>
  <c r="C11" i="2"/>
  <c r="D11" i="2" s="1"/>
  <c r="E11" i="2" s="1"/>
  <c r="B12" i="2"/>
  <c r="C12" i="2" l="1"/>
  <c r="D12" i="2" s="1"/>
  <c r="E12" i="2" s="1"/>
  <c r="H12" i="2"/>
  <c r="B13" i="2"/>
  <c r="B14" i="2" l="1"/>
  <c r="H13" i="2"/>
  <c r="C13" i="2"/>
  <c r="D13" i="2" s="1"/>
  <c r="E13" i="2" s="1"/>
  <c r="H14" i="2" l="1"/>
  <c r="B15" i="2"/>
  <c r="C14" i="2"/>
  <c r="D14" i="2" s="1"/>
  <c r="E14" i="2" s="1"/>
  <c r="H15" i="2" l="1"/>
  <c r="C15" i="2"/>
  <c r="D15" i="2" s="1"/>
  <c r="E15" i="2" s="1"/>
  <c r="B16" i="2"/>
  <c r="B17" i="2" l="1"/>
  <c r="C16" i="2"/>
  <c r="D16" i="2" s="1"/>
  <c r="E16" i="2" s="1"/>
  <c r="H16" i="2"/>
  <c r="B18" i="2" l="1"/>
  <c r="C17" i="2"/>
  <c r="D17" i="2" s="1"/>
  <c r="E17" i="2" s="1"/>
  <c r="H17" i="2"/>
  <c r="B19" i="2" l="1"/>
  <c r="H18" i="2"/>
  <c r="C18" i="2"/>
  <c r="D18" i="2" s="1"/>
  <c r="E18" i="2" s="1"/>
  <c r="C19" i="2" l="1"/>
  <c r="D19" i="2" s="1"/>
  <c r="E19" i="2" s="1"/>
  <c r="H19" i="2"/>
  <c r="B20" i="2"/>
  <c r="C20" i="2" l="1"/>
  <c r="D20" i="2" s="1"/>
  <c r="E20" i="2" s="1"/>
  <c r="B21" i="2"/>
  <c r="H20" i="2"/>
  <c r="H21" i="2" l="1"/>
  <c r="B22" i="2"/>
  <c r="C21" i="2"/>
  <c r="D21" i="2" s="1"/>
  <c r="E21" i="2" s="1"/>
  <c r="B23" i="2" l="1"/>
  <c r="C22" i="2"/>
  <c r="D22" i="2" s="1"/>
  <c r="E22" i="2" s="1"/>
  <c r="H22" i="2"/>
  <c r="B24" i="2" l="1"/>
  <c r="C23" i="2"/>
  <c r="D23" i="2" s="1"/>
  <c r="E23" i="2" s="1"/>
  <c r="H23" i="2"/>
  <c r="B25" i="2" l="1"/>
  <c r="H24" i="2"/>
  <c r="C24" i="2"/>
  <c r="D24" i="2" s="1"/>
  <c r="E24" i="2" s="1"/>
  <c r="B26" i="2" l="1"/>
  <c r="H25" i="2"/>
  <c r="C25" i="2"/>
  <c r="D25" i="2" s="1"/>
  <c r="E25" i="2" s="1"/>
  <c r="C26" i="2" l="1"/>
  <c r="D26" i="2" s="1"/>
  <c r="E26" i="2" s="1"/>
  <c r="H26" i="2"/>
  <c r="B27" i="2"/>
  <c r="H27" i="2" l="1"/>
  <c r="B28" i="2"/>
  <c r="C27" i="2"/>
  <c r="D27" i="2" s="1"/>
  <c r="E27" i="2" s="1"/>
  <c r="B29" i="2" l="1"/>
  <c r="C28" i="2"/>
  <c r="D28" i="2" s="1"/>
  <c r="E28" i="2" s="1"/>
  <c r="H28" i="2"/>
  <c r="B30" i="2" l="1"/>
  <c r="C29" i="2"/>
  <c r="D29" i="2" s="1"/>
  <c r="E29" i="2" s="1"/>
  <c r="H29" i="2"/>
  <c r="C30" i="2" l="1"/>
  <c r="D30" i="2" s="1"/>
  <c r="E30" i="2" s="1"/>
  <c r="H30" i="2"/>
  <c r="B31" i="2"/>
  <c r="C31" i="2" l="1"/>
  <c r="D31" i="2" s="1"/>
  <c r="E31" i="2" s="1"/>
  <c r="H31" i="2"/>
  <c r="B32" i="2"/>
  <c r="B33" i="2" l="1"/>
  <c r="H32" i="2"/>
  <c r="C32" i="2"/>
  <c r="D32" i="2" s="1"/>
  <c r="E32" i="2" s="1"/>
  <c r="C33" i="2" l="1"/>
  <c r="D33" i="2" s="1"/>
  <c r="E33" i="2" s="1"/>
  <c r="H33" i="2"/>
  <c r="B34" i="2"/>
  <c r="C34" i="2" l="1"/>
  <c r="D34" i="2" s="1"/>
  <c r="E34" i="2" s="1"/>
  <c r="B35" i="2"/>
  <c r="H34" i="2"/>
  <c r="C35" i="2" l="1"/>
  <c r="D35" i="2" s="1"/>
  <c r="E35" i="2" s="1"/>
  <c r="B36" i="2"/>
  <c r="H35" i="2"/>
  <c r="C36" i="2" l="1"/>
  <c r="D36" i="2" s="1"/>
  <c r="E36" i="2" s="1"/>
  <c r="B37" i="2"/>
  <c r="H36" i="2"/>
  <c r="H37" i="2" l="1"/>
  <c r="B38" i="2"/>
  <c r="C37" i="2"/>
  <c r="D37" i="2" s="1"/>
  <c r="E37" i="2" s="1"/>
  <c r="C38" i="2" l="1"/>
  <c r="D38" i="2" s="1"/>
  <c r="E38" i="2" s="1"/>
  <c r="H38" i="2"/>
  <c r="B39" i="2"/>
  <c r="H39" i="2" l="1"/>
  <c r="C39" i="2"/>
  <c r="D39" i="2" s="1"/>
  <c r="E39" i="2" s="1"/>
  <c r="B40" i="2"/>
  <c r="H40" i="2" l="1"/>
  <c r="B41" i="2"/>
  <c r="C40" i="2"/>
  <c r="D40" i="2" s="1"/>
  <c r="E40" i="2" s="1"/>
  <c r="C41" i="2" l="1"/>
  <c r="D41" i="2" s="1"/>
  <c r="E41" i="2" s="1"/>
  <c r="B42" i="2"/>
  <c r="H41" i="2"/>
  <c r="C42" i="2" l="1"/>
  <c r="D42" i="2" s="1"/>
  <c r="E42" i="2" s="1"/>
  <c r="B43" i="2"/>
  <c r="H42" i="2"/>
  <c r="H43" i="2" l="1"/>
  <c r="C43" i="2"/>
  <c r="D43" i="2" s="1"/>
  <c r="E43" i="2" s="1"/>
  <c r="B44" i="2"/>
  <c r="C44" i="2" l="1"/>
  <c r="D44" i="2" s="1"/>
  <c r="E44" i="2" s="1"/>
  <c r="H44" i="2"/>
  <c r="B45" i="2"/>
  <c r="H45" i="2" l="1"/>
  <c r="B46" i="2"/>
  <c r="C45" i="2"/>
  <c r="D45" i="2" s="1"/>
  <c r="E45" i="2" s="1"/>
  <c r="C46" i="2" l="1"/>
  <c r="D46" i="2" s="1"/>
  <c r="E46" i="2" s="1"/>
  <c r="B47" i="2"/>
  <c r="H46" i="2"/>
  <c r="B48" i="2" l="1"/>
  <c r="C47" i="2"/>
  <c r="D47" i="2" s="1"/>
  <c r="E47" i="2" s="1"/>
  <c r="H47" i="2"/>
  <c r="H48" i="2" l="1"/>
  <c r="B49" i="2"/>
  <c r="C48" i="2"/>
  <c r="D48" i="2" s="1"/>
  <c r="E48" i="2" s="1"/>
  <c r="H49" i="2" l="1"/>
  <c r="C49" i="2"/>
  <c r="D49" i="2" s="1"/>
  <c r="E49" i="2" s="1"/>
  <c r="B50" i="2"/>
  <c r="H50" i="2" l="1"/>
  <c r="B51" i="2"/>
  <c r="C50" i="2"/>
  <c r="D50" i="2" s="1"/>
  <c r="E50" i="2" s="1"/>
  <c r="B52" i="2" l="1"/>
  <c r="C51" i="2"/>
  <c r="D51" i="2" s="1"/>
  <c r="E51" i="2" s="1"/>
  <c r="H51" i="2"/>
  <c r="B53" i="2" l="1"/>
  <c r="C52" i="2"/>
  <c r="D52" i="2" s="1"/>
  <c r="E52" i="2" s="1"/>
  <c r="H52" i="2"/>
  <c r="H53" i="2" l="1"/>
  <c r="B54" i="2"/>
  <c r="C53" i="2"/>
  <c r="D53" i="2" s="1"/>
  <c r="E53" i="2" s="1"/>
  <c r="C54" i="2" l="1"/>
  <c r="D54" i="2" s="1"/>
  <c r="E54" i="2" s="1"/>
  <c r="B55" i="2"/>
  <c r="H54" i="2"/>
  <c r="H55" i="2" l="1"/>
  <c r="C55" i="2"/>
  <c r="D55" i="2" s="1"/>
  <c r="E55" i="2" s="1"/>
  <c r="B56" i="2"/>
  <c r="B57" i="2" l="1"/>
  <c r="H56" i="2"/>
  <c r="C56" i="2"/>
  <c r="D56" i="2" s="1"/>
  <c r="E56" i="2" s="1"/>
  <c r="C57" i="2" l="1"/>
  <c r="D57" i="2" s="1"/>
  <c r="E57" i="2" s="1"/>
  <c r="H57" i="2"/>
  <c r="B58" i="2"/>
  <c r="B59" i="2" l="1"/>
  <c r="H58" i="2"/>
  <c r="C58" i="2"/>
  <c r="D58" i="2" s="1"/>
  <c r="E58" i="2" s="1"/>
  <c r="H59" i="2" l="1"/>
  <c r="C59" i="2"/>
  <c r="D59" i="2" s="1"/>
  <c r="E59" i="2" s="1"/>
  <c r="B60" i="2"/>
  <c r="C60" i="2" l="1"/>
  <c r="D60" i="2" s="1"/>
  <c r="E60" i="2" s="1"/>
  <c r="B61" i="2"/>
  <c r="H60" i="2"/>
  <c r="B62" i="2" l="1"/>
  <c r="H61" i="2"/>
  <c r="C61" i="2"/>
  <c r="D61" i="2" s="1"/>
  <c r="E61" i="2" s="1"/>
  <c r="H62" i="2" l="1"/>
  <c r="C62" i="2"/>
  <c r="D62" i="2" s="1"/>
  <c r="E62" i="2" s="1"/>
  <c r="B63" i="2"/>
  <c r="B64" i="2" l="1"/>
  <c r="C63" i="2"/>
  <c r="D63" i="2" s="1"/>
  <c r="E63" i="2" s="1"/>
  <c r="H63" i="2"/>
  <c r="H64" i="2" l="1"/>
  <c r="C64" i="2"/>
  <c r="D64" i="2" s="1"/>
  <c r="E64" i="2" s="1"/>
  <c r="B65" i="2"/>
  <c r="B66" i="2" l="1"/>
  <c r="C65" i="2"/>
  <c r="D65" i="2" s="1"/>
  <c r="E65" i="2" s="1"/>
  <c r="H65" i="2"/>
  <c r="C66" i="2" l="1"/>
  <c r="D66" i="2" s="1"/>
  <c r="E66" i="2" s="1"/>
  <c r="B67" i="2"/>
  <c r="H66" i="2"/>
  <c r="H67" i="2" l="1"/>
  <c r="B68" i="2"/>
  <c r="C67" i="2"/>
  <c r="D67" i="2" s="1"/>
  <c r="E67" i="2" s="1"/>
  <c r="C68" i="2" l="1"/>
  <c r="D68" i="2" s="1"/>
  <c r="E68" i="2" s="1"/>
  <c r="B69" i="2"/>
  <c r="H68" i="2"/>
  <c r="B70" i="2" l="1"/>
  <c r="H69" i="2"/>
  <c r="C69" i="2"/>
  <c r="D69" i="2" s="1"/>
  <c r="E69" i="2" s="1"/>
  <c r="B71" i="2" l="1"/>
  <c r="C70" i="2"/>
  <c r="D70" i="2" s="1"/>
  <c r="E70" i="2" s="1"/>
  <c r="H70" i="2"/>
  <c r="H71" i="2" l="1"/>
  <c r="B72" i="2"/>
  <c r="C71" i="2"/>
  <c r="D71" i="2" s="1"/>
  <c r="E71" i="2" s="1"/>
  <c r="C72" i="2" l="1"/>
  <c r="D72" i="2" s="1"/>
  <c r="E72" i="2" s="1"/>
  <c r="B73" i="2"/>
  <c r="H72" i="2"/>
  <c r="C73" i="2" l="1"/>
  <c r="D73" i="2" s="1"/>
  <c r="E73" i="2" s="1"/>
  <c r="B74" i="2"/>
  <c r="H73" i="2"/>
  <c r="B75" i="2" l="1"/>
  <c r="H74" i="2"/>
  <c r="C74" i="2"/>
  <c r="D74" i="2" s="1"/>
  <c r="E74" i="2" s="1"/>
  <c r="H75" i="2" l="1"/>
  <c r="B76" i="2"/>
  <c r="C75" i="2"/>
  <c r="D75" i="2" s="1"/>
  <c r="E75" i="2" s="1"/>
  <c r="B77" i="2" l="1"/>
  <c r="H76" i="2"/>
  <c r="C76" i="2"/>
  <c r="D76" i="2" s="1"/>
  <c r="E76" i="2" s="1"/>
  <c r="B78" i="2" l="1"/>
  <c r="C77" i="2"/>
  <c r="D77" i="2" s="1"/>
  <c r="E77" i="2" s="1"/>
  <c r="H77" i="2"/>
  <c r="H78" i="2" l="1"/>
  <c r="C78" i="2"/>
  <c r="D78" i="2" s="1"/>
  <c r="E78" i="2" s="1"/>
  <c r="B79" i="2"/>
  <c r="C79" i="2" l="1"/>
  <c r="D79" i="2" s="1"/>
  <c r="E79" i="2" s="1"/>
  <c r="B80" i="2"/>
  <c r="H79" i="2"/>
  <c r="B81" i="2" l="1"/>
  <c r="C80" i="2"/>
  <c r="D80" i="2" s="1"/>
  <c r="E80" i="2" s="1"/>
  <c r="H80" i="2"/>
  <c r="C81" i="2" l="1"/>
  <c r="D81" i="2" s="1"/>
  <c r="E81" i="2" s="1"/>
  <c r="H81" i="2"/>
  <c r="B82" i="2"/>
  <c r="H82" i="2" l="1"/>
  <c r="B83" i="2"/>
  <c r="C82" i="2"/>
  <c r="D82" i="2" s="1"/>
  <c r="E82" i="2" s="1"/>
  <c r="H83" i="2" l="1"/>
  <c r="C83" i="2"/>
  <c r="D83" i="2" s="1"/>
  <c r="E83" i="2" s="1"/>
  <c r="B84" i="2"/>
  <c r="B85" i="2" l="1"/>
  <c r="H84" i="2"/>
  <c r="C84" i="2"/>
  <c r="D84" i="2" s="1"/>
  <c r="E84" i="2" s="1"/>
  <c r="H85" i="2" l="1"/>
  <c r="C85" i="2"/>
  <c r="D85" i="2" s="1"/>
  <c r="E85" i="2" s="1"/>
  <c r="B86" i="2"/>
  <c r="H86" i="2" l="1"/>
  <c r="C86" i="2"/>
  <c r="D86" i="2" s="1"/>
  <c r="E86" i="2" s="1"/>
  <c r="B87" i="2"/>
  <c r="B88" i="2" l="1"/>
  <c r="H87" i="2"/>
  <c r="C87" i="2"/>
  <c r="D87" i="2" s="1"/>
  <c r="E87" i="2" s="1"/>
  <c r="H88" i="2" l="1"/>
  <c r="C88" i="2"/>
  <c r="D88" i="2" s="1"/>
  <c r="E88" i="2" s="1"/>
  <c r="B89" i="2"/>
  <c r="B90" i="2" l="1"/>
  <c r="H89" i="2"/>
  <c r="C89" i="2"/>
  <c r="D89" i="2" s="1"/>
  <c r="E89" i="2" s="1"/>
  <c r="H90" i="2" l="1"/>
  <c r="B91" i="2"/>
  <c r="C90" i="2"/>
  <c r="D90" i="2" s="1"/>
  <c r="E90" i="2" s="1"/>
  <c r="B92" i="2" l="1"/>
  <c r="C91" i="2"/>
  <c r="D91" i="2" s="1"/>
  <c r="E91" i="2" s="1"/>
  <c r="H91" i="2"/>
  <c r="C92" i="2" l="1"/>
  <c r="D92" i="2" s="1"/>
  <c r="E92" i="2" s="1"/>
  <c r="B93" i="2"/>
  <c r="H92" i="2"/>
  <c r="H93" i="2" l="1"/>
  <c r="B94" i="2"/>
  <c r="C93" i="2"/>
  <c r="D93" i="2" s="1"/>
  <c r="E93" i="2" s="1"/>
  <c r="C94" i="2" l="1"/>
  <c r="D94" i="2" s="1"/>
  <c r="E94" i="2" s="1"/>
  <c r="H94" i="2"/>
  <c r="B95" i="2"/>
  <c r="B96" i="2" l="1"/>
  <c r="H95" i="2"/>
  <c r="C95" i="2"/>
  <c r="D95" i="2" s="1"/>
  <c r="E95" i="2" s="1"/>
  <c r="H96" i="2" l="1"/>
  <c r="B97" i="2"/>
  <c r="C96" i="2"/>
  <c r="D96" i="2" s="1"/>
  <c r="E96" i="2" s="1"/>
  <c r="B98" i="2" l="1"/>
  <c r="C97" i="2"/>
  <c r="D97" i="2" s="1"/>
  <c r="E97" i="2" s="1"/>
  <c r="H97" i="2"/>
  <c r="H98" i="2" l="1"/>
  <c r="C98" i="2"/>
  <c r="D98" i="2" s="1"/>
  <c r="E98" i="2" s="1"/>
  <c r="B99" i="2"/>
  <c r="H99" i="2" l="1"/>
  <c r="C99" i="2"/>
  <c r="D99" i="2" s="1"/>
  <c r="E99" i="2" s="1"/>
  <c r="B100" i="2"/>
  <c r="C100" i="2" l="1"/>
  <c r="D100" i="2" s="1"/>
  <c r="E100" i="2" s="1"/>
  <c r="B101" i="2"/>
  <c r="H100" i="2"/>
  <c r="B102" i="2" l="1"/>
  <c r="H101" i="2"/>
  <c r="C101" i="2"/>
  <c r="D101" i="2" s="1"/>
  <c r="E101" i="2" s="1"/>
  <c r="C102" i="2" l="1"/>
  <c r="D102" i="2" s="1"/>
  <c r="E102" i="2" s="1"/>
  <c r="H102" i="2"/>
  <c r="B103" i="2"/>
  <c r="H103" i="2" l="1"/>
  <c r="B104" i="2"/>
  <c r="C103" i="2"/>
  <c r="D103" i="2" s="1"/>
  <c r="E103" i="2" s="1"/>
  <c r="C104" i="2" l="1"/>
  <c r="D104" i="2" s="1"/>
  <c r="E104" i="2" s="1"/>
  <c r="B105" i="2"/>
  <c r="H104" i="2"/>
  <c r="C105" i="2" l="1"/>
  <c r="D105" i="2" s="1"/>
  <c r="E105" i="2" s="1"/>
  <c r="H105" i="2"/>
  <c r="B106" i="2"/>
  <c r="B107" i="2" l="1"/>
  <c r="C106" i="2"/>
  <c r="D106" i="2" s="1"/>
  <c r="E106" i="2" s="1"/>
  <c r="H106" i="2"/>
  <c r="H107" i="2" l="1"/>
  <c r="B108" i="2"/>
  <c r="C107" i="2"/>
  <c r="D107" i="2" s="1"/>
  <c r="E107" i="2" s="1"/>
  <c r="H108" i="2" l="1"/>
  <c r="B109" i="2"/>
  <c r="C108" i="2"/>
  <c r="D108" i="2" s="1"/>
  <c r="E108" i="2" s="1"/>
  <c r="H109" i="2" l="1"/>
  <c r="C109" i="2"/>
  <c r="D109" i="2" s="1"/>
  <c r="E109" i="2" s="1"/>
  <c r="B110" i="2"/>
  <c r="B111" i="2" l="1"/>
  <c r="H110" i="2"/>
  <c r="C110" i="2"/>
  <c r="D110" i="2" s="1"/>
  <c r="E110" i="2" s="1"/>
  <c r="H111" i="2" l="1"/>
  <c r="C111" i="2"/>
  <c r="D111" i="2" s="1"/>
  <c r="E111" i="2" s="1"/>
  <c r="B112" i="2"/>
  <c r="B113" i="2" l="1"/>
  <c r="H112" i="2"/>
  <c r="C112" i="2"/>
  <c r="D112" i="2" s="1"/>
  <c r="E112" i="2" s="1"/>
  <c r="B114" i="2" l="1"/>
  <c r="H113" i="2"/>
  <c r="C113" i="2"/>
  <c r="D113" i="2" s="1"/>
  <c r="E113" i="2" s="1"/>
  <c r="H114" i="2" l="1"/>
  <c r="B115" i="2"/>
  <c r="C114" i="2"/>
  <c r="D114" i="2" s="1"/>
  <c r="E114" i="2" s="1"/>
  <c r="C115" i="2" l="1"/>
  <c r="D115" i="2" s="1"/>
  <c r="E115" i="2" s="1"/>
  <c r="H115" i="2"/>
  <c r="B116" i="2"/>
  <c r="H116" i="2" l="1"/>
  <c r="B117" i="2"/>
  <c r="C116" i="2"/>
  <c r="D116" i="2" s="1"/>
  <c r="E116" i="2" s="1"/>
  <c r="C117" i="2" l="1"/>
  <c r="D117" i="2" s="1"/>
  <c r="E117" i="2" s="1"/>
  <c r="H117" i="2"/>
  <c r="B118" i="2"/>
  <c r="H118" i="2" l="1"/>
  <c r="B119" i="2"/>
  <c r="C118" i="2"/>
  <c r="D118" i="2" s="1"/>
  <c r="E118" i="2" s="1"/>
  <c r="B120" i="2" l="1"/>
  <c r="C119" i="2"/>
  <c r="D119" i="2" s="1"/>
  <c r="E119" i="2" s="1"/>
  <c r="H119" i="2"/>
  <c r="H120" i="2" l="1"/>
  <c r="C120" i="2"/>
  <c r="D120" i="2" s="1"/>
  <c r="E120" i="2" s="1"/>
  <c r="B121" i="2"/>
  <c r="B122" i="2" l="1"/>
  <c r="C121" i="2"/>
  <c r="D121" i="2" s="1"/>
  <c r="E121" i="2" s="1"/>
  <c r="H121" i="2"/>
  <c r="H122" i="2" l="1"/>
  <c r="B123" i="2"/>
  <c r="C122" i="2"/>
  <c r="D122" i="2" s="1"/>
  <c r="E122" i="2" s="1"/>
  <c r="B124" i="2" l="1"/>
  <c r="H123" i="2"/>
  <c r="C123" i="2"/>
  <c r="D123" i="2" s="1"/>
  <c r="E123" i="2" s="1"/>
  <c r="H124" i="2" l="1"/>
  <c r="C124" i="2"/>
  <c r="D124" i="2" s="1"/>
  <c r="E124" i="2" s="1"/>
  <c r="B125" i="2"/>
  <c r="B126" i="2" l="1"/>
  <c r="C125" i="2"/>
  <c r="D125" i="2" s="1"/>
  <c r="E125" i="2" s="1"/>
  <c r="H125" i="2"/>
  <c r="B127" i="2" l="1"/>
  <c r="C126" i="2"/>
  <c r="D126" i="2" s="1"/>
  <c r="E126" i="2" s="1"/>
  <c r="H126" i="2"/>
  <c r="B128" i="2" l="1"/>
  <c r="H127" i="2"/>
  <c r="C127" i="2"/>
  <c r="D127" i="2" s="1"/>
  <c r="E127" i="2" s="1"/>
  <c r="C128" i="2" l="1"/>
  <c r="D128" i="2" s="1"/>
  <c r="E128" i="2" s="1"/>
  <c r="B129" i="2"/>
  <c r="H128" i="2"/>
  <c r="B130" i="2" l="1"/>
  <c r="H129" i="2"/>
  <c r="C129" i="2"/>
  <c r="D129" i="2" s="1"/>
  <c r="E129" i="2" s="1"/>
  <c r="C130" i="2" l="1"/>
  <c r="D130" i="2" s="1"/>
  <c r="E130" i="2" s="1"/>
  <c r="H130" i="2"/>
  <c r="B131" i="2"/>
  <c r="C131" i="2" l="1"/>
  <c r="D131" i="2" s="1"/>
  <c r="E131" i="2" s="1"/>
  <c r="B132" i="2"/>
  <c r="H131" i="2"/>
  <c r="C132" i="2" l="1"/>
  <c r="D132" i="2" s="1"/>
  <c r="E132" i="2" s="1"/>
  <c r="B133" i="2"/>
  <c r="H132" i="2"/>
  <c r="B134" i="2" l="1"/>
  <c r="H133" i="2"/>
  <c r="C133" i="2"/>
  <c r="D133" i="2" s="1"/>
  <c r="E133" i="2" s="1"/>
  <c r="C134" i="2" l="1"/>
  <c r="D134" i="2" s="1"/>
  <c r="E134" i="2" s="1"/>
  <c r="H134" i="2"/>
  <c r="B135" i="2"/>
  <c r="C135" i="2" l="1"/>
  <c r="D135" i="2" s="1"/>
  <c r="E135" i="2" s="1"/>
  <c r="H135" i="2"/>
  <c r="B136" i="2"/>
  <c r="B137" i="2" l="1"/>
  <c r="H136" i="2"/>
  <c r="C136" i="2"/>
  <c r="D136" i="2" s="1"/>
  <c r="E136" i="2" s="1"/>
  <c r="H137" i="2" l="1"/>
  <c r="B138" i="2"/>
  <c r="C137" i="2"/>
  <c r="D137" i="2" s="1"/>
  <c r="E137" i="2" s="1"/>
  <c r="B139" i="2" l="1"/>
  <c r="H138" i="2"/>
  <c r="C138" i="2"/>
  <c r="D138" i="2" s="1"/>
  <c r="E138" i="2" s="1"/>
  <c r="C139" i="2" l="1"/>
  <c r="D139" i="2" s="1"/>
  <c r="E139" i="2" s="1"/>
  <c r="H139" i="2"/>
  <c r="B140" i="2"/>
  <c r="B141" i="2" l="1"/>
  <c r="H140" i="2"/>
  <c r="C140" i="2"/>
  <c r="D140" i="2" s="1"/>
  <c r="E140" i="2" s="1"/>
  <c r="H141" i="2" l="1"/>
  <c r="C141" i="2"/>
  <c r="D141" i="2" s="1"/>
  <c r="E141" i="2" s="1"/>
  <c r="F4" i="2" l="1"/>
  <c r="G4" i="2" s="1"/>
  <c r="F3" i="2"/>
  <c r="G3" i="2" s="1"/>
  <c r="F2" i="2"/>
  <c r="G2" i="2" s="1"/>
  <c r="F5" i="2"/>
  <c r="G5" i="2" s="1"/>
  <c r="F7" i="2"/>
  <c r="G7" i="2" s="1"/>
  <c r="F6" i="2"/>
  <c r="G6" i="2" s="1"/>
  <c r="F9" i="2"/>
  <c r="G9" i="2" s="1"/>
  <c r="F8" i="2"/>
  <c r="G8" i="2" s="1"/>
  <c r="F10" i="2"/>
  <c r="G10" i="2" s="1"/>
  <c r="F11" i="2"/>
  <c r="G11" i="2" s="1"/>
  <c r="F14" i="2"/>
  <c r="G14" i="2" s="1"/>
  <c r="F12" i="2"/>
  <c r="G12" i="2" s="1"/>
  <c r="F13" i="2"/>
  <c r="G13" i="2" s="1"/>
  <c r="F16" i="2"/>
  <c r="G16" i="2" s="1"/>
  <c r="F15" i="2"/>
  <c r="G15" i="2" s="1"/>
  <c r="F18" i="2"/>
  <c r="G18" i="2" s="1"/>
  <c r="F17" i="2"/>
  <c r="G17" i="2" s="1"/>
  <c r="F19" i="2"/>
  <c r="G19" i="2" s="1"/>
  <c r="F20" i="2"/>
  <c r="G20" i="2" s="1"/>
  <c r="F21" i="2"/>
  <c r="G21" i="2" s="1"/>
  <c r="F23" i="2"/>
  <c r="G23" i="2" s="1"/>
  <c r="F22" i="2"/>
  <c r="G22" i="2" s="1"/>
  <c r="F25" i="2"/>
  <c r="G25" i="2" s="1"/>
  <c r="F24" i="2"/>
  <c r="G24" i="2" s="1"/>
  <c r="F26" i="2"/>
  <c r="G26" i="2" s="1"/>
  <c r="F28" i="2"/>
  <c r="G28" i="2" s="1"/>
  <c r="F27" i="2"/>
  <c r="G27" i="2" s="1"/>
  <c r="F29" i="2"/>
  <c r="G29" i="2" s="1"/>
  <c r="F30" i="2"/>
  <c r="G30" i="2" s="1"/>
  <c r="F31" i="2"/>
  <c r="G31" i="2" s="1"/>
  <c r="F33" i="2"/>
  <c r="G33" i="2" s="1"/>
  <c r="F32" i="2"/>
  <c r="G32" i="2" s="1"/>
  <c r="F36" i="2"/>
  <c r="G36" i="2" s="1"/>
  <c r="F34" i="2"/>
  <c r="G34" i="2" s="1"/>
  <c r="F35" i="2"/>
  <c r="G35" i="2" s="1"/>
  <c r="F37" i="2"/>
  <c r="G37" i="2" s="1"/>
  <c r="F39" i="2"/>
  <c r="G39" i="2" s="1"/>
  <c r="F38" i="2"/>
  <c r="G38" i="2" s="1"/>
  <c r="F41" i="2"/>
  <c r="G41" i="2" s="1"/>
  <c r="F40" i="2"/>
  <c r="G40" i="2" s="1"/>
  <c r="F42" i="2"/>
  <c r="G42" i="2" s="1"/>
  <c r="F44" i="2"/>
  <c r="G44" i="2" s="1"/>
  <c r="F43" i="2"/>
  <c r="G43"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9" i="2"/>
  <c r="G59" i="2" s="1"/>
  <c r="F58" i="2"/>
  <c r="G58" i="2" s="1"/>
  <c r="F60" i="2"/>
  <c r="G60" i="2" s="1"/>
  <c r="F61" i="2"/>
  <c r="G61" i="2" s="1"/>
  <c r="F62" i="2"/>
  <c r="G62" i="2" s="1"/>
  <c r="F64" i="2"/>
  <c r="G64" i="2" s="1"/>
  <c r="F63" i="2"/>
  <c r="G63" i="2" s="1"/>
  <c r="F65" i="2"/>
  <c r="G65" i="2" s="1"/>
  <c r="F66" i="2"/>
  <c r="G66" i="2" s="1"/>
  <c r="F67" i="2"/>
  <c r="G67" i="2" s="1"/>
  <c r="F69" i="2"/>
  <c r="G69" i="2" s="1"/>
  <c r="F68" i="2"/>
  <c r="G68" i="2" s="1"/>
  <c r="F70" i="2"/>
  <c r="G70" i="2" s="1"/>
  <c r="F72" i="2"/>
  <c r="G72" i="2" s="1"/>
  <c r="F71" i="2"/>
  <c r="G71" i="2" s="1"/>
  <c r="F73" i="2"/>
  <c r="G73" i="2" s="1"/>
  <c r="F74" i="2"/>
  <c r="G74" i="2" s="1"/>
  <c r="F75" i="2"/>
  <c r="G75" i="2" s="1"/>
  <c r="F76" i="2"/>
  <c r="G76" i="2" s="1"/>
  <c r="F77" i="2"/>
  <c r="G77" i="2" s="1"/>
  <c r="F79" i="2"/>
  <c r="G79" i="2" s="1"/>
  <c r="F78" i="2"/>
  <c r="G78" i="2" s="1"/>
  <c r="F81" i="2"/>
  <c r="G81" i="2" s="1"/>
  <c r="F80" i="2"/>
  <c r="G80" i="2" s="1"/>
  <c r="F82" i="2"/>
  <c r="G82" i="2" s="1"/>
  <c r="F84" i="2"/>
  <c r="G84" i="2" s="1"/>
  <c r="F83" i="2"/>
  <c r="G83" i="2" s="1"/>
  <c r="F85" i="2"/>
  <c r="G85" i="2" s="1"/>
  <c r="F86" i="2"/>
  <c r="G86" i="2" s="1"/>
  <c r="F88" i="2"/>
  <c r="G88" i="2" s="1"/>
  <c r="F87" i="2"/>
  <c r="G87" i="2" s="1"/>
  <c r="F89" i="2"/>
  <c r="G89" i="2" s="1"/>
  <c r="F90" i="2"/>
  <c r="G90" i="2" s="1"/>
  <c r="F91" i="2"/>
  <c r="G91" i="2" s="1"/>
  <c r="F92" i="2"/>
  <c r="G92" i="2" s="1"/>
  <c r="F93" i="2"/>
  <c r="G93" i="2" s="1"/>
  <c r="F96" i="2"/>
  <c r="G96" i="2" s="1"/>
  <c r="F94" i="2"/>
  <c r="G94" i="2" s="1"/>
  <c r="F95" i="2"/>
  <c r="G95" i="2" s="1"/>
  <c r="F98" i="2"/>
  <c r="G98" i="2" s="1"/>
  <c r="F97" i="2"/>
  <c r="G97" i="2" s="1"/>
  <c r="F99" i="2"/>
  <c r="G99" i="2" s="1"/>
  <c r="F100" i="2"/>
  <c r="G100" i="2" s="1"/>
  <c r="F101" i="2"/>
  <c r="G101" i="2" s="1"/>
  <c r="F102" i="2"/>
  <c r="G102" i="2" s="1"/>
  <c r="F104" i="2"/>
  <c r="G104" i="2" s="1"/>
  <c r="F103" i="2"/>
  <c r="G103" i="2" s="1"/>
  <c r="F105" i="2"/>
  <c r="G105" i="2" s="1"/>
  <c r="F108" i="2"/>
  <c r="G108" i="2" s="1"/>
  <c r="F106" i="2"/>
  <c r="G106" i="2" s="1"/>
  <c r="F107" i="2"/>
  <c r="G107" i="2" s="1"/>
  <c r="F109" i="2"/>
  <c r="G109" i="2" s="1"/>
  <c r="F110" i="2"/>
  <c r="G110" i="2" s="1"/>
  <c r="F111" i="2"/>
  <c r="G111" i="2" s="1"/>
  <c r="F112" i="2"/>
  <c r="G112" i="2" s="1"/>
  <c r="F114" i="2"/>
  <c r="G114" i="2" s="1"/>
  <c r="F113" i="2"/>
  <c r="G113" i="2" s="1"/>
  <c r="F115" i="2"/>
  <c r="G115" i="2" s="1"/>
  <c r="F116" i="2"/>
  <c r="G116" i="2" s="1"/>
  <c r="F118" i="2"/>
  <c r="G118" i="2" s="1"/>
  <c r="F117" i="2"/>
  <c r="G117" i="2" s="1"/>
  <c r="F120" i="2"/>
  <c r="G120" i="2" s="1"/>
  <c r="F119" i="2"/>
  <c r="G119" i="2" s="1"/>
  <c r="F121" i="2"/>
  <c r="G121" i="2" s="1"/>
  <c r="F122" i="2"/>
  <c r="G122" i="2" s="1"/>
  <c r="F125" i="2"/>
  <c r="G125" i="2" s="1"/>
  <c r="F123" i="2"/>
  <c r="G123" i="2" s="1"/>
  <c r="F124" i="2"/>
  <c r="G124" i="2" s="1"/>
  <c r="F126" i="2"/>
  <c r="G126" i="2" s="1"/>
  <c r="F128" i="2"/>
  <c r="G128" i="2" s="1"/>
  <c r="F127" i="2"/>
  <c r="G127" i="2" s="1"/>
  <c r="F131" i="2"/>
  <c r="G131" i="2" s="1"/>
  <c r="F129" i="2"/>
  <c r="G129" i="2" s="1"/>
  <c r="F130" i="2"/>
  <c r="G130" i="2" s="1"/>
  <c r="F132" i="2"/>
  <c r="G132" i="2" s="1"/>
  <c r="F134" i="2"/>
  <c r="G134" i="2" s="1"/>
  <c r="F133" i="2"/>
  <c r="G133" i="2" s="1"/>
  <c r="F136" i="2"/>
  <c r="G136" i="2" s="1"/>
  <c r="F135" i="2"/>
  <c r="G135" i="2" s="1"/>
  <c r="F137" i="2"/>
  <c r="G137" i="2" s="1"/>
  <c r="F140" i="2"/>
  <c r="G140" i="2" s="1"/>
  <c r="F139" i="2"/>
  <c r="G139" i="2" s="1"/>
  <c r="F141" i="2"/>
  <c r="G141" i="2" s="1"/>
  <c r="F138" i="2"/>
  <c r="G138" i="2" s="1"/>
  <c r="K12" i="2" l="1"/>
  <c r="K13" i="2" s="1"/>
  <c r="K14" i="2" s="1"/>
  <c r="K23" i="2" l="1"/>
  <c r="K20" i="2"/>
  <c r="K22" i="2"/>
  <c r="K21" i="2"/>
  <c r="K15" i="2" l="1"/>
</calcChain>
</file>

<file path=xl/comments1.xml><?xml version="1.0" encoding="utf-8"?>
<comments xmlns="http://schemas.openxmlformats.org/spreadsheetml/2006/main">
  <authors>
    <author>Bakti</author>
  </authors>
  <commentList>
    <comment ref="B12" authorId="0" shapeId="0">
      <text>
        <r>
          <rPr>
            <b/>
            <sz val="9"/>
            <color indexed="81"/>
            <rFont val="Tahoma"/>
            <family val="2"/>
          </rPr>
          <t>Bakti:</t>
        </r>
        <r>
          <rPr>
            <sz val="9"/>
            <color indexed="81"/>
            <rFont val="Tahoma"/>
            <family val="2"/>
          </rPr>
          <t xml:space="preserve">
Ini rumus untuk sampel yang sedikit seperti yang saya buat 5 observasi saja. 
Dari hasil AD, disimpulkan data normal karena lebih besar dari level signifikansi 0.05. </t>
        </r>
      </text>
    </comment>
    <comment ref="B13" authorId="0" shapeId="0">
      <text>
        <r>
          <rPr>
            <b/>
            <sz val="9"/>
            <color indexed="81"/>
            <rFont val="Tahoma"/>
            <family val="2"/>
          </rPr>
          <t>Bakti:</t>
        </r>
        <r>
          <rPr>
            <sz val="9"/>
            <color indexed="81"/>
            <rFont val="Tahoma"/>
            <family val="2"/>
          </rPr>
          <t xml:space="preserve">
Ini rumus untuk banyak sampel. 
Dari hasil AD, disimpulkan data normal karena lebih besar dari level signifikansi 0.05. </t>
        </r>
      </text>
    </comment>
  </commentList>
</comments>
</file>

<file path=xl/sharedStrings.xml><?xml version="1.0" encoding="utf-8"?>
<sst xmlns="http://schemas.openxmlformats.org/spreadsheetml/2006/main" count="33" uniqueCount="26">
  <si>
    <t>i</t>
  </si>
  <si>
    <t>cdf</t>
  </si>
  <si>
    <t>1-cdf</t>
  </si>
  <si>
    <t>Ln(F(X)i)</t>
  </si>
  <si>
    <t>Ln(1-F(Xn-i+1)</t>
  </si>
  <si>
    <t>Sum</t>
  </si>
  <si>
    <t>Average</t>
  </si>
  <si>
    <t>Sigma</t>
  </si>
  <si>
    <t>Sorted</t>
  </si>
  <si>
    <t>S</t>
  </si>
  <si>
    <t>AD</t>
  </si>
  <si>
    <t>AD*</t>
  </si>
  <si>
    <t>p Value</t>
  </si>
  <si>
    <t>p Value  Calculations</t>
  </si>
  <si>
    <t>p</t>
  </si>
  <si>
    <r>
      <t>F(X</t>
    </r>
    <r>
      <rPr>
        <vertAlign val="subscript"/>
        <sz val="11"/>
        <color indexed="8"/>
        <rFont val="Calibri"/>
        <family val="2"/>
      </rPr>
      <t>i</t>
    </r>
    <r>
      <rPr>
        <sz val="11"/>
        <color theme="1"/>
        <rFont val="Calibri"/>
        <family val="2"/>
        <scheme val="minor"/>
      </rPr>
      <t>)</t>
    </r>
  </si>
  <si>
    <r>
      <t>1-F(X</t>
    </r>
    <r>
      <rPr>
        <vertAlign val="subscript"/>
        <sz val="11"/>
        <color indexed="8"/>
        <rFont val="Calibri"/>
        <family val="2"/>
      </rPr>
      <t>i</t>
    </r>
    <r>
      <rPr>
        <sz val="11"/>
        <color theme="1"/>
        <rFont val="Calibri"/>
        <family val="2"/>
        <scheme val="minor"/>
      </rPr>
      <t>)</t>
    </r>
  </si>
  <si>
    <r>
      <t>1-F(X</t>
    </r>
    <r>
      <rPr>
        <vertAlign val="subscript"/>
        <sz val="11"/>
        <color indexed="8"/>
        <rFont val="Calibri"/>
        <family val="2"/>
      </rPr>
      <t>n-i+1</t>
    </r>
    <r>
      <rPr>
        <sz val="11"/>
        <color theme="1"/>
        <rFont val="Calibri"/>
        <family val="2"/>
        <scheme val="minor"/>
      </rPr>
      <t>)</t>
    </r>
  </si>
  <si>
    <t>n</t>
  </si>
  <si>
    <t>z</t>
  </si>
  <si>
    <t>Forearm Lengths</t>
  </si>
  <si>
    <t>Bobot</t>
  </si>
  <si>
    <t>Data ini untuk latihan kalian</t>
  </si>
  <si>
    <t xml:space="preserve"> ADStar </t>
  </si>
  <si>
    <t xml:space="preserve">AD </t>
  </si>
  <si>
    <t>Masukkan data ke kolom K2,K3 K4, dan amati apa yang terjadi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</si>
</sst>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00"/>
  </numFmts>
  <fonts count="11" x14ac:knownFonts="1">
    <font>
      <sz val="11"/>
      <color theme="1"/>
      <name val="Calibri"/>
      <family val="2"/>
      <scheme val="minor"/>
    </font>
    <font>
      <sz val="10"/>
      <color indexed="12"/>
      <name val="Arial"/>
      <family val="2"/>
    </font>
    <font>
      <vertAlign val="subscript"/>
      <sz val="11"/>
      <color indexed="8"/>
      <name val="Calibri"/>
      <family val="2"/>
    </font>
    <font>
      <i/>
      <sz val="11"/>
      <color indexed="8"/>
      <name val="Calibri"/>
      <family val="2"/>
    </font>
    <font>
      <sz val="11"/>
      <color theme="0"/>
      <name val="Calibri"/>
      <family val="2"/>
      <scheme val="minor"/>
    </font>
    <font>
      <u/>
      <sz val="11"/>
      <color theme="10"/>
      <name val="Calibri"/>
      <family val="2"/>
      <scheme val="minor"/>
    </font>
    <font>
      <b/>
      <sz val="11"/>
      <color theme="1"/>
      <name val="Calibri"/>
      <family val="2"/>
      <scheme val="minor"/>
    </font>
    <font>
      <sz val="11"/>
      <color theme="5" tint="-0.499984740745262"/>
      <name val="Calibri"/>
      <family val="2"/>
      <scheme val="minor"/>
    </font>
    <font>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4F4F"/>
        <bgColor indexed="64"/>
      </patternFill>
    </fill>
    <fill>
      <patternFill patternType="solid">
        <fgColor theme="4"/>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0" fontId="0" fillId="0" borderId="0" xfId="0" applyAlignment="1">
      <alignment horizontal="center"/>
    </xf>
    <xf numFmtId="0" fontId="1" fillId="0" borderId="0" xfId="0" applyFont="1" applyAlignment="1">
      <alignment vertical="center"/>
    </xf>
    <xf numFmtId="0" fontId="3" fillId="0" borderId="0" xfId="0" applyFont="1"/>
    <xf numFmtId="170" fontId="0" fillId="0" borderId="0" xfId="0" applyNumberFormat="1"/>
    <xf numFmtId="0" fontId="5" fillId="0" borderId="0" xfId="1"/>
    <xf numFmtId="0" fontId="6" fillId="0" borderId="0" xfId="0" applyFont="1"/>
    <xf numFmtId="0" fontId="0" fillId="0" borderId="0" xfId="0" applyAlignment="1">
      <alignment horizontal="center" wrapText="1"/>
    </xf>
    <xf numFmtId="0" fontId="7" fillId="2" borderId="0" xfId="0" applyFont="1" applyFill="1"/>
    <xf numFmtId="0" fontId="4" fillId="3" borderId="0" xfId="0" applyFont="1" applyFill="1"/>
    <xf numFmtId="0" fontId="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Normal Probability Plot</a:t>
            </a:r>
          </a:p>
        </c:rich>
      </c:tx>
      <c:layout>
        <c:manualLayout>
          <c:xMode val="edge"/>
          <c:yMode val="edge"/>
          <c:x val="0.32709405074365705"/>
          <c:y val="3.3150356205474317E-2"/>
        </c:manualLayout>
      </c:layout>
      <c:overlay val="0"/>
      <c:spPr>
        <a:noFill/>
        <a:ln w="25400">
          <a:noFill/>
        </a:ln>
      </c:spPr>
    </c:title>
    <c:autoTitleDeleted val="0"/>
    <c:plotArea>
      <c:layout>
        <c:manualLayout>
          <c:layoutTarget val="inner"/>
          <c:xMode val="edge"/>
          <c:yMode val="edge"/>
          <c:x val="0.24861548556430446"/>
          <c:y val="0.22489958755155606"/>
          <c:w val="0.66877179826155186"/>
          <c:h val="0.67681691961365886"/>
        </c:manualLayout>
      </c:layout>
      <c:scatterChart>
        <c:scatterStyle val="lineMarker"/>
        <c:varyColors val="0"/>
        <c:ser>
          <c:idx val="0"/>
          <c:order val="0"/>
          <c:spPr>
            <a:ln w="28575">
              <a:noFill/>
            </a:ln>
          </c:spPr>
          <c:xVal>
            <c:numRef>
              <c:f>'Contoh 2'!$C$2:$C$141</c:f>
              <c:numCache>
                <c:formatCode>General</c:formatCode>
                <c:ptCount val="140"/>
                <c:pt idx="0">
                  <c:v>16.100000000000001</c:v>
                </c:pt>
                <c:pt idx="1">
                  <c:v>16.3</c:v>
                </c:pt>
                <c:pt idx="2">
                  <c:v>16.3</c:v>
                </c:pt>
                <c:pt idx="3">
                  <c:v>16.399999999999999</c:v>
                </c:pt>
                <c:pt idx="4">
                  <c:v>16.600000000000001</c:v>
                </c:pt>
                <c:pt idx="5">
                  <c:v>16.8</c:v>
                </c:pt>
                <c:pt idx="6">
                  <c:v>16.899999999999999</c:v>
                </c:pt>
                <c:pt idx="7">
                  <c:v>17.100000000000001</c:v>
                </c:pt>
                <c:pt idx="8">
                  <c:v>17.100000000000001</c:v>
                </c:pt>
                <c:pt idx="9">
                  <c:v>17.100000000000001</c:v>
                </c:pt>
                <c:pt idx="10">
                  <c:v>17.100000000000001</c:v>
                </c:pt>
                <c:pt idx="11">
                  <c:v>17.2</c:v>
                </c:pt>
                <c:pt idx="12">
                  <c:v>17.2</c:v>
                </c:pt>
                <c:pt idx="13">
                  <c:v>17.3</c:v>
                </c:pt>
                <c:pt idx="14">
                  <c:v>17.3</c:v>
                </c:pt>
                <c:pt idx="15">
                  <c:v>17.3</c:v>
                </c:pt>
                <c:pt idx="16">
                  <c:v>17.3</c:v>
                </c:pt>
                <c:pt idx="17">
                  <c:v>17.399999999999999</c:v>
                </c:pt>
                <c:pt idx="18">
                  <c:v>17.399999999999999</c:v>
                </c:pt>
                <c:pt idx="19">
                  <c:v>17.5</c:v>
                </c:pt>
                <c:pt idx="20">
                  <c:v>17.5</c:v>
                </c:pt>
                <c:pt idx="21">
                  <c:v>17.5</c:v>
                </c:pt>
                <c:pt idx="22">
                  <c:v>17.600000000000001</c:v>
                </c:pt>
                <c:pt idx="23">
                  <c:v>17.7</c:v>
                </c:pt>
                <c:pt idx="24">
                  <c:v>17.7</c:v>
                </c:pt>
                <c:pt idx="25">
                  <c:v>17.7</c:v>
                </c:pt>
                <c:pt idx="26">
                  <c:v>17.8</c:v>
                </c:pt>
                <c:pt idx="27">
                  <c:v>17.899999999999999</c:v>
                </c:pt>
                <c:pt idx="28">
                  <c:v>17.899999999999999</c:v>
                </c:pt>
                <c:pt idx="29">
                  <c:v>17.899999999999999</c:v>
                </c:pt>
                <c:pt idx="30">
                  <c:v>18</c:v>
                </c:pt>
                <c:pt idx="31">
                  <c:v>18</c:v>
                </c:pt>
                <c:pt idx="32">
                  <c:v>18</c:v>
                </c:pt>
                <c:pt idx="33">
                  <c:v>18.100000000000001</c:v>
                </c:pt>
                <c:pt idx="34">
                  <c:v>18.100000000000001</c:v>
                </c:pt>
                <c:pt idx="35">
                  <c:v>18.100000000000001</c:v>
                </c:pt>
                <c:pt idx="36">
                  <c:v>18.100000000000001</c:v>
                </c:pt>
                <c:pt idx="37">
                  <c:v>18.2</c:v>
                </c:pt>
                <c:pt idx="38">
                  <c:v>18.2</c:v>
                </c:pt>
                <c:pt idx="39">
                  <c:v>18.3</c:v>
                </c:pt>
                <c:pt idx="40">
                  <c:v>18.3</c:v>
                </c:pt>
                <c:pt idx="41">
                  <c:v>18.3</c:v>
                </c:pt>
                <c:pt idx="42">
                  <c:v>18.3</c:v>
                </c:pt>
                <c:pt idx="43">
                  <c:v>18.3</c:v>
                </c:pt>
                <c:pt idx="44">
                  <c:v>18.3</c:v>
                </c:pt>
                <c:pt idx="45">
                  <c:v>18.3</c:v>
                </c:pt>
                <c:pt idx="46">
                  <c:v>18.3</c:v>
                </c:pt>
                <c:pt idx="47">
                  <c:v>18.399999999999999</c:v>
                </c:pt>
                <c:pt idx="48">
                  <c:v>18.399999999999999</c:v>
                </c:pt>
                <c:pt idx="49">
                  <c:v>18.399999999999999</c:v>
                </c:pt>
                <c:pt idx="50">
                  <c:v>18.399999999999999</c:v>
                </c:pt>
                <c:pt idx="51">
                  <c:v>18.5</c:v>
                </c:pt>
                <c:pt idx="52">
                  <c:v>18.5</c:v>
                </c:pt>
                <c:pt idx="53">
                  <c:v>18.5</c:v>
                </c:pt>
                <c:pt idx="54">
                  <c:v>18.5</c:v>
                </c:pt>
                <c:pt idx="55">
                  <c:v>18.5</c:v>
                </c:pt>
                <c:pt idx="56">
                  <c:v>18.5</c:v>
                </c:pt>
                <c:pt idx="57">
                  <c:v>18.5</c:v>
                </c:pt>
                <c:pt idx="58">
                  <c:v>18.5</c:v>
                </c:pt>
                <c:pt idx="59">
                  <c:v>18.5</c:v>
                </c:pt>
                <c:pt idx="60">
                  <c:v>18.600000000000001</c:v>
                </c:pt>
                <c:pt idx="61">
                  <c:v>18.600000000000001</c:v>
                </c:pt>
                <c:pt idx="62">
                  <c:v>18.600000000000001</c:v>
                </c:pt>
                <c:pt idx="63">
                  <c:v>18.600000000000001</c:v>
                </c:pt>
                <c:pt idx="64">
                  <c:v>18.7</c:v>
                </c:pt>
                <c:pt idx="65">
                  <c:v>18.7</c:v>
                </c:pt>
                <c:pt idx="66">
                  <c:v>18.7</c:v>
                </c:pt>
                <c:pt idx="67">
                  <c:v>18.7</c:v>
                </c:pt>
                <c:pt idx="68">
                  <c:v>18.8</c:v>
                </c:pt>
                <c:pt idx="69">
                  <c:v>18.8</c:v>
                </c:pt>
                <c:pt idx="70">
                  <c:v>18.8</c:v>
                </c:pt>
                <c:pt idx="71">
                  <c:v>18.8</c:v>
                </c:pt>
                <c:pt idx="72">
                  <c:v>18.8</c:v>
                </c:pt>
                <c:pt idx="73">
                  <c:v>18.899999999999999</c:v>
                </c:pt>
                <c:pt idx="74">
                  <c:v>18.899999999999999</c:v>
                </c:pt>
                <c:pt idx="75">
                  <c:v>18.899999999999999</c:v>
                </c:pt>
                <c:pt idx="76">
                  <c:v>19</c:v>
                </c:pt>
                <c:pt idx="77">
                  <c:v>19</c:v>
                </c:pt>
                <c:pt idx="78">
                  <c:v>19</c:v>
                </c:pt>
                <c:pt idx="79">
                  <c:v>19</c:v>
                </c:pt>
                <c:pt idx="80">
                  <c:v>19</c:v>
                </c:pt>
                <c:pt idx="81">
                  <c:v>19</c:v>
                </c:pt>
                <c:pt idx="82">
                  <c:v>19.100000000000001</c:v>
                </c:pt>
                <c:pt idx="83">
                  <c:v>19.100000000000001</c:v>
                </c:pt>
                <c:pt idx="84">
                  <c:v>19.100000000000001</c:v>
                </c:pt>
                <c:pt idx="85">
                  <c:v>19.100000000000001</c:v>
                </c:pt>
                <c:pt idx="86">
                  <c:v>19.100000000000001</c:v>
                </c:pt>
                <c:pt idx="87">
                  <c:v>19.2</c:v>
                </c:pt>
                <c:pt idx="88">
                  <c:v>19.2</c:v>
                </c:pt>
                <c:pt idx="89">
                  <c:v>19.2</c:v>
                </c:pt>
                <c:pt idx="90">
                  <c:v>19.3</c:v>
                </c:pt>
                <c:pt idx="91">
                  <c:v>19.3</c:v>
                </c:pt>
                <c:pt idx="92">
                  <c:v>19.3</c:v>
                </c:pt>
                <c:pt idx="93">
                  <c:v>19.3</c:v>
                </c:pt>
                <c:pt idx="94">
                  <c:v>19.399999999999999</c:v>
                </c:pt>
                <c:pt idx="95">
                  <c:v>19.399999999999999</c:v>
                </c:pt>
                <c:pt idx="96">
                  <c:v>19.399999999999999</c:v>
                </c:pt>
                <c:pt idx="97">
                  <c:v>19.399999999999999</c:v>
                </c:pt>
                <c:pt idx="98">
                  <c:v>19.399999999999999</c:v>
                </c:pt>
                <c:pt idx="99">
                  <c:v>19.5</c:v>
                </c:pt>
                <c:pt idx="100">
                  <c:v>19.5</c:v>
                </c:pt>
                <c:pt idx="101">
                  <c:v>19.5</c:v>
                </c:pt>
                <c:pt idx="102">
                  <c:v>19.5</c:v>
                </c:pt>
                <c:pt idx="103">
                  <c:v>19.600000000000001</c:v>
                </c:pt>
                <c:pt idx="104">
                  <c:v>19.600000000000001</c:v>
                </c:pt>
                <c:pt idx="105">
                  <c:v>19.600000000000001</c:v>
                </c:pt>
                <c:pt idx="106">
                  <c:v>19.600000000000001</c:v>
                </c:pt>
                <c:pt idx="107">
                  <c:v>19.600000000000001</c:v>
                </c:pt>
                <c:pt idx="108">
                  <c:v>19.7</c:v>
                </c:pt>
                <c:pt idx="109">
                  <c:v>19.7</c:v>
                </c:pt>
                <c:pt idx="110">
                  <c:v>19.7</c:v>
                </c:pt>
                <c:pt idx="111">
                  <c:v>19.8</c:v>
                </c:pt>
                <c:pt idx="112">
                  <c:v>19.8</c:v>
                </c:pt>
                <c:pt idx="113">
                  <c:v>19.8</c:v>
                </c:pt>
                <c:pt idx="114">
                  <c:v>19.899999999999999</c:v>
                </c:pt>
                <c:pt idx="115">
                  <c:v>19.899999999999999</c:v>
                </c:pt>
                <c:pt idx="116">
                  <c:v>19.899999999999999</c:v>
                </c:pt>
                <c:pt idx="117">
                  <c:v>19.899999999999999</c:v>
                </c:pt>
                <c:pt idx="118">
                  <c:v>20</c:v>
                </c:pt>
                <c:pt idx="119">
                  <c:v>20</c:v>
                </c:pt>
                <c:pt idx="120">
                  <c:v>20</c:v>
                </c:pt>
                <c:pt idx="121">
                  <c:v>20.100000000000001</c:v>
                </c:pt>
                <c:pt idx="122">
                  <c:v>20.100000000000001</c:v>
                </c:pt>
                <c:pt idx="123">
                  <c:v>20.2</c:v>
                </c:pt>
                <c:pt idx="124">
                  <c:v>20.3</c:v>
                </c:pt>
                <c:pt idx="125">
                  <c:v>20.399999999999999</c:v>
                </c:pt>
                <c:pt idx="126">
                  <c:v>20.399999999999999</c:v>
                </c:pt>
                <c:pt idx="127">
                  <c:v>20.399999999999999</c:v>
                </c:pt>
                <c:pt idx="128">
                  <c:v>20.5</c:v>
                </c:pt>
                <c:pt idx="129">
                  <c:v>20.5</c:v>
                </c:pt>
                <c:pt idx="130">
                  <c:v>20.5</c:v>
                </c:pt>
                <c:pt idx="131">
                  <c:v>20.5</c:v>
                </c:pt>
                <c:pt idx="132">
                  <c:v>20.6</c:v>
                </c:pt>
                <c:pt idx="133">
                  <c:v>20.6</c:v>
                </c:pt>
                <c:pt idx="134">
                  <c:v>20.7</c:v>
                </c:pt>
                <c:pt idx="135">
                  <c:v>20.8</c:v>
                </c:pt>
                <c:pt idx="136">
                  <c:v>20.9</c:v>
                </c:pt>
                <c:pt idx="137">
                  <c:v>20.9</c:v>
                </c:pt>
                <c:pt idx="138">
                  <c:v>21</c:v>
                </c:pt>
                <c:pt idx="139">
                  <c:v>21.4</c:v>
                </c:pt>
              </c:numCache>
            </c:numRef>
          </c:xVal>
          <c:yVal>
            <c:numRef>
              <c:f>'Contoh 2'!$H$2:$H$141</c:f>
              <c:numCache>
                <c:formatCode>General</c:formatCode>
                <c:ptCount val="140"/>
                <c:pt idx="0">
                  <c:v>-2.5768157056643637</c:v>
                </c:pt>
                <c:pt idx="1">
                  <c:v>-2.253676540998629</c:v>
                </c:pt>
                <c:pt idx="2">
                  <c:v>-2.0699018308950512</c:v>
                </c:pt>
                <c:pt idx="3">
                  <c:v>-1.9373174317326844</c:v>
                </c:pt>
                <c:pt idx="4">
                  <c:v>-1.8319990177530494</c:v>
                </c:pt>
                <c:pt idx="5">
                  <c:v>-1.7437850334621019</c:v>
                </c:pt>
                <c:pt idx="6">
                  <c:v>-1.6673662758155805</c:v>
                </c:pt>
                <c:pt idx="7">
                  <c:v>-1.5996033280899549</c:v>
                </c:pt>
                <c:pt idx="8">
                  <c:v>-1.5384786536137631</c:v>
                </c:pt>
                <c:pt idx="9">
                  <c:v>-1.4826153436092895</c:v>
                </c:pt>
                <c:pt idx="10">
                  <c:v>-1.43102987763545</c:v>
                </c:pt>
                <c:pt idx="11">
                  <c:v>-1.3829941271006392</c:v>
                </c:pt>
                <c:pt idx="12">
                  <c:v>-1.3379532377585106</c:v>
                </c:pt>
                <c:pt idx="13">
                  <c:v>-1.2954742022093346</c:v>
                </c:pt>
                <c:pt idx="14">
                  <c:v>-1.2552122784689139</c:v>
                </c:pt>
                <c:pt idx="15">
                  <c:v>-1.2168882845316809</c:v>
                </c:pt>
                <c:pt idx="16">
                  <c:v>-1.1802727868295286</c:v>
                </c:pt>
                <c:pt idx="17">
                  <c:v>-1.1451748070146457</c:v>
                </c:pt>
                <c:pt idx="18">
                  <c:v>-1.1114335766029091</c:v>
                </c:pt>
                <c:pt idx="19">
                  <c:v>-1.0789123997706274</c:v>
                </c:pt>
                <c:pt idx="20">
                  <c:v>-1.0474940068175931</c:v>
                </c:pt>
                <c:pt idx="21">
                  <c:v>-1.0170769824594872</c:v>
                </c:pt>
                <c:pt idx="22">
                  <c:v>-0.98757298273868099</c:v>
                </c:pt>
                <c:pt idx="23">
                  <c:v>-0.95890453968260392</c:v>
                </c:pt>
                <c:pt idx="24">
                  <c:v>-0.93100331023794303</c:v>
                </c:pt>
                <c:pt idx="25">
                  <c:v>-0.90380866536633708</c:v>
                </c:pt>
                <c:pt idx="26">
                  <c:v>-0.87726654265007264</c:v>
                </c:pt>
                <c:pt idx="27">
                  <c:v>-0.8513285052261178</c:v>
                </c:pt>
                <c:pt idx="28">
                  <c:v>-0.8259509638725272</c:v>
                </c:pt>
                <c:pt idx="29">
                  <c:v>-0.80109452928194935</c:v>
                </c:pt>
                <c:pt idx="30">
                  <c:v>-0.77672346909285528</c:v>
                </c:pt>
                <c:pt idx="31">
                  <c:v>-0.7528052498747434</c:v>
                </c:pt>
                <c:pt idx="32">
                  <c:v>-0.72931014850769149</c:v>
                </c:pt>
                <c:pt idx="33">
                  <c:v>-0.70621092062998536</c:v>
                </c:pt>
                <c:pt idx="34">
                  <c:v>-0.68348251631360402</c:v>
                </c:pt>
                <c:pt idx="35">
                  <c:v>-0.66110183505512932</c:v>
                </c:pt>
                <c:pt idx="36">
                  <c:v>-0.63904751367660539</c:v>
                </c:pt>
                <c:pt idx="37">
                  <c:v>-0.61729974191771353</c:v>
                </c:pt>
                <c:pt idx="38">
                  <c:v>-0.59584010144197597</c:v>
                </c:pt>
                <c:pt idx="39">
                  <c:v>-0.57465142473135722</c:v>
                </c:pt>
                <c:pt idx="40">
                  <c:v>-0.553717670947528</c:v>
                </c:pt>
                <c:pt idx="41">
                  <c:v>-0.53302381632619555</c:v>
                </c:pt>
                <c:pt idx="42">
                  <c:v>-0.51255575706762879</c:v>
                </c:pt>
                <c:pt idx="43">
                  <c:v>-0.49230022301069837</c:v>
                </c:pt>
                <c:pt idx="44">
                  <c:v>-0.472244700643972</c:v>
                </c:pt>
                <c:pt idx="45">
                  <c:v>-0.4523773642270823</c:v>
                </c:pt>
                <c:pt idx="46">
                  <c:v>-0.43268701397766468</c:v>
                </c:pt>
                <c:pt idx="47">
                  <c:v>-0.41316302043074504</c:v>
                </c:pt>
                <c:pt idx="48">
                  <c:v>-0.39379527420412674</c:v>
                </c:pt>
                <c:pt idx="49">
                  <c:v>-0.37457414050962989</c:v>
                </c:pt>
                <c:pt idx="50">
                  <c:v>-0.35549041783953095</c:v>
                </c:pt>
                <c:pt idx="51">
                  <c:v>-0.33653530033316909</c:v>
                </c:pt>
                <c:pt idx="52">
                  <c:v>-0.31770034339279085</c:v>
                </c:pt>
                <c:pt idx="53">
                  <c:v>-0.29897743217218081</c:v>
                </c:pt>
                <c:pt idx="54">
                  <c:v>-0.28035875260808046</c:v>
                </c:pt>
                <c:pt idx="55">
                  <c:v>-0.2618367647040768</c:v>
                </c:pt>
                <c:pt idx="56">
                  <c:v>-0.24340417781063114</c:v>
                </c:pt>
                <c:pt idx="57">
                  <c:v>-0.22505392767406832</c:v>
                </c:pt>
                <c:pt idx="58">
                  <c:v>-0.20677915505239405</c:v>
                </c:pt>
                <c:pt idx="59">
                  <c:v>-0.18857318571734494</c:v>
                </c:pt>
                <c:pt idx="60">
                  <c:v>-0.17042951168060555</c:v>
                </c:pt>
                <c:pt idx="61">
                  <c:v>-0.15234177349806091</c:v>
                </c:pt>
                <c:pt idx="62">
                  <c:v>-0.13430374351964616</c:v>
                </c:pt>
                <c:pt idx="63">
                  <c:v>-0.11630930996408784</c:v>
                </c:pt>
                <c:pt idx="64">
                  <c:v>-9.8352461707857775E-2</c:v>
                </c:pt>
                <c:pt idx="65">
                  <c:v>-8.0427273686169864E-2</c:v>
                </c:pt>
                <c:pt idx="66">
                  <c:v>-6.2527892811020142E-2</c:v>
                </c:pt>
                <c:pt idx="67">
                  <c:v>-4.464852431723397E-2</c:v>
                </c:pt>
                <c:pt idx="68">
                  <c:v>-2.6783418452355736E-2</c:v>
                </c:pt>
                <c:pt idx="69">
                  <c:v>-8.9268574300863518E-3</c:v>
                </c:pt>
                <c:pt idx="70">
                  <c:v>8.9268574300863518E-3</c:v>
                </c:pt>
                <c:pt idx="71">
                  <c:v>2.6783418452355601E-2</c:v>
                </c:pt>
                <c:pt idx="72">
                  <c:v>4.464852431723397E-2</c:v>
                </c:pt>
                <c:pt idx="73">
                  <c:v>6.2527892811020003E-2</c:v>
                </c:pt>
                <c:pt idx="74">
                  <c:v>8.0427273686169864E-2</c:v>
                </c:pt>
                <c:pt idx="75">
                  <c:v>9.8352461707857913E-2</c:v>
                </c:pt>
                <c:pt idx="76">
                  <c:v>0.11630930996408784</c:v>
                </c:pt>
                <c:pt idx="77">
                  <c:v>0.1343037435196463</c:v>
                </c:pt>
                <c:pt idx="78">
                  <c:v>0.15234177349806091</c:v>
                </c:pt>
                <c:pt idx="79">
                  <c:v>0.17042951168060555</c:v>
                </c:pt>
                <c:pt idx="80">
                  <c:v>0.1885731857173448</c:v>
                </c:pt>
                <c:pt idx="81">
                  <c:v>0.20677915505239405</c:v>
                </c:pt>
                <c:pt idx="82">
                  <c:v>0.2250539276740682</c:v>
                </c:pt>
                <c:pt idx="83">
                  <c:v>0.24340417781063114</c:v>
                </c:pt>
                <c:pt idx="84">
                  <c:v>0.26183676470407691</c:v>
                </c:pt>
                <c:pt idx="85">
                  <c:v>0.28035875260808046</c:v>
                </c:pt>
                <c:pt idx="86">
                  <c:v>0.29897743217218092</c:v>
                </c:pt>
                <c:pt idx="87">
                  <c:v>0.31770034339279069</c:v>
                </c:pt>
                <c:pt idx="88">
                  <c:v>0.33653530033316909</c:v>
                </c:pt>
                <c:pt idx="89">
                  <c:v>0.35549041783953067</c:v>
                </c:pt>
                <c:pt idx="90">
                  <c:v>0.37457414050962989</c:v>
                </c:pt>
                <c:pt idx="91">
                  <c:v>0.3937952742041268</c:v>
                </c:pt>
                <c:pt idx="92">
                  <c:v>0.41316302043074504</c:v>
                </c:pt>
                <c:pt idx="93">
                  <c:v>0.43268701397766485</c:v>
                </c:pt>
                <c:pt idx="94">
                  <c:v>0.4523773642270823</c:v>
                </c:pt>
                <c:pt idx="95">
                  <c:v>0.47224470064397234</c:v>
                </c:pt>
                <c:pt idx="96">
                  <c:v>0.4923002230106982</c:v>
                </c:pt>
                <c:pt idx="97">
                  <c:v>0.51255575706762879</c:v>
                </c:pt>
                <c:pt idx="98">
                  <c:v>0.53302381632619555</c:v>
                </c:pt>
                <c:pt idx="99">
                  <c:v>0.553717670947528</c:v>
                </c:pt>
                <c:pt idx="100">
                  <c:v>0.57465142473135711</c:v>
                </c:pt>
                <c:pt idx="101">
                  <c:v>0.59584010144197597</c:v>
                </c:pt>
                <c:pt idx="102">
                  <c:v>0.61729974191771353</c:v>
                </c:pt>
                <c:pt idx="103">
                  <c:v>0.63904751367660539</c:v>
                </c:pt>
                <c:pt idx="104">
                  <c:v>0.66110183505512932</c:v>
                </c:pt>
                <c:pt idx="105">
                  <c:v>0.68348251631360402</c:v>
                </c:pt>
                <c:pt idx="106">
                  <c:v>0.70621092062998536</c:v>
                </c:pt>
                <c:pt idx="107">
                  <c:v>0.72931014850769149</c:v>
                </c:pt>
                <c:pt idx="108">
                  <c:v>0.7528052498747434</c:v>
                </c:pt>
                <c:pt idx="109">
                  <c:v>0.77672346909285528</c:v>
                </c:pt>
                <c:pt idx="110">
                  <c:v>0.80109452928194935</c:v>
                </c:pt>
                <c:pt idx="111">
                  <c:v>0.8259509638725272</c:v>
                </c:pt>
                <c:pt idx="112">
                  <c:v>0.85132850522611758</c:v>
                </c:pt>
                <c:pt idx="113">
                  <c:v>0.87726654265007264</c:v>
                </c:pt>
                <c:pt idx="114">
                  <c:v>0.90380866536633531</c:v>
                </c:pt>
                <c:pt idx="115">
                  <c:v>0.93100331023794303</c:v>
                </c:pt>
                <c:pt idx="116">
                  <c:v>0.95890453968260358</c:v>
                </c:pt>
                <c:pt idx="117">
                  <c:v>0.98757298273868099</c:v>
                </c:pt>
                <c:pt idx="118">
                  <c:v>1.0170769824594872</c:v>
                </c:pt>
                <c:pt idx="119">
                  <c:v>1.0474940068175926</c:v>
                </c:pt>
                <c:pt idx="120">
                  <c:v>1.0789123997706274</c:v>
                </c:pt>
                <c:pt idx="121">
                  <c:v>1.1114335766029086</c:v>
                </c:pt>
                <c:pt idx="122">
                  <c:v>1.1451748070146457</c:v>
                </c:pt>
                <c:pt idx="123">
                  <c:v>1.1802727868295286</c:v>
                </c:pt>
                <c:pt idx="124">
                  <c:v>1.2168882845316809</c:v>
                </c:pt>
                <c:pt idx="125">
                  <c:v>1.2552122784689139</c:v>
                </c:pt>
                <c:pt idx="126">
                  <c:v>1.2954742022093346</c:v>
                </c:pt>
                <c:pt idx="127">
                  <c:v>1.3379532377585106</c:v>
                </c:pt>
                <c:pt idx="128">
                  <c:v>1.3829941271006378</c:v>
                </c:pt>
                <c:pt idx="129">
                  <c:v>1.4310298776354489</c:v>
                </c:pt>
                <c:pt idx="130">
                  <c:v>1.4826153436092886</c:v>
                </c:pt>
                <c:pt idx="131">
                  <c:v>1.5384786536137618</c:v>
                </c:pt>
                <c:pt idx="132">
                  <c:v>1.599603328089954</c:v>
                </c:pt>
                <c:pt idx="133">
                  <c:v>1.6673662758155794</c:v>
                </c:pt>
                <c:pt idx="134">
                  <c:v>1.7437850334621006</c:v>
                </c:pt>
                <c:pt idx="135">
                  <c:v>1.8319990177530474</c:v>
                </c:pt>
                <c:pt idx="136">
                  <c:v>1.9373174317326829</c:v>
                </c:pt>
                <c:pt idx="137">
                  <c:v>2.0699018308950485</c:v>
                </c:pt>
                <c:pt idx="138">
                  <c:v>2.2536765409986268</c:v>
                </c:pt>
                <c:pt idx="139">
                  <c:v>2.5768157056643521</c:v>
                </c:pt>
              </c:numCache>
            </c:numRef>
          </c:yVal>
          <c:smooth val="0"/>
          <c:extLst>
            <c:ext xmlns:c16="http://schemas.microsoft.com/office/drawing/2014/chart" uri="{C3380CC4-5D6E-409C-BE32-E72D297353CC}">
              <c16:uniqueId val="{00000000-3090-485F-9FFD-6A615057AEAF}"/>
            </c:ext>
          </c:extLst>
        </c:ser>
        <c:ser>
          <c:idx val="1"/>
          <c:order val="1"/>
          <c:spPr>
            <a:ln w="12700">
              <a:solidFill>
                <a:srgbClr val="000000"/>
              </a:solidFill>
              <a:prstDash val="solid"/>
            </a:ln>
          </c:spPr>
          <c:marker>
            <c:symbol val="none"/>
          </c:marker>
          <c:xVal>
            <c:numRef>
              <c:f>'Contoh 2'!$J$2:$J$4</c:f>
              <c:numCache>
                <c:formatCode>General</c:formatCode>
                <c:ptCount val="3"/>
                <c:pt idx="0">
                  <c:v>13.199770589460734</c:v>
                </c:pt>
                <c:pt idx="1">
                  <c:v>18.802142857142858</c:v>
                </c:pt>
                <c:pt idx="2">
                  <c:v>24.404515124824982</c:v>
                </c:pt>
              </c:numCache>
            </c:numRef>
          </c:xVal>
          <c:yVal>
            <c:numRef>
              <c:f>'Contoh 2'!$K$2:$K$4</c:f>
              <c:numCache>
                <c:formatCode>General</c:formatCode>
                <c:ptCount val="3"/>
                <c:pt idx="0">
                  <c:v>-5</c:v>
                </c:pt>
                <c:pt idx="1">
                  <c:v>0</c:v>
                </c:pt>
                <c:pt idx="2">
                  <c:v>5</c:v>
                </c:pt>
              </c:numCache>
            </c:numRef>
          </c:yVal>
          <c:smooth val="0"/>
          <c:extLst>
            <c:ext xmlns:c16="http://schemas.microsoft.com/office/drawing/2014/chart" uri="{C3380CC4-5D6E-409C-BE32-E72D297353CC}">
              <c16:uniqueId val="{00000001-3090-485F-9FFD-6A615057AEAF}"/>
            </c:ext>
          </c:extLst>
        </c:ser>
        <c:dLbls>
          <c:showLegendKey val="0"/>
          <c:showVal val="0"/>
          <c:showCatName val="0"/>
          <c:showSerName val="0"/>
          <c:showPercent val="0"/>
          <c:showBubbleSize val="0"/>
        </c:dLbls>
        <c:axId val="1535779648"/>
        <c:axId val="1"/>
      </c:scatterChart>
      <c:valAx>
        <c:axId val="153577964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X</a:t>
                </a:r>
              </a:p>
            </c:rich>
          </c:tx>
          <c:layout>
            <c:manualLayout>
              <c:xMode val="edge"/>
              <c:yMode val="edge"/>
              <c:x val="0.4604317585301837"/>
              <c:y val="0.89781837270341214"/>
            </c:manualLayout>
          </c:layout>
          <c:overlay val="0"/>
          <c:spPr>
            <a:noFill/>
            <a:ln w="25400">
              <a:noFill/>
            </a:ln>
          </c:sp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z</a:t>
                </a:r>
              </a:p>
            </c:rich>
          </c:tx>
          <c:layout>
            <c:manualLayout>
              <c:xMode val="edge"/>
              <c:yMode val="edge"/>
              <c:x val="4.1667979002624672E-2"/>
              <c:y val="0.51659092613423319"/>
            </c:manualLayout>
          </c:layout>
          <c:overlay val="0"/>
          <c:spPr>
            <a:noFill/>
            <a:ln w="25400">
              <a:noFill/>
            </a:ln>
          </c:spPr>
        </c:title>
        <c:numFmt formatCode="General" sourceLinked="1"/>
        <c:majorTickMark val="out"/>
        <c:minorTickMark val="none"/>
        <c:tickLblPos val="nextTo"/>
        <c:crossAx val="153577964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603250</xdr:colOff>
      <xdr:row>1</xdr:row>
      <xdr:rowOff>25400</xdr:rowOff>
    </xdr:from>
    <xdr:ext cx="4819650" cy="7505700"/>
    <xdr:sp macro="" textlink="">
      <xdr:nvSpPr>
        <xdr:cNvPr id="2" name="TextBox 1">
          <a:extLst>
            <a:ext uri="{FF2B5EF4-FFF2-40B4-BE49-F238E27FC236}">
              <a16:creationId xmlns:a16="http://schemas.microsoft.com/office/drawing/2014/main" id="{0A14F1CB-2DAE-460E-9FBD-EF721EC0F1E3}"/>
            </a:ext>
          </a:extLst>
        </xdr:cNvPr>
        <xdr:cNvSpPr txBox="1"/>
      </xdr:nvSpPr>
      <xdr:spPr>
        <a:xfrm>
          <a:off x="6794500" y="209550"/>
          <a:ext cx="4819650" cy="7505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Kumpulan data pertama ini berasal dari Mater Mother's Hospital di Brisbane, Australia. Kumpulan data berisi berat lahir, jenis kelamin, dan waktu kelahiran 44 bayi yang lahir dalam periode 24 jam 18 Desember 1997. Data tersebut dijelaskan menggunakan empat distribusi yang berbeda. Namun pada</a:t>
          </a:r>
          <a:r>
            <a:rPr lang="en-US" sz="1100" baseline="0"/>
            <a:t> contoh ini k</a:t>
          </a:r>
          <a:r>
            <a:rPr lang="en-US" sz="1100"/>
            <a:t>ita</a:t>
          </a:r>
          <a:r>
            <a:rPr lang="en-US" sz="1100" baseline="0"/>
            <a:t> hanya </a:t>
          </a:r>
          <a:r>
            <a:rPr lang="en-US" sz="1100"/>
            <a:t>akan fokus menggunakan distribusi normal, yang diterapkan pada berat lahir (Bobot).</a:t>
          </a:r>
        </a:p>
        <a:p>
          <a:endParaRPr lang="en-US" sz="1100"/>
        </a:p>
        <a:p>
          <a:r>
            <a:rPr lang="en-US" sz="1100"/>
            <a:t>Uji Anderson-Darling akan menentukan apakah kumpulan data berasal dari distribusi yang ditentukan, dalam kasus kita</a:t>
          </a:r>
          <a:r>
            <a:rPr lang="en-US" sz="1100" baseline="0"/>
            <a:t> </a:t>
          </a:r>
          <a:r>
            <a:rPr lang="en-US" sz="1100"/>
            <a:t>distribusi normal. Uji ini memanfaatkan fungsi distribusi kumulatif. Statistik Anderson-Darling diberikan oleh rumus berikut:</a:t>
          </a:r>
        </a:p>
        <a:p>
          <a:endParaRPr lang="en-US" sz="1100"/>
        </a:p>
        <a:p>
          <a:endParaRPr lang="en-US" sz="1100"/>
        </a:p>
        <a:p>
          <a:endParaRPr lang="en-US" sz="1100"/>
        </a:p>
        <a:p>
          <a:endParaRPr lang="en-US" sz="1100"/>
        </a:p>
        <a:p>
          <a:endParaRPr lang="en-US" sz="1100"/>
        </a:p>
        <a:p>
          <a:endParaRPr lang="en-US" sz="1100"/>
        </a:p>
        <a:p>
          <a:r>
            <a:rPr lang="en-US" sz="1100"/>
            <a:t>di mana n = ukuran sampel, F (X) = fungsi distribusi kumulatif untuk distribusi yang ditentukan dan i = sampel ke-t saat data diurutkan dalam urutan menaik. Anda akan sering melihat statistik ini disebut sebagai A^2.</a:t>
          </a:r>
        </a:p>
        <a:p>
          <a:endParaRPr lang="en-US" sz="1100"/>
        </a:p>
        <a:p>
          <a:endParaRPr lang="en-US" sz="1100"/>
        </a:p>
        <a:p>
          <a:r>
            <a:rPr lang="en-US" sz="1100"/>
            <a:t>Untuk menunjukkan perhitungan menggunakan Microsoft Excel dan untuk memperkenalkan buku kerja, kami akan menggunakan lima hasil pertama dari data berat bayi. Kelima bobot tersebut adalah 3837, 3334, 3554, 3838, dan 3625 gram</a:t>
          </a:r>
          <a:r>
            <a:rPr lang="en-US" sz="1100" baseline="0"/>
            <a:t> pada kolom berwana "Merah"</a:t>
          </a:r>
          <a:r>
            <a:rPr lang="en-US" sz="1100"/>
            <a:t>. Anda pasti ingin memiliki lebih banyak poin data daripada ini untuk menentukan apakah data Anda terdistribusi secara normal. Tetapi sebagai</a:t>
          </a:r>
          <a:r>
            <a:rPr lang="en-US" sz="1100" baseline="0"/>
            <a:t> tutorial hanya gunakan 5 observasi saja. </a:t>
          </a:r>
        </a:p>
        <a:p>
          <a:endParaRPr lang="en-US" sz="1100" baseline="0"/>
        </a:p>
        <a:p>
          <a:br>
            <a:rPr lang="en-US" sz="1100"/>
          </a:br>
          <a:r>
            <a:rPr lang="en-US" sz="1100"/>
            <a:t>Dua hipotesis untuk uji Anderson-Darling untuk distribusi normal diberikan di bawah ini:</a:t>
          </a:r>
        </a:p>
        <a:p>
          <a:endParaRPr lang="en-US" sz="1100"/>
        </a:p>
        <a:p>
          <a:r>
            <a:rPr lang="en-US" sz="1100"/>
            <a:t>H0: Data mengikuti distribusi normal</a:t>
          </a:r>
        </a:p>
        <a:p>
          <a:r>
            <a:rPr lang="en-US" sz="1100"/>
            <a:t>H1: Data tidak mengikuti distribusi normal</a:t>
          </a:r>
        </a:p>
        <a:p>
          <a:endParaRPr lang="en-US" sz="1100"/>
        </a:p>
        <a:p>
          <a:r>
            <a:rPr lang="en-US" sz="1100"/>
            <a:t>Dalam banyak kasus (tetapi tidak semua), Anda dapat menentukan nilai p untuk statistik Anderson-Darling dan menggunakan nilai itu untuk membantu Anda menentukan apakah tesnya signifikan. Ingat nilai p ("probabilitas") adalah probabilitas untuk mendapatkan hasil yang lebih ekstrem jika hipotesis nol benar. Jika nilai p rendah (mis., &lt;= 0,05), Anda menyimpulkan bahwa data tidak mengikuti distribusi normal. Ingatlah bahwa Anda dapat memilih tingkat signifikansi meskipun banyak orang hanya menggunakan 0,05 pada</a:t>
          </a:r>
          <a:r>
            <a:rPr lang="en-US" sz="1100" baseline="0"/>
            <a:t> umumnya</a:t>
          </a:r>
          <a:r>
            <a:rPr lang="en-US" sz="1100"/>
            <a:t>. </a:t>
          </a:r>
        </a:p>
        <a:p>
          <a:endParaRPr lang="en-US" sz="1100"/>
        </a:p>
        <a:p>
          <a:endParaRPr lang="en-US" sz="1100"/>
        </a:p>
        <a:p>
          <a:endParaRPr lang="en-US" sz="1100"/>
        </a:p>
      </xdr:txBody>
    </xdr:sp>
    <xdr:clientData/>
  </xdr:oneCellAnchor>
  <xdr:twoCellAnchor editAs="oneCell">
    <xdr:from>
      <xdr:col>9</xdr:col>
      <xdr:colOff>368300</xdr:colOff>
      <xdr:row>12</xdr:row>
      <xdr:rowOff>120650</xdr:rowOff>
    </xdr:from>
    <xdr:to>
      <xdr:col>15</xdr:col>
      <xdr:colOff>247650</xdr:colOff>
      <xdr:row>15</xdr:row>
      <xdr:rowOff>158750</xdr:rowOff>
    </xdr:to>
    <xdr:pic>
      <xdr:nvPicPr>
        <xdr:cNvPr id="5" name="Picture 4" descr="Anderson-Darling Statistic">
          <a:extLst>
            <a:ext uri="{FF2B5EF4-FFF2-40B4-BE49-F238E27FC236}">
              <a16:creationId xmlns:a16="http://schemas.microsoft.com/office/drawing/2014/main" id="{CDB002AB-CCD2-4E4A-AD2C-5131A9AC4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9150" y="2330450"/>
          <a:ext cx="353695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552452</xdr:colOff>
      <xdr:row>9</xdr:row>
      <xdr:rowOff>139701</xdr:rowOff>
    </xdr:from>
    <xdr:to>
      <xdr:col>3</xdr:col>
      <xdr:colOff>376814</xdr:colOff>
      <xdr:row>11</xdr:row>
      <xdr:rowOff>86744</xdr:rowOff>
    </xdr:to>
    <xdr:sp macro="" textlink="">
      <xdr:nvSpPr>
        <xdr:cNvPr id="4" name="Arrow: Right 3">
          <a:extLst>
            <a:ext uri="{FF2B5EF4-FFF2-40B4-BE49-F238E27FC236}">
              <a16:creationId xmlns:a16="http://schemas.microsoft.com/office/drawing/2014/main" id="{EE808E97-8D83-4211-B815-40E8C9AA2571}"/>
            </a:ext>
          </a:extLst>
        </xdr:cNvPr>
        <xdr:cNvSpPr/>
      </xdr:nvSpPr>
      <xdr:spPr>
        <a:xfrm>
          <a:off x="1771652" y="1797051"/>
          <a:ext cx="433962" cy="31534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12700</xdr:colOff>
      <xdr:row>10</xdr:row>
      <xdr:rowOff>25401</xdr:rowOff>
    </xdr:from>
    <xdr:to>
      <xdr:col>5</xdr:col>
      <xdr:colOff>222250</xdr:colOff>
      <xdr:row>37</xdr:row>
      <xdr:rowOff>79867</xdr:rowOff>
    </xdr:to>
    <xdr:pic>
      <xdr:nvPicPr>
        <xdr:cNvPr id="7" name="Picture 6">
          <a:extLst>
            <a:ext uri="{FF2B5EF4-FFF2-40B4-BE49-F238E27FC236}">
              <a16:creationId xmlns:a16="http://schemas.microsoft.com/office/drawing/2014/main" id="{45BA5A49-5AF2-4710-B41A-0E1CBBEFBD78}"/>
            </a:ext>
          </a:extLst>
        </xdr:cNvPr>
        <xdr:cNvPicPr>
          <a:picLocks noChangeAspect="1"/>
        </xdr:cNvPicPr>
      </xdr:nvPicPr>
      <xdr:blipFill rotWithShape="1">
        <a:blip xmlns:r="http://schemas.openxmlformats.org/officeDocument/2006/relationships" r:embed="rId2"/>
        <a:srcRect l="38857" t="30476" r="55072" b="1714"/>
        <a:stretch/>
      </xdr:blipFill>
      <xdr:spPr>
        <a:xfrm>
          <a:off x="2451100" y="1866901"/>
          <a:ext cx="800100" cy="5026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165100</xdr:colOff>
      <xdr:row>7</xdr:row>
      <xdr:rowOff>44450</xdr:rowOff>
    </xdr:from>
    <xdr:to>
      <xdr:col>18</xdr:col>
      <xdr:colOff>438150</xdr:colOff>
      <xdr:row>25</xdr:row>
      <xdr:rowOff>63500</xdr:rowOff>
    </xdr:to>
    <xdr:graphicFrame macro="">
      <xdr:nvGraphicFramePr>
        <xdr:cNvPr id="2070" name="Chart 1">
          <a:extLst>
            <a:ext uri="{FF2B5EF4-FFF2-40B4-BE49-F238E27FC236}">
              <a16:creationId xmlns:a16="http://schemas.microsoft.com/office/drawing/2014/main" id="{0573B24F-9FAC-45AF-9D0C-18C612FF0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13"/>
  <sheetViews>
    <sheetView topLeftCell="A13" workbookViewId="0">
      <selection activeCell="G18" sqref="G18"/>
    </sheetView>
  </sheetViews>
  <sheetFormatPr defaultRowHeight="14.5" x14ac:dyDescent="0.35"/>
  <cols>
    <col min="5" max="5" width="8.453125" customWidth="1"/>
    <col min="6" max="6" width="13" customWidth="1"/>
    <col min="7" max="7" width="17.08984375" customWidth="1"/>
    <col min="8" max="8" width="15.1796875" customWidth="1"/>
  </cols>
  <sheetData>
    <row r="1" spans="1:8" x14ac:dyDescent="0.35">
      <c r="A1" s="1" t="s">
        <v>21</v>
      </c>
      <c r="B1" s="1" t="s">
        <v>0</v>
      </c>
      <c r="C1" s="1" t="s">
        <v>1</v>
      </c>
      <c r="D1" s="1" t="s">
        <v>2</v>
      </c>
      <c r="E1" s="1"/>
      <c r="F1" s="1" t="s">
        <v>3</v>
      </c>
      <c r="G1" s="1" t="s">
        <v>4</v>
      </c>
      <c r="H1" s="1" t="s">
        <v>5</v>
      </c>
    </row>
    <row r="2" spans="1:8" x14ac:dyDescent="0.35">
      <c r="A2" s="8">
        <v>3334</v>
      </c>
      <c r="B2">
        <v>1</v>
      </c>
      <c r="C2">
        <f>NORMDIST(A2, $B$10, $B$11, TRUE)</f>
        <v>7.575612726155978E-2</v>
      </c>
      <c r="D2">
        <f>1-C2</f>
        <v>0.92424387273844022</v>
      </c>
      <c r="E2">
        <f>SMALL($D$2:$D$6, B2)</f>
        <v>0.17189782723491265</v>
      </c>
      <c r="F2">
        <f>LN(C2)</f>
        <v>-2.5802359499225282</v>
      </c>
      <c r="G2">
        <f>LN(E2)</f>
        <v>-1.7608550063770392</v>
      </c>
      <c r="H2">
        <f>(2*B2-1)*(F2+G2)</f>
        <v>-4.341090956299567</v>
      </c>
    </row>
    <row r="3" spans="1:8" x14ac:dyDescent="0.35">
      <c r="A3" s="8">
        <v>3554</v>
      </c>
      <c r="B3">
        <v>2</v>
      </c>
      <c r="C3">
        <f>NORMDIST(A3, $B$10, $B$11, TRUE)</f>
        <v>0.34644820523730574</v>
      </c>
      <c r="D3">
        <f>1-C3</f>
        <v>0.65355179476269432</v>
      </c>
      <c r="E3">
        <f>SMALL($D$2:$D$6, B3)</f>
        <v>0.17310446797623857</v>
      </c>
      <c r="F3">
        <f>LN(C3)</f>
        <v>-1.0600219513600186</v>
      </c>
      <c r="G3">
        <f>LN(E3)</f>
        <v>-1.7538600056008</v>
      </c>
      <c r="H3">
        <f>(2*B3-1)*(F3+G3)</f>
        <v>-8.4416458708824553</v>
      </c>
    </row>
    <row r="4" spans="1:8" x14ac:dyDescent="0.35">
      <c r="A4" s="8">
        <v>3625</v>
      </c>
      <c r="B4">
        <v>3</v>
      </c>
      <c r="C4">
        <f>NORMDIST(A4, $B$10, $B$11, TRUE)</f>
        <v>0.47626794754729407</v>
      </c>
      <c r="D4">
        <f>1-C4</f>
        <v>0.52373205245270593</v>
      </c>
      <c r="E4">
        <f>SMALL($D$2:$D$6, B4)</f>
        <v>0.52373205245270593</v>
      </c>
      <c r="F4">
        <f>LN(C4)</f>
        <v>-0.74177466811261816</v>
      </c>
      <c r="G4">
        <f>LN(E4)</f>
        <v>-0.64677507572633164</v>
      </c>
      <c r="H4">
        <f>(2*B4-1)*(F4+G4)</f>
        <v>-6.942748719194749</v>
      </c>
    </row>
    <row r="5" spans="1:8" x14ac:dyDescent="0.35">
      <c r="A5" s="8">
        <v>3837</v>
      </c>
      <c r="B5">
        <v>4</v>
      </c>
      <c r="C5">
        <f>NORMDIST(A5, $B$10, $B$11, TRUE)</f>
        <v>0.82689553202376143</v>
      </c>
      <c r="D5">
        <f>1-C5</f>
        <v>0.17310446797623857</v>
      </c>
      <c r="E5">
        <f>SMALL($D$2:$D$6, B5)</f>
        <v>0.65355179476269432</v>
      </c>
      <c r="F5">
        <f>LN(C5)</f>
        <v>-0.19007691355345913</v>
      </c>
      <c r="G5">
        <f>LN(E5)</f>
        <v>-0.42533349157931166</v>
      </c>
      <c r="H5">
        <f>(2*B5-1)*(F5+G5)</f>
        <v>-4.3078728359293956</v>
      </c>
    </row>
    <row r="6" spans="1:8" x14ac:dyDescent="0.35">
      <c r="A6" s="8">
        <v>3838</v>
      </c>
      <c r="B6">
        <v>5</v>
      </c>
      <c r="C6">
        <f>NORMDIST(A6, $B$10, $B$11, TRUE)</f>
        <v>0.82810217276508735</v>
      </c>
      <c r="D6">
        <f>1-C6</f>
        <v>0.17189782723491265</v>
      </c>
      <c r="E6">
        <f>SMALL($D$2:$D$6, B6)</f>
        <v>0.92424387273844022</v>
      </c>
      <c r="F6">
        <f>LN(C6)</f>
        <v>-0.18861873515038399</v>
      </c>
      <c r="G6">
        <f>LN(E6)</f>
        <v>-7.8779310629144783E-2</v>
      </c>
      <c r="H6">
        <f>(2*B6-1)*(F6+G6)</f>
        <v>-2.4065824120157586</v>
      </c>
    </row>
    <row r="10" spans="1:8" x14ac:dyDescent="0.35">
      <c r="A10" s="10" t="s">
        <v>6</v>
      </c>
      <c r="B10">
        <f>AVERAGE(A2:A6)</f>
        <v>3637.6</v>
      </c>
      <c r="E10" t="s">
        <v>22</v>
      </c>
    </row>
    <row r="11" spans="1:8" x14ac:dyDescent="0.35">
      <c r="A11" s="10" t="s">
        <v>7</v>
      </c>
      <c r="B11">
        <f>STDEV(A2:A6)</f>
        <v>211.68443494976194</v>
      </c>
    </row>
    <row r="12" spans="1:8" x14ac:dyDescent="0.35">
      <c r="A12" s="10" t="s">
        <v>23</v>
      </c>
      <c r="B12" s="9">
        <f xml:space="preserve"> B13 * (1 + (0.75 / 5) + (2.25 / (5 ^ 2)))</f>
        <v>0.35710531699183756</v>
      </c>
    </row>
    <row r="13" spans="1:8" x14ac:dyDescent="0.35">
      <c r="A13" s="10" t="s">
        <v>24</v>
      </c>
      <c r="B13">
        <f>-5 -( (1/5)*SUM(H2:H6))</f>
        <v>0.28798815886438511</v>
      </c>
    </row>
  </sheetData>
  <phoneticPr fontId="0"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41"/>
  <sheetViews>
    <sheetView tabSelected="1" topLeftCell="B1" workbookViewId="0">
      <selection activeCell="O4" sqref="O4"/>
    </sheetView>
  </sheetViews>
  <sheetFormatPr defaultRowHeight="14.5" x14ac:dyDescent="0.35"/>
  <cols>
    <col min="6" max="6" width="10.81640625" customWidth="1"/>
  </cols>
  <sheetData>
    <row r="1" spans="1:11" ht="30" x14ac:dyDescent="0.45">
      <c r="A1" s="7" t="s">
        <v>20</v>
      </c>
      <c r="B1" s="1" t="s">
        <v>0</v>
      </c>
      <c r="C1" s="1" t="s">
        <v>8</v>
      </c>
      <c r="D1" s="1" t="s">
        <v>15</v>
      </c>
      <c r="E1" s="1" t="s">
        <v>16</v>
      </c>
      <c r="F1" s="1" t="s">
        <v>17</v>
      </c>
      <c r="G1" s="1" t="s">
        <v>9</v>
      </c>
      <c r="H1" s="1" t="s">
        <v>19</v>
      </c>
    </row>
    <row r="2" spans="1:11" x14ac:dyDescent="0.35">
      <c r="A2">
        <v>17.3</v>
      </c>
      <c r="B2">
        <f>IF(ISBLANK(A2),"",1)</f>
        <v>1</v>
      </c>
      <c r="C2">
        <f>IF(ISBLANK(A2), NA(),SMALL(A$2:A$141,B2))</f>
        <v>16.100000000000001</v>
      </c>
      <c r="D2">
        <f>IF(ISBLANK(A2),"",NORMDIST(C2, $K$8, $K$9, TRUE))</f>
        <v>7.9412182994119881E-3</v>
      </c>
      <c r="E2">
        <f>IF(ISBLANK(A2), "", 1-D2)</f>
        <v>0.99205878170058803</v>
      </c>
      <c r="F2">
        <f>IF(ISBLANK(A2),"",SMALL(E$2:E$141,B2))</f>
        <v>1.0210182263855172E-2</v>
      </c>
      <c r="G2">
        <f>IF(ISBLANK(A2),"",(2*B2-1)*(LN(D2)+LN(F2)))</f>
        <v>-9.4200583727413978</v>
      </c>
      <c r="H2">
        <f>IF(A2="",NA(),NORMSINV((B2-0.3)/($K$10+0.4)))</f>
        <v>-2.5768157056643637</v>
      </c>
      <c r="J2">
        <f>K2*$K$9+$K$8</f>
        <v>13.199770589460734</v>
      </c>
      <c r="K2">
        <v>-5</v>
      </c>
    </row>
    <row r="3" spans="1:11" x14ac:dyDescent="0.35">
      <c r="A3">
        <v>19</v>
      </c>
      <c r="B3">
        <f>IF(ISBLANK(A3),"",B2+1)</f>
        <v>2</v>
      </c>
      <c r="C3">
        <f>IF(ISBLANK(A3), NA(),SMALL(A$2:A$141,B3))</f>
        <v>16.3</v>
      </c>
      <c r="D3">
        <f>IF(ISBLANK(A3),"",NORMDIST(C3, $K$8, $K$9, TRUE))</f>
        <v>1.2770841242023072E-2</v>
      </c>
      <c r="E3">
        <f t="shared" ref="E3:E66" si="0">IF(ISBLANK(A3), "", 1-D3)</f>
        <v>0.9872291587579769</v>
      </c>
      <c r="F3">
        <f>IF(ISBLANK(A3),"",SMALL(E$2:E$141,B3))</f>
        <v>2.4907944289578099E-2</v>
      </c>
      <c r="G3">
        <f t="shared" ref="G3:G66" si="1">IF(ISBLANK(A3),"",(2*B3-1)*(LN(D3)+LN(F3)))</f>
        <v>-24.159477639896043</v>
      </c>
      <c r="H3">
        <f>IF(A3="",NA(),NORMSINV((B3-0.3)/($K$10+0.4)))</f>
        <v>-2.253676540998629</v>
      </c>
      <c r="J3">
        <f>K3*$K$9+$K$8</f>
        <v>18.802142857142858</v>
      </c>
      <c r="K3">
        <v>0</v>
      </c>
    </row>
    <row r="4" spans="1:11" x14ac:dyDescent="0.35">
      <c r="A4">
        <v>18.2</v>
      </c>
      <c r="B4">
        <f t="shared" ref="B4:B67" si="2">IF(ISBLANK(A4),"",B3+1)</f>
        <v>3</v>
      </c>
      <c r="C4">
        <f>IF(ISBLANK(A4), NA(),SMALL(A$2:A$141,B4))</f>
        <v>16.3</v>
      </c>
      <c r="D4">
        <f>IF(ISBLANK(A4),"",NORMDIST(C4, $K$8, $K$9, TRUE))</f>
        <v>1.2770841242023072E-2</v>
      </c>
      <c r="E4">
        <f t="shared" si="0"/>
        <v>0.9872291587579769</v>
      </c>
      <c r="F4">
        <f>IF(ISBLANK(A4),"",SMALL(E$2:E$141,B4))</f>
        <v>3.0582998193588895E-2</v>
      </c>
      <c r="G4">
        <f t="shared" si="1"/>
        <v>-39.239508868499456</v>
      </c>
      <c r="H4">
        <f>IF(A4="",NA(),NORMSINV((B4-0.3)/($K$10+0.4)))</f>
        <v>-2.0699018308950512</v>
      </c>
      <c r="J4">
        <f>K4*$K$9+$K$8</f>
        <v>24.404515124824982</v>
      </c>
      <c r="K4">
        <v>5</v>
      </c>
    </row>
    <row r="5" spans="1:11" x14ac:dyDescent="0.35">
      <c r="A5">
        <v>19</v>
      </c>
      <c r="B5">
        <f t="shared" si="2"/>
        <v>4</v>
      </c>
      <c r="C5">
        <f>IF(ISBLANK(A5), NA(),SMALL(A$2:A$141,B5))</f>
        <v>16.399999999999999</v>
      </c>
      <c r="D5">
        <f>IF(ISBLANK(A5),"",NORMDIST(C5, $K$8, $K$9, TRUE))</f>
        <v>1.6021963786710513E-2</v>
      </c>
      <c r="E5">
        <f t="shared" si="0"/>
        <v>0.9839780362132895</v>
      </c>
      <c r="F5">
        <f>IF(ISBLANK(A5),"",SMALL(E$2:E$141,B5))</f>
        <v>3.0582998193588895E-2</v>
      </c>
      <c r="G5">
        <f t="shared" si="1"/>
        <v>-53.347740603065553</v>
      </c>
      <c r="H5">
        <f>IF(A5="",NA(),NORMSINV((B5-0.3)/($K$10+0.4)))</f>
        <v>-1.9373174317326844</v>
      </c>
    </row>
    <row r="6" spans="1:11" x14ac:dyDescent="0.35">
      <c r="A6">
        <v>19</v>
      </c>
      <c r="B6">
        <f t="shared" si="2"/>
        <v>5</v>
      </c>
      <c r="C6">
        <f>IF(ISBLANK(A6), NA(),SMALL(A$2:A$141,B6))</f>
        <v>16.600000000000001</v>
      </c>
      <c r="D6">
        <f>IF(ISBLANK(A6),"",NORMDIST(C6, $K$8, $K$9, TRUE))</f>
        <v>2.4685921999517302E-2</v>
      </c>
      <c r="E6">
        <f t="shared" si="0"/>
        <v>0.97531407800048275</v>
      </c>
      <c r="F6">
        <f>IF(ISBLANK(A6),"",SMALL(E$2:E$141,B6))</f>
        <v>3.7289433196601385E-2</v>
      </c>
      <c r="G6">
        <f t="shared" si="1"/>
        <v>-62.915106979387161</v>
      </c>
      <c r="H6">
        <f>IF(A6="",NA(),NORMSINV((B6-0.3)/($K$10+0.4)))</f>
        <v>-1.8319990177530494</v>
      </c>
      <c r="J6" s="6" t="s">
        <v>25</v>
      </c>
    </row>
    <row r="7" spans="1:11" x14ac:dyDescent="0.35">
      <c r="A7">
        <v>20.399999999999999</v>
      </c>
      <c r="B7">
        <f t="shared" si="2"/>
        <v>6</v>
      </c>
      <c r="C7">
        <f>IF(ISBLANK(A7), NA(),SMALL(A$2:A$141,B7))</f>
        <v>16.8</v>
      </c>
      <c r="D7">
        <f>IF(ISBLANK(A7),"",NORMDIST(C7, $K$8, $K$9, TRUE))</f>
        <v>3.6979202777193756E-2</v>
      </c>
      <c r="E7">
        <f t="shared" si="0"/>
        <v>0.9630207972228062</v>
      </c>
      <c r="F7">
        <f>IF(ISBLANK(A7),"",SMALL(E$2:E$141,B7))</f>
        <v>4.515185797762411E-2</v>
      </c>
      <c r="G7">
        <f t="shared" si="1"/>
        <v>-70.346358062374691</v>
      </c>
      <c r="H7">
        <f>IF(A7="",NA(),NORMSINV((B7-0.3)/($K$10+0.4)))</f>
        <v>-1.7437850334621019</v>
      </c>
    </row>
    <row r="8" spans="1:11" x14ac:dyDescent="0.35">
      <c r="A8">
        <v>18.3</v>
      </c>
      <c r="B8">
        <f t="shared" si="2"/>
        <v>7</v>
      </c>
      <c r="C8">
        <f>IF(ISBLANK(A8), NA(),SMALL(A$2:A$141,B8))</f>
        <v>16.899999999999999</v>
      </c>
      <c r="D8">
        <f>IF(ISBLANK(A8),"",NORMDIST(C8, $K$8, $K$9, TRUE))</f>
        <v>4.4789498661832884E-2</v>
      </c>
      <c r="E8">
        <f t="shared" si="0"/>
        <v>0.9552105013381671</v>
      </c>
      <c r="F8">
        <f>IF(ISBLANK(A8),"",SMALL(E$2:E$141,B8))</f>
        <v>5.4296450167015453E-2</v>
      </c>
      <c r="G8">
        <f t="shared" si="1"/>
        <v>-78.248014007069429</v>
      </c>
      <c r="H8">
        <f>IF(A8="",NA(),NORMSINV((B8-0.3)/($K$10+0.4)))</f>
        <v>-1.6673662758155805</v>
      </c>
      <c r="J8" t="s">
        <v>6</v>
      </c>
      <c r="K8">
        <f>AVERAGE(A2:A141)</f>
        <v>18.802142857142858</v>
      </c>
    </row>
    <row r="9" spans="1:11" x14ac:dyDescent="0.35">
      <c r="A9">
        <v>19.899999999999999</v>
      </c>
      <c r="B9">
        <f t="shared" si="2"/>
        <v>8</v>
      </c>
      <c r="C9">
        <f>IF(ISBLANK(A9), NA(),SMALL(A$2:A$141,B9))</f>
        <v>17.100000000000001</v>
      </c>
      <c r="D9">
        <f>IF(ISBLANK(A9),"",NORMDIST(C9, $K$8, $K$9, TRUE))</f>
        <v>6.4365281353885695E-2</v>
      </c>
      <c r="E9">
        <f t="shared" si="0"/>
        <v>0.93563471864611425</v>
      </c>
      <c r="F9">
        <f>IF(ISBLANK(A9),"",SMALL(E$2:E$141,B9))</f>
        <v>5.4296450167015453E-2</v>
      </c>
      <c r="G9">
        <f t="shared" si="1"/>
        <v>-84.84715993936436</v>
      </c>
      <c r="H9">
        <f>IF(A9="",NA(),NORMSINV((B9-0.3)/($K$10+0.4)))</f>
        <v>-1.5996033280899549</v>
      </c>
      <c r="J9" t="s">
        <v>7</v>
      </c>
      <c r="K9">
        <f>STDEV(A2:A141)</f>
        <v>1.1204744535364248</v>
      </c>
    </row>
    <row r="10" spans="1:11" x14ac:dyDescent="0.35">
      <c r="A10">
        <v>18.7</v>
      </c>
      <c r="B10">
        <f t="shared" si="2"/>
        <v>9</v>
      </c>
      <c r="C10">
        <f>IF(ISBLANK(A10), NA(),SMALL(A$2:A$141,B10))</f>
        <v>17.100000000000001</v>
      </c>
      <c r="D10">
        <f>IF(ISBLANK(A10),"",NORMDIST(C10, $K$8, $K$9, TRUE))</f>
        <v>6.4365281353885695E-2</v>
      </c>
      <c r="E10">
        <f t="shared" si="0"/>
        <v>0.93563471864611425</v>
      </c>
      <c r="F10">
        <f>IF(ISBLANK(A10),"",SMALL(E$2:E$141,B10))</f>
        <v>6.4847975278605086E-2</v>
      </c>
      <c r="G10">
        <f t="shared" si="1"/>
        <v>-93.141138346526546</v>
      </c>
      <c r="H10">
        <f>IF(A10="",NA(),NORMSINV((B10-0.3)/($K$10+0.4)))</f>
        <v>-1.5384786536137631</v>
      </c>
      <c r="J10" t="s">
        <v>18</v>
      </c>
      <c r="K10">
        <f>COUNTA(A2:A141)</f>
        <v>140</v>
      </c>
    </row>
    <row r="11" spans="1:11" x14ac:dyDescent="0.35">
      <c r="A11">
        <v>20.9</v>
      </c>
      <c r="B11">
        <f t="shared" si="2"/>
        <v>10</v>
      </c>
      <c r="C11">
        <f>IF(ISBLANK(A11), NA(),SMALL(A$2:A$141,B11))</f>
        <v>17.100000000000001</v>
      </c>
      <c r="D11">
        <f>IF(ISBLANK(A11),"",NORMDIST(C11, $K$8, $K$9, TRUE))</f>
        <v>6.4365281353885695E-2</v>
      </c>
      <c r="E11">
        <f t="shared" si="0"/>
        <v>0.93563471864611425</v>
      </c>
      <c r="F11">
        <f>IF(ISBLANK(A11),"",SMALL(E$2:E$141,B11))</f>
        <v>6.4847975278605086E-2</v>
      </c>
      <c r="G11">
        <f t="shared" si="1"/>
        <v>-104.09891932847084</v>
      </c>
      <c r="H11">
        <f>IF(A11="",NA(),NORMSINV((B11-0.3)/($K$10+0.4)))</f>
        <v>-1.4826153436092895</v>
      </c>
    </row>
    <row r="12" spans="1:11" x14ac:dyDescent="0.35">
      <c r="A12">
        <v>17.7</v>
      </c>
      <c r="B12">
        <f t="shared" si="2"/>
        <v>11</v>
      </c>
      <c r="C12">
        <f>IF(ISBLANK(A12), NA(),SMALL(A$2:A$141,B12))</f>
        <v>17.100000000000001</v>
      </c>
      <c r="D12">
        <f>IF(ISBLANK(A12),"",NORMDIST(C12, $K$8, $K$9, TRUE))</f>
        <v>6.4365281353885695E-2</v>
      </c>
      <c r="E12">
        <f t="shared" si="0"/>
        <v>0.93563471864611425</v>
      </c>
      <c r="F12">
        <f>IF(ISBLANK(A12),"",SMALL(E$2:E$141,B12))</f>
        <v>6.4847975278605086E-2</v>
      </c>
      <c r="G12">
        <f t="shared" si="1"/>
        <v>-115.05670031041515</v>
      </c>
      <c r="H12">
        <f>IF(A12="",NA(),NORMSINV((B12-0.3)/($K$10+0.4)))</f>
        <v>-1.43102987763545</v>
      </c>
      <c r="J12" t="s">
        <v>9</v>
      </c>
      <c r="K12">
        <f>SUM(G2:G141)</f>
        <v>-19633.179860991604</v>
      </c>
    </row>
    <row r="13" spans="1:11" x14ac:dyDescent="0.35">
      <c r="A13">
        <v>19.100000000000001</v>
      </c>
      <c r="B13">
        <f t="shared" si="2"/>
        <v>12</v>
      </c>
      <c r="C13">
        <f>IF(ISBLANK(A13), NA(),SMALL(A$2:A$141,B13))</f>
        <v>17.2</v>
      </c>
      <c r="D13">
        <f>IF(ISBLANK(A13),"",NORMDIST(C13, $K$8, $K$9, TRUE))</f>
        <v>7.6375879445632081E-2</v>
      </c>
      <c r="E13">
        <f t="shared" si="0"/>
        <v>0.92362412055436793</v>
      </c>
      <c r="F13">
        <f>IF(ISBLANK(A13),"",SMALL(E$2:E$141,B13))</f>
        <v>6.4847975278605086E-2</v>
      </c>
      <c r="G13">
        <f t="shared" si="1"/>
        <v>-122.0793525518539</v>
      </c>
      <c r="H13">
        <f>IF(A13="",NA(),NORMSINV((B13-0.3)/($K$10+0.4)))</f>
        <v>-1.3829941271006392</v>
      </c>
      <c r="J13" t="s">
        <v>10</v>
      </c>
      <c r="K13" s="4">
        <f>-K10-K12/K10</f>
        <v>0.23699900708288624</v>
      </c>
    </row>
    <row r="14" spans="1:11" x14ac:dyDescent="0.35">
      <c r="A14">
        <v>19.7</v>
      </c>
      <c r="B14">
        <f t="shared" si="2"/>
        <v>13</v>
      </c>
      <c r="C14">
        <f>IF(ISBLANK(A14), NA(),SMALL(A$2:A$141,B14))</f>
        <v>17.2</v>
      </c>
      <c r="D14">
        <f>IF(ISBLANK(A14),"",NORMDIST(C14, $K$8, $K$9, TRUE))</f>
        <v>7.6375879445632081E-2</v>
      </c>
      <c r="E14">
        <f t="shared" si="0"/>
        <v>0.92362412055436793</v>
      </c>
      <c r="F14">
        <f>IF(ISBLANK(A14),"",SMALL(E$2:E$141,B14))</f>
        <v>7.6926369128000216E-2</v>
      </c>
      <c r="G14">
        <f t="shared" si="1"/>
        <v>-128.42487266084041</v>
      </c>
      <c r="H14">
        <f>IF(A14="",NA(),NORMSINV((B14-0.3)/($K$10+0.4)))</f>
        <v>-1.3379532377585106</v>
      </c>
      <c r="J14" t="s">
        <v>11</v>
      </c>
      <c r="K14" s="4">
        <f>K13*(1+0.75/K10+2.25/K10^2)</f>
        <v>0.2382958511395005</v>
      </c>
    </row>
    <row r="15" spans="1:11" x14ac:dyDescent="0.35">
      <c r="A15">
        <v>18.100000000000001</v>
      </c>
      <c r="B15">
        <f t="shared" si="2"/>
        <v>14</v>
      </c>
      <c r="C15">
        <f>IF(ISBLANK(A15), NA(),SMALL(A$2:A$141,B15))</f>
        <v>17.3</v>
      </c>
      <c r="D15">
        <f>IF(ISBLANK(A15),"",NORMDIST(C15, $K$8, $K$9, TRUE))</f>
        <v>9.0020133433390923E-2</v>
      </c>
      <c r="E15">
        <f t="shared" si="0"/>
        <v>0.90997986656660912</v>
      </c>
      <c r="F15">
        <f>IF(ISBLANK(A15),"",SMALL(E$2:E$141,B15))</f>
        <v>7.6926369128000216E-2</v>
      </c>
      <c r="G15">
        <f t="shared" si="1"/>
        <v>-134.26096919133545</v>
      </c>
      <c r="H15">
        <f>IF(A15="",NA(),NORMSINV((B15-0.3)/($K$10+0.4)))</f>
        <v>-1.2954742022093346</v>
      </c>
      <c r="J15" t="s">
        <v>12</v>
      </c>
      <c r="K15">
        <f>MAX(K20:K23)</f>
        <v>0.78204460566389744</v>
      </c>
    </row>
    <row r="16" spans="1:11" x14ac:dyDescent="0.35">
      <c r="A16">
        <v>18.399999999999999</v>
      </c>
      <c r="B16">
        <f t="shared" si="2"/>
        <v>15</v>
      </c>
      <c r="C16">
        <f>IF(ISBLANK(A16), NA(),SMALL(A$2:A$141,B16))</f>
        <v>17.3</v>
      </c>
      <c r="D16">
        <f>IF(ISBLANK(A16),"",NORMDIST(C16, $K$8, $K$9, TRUE))</f>
        <v>9.0020133433390923E-2</v>
      </c>
      <c r="E16">
        <f t="shared" si="0"/>
        <v>0.90997986656660912</v>
      </c>
      <c r="F16">
        <f>IF(ISBLANK(A16),"",SMALL(E$2:E$141,B16))</f>
        <v>7.6926369128000216E-2</v>
      </c>
      <c r="G16">
        <f t="shared" si="1"/>
        <v>-144.2062261684714</v>
      </c>
      <c r="H16">
        <f>IF(A16="",NA(),NORMSINV((B16-0.3)/($K$10+0.4)))</f>
        <v>-1.2552122784689139</v>
      </c>
    </row>
    <row r="17" spans="1:12" x14ac:dyDescent="0.35">
      <c r="A17">
        <v>17.5</v>
      </c>
      <c r="B17">
        <f t="shared" si="2"/>
        <v>16</v>
      </c>
      <c r="C17">
        <f>IF(ISBLANK(A17), NA(),SMALL(A$2:A$141,B17))</f>
        <v>17.3</v>
      </c>
      <c r="D17">
        <f>IF(ISBLANK(A17),"",NORMDIST(C17, $K$8, $K$9, TRUE))</f>
        <v>9.0020133433390923E-2</v>
      </c>
      <c r="E17">
        <f t="shared" si="0"/>
        <v>0.90997986656660912</v>
      </c>
      <c r="F17">
        <f>IF(ISBLANK(A17),"",SMALL(E$2:E$141,B17))</f>
        <v>9.0642960246540838E-2</v>
      </c>
      <c r="G17">
        <f t="shared" si="1"/>
        <v>-149.06501690026383</v>
      </c>
      <c r="H17">
        <f>IF(A17="",NA(),NORMSINV((B17-0.3)/($K$10+0.4)))</f>
        <v>-1.2168882845316809</v>
      </c>
    </row>
    <row r="18" spans="1:12" x14ac:dyDescent="0.35">
      <c r="A18">
        <v>18.899999999999999</v>
      </c>
      <c r="B18">
        <f t="shared" si="2"/>
        <v>17</v>
      </c>
      <c r="C18">
        <f>IF(ISBLANK(A18), NA(),SMALL(A$2:A$141,B18))</f>
        <v>17.3</v>
      </c>
      <c r="D18">
        <f>IF(ISBLANK(A18),"",NORMDIST(C18, $K$8, $K$9, TRUE))</f>
        <v>9.0020133433390923E-2</v>
      </c>
      <c r="E18">
        <f t="shared" si="0"/>
        <v>0.90997986656660912</v>
      </c>
      <c r="F18">
        <f>IF(ISBLANK(A18),"",SMALL(E$2:E$141,B18))</f>
        <v>0.10609643884254949</v>
      </c>
      <c r="G18">
        <f t="shared" si="1"/>
        <v>-153.48724798904638</v>
      </c>
      <c r="H18">
        <f>IF(A18="",NA(),NORMSINV((B18-0.3)/($K$10+0.4)))</f>
        <v>-1.1802727868295286</v>
      </c>
    </row>
    <row r="19" spans="1:12" x14ac:dyDescent="0.35">
      <c r="A19">
        <v>19</v>
      </c>
      <c r="B19">
        <f t="shared" si="2"/>
        <v>18</v>
      </c>
      <c r="C19">
        <f>IF(ISBLANK(A19), NA(),SMALL(A$2:A$141,B19))</f>
        <v>17.399999999999999</v>
      </c>
      <c r="D19">
        <f>IF(ISBLANK(A19),"",NORMDIST(C19, $K$8, $K$9, TRUE))</f>
        <v>0.10539735995728501</v>
      </c>
      <c r="E19">
        <f t="shared" si="0"/>
        <v>0.89460264004271495</v>
      </c>
      <c r="F19">
        <f>IF(ISBLANK(A19),"",SMALL(E$2:E$141,B19))</f>
        <v>0.1233687070610241</v>
      </c>
      <c r="G19">
        <f t="shared" si="1"/>
        <v>-151.99084180556923</v>
      </c>
      <c r="H19">
        <f>IF(A19="",NA(),NORMSINV((B19-0.3)/($K$10+0.4)))</f>
        <v>-1.1451748070146457</v>
      </c>
      <c r="J19" s="3" t="s">
        <v>13</v>
      </c>
      <c r="K19" s="3"/>
    </row>
    <row r="20" spans="1:12" x14ac:dyDescent="0.35">
      <c r="A20">
        <v>20.5</v>
      </c>
      <c r="B20">
        <f t="shared" si="2"/>
        <v>19</v>
      </c>
      <c r="C20">
        <f>IF(ISBLANK(A20), NA(),SMALL(A$2:A$141,B20))</f>
        <v>17.399999999999999</v>
      </c>
      <c r="D20">
        <f>IF(ISBLANK(A20),"",NORMDIST(C20, $K$8, $K$9, TRUE))</f>
        <v>0.10539735995728501</v>
      </c>
      <c r="E20">
        <f t="shared" si="0"/>
        <v>0.89460264004271495</v>
      </c>
      <c r="F20">
        <f>IF(ISBLANK(A20),"",SMALL(E$2:E$141,B20))</f>
        <v>0.1233687070610241</v>
      </c>
      <c r="G20">
        <f t="shared" si="1"/>
        <v>-160.67603276588747</v>
      </c>
      <c r="H20">
        <f>IF(A20="",NA(),NORMSINV((B20-0.3)/($K$10+0.4)))</f>
        <v>-1.1114335766029091</v>
      </c>
      <c r="J20" t="s">
        <v>14</v>
      </c>
      <c r="K20">
        <f>IF(AND(K14&lt;13,K14&gt;= 0.6),EXP(1.2937-5.709*K14+0.0186*K14^ 2),0)</f>
        <v>0</v>
      </c>
    </row>
    <row r="21" spans="1:12" x14ac:dyDescent="0.35">
      <c r="A21">
        <v>17.3</v>
      </c>
      <c r="B21">
        <f t="shared" si="2"/>
        <v>20</v>
      </c>
      <c r="C21">
        <f>IF(ISBLANK(A21), NA(),SMALL(A$2:A$141,B21))</f>
        <v>17.5</v>
      </c>
      <c r="D21">
        <f>IF(ISBLANK(A21),"",NORMDIST(C21, $K$8, $K$9, TRUE))</f>
        <v>0.12259026582113153</v>
      </c>
      <c r="E21">
        <f t="shared" si="0"/>
        <v>0.87740973417886847</v>
      </c>
      <c r="F21">
        <f>IF(ISBLANK(A21),"",SMALL(E$2:E$141,B21))</f>
        <v>0.14252076948408487</v>
      </c>
      <c r="G21">
        <f t="shared" si="1"/>
        <v>-157.83983262960089</v>
      </c>
      <c r="H21">
        <f>IF(A21="",NA(),NORMSINV((B21-0.3)/($K$10+0.4)))</f>
        <v>-1.0789123997706274</v>
      </c>
      <c r="J21" t="s">
        <v>14</v>
      </c>
      <c r="K21">
        <f>IF(AND(K14&lt;0.6,K14&gt;=0.34),EXP(0.9177-4.279*K14-1.38*K14^2),0)</f>
        <v>0</v>
      </c>
      <c r="L21" s="2"/>
    </row>
    <row r="22" spans="1:12" x14ac:dyDescent="0.35">
      <c r="A22">
        <v>18.3</v>
      </c>
      <c r="B22">
        <f t="shared" si="2"/>
        <v>21</v>
      </c>
      <c r="C22">
        <f>IF(ISBLANK(A22), NA(),SMALL(A$2:A$141,B22))</f>
        <v>17.5</v>
      </c>
      <c r="D22">
        <f>IF(ISBLANK(A22),"",NORMDIST(C22, $K$8, $K$9, TRUE))</f>
        <v>0.12259026582113153</v>
      </c>
      <c r="E22">
        <f t="shared" si="0"/>
        <v>0.87740973417886847</v>
      </c>
      <c r="F22">
        <f>IF(ISBLANK(A22),"",SMALL(E$2:E$141,B22))</f>
        <v>0.14252076948408487</v>
      </c>
      <c r="G22">
        <f t="shared" si="1"/>
        <v>-165.93418302086246</v>
      </c>
      <c r="H22">
        <f>IF(A22="",NA(),NORMSINV((B22-0.3)/($K$10+0.4)))</f>
        <v>-1.0474940068175931</v>
      </c>
      <c r="J22" t="s">
        <v>14</v>
      </c>
      <c r="K22">
        <f>IF(AND(K14&lt;0.34,K14&gt;=0.2),1-EXP(-8.318+42.796*K14-59.938*K14^2),0)</f>
        <v>0.78204460566389744</v>
      </c>
      <c r="L22" s="5"/>
    </row>
    <row r="23" spans="1:12" x14ac:dyDescent="0.35">
      <c r="A23">
        <v>18.399999999999999</v>
      </c>
      <c r="B23">
        <f t="shared" si="2"/>
        <v>22</v>
      </c>
      <c r="C23">
        <f>IF(ISBLANK(A23), NA(),SMALL(A$2:A$141,B23))</f>
        <v>17.5</v>
      </c>
      <c r="D23">
        <f>IF(ISBLANK(A23),"",NORMDIST(C23, $K$8, $K$9, TRUE))</f>
        <v>0.12259026582113153</v>
      </c>
      <c r="E23">
        <f t="shared" si="0"/>
        <v>0.87740973417886847</v>
      </c>
      <c r="F23">
        <f>IF(ISBLANK(A23),"",SMALL(E$2:E$141,B23))</f>
        <v>0.14252076948408487</v>
      </c>
      <c r="G23">
        <f t="shared" si="1"/>
        <v>-174.02853341212403</v>
      </c>
      <c r="H23">
        <f>IF(A23="",NA(),NORMSINV((B23-0.3)/($K$10+0.4)))</f>
        <v>-1.0170769824594872</v>
      </c>
      <c r="J23" t="s">
        <v>14</v>
      </c>
      <c r="K23">
        <f>IF(K14&lt;0.2,1-EXP(-13.436+101.14*K14-223.73*K14^2),0)</f>
        <v>0</v>
      </c>
    </row>
    <row r="24" spans="1:12" x14ac:dyDescent="0.35">
      <c r="A24">
        <v>18.600000000000001</v>
      </c>
      <c r="B24">
        <f t="shared" si="2"/>
        <v>23</v>
      </c>
      <c r="C24">
        <f>IF(ISBLANK(A24), NA(),SMALL(A$2:A$141,B24))</f>
        <v>17.600000000000001</v>
      </c>
      <c r="D24">
        <f>IF(ISBLANK(A24),"",NORMDIST(C24, $K$8, $K$9, TRUE))</f>
        <v>0.14166083324141884</v>
      </c>
      <c r="E24">
        <f t="shared" si="0"/>
        <v>0.85833916675858113</v>
      </c>
      <c r="F24">
        <f>IF(ISBLANK(A24),"",SMALL(E$2:E$141,B24))</f>
        <v>0.16358884083282921</v>
      </c>
      <c r="G24">
        <f t="shared" si="1"/>
        <v>-169.41233897555452</v>
      </c>
      <c r="H24">
        <f>IF(A24="",NA(),NORMSINV((B24-0.3)/($K$10+0.4)))</f>
        <v>-0.98757298273868099</v>
      </c>
    </row>
    <row r="25" spans="1:12" x14ac:dyDescent="0.35">
      <c r="A25">
        <v>19.8</v>
      </c>
      <c r="B25">
        <f t="shared" si="2"/>
        <v>24</v>
      </c>
      <c r="C25">
        <f>IF(ISBLANK(A25), NA(),SMALL(A$2:A$141,B25))</f>
        <v>17.7</v>
      </c>
      <c r="D25">
        <f>IF(ISBLANK(A25),"",NORMDIST(C25, $K$8, $K$9, TRUE))</f>
        <v>0.16264641444694836</v>
      </c>
      <c r="E25">
        <f t="shared" si="0"/>
        <v>0.83735358555305162</v>
      </c>
      <c r="F25">
        <f>IF(ISBLANK(A25),"",SMALL(E$2:E$141,B25))</f>
        <v>0.16358884083282921</v>
      </c>
      <c r="G25">
        <f t="shared" si="1"/>
        <v>-170.44905969102652</v>
      </c>
      <c r="H25">
        <f>IF(A25="",NA(),NORMSINV((B25-0.3)/($K$10+0.4)))</f>
        <v>-0.95890453968260392</v>
      </c>
    </row>
    <row r="26" spans="1:12" x14ac:dyDescent="0.35">
      <c r="A26">
        <v>20.2</v>
      </c>
      <c r="B26">
        <f t="shared" si="2"/>
        <v>25</v>
      </c>
      <c r="C26">
        <f>IF(ISBLANK(A26), NA(),SMALL(A$2:A$141,B26))</f>
        <v>17.7</v>
      </c>
      <c r="D26">
        <f>IF(ISBLANK(A26),"",NORMDIST(C26, $K$8, $K$9, TRUE))</f>
        <v>0.16264641444694836</v>
      </c>
      <c r="E26">
        <f t="shared" si="0"/>
        <v>0.83735358555305162</v>
      </c>
      <c r="F26">
        <f>IF(ISBLANK(A26),"",SMALL(E$2:E$141,B26))</f>
        <v>0.16358884083282921</v>
      </c>
      <c r="G26">
        <f t="shared" si="1"/>
        <v>-177.70221116724042</v>
      </c>
      <c r="H26">
        <f>IF(A26="",NA(),NORMSINV((B26-0.3)/($K$10+0.4)))</f>
        <v>-0.93100331023794303</v>
      </c>
    </row>
    <row r="27" spans="1:12" x14ac:dyDescent="0.35">
      <c r="A27">
        <v>18.5</v>
      </c>
      <c r="B27">
        <f t="shared" si="2"/>
        <v>26</v>
      </c>
      <c r="C27">
        <f>IF(ISBLANK(A27), NA(),SMALL(A$2:A$141,B27))</f>
        <v>17.7</v>
      </c>
      <c r="D27">
        <f>IF(ISBLANK(A27),"",NORMDIST(C27, $K$8, $K$9, TRUE))</f>
        <v>0.16264641444694836</v>
      </c>
      <c r="E27">
        <f t="shared" si="0"/>
        <v>0.83735358555305162</v>
      </c>
      <c r="F27">
        <f>IF(ISBLANK(A27),"",SMALL(E$2:E$141,B27))</f>
        <v>0.16358884083282921</v>
      </c>
      <c r="G27">
        <f t="shared" si="1"/>
        <v>-184.95536264345432</v>
      </c>
      <c r="H27">
        <f>IF(A27="",NA(),NORMSINV((B27-0.3)/($K$10+0.4)))</f>
        <v>-0.90380866536633708</v>
      </c>
    </row>
    <row r="28" spans="1:12" x14ac:dyDescent="0.35">
      <c r="A28">
        <v>18.5</v>
      </c>
      <c r="B28">
        <f t="shared" si="2"/>
        <v>27</v>
      </c>
      <c r="C28">
        <f>IF(ISBLANK(A28), NA(),SMALL(A$2:A$141,B28))</f>
        <v>17.8</v>
      </c>
      <c r="D28">
        <f>IF(ISBLANK(A28),"",NORMDIST(C28, $K$8, $K$9, TRUE))</f>
        <v>0.18555622222132592</v>
      </c>
      <c r="E28">
        <f t="shared" si="0"/>
        <v>0.81444377777867405</v>
      </c>
      <c r="F28">
        <f>IF(ISBLANK(A28),"",SMALL(E$2:E$141,B28))</f>
        <v>0.18658085769504595</v>
      </c>
      <c r="G28">
        <f t="shared" si="1"/>
        <v>-178.25426074766449</v>
      </c>
      <c r="H28">
        <f>IF(A28="",NA(),NORMSINV((B28-0.3)/($K$10+0.4)))</f>
        <v>-0.87726654265007264</v>
      </c>
    </row>
    <row r="29" spans="1:12" x14ac:dyDescent="0.35">
      <c r="A29">
        <v>18</v>
      </c>
      <c r="B29">
        <f t="shared" si="2"/>
        <v>28</v>
      </c>
      <c r="C29">
        <f>IF(ISBLANK(A29), NA(),SMALL(A$2:A$141,B29))</f>
        <v>17.899999999999999</v>
      </c>
      <c r="D29">
        <f>IF(ISBLANK(A29),"",NORMDIST(C29, $K$8, $K$9, TRUE))</f>
        <v>0.21036840352330491</v>
      </c>
      <c r="E29">
        <f t="shared" si="0"/>
        <v>0.78963159647669512</v>
      </c>
      <c r="F29">
        <f>IF(ISBLANK(A29),"",SMALL(E$2:E$141,B29))</f>
        <v>0.18658085769504595</v>
      </c>
      <c r="G29">
        <f t="shared" si="1"/>
        <v>-178.07820598121202</v>
      </c>
      <c r="H29">
        <f>IF(A29="",NA(),NORMSINV((B29-0.3)/($K$10+0.4)))</f>
        <v>-0.8513285052261178</v>
      </c>
    </row>
    <row r="30" spans="1:12" x14ac:dyDescent="0.35">
      <c r="A30">
        <v>20.9</v>
      </c>
      <c r="B30">
        <f t="shared" si="2"/>
        <v>29</v>
      </c>
      <c r="C30">
        <f>IF(ISBLANK(A30), NA(),SMALL(A$2:A$141,B30))</f>
        <v>17.899999999999999</v>
      </c>
      <c r="D30">
        <f>IF(ISBLANK(A30),"",NORMDIST(C30, $K$8, $K$9, TRUE))</f>
        <v>0.21036840352330491</v>
      </c>
      <c r="E30">
        <f t="shared" si="0"/>
        <v>0.78963159647669512</v>
      </c>
      <c r="F30">
        <f>IF(ISBLANK(A30),"",SMALL(E$2:E$141,B30))</f>
        <v>0.18658085769504595</v>
      </c>
      <c r="G30">
        <f t="shared" si="1"/>
        <v>-184.55377710780158</v>
      </c>
      <c r="H30">
        <f>IF(A30="",NA(),NORMSINV((B30-0.3)/($K$10+0.4)))</f>
        <v>-0.8259509638725272</v>
      </c>
    </row>
    <row r="31" spans="1:12" x14ac:dyDescent="0.35">
      <c r="A31">
        <v>18.100000000000001</v>
      </c>
      <c r="B31">
        <f t="shared" si="2"/>
        <v>30</v>
      </c>
      <c r="C31">
        <f>IF(ISBLANK(A31), NA(),SMALL(A$2:A$141,B31))</f>
        <v>17.899999999999999</v>
      </c>
      <c r="D31">
        <f>IF(ISBLANK(A31),"",NORMDIST(C31, $K$8, $K$9, TRUE))</f>
        <v>0.21036840352330491</v>
      </c>
      <c r="E31">
        <f t="shared" si="0"/>
        <v>0.78963159647669512</v>
      </c>
      <c r="F31">
        <f>IF(ISBLANK(A31),"",SMALL(E$2:E$141,B31))</f>
        <v>0.21147358120122495</v>
      </c>
      <c r="G31">
        <f t="shared" si="1"/>
        <v>-183.64046077576543</v>
      </c>
      <c r="H31">
        <f>IF(A31="",NA(),NORMSINV((B31-0.3)/($K$10+0.4)))</f>
        <v>-0.80109452928194935</v>
      </c>
    </row>
    <row r="32" spans="1:12" x14ac:dyDescent="0.35">
      <c r="A32">
        <v>19.399999999999999</v>
      </c>
      <c r="B32">
        <f t="shared" si="2"/>
        <v>31</v>
      </c>
      <c r="C32">
        <f>IF(ISBLANK(A32), NA(),SMALL(A$2:A$141,B32))</f>
        <v>18</v>
      </c>
      <c r="D32">
        <f>IF(ISBLANK(A32),"",NORMDIST(C32, $K$8, $K$9, TRUE))</f>
        <v>0.23702787306587539</v>
      </c>
      <c r="E32">
        <f t="shared" si="0"/>
        <v>0.76297212693412464</v>
      </c>
      <c r="F32">
        <f>IF(ISBLANK(A32),"",SMALL(E$2:E$141,B32))</f>
        <v>0.21147358120122495</v>
      </c>
      <c r="G32">
        <f t="shared" si="1"/>
        <v>-182.58719694269035</v>
      </c>
      <c r="H32">
        <f>IF(A32="",NA(),NORMSINV((B32-0.3)/($K$10+0.4)))</f>
        <v>-0.77672346909285528</v>
      </c>
    </row>
    <row r="33" spans="1:8" x14ac:dyDescent="0.35">
      <c r="A33">
        <v>20.5</v>
      </c>
      <c r="B33">
        <f t="shared" si="2"/>
        <v>32</v>
      </c>
      <c r="C33">
        <f>IF(ISBLANK(A33), NA(),SMALL(A$2:A$141,B33))</f>
        <v>18</v>
      </c>
      <c r="D33">
        <f>IF(ISBLANK(A33),"",NORMDIST(C33, $K$8, $K$9, TRUE))</f>
        <v>0.23702787306587539</v>
      </c>
      <c r="E33">
        <f t="shared" si="0"/>
        <v>0.76297212693412464</v>
      </c>
      <c r="F33">
        <f>IF(ISBLANK(A33),"",SMALL(E$2:E$141,B33))</f>
        <v>0.21147358120122495</v>
      </c>
      <c r="G33">
        <f t="shared" si="1"/>
        <v>-188.5736624162212</v>
      </c>
      <c r="H33">
        <f>IF(A33="",NA(),NORMSINV((B33-0.3)/($K$10+0.4)))</f>
        <v>-0.7528052498747434</v>
      </c>
    </row>
    <row r="34" spans="1:8" x14ac:dyDescent="0.35">
      <c r="A34">
        <v>20.399999999999999</v>
      </c>
      <c r="B34">
        <f t="shared" si="2"/>
        <v>33</v>
      </c>
      <c r="C34">
        <f>IF(ISBLANK(A34), NA(),SMALL(A$2:A$141,B34))</f>
        <v>18</v>
      </c>
      <c r="D34">
        <f>IF(ISBLANK(A34),"",NORMDIST(C34, $K$8, $K$9, TRUE))</f>
        <v>0.23702787306587539</v>
      </c>
      <c r="E34">
        <f t="shared" si="0"/>
        <v>0.76297212693412464</v>
      </c>
      <c r="F34">
        <f>IF(ISBLANK(A34),"",SMALL(E$2:E$141,B34))</f>
        <v>0.23821046684011016</v>
      </c>
      <c r="G34">
        <f t="shared" si="1"/>
        <v>-186.82158420389493</v>
      </c>
      <c r="H34">
        <f>IF(A34="",NA(),NORMSINV((B34-0.3)/($K$10+0.4)))</f>
        <v>-0.72931014850769149</v>
      </c>
    </row>
    <row r="35" spans="1:8" x14ac:dyDescent="0.35">
      <c r="A35">
        <v>16.100000000000001</v>
      </c>
      <c r="B35">
        <f t="shared" si="2"/>
        <v>34</v>
      </c>
      <c r="C35">
        <f>IF(ISBLANK(A35), NA(),SMALL(A$2:A$141,B35))</f>
        <v>18.100000000000001</v>
      </c>
      <c r="D35">
        <f>IF(ISBLANK(A35),"",NORMDIST(C35, $K$8, $K$9, TRUE))</f>
        <v>0.26544506228308706</v>
      </c>
      <c r="E35">
        <f t="shared" si="0"/>
        <v>0.73455493771691294</v>
      </c>
      <c r="F35">
        <f>IF(ISBLANK(A35),"",SMALL(E$2:E$141,B35))</f>
        <v>0.23821046684011016</v>
      </c>
      <c r="G35">
        <f t="shared" si="1"/>
        <v>-184.98352022531694</v>
      </c>
      <c r="H35">
        <f>IF(A35="",NA(),NORMSINV((B35-0.3)/($K$10+0.4)))</f>
        <v>-0.70621092062998536</v>
      </c>
    </row>
    <row r="36" spans="1:8" x14ac:dyDescent="0.35">
      <c r="A36">
        <v>18.7</v>
      </c>
      <c r="B36">
        <f t="shared" si="2"/>
        <v>35</v>
      </c>
      <c r="C36">
        <f>IF(ISBLANK(A36), NA(),SMALL(A$2:A$141,B36))</f>
        <v>18.100000000000001</v>
      </c>
      <c r="D36">
        <f>IF(ISBLANK(A36),"",NORMDIST(C36, $K$8, $K$9, TRUE))</f>
        <v>0.26544506228308706</v>
      </c>
      <c r="E36">
        <f t="shared" si="0"/>
        <v>0.73455493771691294</v>
      </c>
      <c r="F36">
        <f>IF(ISBLANK(A36),"",SMALL(E$2:E$141,B36))</f>
        <v>0.23821046684011016</v>
      </c>
      <c r="G36">
        <f t="shared" si="1"/>
        <v>-190.5054163514458</v>
      </c>
      <c r="H36">
        <f>IF(A36="",NA(),NORMSINV((B36-0.3)/($K$10+0.4)))</f>
        <v>-0.68348251631360402</v>
      </c>
    </row>
    <row r="37" spans="1:8" x14ac:dyDescent="0.35">
      <c r="A37">
        <v>18.8</v>
      </c>
      <c r="B37">
        <f t="shared" si="2"/>
        <v>36</v>
      </c>
      <c r="C37">
        <f>IF(ISBLANK(A37), NA(),SMALL(A$2:A$141,B37))</f>
        <v>18.100000000000001</v>
      </c>
      <c r="D37">
        <f>IF(ISBLANK(A37),"",NORMDIST(C37, $K$8, $K$9, TRUE))</f>
        <v>0.26544506228308706</v>
      </c>
      <c r="E37">
        <f t="shared" si="0"/>
        <v>0.73455493771691294</v>
      </c>
      <c r="F37">
        <f>IF(ISBLANK(A37),"",SMALL(E$2:E$141,B37))</f>
        <v>0.23821046684011016</v>
      </c>
      <c r="G37">
        <f t="shared" si="1"/>
        <v>-196.02731247757467</v>
      </c>
      <c r="H37">
        <f>IF(A37="",NA(),NORMSINV((B37-0.3)/($K$10+0.4)))</f>
        <v>-0.66110183505512932</v>
      </c>
    </row>
    <row r="38" spans="1:8" x14ac:dyDescent="0.35">
      <c r="A38">
        <v>17.3</v>
      </c>
      <c r="B38">
        <f t="shared" si="2"/>
        <v>37</v>
      </c>
      <c r="C38">
        <f>IF(ISBLANK(A38), NA(),SMALL(A$2:A$141,B38))</f>
        <v>18.100000000000001</v>
      </c>
      <c r="D38">
        <f>IF(ISBLANK(A38),"",NORMDIST(C38, $K$8, $K$9, TRUE))</f>
        <v>0.26544506228308706</v>
      </c>
      <c r="E38">
        <f t="shared" si="0"/>
        <v>0.73455493771691294</v>
      </c>
      <c r="F38">
        <f>IF(ISBLANK(A38),"",SMALL(E$2:E$141,B38))</f>
        <v>0.23821046684011016</v>
      </c>
      <c r="G38">
        <f t="shared" si="1"/>
        <v>-201.54920860370353</v>
      </c>
      <c r="H38">
        <f>IF(A38="",NA(),NORMSINV((B38-0.3)/($K$10+0.4)))</f>
        <v>-0.63904751367660539</v>
      </c>
    </row>
    <row r="39" spans="1:8" x14ac:dyDescent="0.35">
      <c r="A39">
        <v>18.100000000000001</v>
      </c>
      <c r="B39">
        <f t="shared" si="2"/>
        <v>38</v>
      </c>
      <c r="C39">
        <f>IF(ISBLANK(A39), NA(),SMALL(A$2:A$141,B39))</f>
        <v>18.2</v>
      </c>
      <c r="D39">
        <f>IF(ISBLANK(A39),"",NORMDIST(C39, $K$8, $K$9, TRUE))</f>
        <v>0.29549570685442739</v>
      </c>
      <c r="E39">
        <f t="shared" si="0"/>
        <v>0.70450429314557261</v>
      </c>
      <c r="F39">
        <f>IF(ISBLANK(A39),"",SMALL(E$2:E$141,B39))</f>
        <v>0.2667004556761523</v>
      </c>
      <c r="G39">
        <f t="shared" si="1"/>
        <v>-190.55475824074233</v>
      </c>
      <c r="H39">
        <f>IF(A39="",NA(),NORMSINV((B39-0.3)/($K$10+0.4)))</f>
        <v>-0.61729974191771353</v>
      </c>
    </row>
    <row r="40" spans="1:8" x14ac:dyDescent="0.35">
      <c r="A40">
        <v>19.899999999999999</v>
      </c>
      <c r="B40">
        <f t="shared" si="2"/>
        <v>39</v>
      </c>
      <c r="C40">
        <f>IF(ISBLANK(A40), NA(),SMALL(A$2:A$141,B40))</f>
        <v>18.2</v>
      </c>
      <c r="D40">
        <f>IF(ISBLANK(A40),"",NORMDIST(C40, $K$8, $K$9, TRUE))</f>
        <v>0.29549570685442739</v>
      </c>
      <c r="E40">
        <f t="shared" si="0"/>
        <v>0.70450429314557261</v>
      </c>
      <c r="F40">
        <f>IF(ISBLANK(A40),"",SMALL(E$2:E$141,B40))</f>
        <v>0.2667004556761523</v>
      </c>
      <c r="G40">
        <f t="shared" si="1"/>
        <v>-195.63621846049546</v>
      </c>
      <c r="H40">
        <f>IF(A40="",NA(),NORMSINV((B40-0.3)/($K$10+0.4)))</f>
        <v>-0.59584010144197597</v>
      </c>
    </row>
    <row r="41" spans="1:8" x14ac:dyDescent="0.35">
      <c r="A41">
        <v>19.600000000000001</v>
      </c>
      <c r="B41">
        <f t="shared" si="2"/>
        <v>40</v>
      </c>
      <c r="C41">
        <f>IF(ISBLANK(A41), NA(),SMALL(A$2:A$141,B41))</f>
        <v>18.3</v>
      </c>
      <c r="D41">
        <f>IF(ISBLANK(A41),"",NORMDIST(C41, $K$8, $K$9, TRUE))</f>
        <v>0.32702175411154921</v>
      </c>
      <c r="E41">
        <f t="shared" si="0"/>
        <v>0.67297824588845079</v>
      </c>
      <c r="F41">
        <f>IF(ISBLANK(A41),"",SMALL(E$2:E$141,B41))</f>
        <v>0.2667004556761523</v>
      </c>
      <c r="G41">
        <f t="shared" si="1"/>
        <v>-192.70926013171589</v>
      </c>
      <c r="H41">
        <f>IF(A41="",NA(),NORMSINV((B41-0.3)/($K$10+0.4)))</f>
        <v>-0.57465142473135722</v>
      </c>
    </row>
    <row r="42" spans="1:8" x14ac:dyDescent="0.35">
      <c r="A42">
        <v>18.399999999999999</v>
      </c>
      <c r="B42">
        <f t="shared" si="2"/>
        <v>41</v>
      </c>
      <c r="C42">
        <f>IF(ISBLANK(A42), NA(),SMALL(A$2:A$141,B42))</f>
        <v>18.3</v>
      </c>
      <c r="D42">
        <f>IF(ISBLANK(A42),"",NORMDIST(C42, $K$8, $K$9, TRUE))</f>
        <v>0.32702175411154921</v>
      </c>
      <c r="E42">
        <f t="shared" si="0"/>
        <v>0.67297824588845079</v>
      </c>
      <c r="F42">
        <f>IF(ISBLANK(A42),"",SMALL(E$2:E$141,B42))</f>
        <v>0.2667004556761523</v>
      </c>
      <c r="G42">
        <f t="shared" si="1"/>
        <v>-197.58797557808848</v>
      </c>
      <c r="H42">
        <f>IF(A42="",NA(),NORMSINV((B42-0.3)/($K$10+0.4)))</f>
        <v>-0.553717670947528</v>
      </c>
    </row>
    <row r="43" spans="1:8" x14ac:dyDescent="0.35">
      <c r="A43">
        <v>19.5</v>
      </c>
      <c r="B43">
        <f t="shared" si="2"/>
        <v>42</v>
      </c>
      <c r="C43">
        <f>IF(ISBLANK(A43), NA(),SMALL(A$2:A$141,B43))</f>
        <v>18.3</v>
      </c>
      <c r="D43">
        <f>IF(ISBLANK(A43),"",NORMDIST(C43, $K$8, $K$9, TRUE))</f>
        <v>0.32702175411154921</v>
      </c>
      <c r="E43">
        <f t="shared" si="0"/>
        <v>0.67297824588845079</v>
      </c>
      <c r="F43">
        <f>IF(ISBLANK(A43),"",SMALL(E$2:E$141,B43))</f>
        <v>0.29681780853016071</v>
      </c>
      <c r="G43">
        <f t="shared" si="1"/>
        <v>-193.58632418822324</v>
      </c>
      <c r="H43">
        <f>IF(A43="",NA(),NORMSINV((B43-0.3)/($K$10+0.4)))</f>
        <v>-0.53302381632619555</v>
      </c>
    </row>
    <row r="44" spans="1:8" x14ac:dyDescent="0.35">
      <c r="A44">
        <v>16.8</v>
      </c>
      <c r="B44">
        <f t="shared" si="2"/>
        <v>43</v>
      </c>
      <c r="C44">
        <f>IF(ISBLANK(A44), NA(),SMALL(A$2:A$141,B44))</f>
        <v>18.3</v>
      </c>
      <c r="D44">
        <f>IF(ISBLANK(A44),"",NORMDIST(C44, $K$8, $K$9, TRUE))</f>
        <v>0.32702175411154921</v>
      </c>
      <c r="E44">
        <f t="shared" si="0"/>
        <v>0.67297824588845079</v>
      </c>
      <c r="F44">
        <f>IF(ISBLANK(A44),"",SMALL(E$2:E$141,B44))</f>
        <v>0.29681780853016071</v>
      </c>
      <c r="G44">
        <f t="shared" si="1"/>
        <v>-198.25105489155391</v>
      </c>
      <c r="H44">
        <f>IF(A44="",NA(),NORMSINV((B44-0.3)/($K$10+0.4)))</f>
        <v>-0.51255575706762879</v>
      </c>
    </row>
    <row r="45" spans="1:8" x14ac:dyDescent="0.35">
      <c r="A45">
        <v>17.100000000000001</v>
      </c>
      <c r="B45">
        <f t="shared" si="2"/>
        <v>44</v>
      </c>
      <c r="C45">
        <f>IF(ISBLANK(A45), NA(),SMALL(A$2:A$141,B45))</f>
        <v>18.3</v>
      </c>
      <c r="D45">
        <f>IF(ISBLANK(A45),"",NORMDIST(C45, $K$8, $K$9, TRUE))</f>
        <v>0.32702175411154921</v>
      </c>
      <c r="E45">
        <f t="shared" si="0"/>
        <v>0.67297824588845079</v>
      </c>
      <c r="F45">
        <f>IF(ISBLANK(A45),"",SMALL(E$2:E$141,B45))</f>
        <v>0.29681780853016071</v>
      </c>
      <c r="G45">
        <f t="shared" si="1"/>
        <v>-202.9157855948846</v>
      </c>
      <c r="H45">
        <f>IF(A45="",NA(),NORMSINV((B45-0.3)/($K$10+0.4)))</f>
        <v>-0.49230022301069837</v>
      </c>
    </row>
    <row r="46" spans="1:8" x14ac:dyDescent="0.35">
      <c r="A46">
        <v>18.899999999999999</v>
      </c>
      <c r="B46">
        <f t="shared" si="2"/>
        <v>45</v>
      </c>
      <c r="C46">
        <f>IF(ISBLANK(A46), NA(),SMALL(A$2:A$141,B46))</f>
        <v>18.3</v>
      </c>
      <c r="D46">
        <f>IF(ISBLANK(A46),"",NORMDIST(C46, $K$8, $K$9, TRUE))</f>
        <v>0.32702175411154921</v>
      </c>
      <c r="E46">
        <f t="shared" si="0"/>
        <v>0.67297824588845079</v>
      </c>
      <c r="F46">
        <f>IF(ISBLANK(A46),"",SMALL(E$2:E$141,B46))</f>
        <v>0.29681780853016071</v>
      </c>
      <c r="G46">
        <f t="shared" si="1"/>
        <v>-207.58051629821529</v>
      </c>
      <c r="H46">
        <f>IF(A46="",NA(),NORMSINV((B46-0.3)/($K$10+0.4)))</f>
        <v>-0.472244700643972</v>
      </c>
    </row>
    <row r="47" spans="1:8" x14ac:dyDescent="0.35">
      <c r="A47">
        <v>19.7</v>
      </c>
      <c r="B47">
        <f t="shared" si="2"/>
        <v>46</v>
      </c>
      <c r="C47">
        <f>IF(ISBLANK(A47), NA(),SMALL(A$2:A$141,B47))</f>
        <v>18.3</v>
      </c>
      <c r="D47">
        <f>IF(ISBLANK(A47),"",NORMDIST(C47, $K$8, $K$9, TRUE))</f>
        <v>0.32702175411154921</v>
      </c>
      <c r="E47">
        <f t="shared" si="0"/>
        <v>0.67297824588845079</v>
      </c>
      <c r="F47">
        <f>IF(ISBLANK(A47),"",SMALL(E$2:E$141,B47))</f>
        <v>0.29681780853016071</v>
      </c>
      <c r="G47">
        <f t="shared" si="1"/>
        <v>-212.24524700154595</v>
      </c>
      <c r="H47">
        <f>IF(A47="",NA(),NORMSINV((B47-0.3)/($K$10+0.4)))</f>
        <v>-0.4523773642270823</v>
      </c>
    </row>
    <row r="48" spans="1:8" x14ac:dyDescent="0.35">
      <c r="A48">
        <v>19.7</v>
      </c>
      <c r="B48">
        <f t="shared" si="2"/>
        <v>47</v>
      </c>
      <c r="C48">
        <f>IF(ISBLANK(A48), NA(),SMALL(A$2:A$141,B48))</f>
        <v>18.3</v>
      </c>
      <c r="D48">
        <f>IF(ISBLANK(A48),"",NORMDIST(C48, $K$8, $K$9, TRUE))</f>
        <v>0.32702175411154921</v>
      </c>
      <c r="E48">
        <f t="shared" si="0"/>
        <v>0.67297824588845079</v>
      </c>
      <c r="F48">
        <f>IF(ISBLANK(A48),"",SMALL(E$2:E$141,B48))</f>
        <v>0.3284030624684422</v>
      </c>
      <c r="G48">
        <f t="shared" si="1"/>
        <v>-207.50552087892387</v>
      </c>
      <c r="H48">
        <f>IF(A48="",NA(),NORMSINV((B48-0.3)/($K$10+0.4)))</f>
        <v>-0.43268701397766468</v>
      </c>
    </row>
    <row r="49" spans="1:8" x14ac:dyDescent="0.35">
      <c r="A49">
        <v>19.2</v>
      </c>
      <c r="B49">
        <f t="shared" si="2"/>
        <v>48</v>
      </c>
      <c r="C49">
        <f>IF(ISBLANK(A49), NA(),SMALL(A$2:A$141,B49))</f>
        <v>18.399999999999999</v>
      </c>
      <c r="D49">
        <f>IF(ISBLANK(A49),"",NORMDIST(C49, $K$8, $K$9, TRUE))</f>
        <v>0.35983342224286541</v>
      </c>
      <c r="E49">
        <f t="shared" si="0"/>
        <v>0.64016657775713459</v>
      </c>
      <c r="F49">
        <f>IF(ISBLANK(A49),"",SMALL(E$2:E$141,B49))</f>
        <v>0.3284030624684422</v>
      </c>
      <c r="G49">
        <f t="shared" si="1"/>
        <v>-202.88462643040873</v>
      </c>
      <c r="H49">
        <f>IF(A49="",NA(),NORMSINV((B49-0.3)/($K$10+0.4)))</f>
        <v>-0.41316302043074504</v>
      </c>
    </row>
    <row r="50" spans="1:8" x14ac:dyDescent="0.35">
      <c r="A50">
        <v>20.6</v>
      </c>
      <c r="B50">
        <f t="shared" si="2"/>
        <v>49</v>
      </c>
      <c r="C50">
        <f>IF(ISBLANK(A50), NA(),SMALL(A$2:A$141,B50))</f>
        <v>18.399999999999999</v>
      </c>
      <c r="D50">
        <f>IF(ISBLANK(A50),"",NORMDIST(C50, $K$8, $K$9, TRUE))</f>
        <v>0.35983342224286541</v>
      </c>
      <c r="E50">
        <f t="shared" si="0"/>
        <v>0.64016657775713459</v>
      </c>
      <c r="F50">
        <f>IF(ISBLANK(A50),"",SMALL(E$2:E$141,B50))</f>
        <v>0.3284030624684422</v>
      </c>
      <c r="G50">
        <f t="shared" si="1"/>
        <v>-207.15588172368047</v>
      </c>
      <c r="H50">
        <f>IF(A50="",NA(),NORMSINV((B50-0.3)/($K$10+0.4)))</f>
        <v>-0.39379527420412674</v>
      </c>
    </row>
    <row r="51" spans="1:8" x14ac:dyDescent="0.35">
      <c r="A51">
        <v>20.100000000000001</v>
      </c>
      <c r="B51">
        <f t="shared" si="2"/>
        <v>50</v>
      </c>
      <c r="C51">
        <f>IF(ISBLANK(A51), NA(),SMALL(A$2:A$141,B51))</f>
        <v>18.399999999999999</v>
      </c>
      <c r="D51">
        <f>IF(ISBLANK(A51),"",NORMDIST(C51, $K$8, $K$9, TRUE))</f>
        <v>0.35983342224286541</v>
      </c>
      <c r="E51">
        <f t="shared" si="0"/>
        <v>0.64016657775713459</v>
      </c>
      <c r="F51">
        <f>IF(ISBLANK(A51),"",SMALL(E$2:E$141,B51))</f>
        <v>0.3284030624684422</v>
      </c>
      <c r="G51">
        <f t="shared" si="1"/>
        <v>-211.42713701695223</v>
      </c>
      <c r="H51">
        <f>IF(A51="",NA(),NORMSINV((B51-0.3)/($K$10+0.4)))</f>
        <v>-0.37457414050962989</v>
      </c>
    </row>
    <row r="52" spans="1:8" x14ac:dyDescent="0.35">
      <c r="A52">
        <v>18.8</v>
      </c>
      <c r="B52">
        <f t="shared" si="2"/>
        <v>51</v>
      </c>
      <c r="C52">
        <f>IF(ISBLANK(A52), NA(),SMALL(A$2:A$141,B52))</f>
        <v>18.399999999999999</v>
      </c>
      <c r="D52">
        <f>IF(ISBLANK(A52),"",NORMDIST(C52, $K$8, $K$9, TRUE))</f>
        <v>0.35983342224286541</v>
      </c>
      <c r="E52">
        <f t="shared" si="0"/>
        <v>0.64016657775713459</v>
      </c>
      <c r="F52">
        <f>IF(ISBLANK(A52),"",SMALL(E$2:E$141,B52))</f>
        <v>0.36126513926850889</v>
      </c>
      <c r="G52">
        <f t="shared" si="1"/>
        <v>-206.065977506434</v>
      </c>
      <c r="H52">
        <f>IF(A52="",NA(),NORMSINV((B52-0.3)/($K$10+0.4)))</f>
        <v>-0.35549041783953095</v>
      </c>
    </row>
    <row r="53" spans="1:8" x14ac:dyDescent="0.35">
      <c r="A53">
        <v>17.100000000000001</v>
      </c>
      <c r="B53">
        <f t="shared" si="2"/>
        <v>52</v>
      </c>
      <c r="C53">
        <f>IF(ISBLANK(A53), NA(),SMALL(A$2:A$141,B53))</f>
        <v>18.5</v>
      </c>
      <c r="D53">
        <f>IF(ISBLANK(A53),"",NORMDIST(C53, $K$8, $K$9, TRUE))</f>
        <v>0.39371238895409555</v>
      </c>
      <c r="E53">
        <f t="shared" si="0"/>
        <v>0.60628761104590445</v>
      </c>
      <c r="F53">
        <f>IF(ISBLANK(A53),"",SMALL(E$2:E$141,B53))</f>
        <v>0.36126513926850889</v>
      </c>
      <c r="G53">
        <f t="shared" si="1"/>
        <v>-200.87860783234652</v>
      </c>
      <c r="H53">
        <f>IF(A53="",NA(),NORMSINV((B53-0.3)/($K$10+0.4)))</f>
        <v>-0.33653530033316909</v>
      </c>
    </row>
    <row r="54" spans="1:8" x14ac:dyDescent="0.35">
      <c r="A54">
        <v>18.600000000000001</v>
      </c>
      <c r="B54">
        <f t="shared" si="2"/>
        <v>53</v>
      </c>
      <c r="C54">
        <f>IF(ISBLANK(A54), NA(),SMALL(A$2:A$141,B54))</f>
        <v>18.5</v>
      </c>
      <c r="D54">
        <f>IF(ISBLANK(A54),"",NORMDIST(C54, $K$8, $K$9, TRUE))</f>
        <v>0.39371238895409555</v>
      </c>
      <c r="E54">
        <f t="shared" si="0"/>
        <v>0.60628761104590445</v>
      </c>
      <c r="F54">
        <f>IF(ISBLANK(A54),"",SMALL(E$2:E$141,B54))</f>
        <v>0.36126513926850889</v>
      </c>
      <c r="G54">
        <f t="shared" si="1"/>
        <v>-204.77916332423675</v>
      </c>
      <c r="H54">
        <f>IF(A54="",NA(),NORMSINV((B54-0.3)/($K$10+0.4)))</f>
        <v>-0.31770034339279085</v>
      </c>
    </row>
    <row r="55" spans="1:8" x14ac:dyDescent="0.35">
      <c r="A55">
        <v>18</v>
      </c>
      <c r="B55">
        <f t="shared" si="2"/>
        <v>54</v>
      </c>
      <c r="C55">
        <f>IF(ISBLANK(A55), NA(),SMALL(A$2:A$141,B55))</f>
        <v>18.5</v>
      </c>
      <c r="D55">
        <f>IF(ISBLANK(A55),"",NORMDIST(C55, $K$8, $K$9, TRUE))</f>
        <v>0.39371238895409555</v>
      </c>
      <c r="E55">
        <f t="shared" si="0"/>
        <v>0.60628761104590445</v>
      </c>
      <c r="F55">
        <f>IF(ISBLANK(A55),"",SMALL(E$2:E$141,B55))</f>
        <v>0.39518458113356969</v>
      </c>
      <c r="G55">
        <f t="shared" si="1"/>
        <v>-199.07745287329084</v>
      </c>
      <c r="H55">
        <f>IF(A55="",NA(),NORMSINV((B55-0.3)/($K$10+0.4)))</f>
        <v>-0.29897743217218081</v>
      </c>
    </row>
    <row r="56" spans="1:8" x14ac:dyDescent="0.35">
      <c r="A56">
        <v>18.7</v>
      </c>
      <c r="B56">
        <f t="shared" si="2"/>
        <v>55</v>
      </c>
      <c r="C56">
        <f>IF(ISBLANK(A56), NA(),SMALL(A$2:A$141,B56))</f>
        <v>18.5</v>
      </c>
      <c r="D56">
        <f>IF(ISBLANK(A56),"",NORMDIST(C56, $K$8, $K$9, TRUE))</f>
        <v>0.39371238895409555</v>
      </c>
      <c r="E56">
        <f t="shared" si="0"/>
        <v>0.60628761104590445</v>
      </c>
      <c r="F56">
        <f>IF(ISBLANK(A56),"",SMALL(E$2:E$141,B56))</f>
        <v>0.39518458113356969</v>
      </c>
      <c r="G56">
        <f t="shared" si="1"/>
        <v>-202.79852675877291</v>
      </c>
      <c r="H56">
        <f>IF(A56="",NA(),NORMSINV((B56-0.3)/($K$10+0.4)))</f>
        <v>-0.28035875260808046</v>
      </c>
    </row>
    <row r="57" spans="1:8" x14ac:dyDescent="0.35">
      <c r="A57">
        <v>20.3</v>
      </c>
      <c r="B57">
        <f t="shared" si="2"/>
        <v>56</v>
      </c>
      <c r="C57">
        <f>IF(ISBLANK(A57), NA(),SMALL(A$2:A$141,B57))</f>
        <v>18.5</v>
      </c>
      <c r="D57">
        <f>IF(ISBLANK(A57),"",NORMDIST(C57, $K$8, $K$9, TRUE))</f>
        <v>0.39371238895409555</v>
      </c>
      <c r="E57">
        <f t="shared" si="0"/>
        <v>0.60628761104590445</v>
      </c>
      <c r="F57">
        <f>IF(ISBLANK(A57),"",SMALL(E$2:E$141,B57))</f>
        <v>0.39518458113356969</v>
      </c>
      <c r="G57">
        <f t="shared" si="1"/>
        <v>-206.51960064425498</v>
      </c>
      <c r="H57">
        <f>IF(A57="",NA(),NORMSINV((B57-0.3)/($K$10+0.4)))</f>
        <v>-0.2618367647040768</v>
      </c>
    </row>
    <row r="58" spans="1:8" x14ac:dyDescent="0.35">
      <c r="A58">
        <v>18.7</v>
      </c>
      <c r="B58">
        <f t="shared" si="2"/>
        <v>57</v>
      </c>
      <c r="C58">
        <f>IF(ISBLANK(A58), NA(),SMALL(A$2:A$141,B58))</f>
        <v>18.5</v>
      </c>
      <c r="D58">
        <f>IF(ISBLANK(A58),"",NORMDIST(C58, $K$8, $K$9, TRUE))</f>
        <v>0.39371238895409555</v>
      </c>
      <c r="E58">
        <f t="shared" si="0"/>
        <v>0.60628761104590445</v>
      </c>
      <c r="F58">
        <f>IF(ISBLANK(A58),"",SMALL(E$2:E$141,B58))</f>
        <v>0.39518458113356969</v>
      </c>
      <c r="G58">
        <f t="shared" si="1"/>
        <v>-210.24067452973705</v>
      </c>
      <c r="H58">
        <f>IF(A58="",NA(),NORMSINV((B58-0.3)/($K$10+0.4)))</f>
        <v>-0.24340417781063114</v>
      </c>
    </row>
    <row r="59" spans="1:8" x14ac:dyDescent="0.35">
      <c r="A59">
        <v>18.8</v>
      </c>
      <c r="B59">
        <f t="shared" si="2"/>
        <v>58</v>
      </c>
      <c r="C59">
        <f>IF(ISBLANK(A59), NA(),SMALL(A$2:A$141,B59))</f>
        <v>18.5</v>
      </c>
      <c r="D59">
        <f>IF(ISBLANK(A59),"",NORMDIST(C59, $K$8, $K$9, TRUE))</f>
        <v>0.39371238895409555</v>
      </c>
      <c r="E59">
        <f t="shared" si="0"/>
        <v>0.60628761104590445</v>
      </c>
      <c r="F59">
        <f>IF(ISBLANK(A59),"",SMALL(E$2:E$141,B59))</f>
        <v>0.39518458113356969</v>
      </c>
      <c r="G59">
        <f t="shared" si="1"/>
        <v>-213.96174841521912</v>
      </c>
      <c r="H59">
        <f>IF(A59="",NA(),NORMSINV((B59-0.3)/($K$10+0.4)))</f>
        <v>-0.22505392767406832</v>
      </c>
    </row>
    <row r="60" spans="1:8" x14ac:dyDescent="0.35">
      <c r="A60">
        <v>19.399999999999999</v>
      </c>
      <c r="B60">
        <f t="shared" si="2"/>
        <v>59</v>
      </c>
      <c r="C60">
        <f>IF(ISBLANK(A60), NA(),SMALL(A$2:A$141,B60))</f>
        <v>18.5</v>
      </c>
      <c r="D60">
        <f>IF(ISBLANK(A60),"",NORMDIST(C60, $K$8, $K$9, TRUE))</f>
        <v>0.39371238895409555</v>
      </c>
      <c r="E60">
        <f t="shared" si="0"/>
        <v>0.60628761104590445</v>
      </c>
      <c r="F60">
        <f>IF(ISBLANK(A60),"",SMALL(E$2:E$141,B60))</f>
        <v>0.42991783306699083</v>
      </c>
      <c r="G60">
        <f t="shared" si="1"/>
        <v>-207.82660719198654</v>
      </c>
      <c r="H60">
        <f>IF(A60="",NA(),NORMSINV((B60-0.3)/($K$10+0.4)))</f>
        <v>-0.20677915505239405</v>
      </c>
    </row>
    <row r="61" spans="1:8" x14ac:dyDescent="0.35">
      <c r="A61">
        <v>18.5</v>
      </c>
      <c r="B61">
        <f t="shared" si="2"/>
        <v>60</v>
      </c>
      <c r="C61">
        <f>IF(ISBLANK(A61), NA(),SMALL(A$2:A$141,B61))</f>
        <v>18.5</v>
      </c>
      <c r="D61">
        <f>IF(ISBLANK(A61),"",NORMDIST(C61, $K$8, $K$9, TRUE))</f>
        <v>0.39371238895409555</v>
      </c>
      <c r="E61">
        <f t="shared" si="0"/>
        <v>0.60628761104590445</v>
      </c>
      <c r="F61">
        <f>IF(ISBLANK(A61),"",SMALL(E$2:E$141,B61))</f>
        <v>0.42991783306699083</v>
      </c>
      <c r="G61">
        <f t="shared" si="1"/>
        <v>-211.37919876791793</v>
      </c>
      <c r="H61">
        <f>IF(A61="",NA(),NORMSINV((B61-0.3)/($K$10+0.4)))</f>
        <v>-0.18857318571734494</v>
      </c>
    </row>
    <row r="62" spans="1:8" x14ac:dyDescent="0.35">
      <c r="A62">
        <v>18.600000000000001</v>
      </c>
      <c r="B62">
        <f t="shared" si="2"/>
        <v>61</v>
      </c>
      <c r="C62">
        <f>IF(ISBLANK(A62), NA(),SMALL(A$2:A$141,B62))</f>
        <v>18.600000000000001</v>
      </c>
      <c r="D62">
        <f>IF(ISBLANK(A62),"",NORMDIST(C62, $K$8, $K$9, TRUE))</f>
        <v>0.42841603137316753</v>
      </c>
      <c r="E62">
        <f t="shared" si="0"/>
        <v>0.57158396862683247</v>
      </c>
      <c r="F62">
        <f>IF(ISBLANK(A62),"",SMALL(E$2:E$141,B62))</f>
        <v>0.42991783306699083</v>
      </c>
      <c r="G62">
        <f t="shared" si="1"/>
        <v>-204.71042497971123</v>
      </c>
      <c r="H62">
        <f>IF(A62="",NA(),NORMSINV((B62-0.3)/($K$10+0.4)))</f>
        <v>-0.17042951168060555</v>
      </c>
    </row>
    <row r="63" spans="1:8" x14ac:dyDescent="0.35">
      <c r="A63">
        <v>19.600000000000001</v>
      </c>
      <c r="B63">
        <f t="shared" si="2"/>
        <v>62</v>
      </c>
      <c r="C63">
        <f>IF(ISBLANK(A63), NA(),SMALL(A$2:A$141,B63))</f>
        <v>18.600000000000001</v>
      </c>
      <c r="D63">
        <f>IF(ISBLANK(A63),"",NORMDIST(C63, $K$8, $K$9, TRUE))</f>
        <v>0.42841603137316753</v>
      </c>
      <c r="E63">
        <f t="shared" si="0"/>
        <v>0.57158396862683247</v>
      </c>
      <c r="F63">
        <f>IF(ISBLANK(A63),"",SMALL(E$2:E$141,B63))</f>
        <v>0.42991783306699083</v>
      </c>
      <c r="G63">
        <f t="shared" si="1"/>
        <v>-208.09406836780562</v>
      </c>
      <c r="H63">
        <f>IF(A63="",NA(),NORMSINV((B63-0.3)/($K$10+0.4)))</f>
        <v>-0.15234177349806091</v>
      </c>
    </row>
    <row r="64" spans="1:8" x14ac:dyDescent="0.35">
      <c r="A64">
        <v>18.5</v>
      </c>
      <c r="B64">
        <f t="shared" si="2"/>
        <v>63</v>
      </c>
      <c r="C64">
        <f>IF(ISBLANK(A64), NA(),SMALL(A$2:A$141,B64))</f>
        <v>18.600000000000001</v>
      </c>
      <c r="D64">
        <f>IF(ISBLANK(A64),"",NORMDIST(C64, $K$8, $K$9, TRUE))</f>
        <v>0.42841603137316753</v>
      </c>
      <c r="E64">
        <f t="shared" si="0"/>
        <v>0.57158396862683247</v>
      </c>
      <c r="F64">
        <f>IF(ISBLANK(A64),"",SMALL(E$2:E$141,B64))</f>
        <v>0.42991783306699083</v>
      </c>
      <c r="G64">
        <f t="shared" si="1"/>
        <v>-211.47771175590003</v>
      </c>
      <c r="H64">
        <f>IF(A64="",NA(),NORMSINV((B64-0.3)/($K$10+0.4)))</f>
        <v>-0.13430374351964616</v>
      </c>
    </row>
    <row r="65" spans="1:8" x14ac:dyDescent="0.35">
      <c r="A65">
        <v>20</v>
      </c>
      <c r="B65">
        <f t="shared" si="2"/>
        <v>64</v>
      </c>
      <c r="C65">
        <f>IF(ISBLANK(A65), NA(),SMALL(A$2:A$141,B65))</f>
        <v>18.600000000000001</v>
      </c>
      <c r="D65">
        <f>IF(ISBLANK(A65),"",NORMDIST(C65, $K$8, $K$9, TRUE))</f>
        <v>0.42841603137316753</v>
      </c>
      <c r="E65">
        <f t="shared" si="0"/>
        <v>0.57158396862683247</v>
      </c>
      <c r="F65">
        <f>IF(ISBLANK(A65),"",SMALL(E$2:E$141,B65))</f>
        <v>0.42991783306699083</v>
      </c>
      <c r="G65">
        <f t="shared" si="1"/>
        <v>-214.86135514399442</v>
      </c>
      <c r="H65">
        <f>IF(A65="",NA(),NORMSINV((B65-0.3)/($K$10+0.4)))</f>
        <v>-0.11630930996408784</v>
      </c>
    </row>
    <row r="66" spans="1:8" x14ac:dyDescent="0.35">
      <c r="A66">
        <v>17.8</v>
      </c>
      <c r="B66">
        <f t="shared" si="2"/>
        <v>65</v>
      </c>
      <c r="C66">
        <f>IF(ISBLANK(A66), NA(),SMALL(A$2:A$141,B66))</f>
        <v>18.7</v>
      </c>
      <c r="D66">
        <f>IF(ISBLANK(A66),"",NORMDIST(C66, $K$8, $K$9, TRUE))</f>
        <v>0.46368258503060877</v>
      </c>
      <c r="E66">
        <f t="shared" si="0"/>
        <v>0.53631741496939123</v>
      </c>
      <c r="F66">
        <f>IF(ISBLANK(A66),"",SMALL(E$2:E$141,B66))</f>
        <v>0.46520243752255563</v>
      </c>
      <c r="G66">
        <f t="shared" si="1"/>
        <v>-197.86505858567767</v>
      </c>
      <c r="H66">
        <f>IF(A66="",NA(),NORMSINV((B66-0.3)/($K$10+0.4)))</f>
        <v>-9.8352461707857775E-2</v>
      </c>
    </row>
    <row r="67" spans="1:8" x14ac:dyDescent="0.35">
      <c r="A67">
        <v>19.8</v>
      </c>
      <c r="B67">
        <f t="shared" si="2"/>
        <v>66</v>
      </c>
      <c r="C67">
        <f>IF(ISBLANK(A67), NA(),SMALL(A$2:A$141,B67))</f>
        <v>18.7</v>
      </c>
      <c r="D67">
        <f>IF(ISBLANK(A67),"",NORMDIST(C67, $K$8, $K$9, TRUE))</f>
        <v>0.46368258503060877</v>
      </c>
      <c r="E67">
        <f t="shared" ref="E67:E130" si="3">IF(ISBLANK(A67), "", 1-D67)</f>
        <v>0.53631741496939123</v>
      </c>
      <c r="F67">
        <f>IF(ISBLANK(A67),"",SMALL(E$2:E$141,B67))</f>
        <v>0.46520243752255563</v>
      </c>
      <c r="G67">
        <f t="shared" ref="G67:G130" si="4">IF(ISBLANK(A67),"",(2*B67-1)*(LN(D67)+LN(F67)))</f>
        <v>-200.93273391258739</v>
      </c>
      <c r="H67">
        <f>IF(A67="",NA(),NORMSINV((B67-0.3)/($K$10+0.4)))</f>
        <v>-8.0427273686169864E-2</v>
      </c>
    </row>
    <row r="68" spans="1:8" x14ac:dyDescent="0.35">
      <c r="A68">
        <v>16.600000000000001</v>
      </c>
      <c r="B68">
        <f t="shared" ref="B68:B131" si="5">IF(ISBLANK(A68),"",B67+1)</f>
        <v>67</v>
      </c>
      <c r="C68">
        <f>IF(ISBLANK(A68), NA(),SMALL(A$2:A$141,B68))</f>
        <v>18.7</v>
      </c>
      <c r="D68">
        <f>IF(ISBLANK(A68),"",NORMDIST(C68, $K$8, $K$9, TRUE))</f>
        <v>0.46368258503060877</v>
      </c>
      <c r="E68">
        <f t="shared" si="3"/>
        <v>0.53631741496939123</v>
      </c>
      <c r="F68">
        <f>IF(ISBLANK(A68),"",SMALL(E$2:E$141,B68))</f>
        <v>0.46520243752255563</v>
      </c>
      <c r="G68">
        <f t="shared" si="4"/>
        <v>-204.00040923949712</v>
      </c>
      <c r="H68">
        <f>IF(A68="",NA(),NORMSINV((B68-0.3)/($K$10+0.4)))</f>
        <v>-6.2527892811020142E-2</v>
      </c>
    </row>
    <row r="69" spans="1:8" x14ac:dyDescent="0.35">
      <c r="A69">
        <v>19.399999999999999</v>
      </c>
      <c r="B69">
        <f t="shared" si="5"/>
        <v>68</v>
      </c>
      <c r="C69">
        <f>IF(ISBLANK(A69), NA(),SMALL(A$2:A$141,B69))</f>
        <v>18.7</v>
      </c>
      <c r="D69">
        <f>IF(ISBLANK(A69),"",NORMDIST(C69, $K$8, $K$9, TRUE))</f>
        <v>0.46368258503060877</v>
      </c>
      <c r="E69">
        <f t="shared" si="3"/>
        <v>0.53631741496939123</v>
      </c>
      <c r="F69">
        <f>IF(ISBLANK(A69),"",SMALL(E$2:E$141,B69))</f>
        <v>0.50076295875495591</v>
      </c>
      <c r="G69">
        <f t="shared" si="4"/>
        <v>-197.12395857325998</v>
      </c>
      <c r="H69">
        <f>IF(A69="",NA(),NORMSINV((B69-0.3)/($K$10+0.4)))</f>
        <v>-4.464852431723397E-2</v>
      </c>
    </row>
    <row r="70" spans="1:8" x14ac:dyDescent="0.35">
      <c r="A70">
        <v>19.3</v>
      </c>
      <c r="B70">
        <f t="shared" si="5"/>
        <v>69</v>
      </c>
      <c r="C70">
        <f>IF(ISBLANK(A70), NA(),SMALL(A$2:A$141,B70))</f>
        <v>18.8</v>
      </c>
      <c r="D70">
        <f>IF(ISBLANK(A70),"",NORMDIST(C70, $K$8, $K$9, TRUE))</f>
        <v>0.49923704124504409</v>
      </c>
      <c r="E70">
        <f t="shared" si="3"/>
        <v>0.50076295875495591</v>
      </c>
      <c r="F70">
        <f>IF(ISBLANK(A70),"",SMALL(E$2:E$141,B70))</f>
        <v>0.50076295875495591</v>
      </c>
      <c r="G70">
        <f t="shared" si="4"/>
        <v>-189.92264646791824</v>
      </c>
      <c r="H70">
        <f>IF(A70="",NA(),NORMSINV((B70-0.3)/($K$10+0.4)))</f>
        <v>-2.6783418452355736E-2</v>
      </c>
    </row>
    <row r="71" spans="1:8" x14ac:dyDescent="0.35">
      <c r="A71">
        <v>20.100000000000001</v>
      </c>
      <c r="B71">
        <f t="shared" si="5"/>
        <v>70</v>
      </c>
      <c r="C71">
        <f>IF(ISBLANK(A71), NA(),SMALL(A$2:A$141,B71))</f>
        <v>18.8</v>
      </c>
      <c r="D71">
        <f>IF(ISBLANK(A71),"",NORMDIST(C71, $K$8, $K$9, TRUE))</f>
        <v>0.49923704124504409</v>
      </c>
      <c r="E71">
        <f t="shared" si="3"/>
        <v>0.50076295875495591</v>
      </c>
      <c r="F71">
        <f>IF(ISBLANK(A71),"",SMALL(E$2:E$141,B71))</f>
        <v>0.50076295875495591</v>
      </c>
      <c r="G71">
        <f t="shared" si="4"/>
        <v>-192.69523984701195</v>
      </c>
      <c r="H71">
        <f>IF(A71="",NA(),NORMSINV((B71-0.3)/($K$10+0.4)))</f>
        <v>-8.9268574300863518E-3</v>
      </c>
    </row>
    <row r="72" spans="1:8" x14ac:dyDescent="0.35">
      <c r="A72">
        <v>20.5</v>
      </c>
      <c r="B72">
        <f t="shared" si="5"/>
        <v>71</v>
      </c>
      <c r="C72">
        <f>IF(ISBLANK(A72), NA(),SMALL(A$2:A$141,B72))</f>
        <v>18.8</v>
      </c>
      <c r="D72">
        <f>IF(ISBLANK(A72),"",NORMDIST(C72, $K$8, $K$9, TRUE))</f>
        <v>0.49923704124504409</v>
      </c>
      <c r="E72">
        <f t="shared" si="3"/>
        <v>0.50076295875495591</v>
      </c>
      <c r="F72">
        <f>IF(ISBLANK(A72),"",SMALL(E$2:E$141,B72))</f>
        <v>0.50076295875495591</v>
      </c>
      <c r="G72">
        <f t="shared" si="4"/>
        <v>-195.46783322610563</v>
      </c>
      <c r="H72">
        <f>IF(A72="",NA(),NORMSINV((B72-0.3)/($K$10+0.4)))</f>
        <v>8.9268574300863518E-3</v>
      </c>
    </row>
    <row r="73" spans="1:8" x14ac:dyDescent="0.35">
      <c r="A73">
        <v>20</v>
      </c>
      <c r="B73">
        <f t="shared" si="5"/>
        <v>72</v>
      </c>
      <c r="C73">
        <f>IF(ISBLANK(A73), NA(),SMALL(A$2:A$141,B73))</f>
        <v>18.8</v>
      </c>
      <c r="D73">
        <f>IF(ISBLANK(A73),"",NORMDIST(C73, $K$8, $K$9, TRUE))</f>
        <v>0.49923704124504409</v>
      </c>
      <c r="E73">
        <f t="shared" si="3"/>
        <v>0.50076295875495591</v>
      </c>
      <c r="F73">
        <f>IF(ISBLANK(A73),"",SMALL(E$2:E$141,B73))</f>
        <v>0.50076295875495591</v>
      </c>
      <c r="G73">
        <f t="shared" si="4"/>
        <v>-198.24042660519933</v>
      </c>
      <c r="H73">
        <f>IF(A73="",NA(),NORMSINV((B73-0.3)/($K$10+0.4)))</f>
        <v>2.6783418452355601E-2</v>
      </c>
    </row>
    <row r="74" spans="1:8" x14ac:dyDescent="0.35">
      <c r="A74">
        <v>20.8</v>
      </c>
      <c r="B74">
        <f t="shared" si="5"/>
        <v>73</v>
      </c>
      <c r="C74">
        <f>IF(ISBLANK(A74), NA(),SMALL(A$2:A$141,B74))</f>
        <v>18.8</v>
      </c>
      <c r="D74">
        <f>IF(ISBLANK(A74),"",NORMDIST(C74, $K$8, $K$9, TRUE))</f>
        <v>0.49923704124504409</v>
      </c>
      <c r="E74">
        <f t="shared" si="3"/>
        <v>0.50076295875495591</v>
      </c>
      <c r="F74">
        <f>IF(ISBLANK(A74),"",SMALL(E$2:E$141,B74))</f>
        <v>0.53631741496939123</v>
      </c>
      <c r="G74">
        <f t="shared" si="4"/>
        <v>-191.06698785952938</v>
      </c>
      <c r="H74">
        <f>IF(A74="",NA(),NORMSINV((B74-0.3)/($K$10+0.4)))</f>
        <v>4.464852431723397E-2</v>
      </c>
    </row>
    <row r="75" spans="1:8" x14ac:dyDescent="0.35">
      <c r="A75">
        <v>17.7</v>
      </c>
      <c r="B75">
        <f t="shared" si="5"/>
        <v>74</v>
      </c>
      <c r="C75">
        <f>IF(ISBLANK(A75), NA(),SMALL(A$2:A$141,B75))</f>
        <v>18.899999999999999</v>
      </c>
      <c r="D75">
        <f>IF(ISBLANK(A75),"",NORMDIST(C75, $K$8, $K$9, TRUE))</f>
        <v>0.53479756247744437</v>
      </c>
      <c r="E75">
        <f t="shared" si="3"/>
        <v>0.46520243752255563</v>
      </c>
      <c r="F75">
        <f>IF(ISBLANK(A75),"",SMALL(E$2:E$141,B75))</f>
        <v>0.53631741496939123</v>
      </c>
      <c r="G75">
        <f t="shared" si="4"/>
        <v>-183.58772562195102</v>
      </c>
      <c r="H75">
        <f>IF(A75="",NA(),NORMSINV((B75-0.3)/($K$10+0.4)))</f>
        <v>6.2527892811020003E-2</v>
      </c>
    </row>
    <row r="76" spans="1:8" x14ac:dyDescent="0.35">
      <c r="A76">
        <v>19.899999999999999</v>
      </c>
      <c r="B76">
        <f t="shared" si="5"/>
        <v>75</v>
      </c>
      <c r="C76">
        <f>IF(ISBLANK(A76), NA(),SMALL(A$2:A$141,B76))</f>
        <v>18.899999999999999</v>
      </c>
      <c r="D76">
        <f>IF(ISBLANK(A76),"",NORMDIST(C76, $K$8, $K$9, TRUE))</f>
        <v>0.53479756247744437</v>
      </c>
      <c r="E76">
        <f t="shared" si="3"/>
        <v>0.46520243752255563</v>
      </c>
      <c r="F76">
        <f>IF(ISBLANK(A76),"",SMALL(E$2:E$141,B76))</f>
        <v>0.53631741496939123</v>
      </c>
      <c r="G76">
        <f t="shared" si="4"/>
        <v>-186.08551780728368</v>
      </c>
      <c r="H76">
        <f>IF(A76="",NA(),NORMSINV((B76-0.3)/($K$10+0.4)))</f>
        <v>8.0427273686169864E-2</v>
      </c>
    </row>
    <row r="77" spans="1:8" x14ac:dyDescent="0.35">
      <c r="A77">
        <v>18.8</v>
      </c>
      <c r="B77">
        <f t="shared" si="5"/>
        <v>76</v>
      </c>
      <c r="C77">
        <f>IF(ISBLANK(A77), NA(),SMALL(A$2:A$141,B77))</f>
        <v>18.899999999999999</v>
      </c>
      <c r="D77">
        <f>IF(ISBLANK(A77),"",NORMDIST(C77, $K$8, $K$9, TRUE))</f>
        <v>0.53479756247744437</v>
      </c>
      <c r="E77">
        <f t="shared" si="3"/>
        <v>0.46520243752255563</v>
      </c>
      <c r="F77">
        <f>IF(ISBLANK(A77),"",SMALL(E$2:E$141,B77))</f>
        <v>0.53631741496939123</v>
      </c>
      <c r="G77">
        <f t="shared" si="4"/>
        <v>-188.58330999261636</v>
      </c>
      <c r="H77">
        <f>IF(A77="",NA(),NORMSINV((B77-0.3)/($K$10+0.4)))</f>
        <v>9.8352461707857913E-2</v>
      </c>
    </row>
    <row r="78" spans="1:8" x14ac:dyDescent="0.35">
      <c r="A78">
        <v>16.399999999999999</v>
      </c>
      <c r="B78">
        <f t="shared" si="5"/>
        <v>77</v>
      </c>
      <c r="C78">
        <f>IF(ISBLANK(A78), NA(),SMALL(A$2:A$141,B78))</f>
        <v>19</v>
      </c>
      <c r="D78">
        <f>IF(ISBLANK(A78),"",NORMDIST(C78, $K$8, $K$9, TRUE))</f>
        <v>0.57008216693300917</v>
      </c>
      <c r="E78">
        <f t="shared" si="3"/>
        <v>0.42991783306699083</v>
      </c>
      <c r="F78">
        <f>IF(ISBLANK(A78),"",SMALL(E$2:E$141,B78))</f>
        <v>0.57158396862683247</v>
      </c>
      <c r="G78">
        <f t="shared" si="4"/>
        <v>-171.56175434310637</v>
      </c>
      <c r="H78">
        <f>IF(A78="",NA(),NORMSINV((B78-0.3)/($K$10+0.4)))</f>
        <v>0.11630930996408784</v>
      </c>
    </row>
    <row r="79" spans="1:8" x14ac:dyDescent="0.35">
      <c r="A79">
        <v>18.5</v>
      </c>
      <c r="B79">
        <f t="shared" si="5"/>
        <v>78</v>
      </c>
      <c r="C79">
        <f>IF(ISBLANK(A79), NA(),SMALL(A$2:A$141,B79))</f>
        <v>19</v>
      </c>
      <c r="D79">
        <f>IF(ISBLANK(A79),"",NORMDIST(C79, $K$8, $K$9, TRUE))</f>
        <v>0.57008216693300917</v>
      </c>
      <c r="E79">
        <f t="shared" si="3"/>
        <v>0.42991783306699083</v>
      </c>
      <c r="F79">
        <f>IF(ISBLANK(A79),"",SMALL(E$2:E$141,B79))</f>
        <v>0.57158396862683247</v>
      </c>
      <c r="G79">
        <f t="shared" si="4"/>
        <v>-173.80439165478097</v>
      </c>
      <c r="H79">
        <f>IF(A79="",NA(),NORMSINV((B79-0.3)/($K$10+0.4)))</f>
        <v>0.1343037435196463</v>
      </c>
    </row>
    <row r="80" spans="1:8" x14ac:dyDescent="0.35">
      <c r="A80">
        <v>19</v>
      </c>
      <c r="B80">
        <f t="shared" si="5"/>
        <v>79</v>
      </c>
      <c r="C80">
        <f>IF(ISBLANK(A80), NA(),SMALL(A$2:A$141,B80))</f>
        <v>19</v>
      </c>
      <c r="D80">
        <f>IF(ISBLANK(A80),"",NORMDIST(C80, $K$8, $K$9, TRUE))</f>
        <v>0.57008216693300917</v>
      </c>
      <c r="E80">
        <f t="shared" si="3"/>
        <v>0.42991783306699083</v>
      </c>
      <c r="F80">
        <f>IF(ISBLANK(A80),"",SMALL(E$2:E$141,B80))</f>
        <v>0.57158396862683247</v>
      </c>
      <c r="G80">
        <f t="shared" si="4"/>
        <v>-176.04702896645554</v>
      </c>
      <c r="H80">
        <f>IF(A80="",NA(),NORMSINV((B80-0.3)/($K$10+0.4)))</f>
        <v>0.15234177349806091</v>
      </c>
    </row>
    <row r="81" spans="1:8" x14ac:dyDescent="0.35">
      <c r="A81">
        <v>20.6</v>
      </c>
      <c r="B81">
        <f t="shared" si="5"/>
        <v>80</v>
      </c>
      <c r="C81">
        <f>IF(ISBLANK(A81), NA(),SMALL(A$2:A$141,B81))</f>
        <v>19</v>
      </c>
      <c r="D81">
        <f>IF(ISBLANK(A81),"",NORMDIST(C81, $K$8, $K$9, TRUE))</f>
        <v>0.57008216693300917</v>
      </c>
      <c r="E81">
        <f t="shared" si="3"/>
        <v>0.42991783306699083</v>
      </c>
      <c r="F81">
        <f>IF(ISBLANK(A81),"",SMALL(E$2:E$141,B81))</f>
        <v>0.57158396862683247</v>
      </c>
      <c r="G81">
        <f t="shared" si="4"/>
        <v>-178.28966627813014</v>
      </c>
      <c r="H81">
        <f>IF(A81="",NA(),NORMSINV((B81-0.3)/($K$10+0.4)))</f>
        <v>0.17042951168060555</v>
      </c>
    </row>
    <row r="82" spans="1:8" x14ac:dyDescent="0.35">
      <c r="A82">
        <v>19.2</v>
      </c>
      <c r="B82">
        <f t="shared" si="5"/>
        <v>81</v>
      </c>
      <c r="C82">
        <f>IF(ISBLANK(A82), NA(),SMALL(A$2:A$141,B82))</f>
        <v>19</v>
      </c>
      <c r="D82">
        <f>IF(ISBLANK(A82),"",NORMDIST(C82, $K$8, $K$9, TRUE))</f>
        <v>0.57008216693300917</v>
      </c>
      <c r="E82">
        <f t="shared" si="3"/>
        <v>0.42991783306699083</v>
      </c>
      <c r="F82">
        <f>IF(ISBLANK(A82),"",SMALL(E$2:E$141,B82))</f>
        <v>0.60628761104590445</v>
      </c>
      <c r="G82">
        <f t="shared" si="4"/>
        <v>-171.04246771098596</v>
      </c>
      <c r="H82">
        <f>IF(A82="",NA(),NORMSINV((B82-0.3)/($K$10+0.4)))</f>
        <v>0.1885731857173448</v>
      </c>
    </row>
    <row r="83" spans="1:8" x14ac:dyDescent="0.35">
      <c r="A83">
        <v>17.100000000000001</v>
      </c>
      <c r="B83">
        <f t="shared" si="5"/>
        <v>82</v>
      </c>
      <c r="C83">
        <f>IF(ISBLANK(A83), NA(),SMALL(A$2:A$141,B83))</f>
        <v>19</v>
      </c>
      <c r="D83">
        <f>IF(ISBLANK(A83),"",NORMDIST(C83, $K$8, $K$9, TRUE))</f>
        <v>0.57008216693300917</v>
      </c>
      <c r="E83">
        <f t="shared" si="3"/>
        <v>0.42991783306699083</v>
      </c>
      <c r="F83">
        <f>IF(ISBLANK(A83),"",SMALL(E$2:E$141,B83))</f>
        <v>0.60628761104590445</v>
      </c>
      <c r="G83">
        <f t="shared" si="4"/>
        <v>-173.16721886267524</v>
      </c>
      <c r="H83">
        <f>IF(A83="",NA(),NORMSINV((B83-0.3)/($K$10+0.4)))</f>
        <v>0.20677915505239405</v>
      </c>
    </row>
    <row r="84" spans="1:8" x14ac:dyDescent="0.35">
      <c r="A84">
        <v>16.3</v>
      </c>
      <c r="B84">
        <f t="shared" si="5"/>
        <v>83</v>
      </c>
      <c r="C84">
        <f>IF(ISBLANK(A84), NA(),SMALL(A$2:A$141,B84))</f>
        <v>19.100000000000001</v>
      </c>
      <c r="D84">
        <f>IF(ISBLANK(A84),"",NORMDIST(C84, $K$8, $K$9, TRUE))</f>
        <v>0.60481541886643031</v>
      </c>
      <c r="E84">
        <f t="shared" si="3"/>
        <v>0.39518458113356969</v>
      </c>
      <c r="F84">
        <f>IF(ISBLANK(A84),"",SMALL(E$2:E$141,B84))</f>
        <v>0.60628761104590445</v>
      </c>
      <c r="G84">
        <f t="shared" si="4"/>
        <v>-165.53340541658162</v>
      </c>
      <c r="H84">
        <f>IF(A84="",NA(),NORMSINV((B84-0.3)/($K$10+0.4)))</f>
        <v>0.2250539276740682</v>
      </c>
    </row>
    <row r="85" spans="1:8" x14ac:dyDescent="0.35">
      <c r="A85">
        <v>17.2</v>
      </c>
      <c r="B85">
        <f t="shared" si="5"/>
        <v>84</v>
      </c>
      <c r="C85">
        <f>IF(ISBLANK(A85), NA(),SMALL(A$2:A$141,B85))</f>
        <v>19.100000000000001</v>
      </c>
      <c r="D85">
        <f>IF(ISBLANK(A85),"",NORMDIST(C85, $K$8, $K$9, TRUE))</f>
        <v>0.60481541886643031</v>
      </c>
      <c r="E85">
        <f t="shared" si="3"/>
        <v>0.39518458113356969</v>
      </c>
      <c r="F85">
        <f>IF(ISBLANK(A85),"",SMALL(E$2:E$141,B85))</f>
        <v>0.60628761104590445</v>
      </c>
      <c r="G85">
        <f t="shared" si="4"/>
        <v>-167.53987093678262</v>
      </c>
      <c r="H85">
        <f>IF(A85="",NA(),NORMSINV((B85-0.3)/($K$10+0.4)))</f>
        <v>0.24340417781063114</v>
      </c>
    </row>
    <row r="86" spans="1:8" x14ac:dyDescent="0.35">
      <c r="A86">
        <v>17.899999999999999</v>
      </c>
      <c r="B86">
        <f t="shared" si="5"/>
        <v>85</v>
      </c>
      <c r="C86">
        <f>IF(ISBLANK(A86), NA(),SMALL(A$2:A$141,B86))</f>
        <v>19.100000000000001</v>
      </c>
      <c r="D86">
        <f>IF(ISBLANK(A86),"",NORMDIST(C86, $K$8, $K$9, TRUE))</f>
        <v>0.60481541886643031</v>
      </c>
      <c r="E86">
        <f t="shared" si="3"/>
        <v>0.39518458113356969</v>
      </c>
      <c r="F86">
        <f>IF(ISBLANK(A86),"",SMALL(E$2:E$141,B86))</f>
        <v>0.60628761104590445</v>
      </c>
      <c r="G86">
        <f t="shared" si="4"/>
        <v>-169.5463364569836</v>
      </c>
      <c r="H86">
        <f>IF(A86="",NA(),NORMSINV((B86-0.3)/($K$10+0.4)))</f>
        <v>0.26183676470407691</v>
      </c>
    </row>
    <row r="87" spans="1:8" x14ac:dyDescent="0.35">
      <c r="A87">
        <v>19.100000000000001</v>
      </c>
      <c r="B87">
        <f t="shared" si="5"/>
        <v>86</v>
      </c>
      <c r="C87">
        <f>IF(ISBLANK(A87), NA(),SMALL(A$2:A$141,B87))</f>
        <v>19.100000000000001</v>
      </c>
      <c r="D87">
        <f>IF(ISBLANK(A87),"",NORMDIST(C87, $K$8, $K$9, TRUE))</f>
        <v>0.60481541886643031</v>
      </c>
      <c r="E87">
        <f t="shared" si="3"/>
        <v>0.39518458113356969</v>
      </c>
      <c r="F87">
        <f>IF(ISBLANK(A87),"",SMALL(E$2:E$141,B87))</f>
        <v>0.60628761104590445</v>
      </c>
      <c r="G87">
        <f t="shared" si="4"/>
        <v>-171.5528019771846</v>
      </c>
      <c r="H87">
        <f>IF(A87="",NA(),NORMSINV((B87-0.3)/($K$10+0.4)))</f>
        <v>0.28035875260808046</v>
      </c>
    </row>
    <row r="88" spans="1:8" x14ac:dyDescent="0.35">
      <c r="A88">
        <v>17.3</v>
      </c>
      <c r="B88">
        <f t="shared" si="5"/>
        <v>87</v>
      </c>
      <c r="C88">
        <f>IF(ISBLANK(A88), NA(),SMALL(A$2:A$141,B88))</f>
        <v>19.100000000000001</v>
      </c>
      <c r="D88">
        <f>IF(ISBLANK(A88),"",NORMDIST(C88, $K$8, $K$9, TRUE))</f>
        <v>0.60481541886643031</v>
      </c>
      <c r="E88">
        <f t="shared" si="3"/>
        <v>0.39518458113356969</v>
      </c>
      <c r="F88">
        <f>IF(ISBLANK(A88),"",SMALL(E$2:E$141,B88))</f>
        <v>0.60628761104590445</v>
      </c>
      <c r="G88">
        <f t="shared" si="4"/>
        <v>-173.55926749738558</v>
      </c>
      <c r="H88">
        <f>IF(A88="",NA(),NORMSINV((B88-0.3)/($K$10+0.4)))</f>
        <v>0.29897743217218092</v>
      </c>
    </row>
    <row r="89" spans="1:8" x14ac:dyDescent="0.35">
      <c r="A89">
        <v>19.399999999999999</v>
      </c>
      <c r="B89">
        <f t="shared" si="5"/>
        <v>88</v>
      </c>
      <c r="C89">
        <f>IF(ISBLANK(A89), NA(),SMALL(A$2:A$141,B89))</f>
        <v>19.2</v>
      </c>
      <c r="D89">
        <f>IF(ISBLANK(A89),"",NORMDIST(C89, $K$8, $K$9, TRUE))</f>
        <v>0.63873486073149111</v>
      </c>
      <c r="E89">
        <f t="shared" si="3"/>
        <v>0.36126513926850889</v>
      </c>
      <c r="F89">
        <f>IF(ISBLANK(A89),"",SMALL(E$2:E$141,B89))</f>
        <v>0.60628761104590445</v>
      </c>
      <c r="G89">
        <f t="shared" si="4"/>
        <v>-166.01666181801983</v>
      </c>
      <c r="H89">
        <f>IF(A89="",NA(),NORMSINV((B89-0.3)/($K$10+0.4)))</f>
        <v>0.31770034339279069</v>
      </c>
    </row>
    <row r="90" spans="1:8" x14ac:dyDescent="0.35">
      <c r="A90">
        <v>18.3</v>
      </c>
      <c r="B90">
        <f t="shared" si="5"/>
        <v>89</v>
      </c>
      <c r="C90">
        <f>IF(ISBLANK(A90), NA(),SMALL(A$2:A$141,B90))</f>
        <v>19.2</v>
      </c>
      <c r="D90">
        <f>IF(ISBLANK(A90),"",NORMDIST(C90, $K$8, $K$9, TRUE))</f>
        <v>0.63873486073149111</v>
      </c>
      <c r="E90">
        <f t="shared" si="3"/>
        <v>0.36126513926850889</v>
      </c>
      <c r="F90">
        <f>IF(ISBLANK(A90),"",SMALL(E$2:E$141,B90))</f>
        <v>0.60628761104590445</v>
      </c>
      <c r="G90">
        <f t="shared" si="4"/>
        <v>-167.91399509594004</v>
      </c>
      <c r="H90">
        <f>IF(A90="",NA(),NORMSINV((B90-0.3)/($K$10+0.4)))</f>
        <v>0.33653530033316909</v>
      </c>
    </row>
    <row r="91" spans="1:8" x14ac:dyDescent="0.35">
      <c r="A91">
        <v>19.3</v>
      </c>
      <c r="B91">
        <f t="shared" si="5"/>
        <v>90</v>
      </c>
      <c r="C91">
        <f>IF(ISBLANK(A91), NA(),SMALL(A$2:A$141,B91))</f>
        <v>19.2</v>
      </c>
      <c r="D91">
        <f>IF(ISBLANK(A91),"",NORMDIST(C91, $K$8, $K$9, TRUE))</f>
        <v>0.63873486073149111</v>
      </c>
      <c r="E91">
        <f t="shared" si="3"/>
        <v>0.36126513926850889</v>
      </c>
      <c r="F91">
        <f>IF(ISBLANK(A91),"",SMALL(E$2:E$141,B91))</f>
        <v>0.64016657775713459</v>
      </c>
      <c r="G91">
        <f t="shared" si="4"/>
        <v>-160.07839292288602</v>
      </c>
      <c r="H91">
        <f>IF(A91="",NA(),NORMSINV((B91-0.3)/($K$10+0.4)))</f>
        <v>0.35549041783953067</v>
      </c>
    </row>
    <row r="92" spans="1:8" x14ac:dyDescent="0.35">
      <c r="A92">
        <v>17.2</v>
      </c>
      <c r="B92">
        <f t="shared" si="5"/>
        <v>91</v>
      </c>
      <c r="C92">
        <f>IF(ISBLANK(A92), NA(),SMALL(A$2:A$141,B92))</f>
        <v>19.3</v>
      </c>
      <c r="D92">
        <f>IF(ISBLANK(A92),"",NORMDIST(C92, $K$8, $K$9, TRUE))</f>
        <v>0.6715969375315578</v>
      </c>
      <c r="E92">
        <f t="shared" si="3"/>
        <v>0.3284030624684422</v>
      </c>
      <c r="F92">
        <f>IF(ISBLANK(A92),"",SMALL(E$2:E$141,B92))</f>
        <v>0.64016657775713459</v>
      </c>
      <c r="G92">
        <f t="shared" si="4"/>
        <v>-152.78640282202716</v>
      </c>
      <c r="H92">
        <f>IF(A92="",NA(),NORMSINV((B92-0.3)/($K$10+0.4)))</f>
        <v>0.37457414050962989</v>
      </c>
    </row>
    <row r="93" spans="1:8" x14ac:dyDescent="0.35">
      <c r="A93">
        <v>17.5</v>
      </c>
      <c r="B93">
        <f t="shared" si="5"/>
        <v>92</v>
      </c>
      <c r="C93">
        <f>IF(ISBLANK(A93), NA(),SMALL(A$2:A$141,B93))</f>
        <v>19.3</v>
      </c>
      <c r="D93">
        <f>IF(ISBLANK(A93),"",NORMDIST(C93, $K$8, $K$9, TRUE))</f>
        <v>0.6715969375315578</v>
      </c>
      <c r="E93">
        <f t="shared" si="3"/>
        <v>0.3284030624684422</v>
      </c>
      <c r="F93">
        <f>IF(ISBLANK(A93),"",SMALL(E$2:E$141,B93))</f>
        <v>0.64016657775713459</v>
      </c>
      <c r="G93">
        <f t="shared" si="4"/>
        <v>-154.47465036702195</v>
      </c>
      <c r="H93">
        <f>IF(A93="",NA(),NORMSINV((B93-0.3)/($K$10+0.4)))</f>
        <v>0.3937952742041268</v>
      </c>
    </row>
    <row r="94" spans="1:8" x14ac:dyDescent="0.35">
      <c r="A94">
        <v>19.600000000000001</v>
      </c>
      <c r="B94">
        <f t="shared" si="5"/>
        <v>93</v>
      </c>
      <c r="C94">
        <f>IF(ISBLANK(A94), NA(),SMALL(A$2:A$141,B94))</f>
        <v>19.3</v>
      </c>
      <c r="D94">
        <f>IF(ISBLANK(A94),"",NORMDIST(C94, $K$8, $K$9, TRUE))</f>
        <v>0.6715969375315578</v>
      </c>
      <c r="E94">
        <f t="shared" si="3"/>
        <v>0.3284030624684422</v>
      </c>
      <c r="F94">
        <f>IF(ISBLANK(A94),"",SMALL(E$2:E$141,B94))</f>
        <v>0.64016657775713459</v>
      </c>
      <c r="G94">
        <f t="shared" si="4"/>
        <v>-156.16289791201672</v>
      </c>
      <c r="H94">
        <f>IF(A94="",NA(),NORMSINV((B94-0.3)/($K$10+0.4)))</f>
        <v>0.41316302043074504</v>
      </c>
    </row>
    <row r="95" spans="1:8" x14ac:dyDescent="0.35">
      <c r="A95">
        <v>17.600000000000001</v>
      </c>
      <c r="B95">
        <f t="shared" si="5"/>
        <v>94</v>
      </c>
      <c r="C95">
        <f>IF(ISBLANK(A95), NA(),SMALL(A$2:A$141,B95))</f>
        <v>19.3</v>
      </c>
      <c r="D95">
        <f>IF(ISBLANK(A95),"",NORMDIST(C95, $K$8, $K$9, TRUE))</f>
        <v>0.6715969375315578</v>
      </c>
      <c r="E95">
        <f t="shared" si="3"/>
        <v>0.3284030624684422</v>
      </c>
      <c r="F95">
        <f>IF(ISBLANK(A95),"",SMALL(E$2:E$141,B95))</f>
        <v>0.67297824588845079</v>
      </c>
      <c r="G95">
        <f t="shared" si="4"/>
        <v>-148.50402809923466</v>
      </c>
      <c r="H95">
        <f>IF(A95="",NA(),NORMSINV((B95-0.3)/($K$10+0.4)))</f>
        <v>0.43268701397766485</v>
      </c>
    </row>
    <row r="96" spans="1:8" x14ac:dyDescent="0.35">
      <c r="A96">
        <v>20</v>
      </c>
      <c r="B96">
        <f t="shared" si="5"/>
        <v>95</v>
      </c>
      <c r="C96">
        <f>IF(ISBLANK(A96), NA(),SMALL(A$2:A$141,B96))</f>
        <v>19.399999999999999</v>
      </c>
      <c r="D96">
        <f>IF(ISBLANK(A96),"",NORMDIST(C96, $K$8, $K$9, TRUE))</f>
        <v>0.70318219146983929</v>
      </c>
      <c r="E96">
        <f t="shared" si="3"/>
        <v>0.29681780853016071</v>
      </c>
      <c r="F96">
        <f>IF(ISBLANK(A96),"",SMALL(E$2:E$141,B96))</f>
        <v>0.67297824588845079</v>
      </c>
      <c r="G96">
        <f t="shared" si="4"/>
        <v>-141.40630952270945</v>
      </c>
      <c r="H96">
        <f>IF(A96="",NA(),NORMSINV((B96-0.3)/($K$10+0.4)))</f>
        <v>0.4523773642270823</v>
      </c>
    </row>
    <row r="97" spans="1:8" x14ac:dyDescent="0.35">
      <c r="A97">
        <v>19.899999999999999</v>
      </c>
      <c r="B97">
        <f t="shared" si="5"/>
        <v>96</v>
      </c>
      <c r="C97">
        <f>IF(ISBLANK(A97), NA(),SMALL(A$2:A$141,B97))</f>
        <v>19.399999999999999</v>
      </c>
      <c r="D97">
        <f>IF(ISBLANK(A97),"",NORMDIST(C97, $K$8, $K$9, TRUE))</f>
        <v>0.70318219146983929</v>
      </c>
      <c r="E97">
        <f t="shared" si="3"/>
        <v>0.29681780853016071</v>
      </c>
      <c r="F97">
        <f>IF(ISBLANK(A97),"",SMALL(E$2:E$141,B97))</f>
        <v>0.67297824588845079</v>
      </c>
      <c r="G97">
        <f t="shared" si="4"/>
        <v>-142.90267258644181</v>
      </c>
      <c r="H97">
        <f>IF(A97="",NA(),NORMSINV((B97-0.3)/($K$10+0.4)))</f>
        <v>0.47224470064397234</v>
      </c>
    </row>
    <row r="98" spans="1:8" x14ac:dyDescent="0.35">
      <c r="A98">
        <v>16.899999999999999</v>
      </c>
      <c r="B98">
        <f t="shared" si="5"/>
        <v>97</v>
      </c>
      <c r="C98">
        <f>IF(ISBLANK(A98), NA(),SMALL(A$2:A$141,B98))</f>
        <v>19.399999999999999</v>
      </c>
      <c r="D98">
        <f>IF(ISBLANK(A98),"",NORMDIST(C98, $K$8, $K$9, TRUE))</f>
        <v>0.70318219146983929</v>
      </c>
      <c r="E98">
        <f t="shared" si="3"/>
        <v>0.29681780853016071</v>
      </c>
      <c r="F98">
        <f>IF(ISBLANK(A98),"",SMALL(E$2:E$141,B98))</f>
        <v>0.67297824588845079</v>
      </c>
      <c r="G98">
        <f t="shared" si="4"/>
        <v>-144.3990356501742</v>
      </c>
      <c r="H98">
        <f>IF(A98="",NA(),NORMSINV((B98-0.3)/($K$10+0.4)))</f>
        <v>0.4923002230106982</v>
      </c>
    </row>
    <row r="99" spans="1:8" x14ac:dyDescent="0.35">
      <c r="A99">
        <v>19.5</v>
      </c>
      <c r="B99">
        <f t="shared" si="5"/>
        <v>98</v>
      </c>
      <c r="C99">
        <f>IF(ISBLANK(A99), NA(),SMALL(A$2:A$141,B99))</f>
        <v>19.399999999999999</v>
      </c>
      <c r="D99">
        <f>IF(ISBLANK(A99),"",NORMDIST(C99, $K$8, $K$9, TRUE))</f>
        <v>0.70318219146983929</v>
      </c>
      <c r="E99">
        <f t="shared" si="3"/>
        <v>0.29681780853016071</v>
      </c>
      <c r="F99">
        <f>IF(ISBLANK(A99),"",SMALL(E$2:E$141,B99))</f>
        <v>0.67297824588845079</v>
      </c>
      <c r="G99">
        <f t="shared" si="4"/>
        <v>-145.89539871390656</v>
      </c>
      <c r="H99">
        <f>IF(A99="",NA(),NORMSINV((B99-0.3)/($K$10+0.4)))</f>
        <v>0.51255575706762879</v>
      </c>
    </row>
    <row r="100" spans="1:8" x14ac:dyDescent="0.35">
      <c r="A100">
        <v>20.399999999999999</v>
      </c>
      <c r="B100">
        <f t="shared" si="5"/>
        <v>99</v>
      </c>
      <c r="C100">
        <f>IF(ISBLANK(A100), NA(),SMALL(A$2:A$141,B100))</f>
        <v>19.399999999999999</v>
      </c>
      <c r="D100">
        <f>IF(ISBLANK(A100),"",NORMDIST(C100, $K$8, $K$9, TRUE))</f>
        <v>0.70318219146983929</v>
      </c>
      <c r="E100">
        <f t="shared" si="3"/>
        <v>0.29681780853016071</v>
      </c>
      <c r="F100">
        <f>IF(ISBLANK(A100),"",SMALL(E$2:E$141,B100))</f>
        <v>0.67297824588845079</v>
      </c>
      <c r="G100">
        <f t="shared" si="4"/>
        <v>-147.39176177763895</v>
      </c>
      <c r="H100">
        <f>IF(A100="",NA(),NORMSINV((B100-0.3)/($K$10+0.4)))</f>
        <v>0.53302381632619555</v>
      </c>
    </row>
    <row r="101" spans="1:8" x14ac:dyDescent="0.35">
      <c r="A101">
        <v>19.100000000000001</v>
      </c>
      <c r="B101">
        <f t="shared" si="5"/>
        <v>100</v>
      </c>
      <c r="C101">
        <f>IF(ISBLANK(A101), NA(),SMALL(A$2:A$141,B101))</f>
        <v>19.5</v>
      </c>
      <c r="D101">
        <f>IF(ISBLANK(A101),"",NORMDIST(C101, $K$8, $K$9, TRUE))</f>
        <v>0.7332995443238477</v>
      </c>
      <c r="E101">
        <f t="shared" si="3"/>
        <v>0.2667004556761523</v>
      </c>
      <c r="F101">
        <f>IF(ISBLANK(A101),"",SMALL(E$2:E$141,B101))</f>
        <v>0.67297824588845079</v>
      </c>
      <c r="G101">
        <f t="shared" si="4"/>
        <v>-140.54241256790837</v>
      </c>
      <c r="H101">
        <f>IF(A101="",NA(),NORMSINV((B101-0.3)/($K$10+0.4)))</f>
        <v>0.553717670947528</v>
      </c>
    </row>
    <row r="102" spans="1:8" x14ac:dyDescent="0.35">
      <c r="A102">
        <v>18.5</v>
      </c>
      <c r="B102">
        <f t="shared" si="5"/>
        <v>101</v>
      </c>
      <c r="C102">
        <f>IF(ISBLANK(A102), NA(),SMALL(A$2:A$141,B102))</f>
        <v>19.5</v>
      </c>
      <c r="D102">
        <f>IF(ISBLANK(A102),"",NORMDIST(C102, $K$8, $K$9, TRUE))</f>
        <v>0.7332995443238477</v>
      </c>
      <c r="E102">
        <f t="shared" si="3"/>
        <v>0.2667004556761523</v>
      </c>
      <c r="F102">
        <f>IF(ISBLANK(A102),"",SMALL(E$2:E$141,B102))</f>
        <v>0.67297824588845079</v>
      </c>
      <c r="G102">
        <f t="shared" si="4"/>
        <v>-141.95489912637979</v>
      </c>
      <c r="H102">
        <f>IF(A102="",NA(),NORMSINV((B102-0.3)/($K$10+0.4)))</f>
        <v>0.57465142473135711</v>
      </c>
    </row>
    <row r="103" spans="1:8" x14ac:dyDescent="0.35">
      <c r="A103">
        <v>18.3</v>
      </c>
      <c r="B103">
        <f t="shared" si="5"/>
        <v>102</v>
      </c>
      <c r="C103">
        <f>IF(ISBLANK(A103), NA(),SMALL(A$2:A$141,B103))</f>
        <v>19.5</v>
      </c>
      <c r="D103">
        <f>IF(ISBLANK(A103),"",NORMDIST(C103, $K$8, $K$9, TRUE))</f>
        <v>0.7332995443238477</v>
      </c>
      <c r="E103">
        <f t="shared" si="3"/>
        <v>0.2667004556761523</v>
      </c>
      <c r="F103">
        <f>IF(ISBLANK(A103),"",SMALL(E$2:E$141,B103))</f>
        <v>0.70450429314557261</v>
      </c>
      <c r="G103">
        <f t="shared" si="4"/>
        <v>-134.07375738903121</v>
      </c>
      <c r="H103">
        <f>IF(A103="",NA(),NORMSINV((B103-0.3)/($K$10+0.4)))</f>
        <v>0.59584010144197597</v>
      </c>
    </row>
    <row r="104" spans="1:8" x14ac:dyDescent="0.35">
      <c r="A104">
        <v>19.8</v>
      </c>
      <c r="B104">
        <f t="shared" si="5"/>
        <v>103</v>
      </c>
      <c r="C104">
        <f>IF(ISBLANK(A104), NA(),SMALL(A$2:A$141,B104))</f>
        <v>19.5</v>
      </c>
      <c r="D104">
        <f>IF(ISBLANK(A104),"",NORMDIST(C104, $K$8, $K$9, TRUE))</f>
        <v>0.7332995443238477</v>
      </c>
      <c r="E104">
        <f t="shared" si="3"/>
        <v>0.2667004556761523</v>
      </c>
      <c r="F104">
        <f>IF(ISBLANK(A104),"",SMALL(E$2:E$141,B104))</f>
        <v>0.70450429314557261</v>
      </c>
      <c r="G104">
        <f t="shared" si="4"/>
        <v>-135.39468110714975</v>
      </c>
      <c r="H104">
        <f>IF(A104="",NA(),NORMSINV((B104-0.3)/($K$10+0.4)))</f>
        <v>0.61729974191771353</v>
      </c>
    </row>
    <row r="105" spans="1:8" x14ac:dyDescent="0.35">
      <c r="A105">
        <v>19.100000000000001</v>
      </c>
      <c r="B105">
        <f t="shared" si="5"/>
        <v>104</v>
      </c>
      <c r="C105">
        <f>IF(ISBLANK(A105), NA(),SMALL(A$2:A$141,B105))</f>
        <v>19.600000000000001</v>
      </c>
      <c r="D105">
        <f>IF(ISBLANK(A105),"",NORMDIST(C105, $K$8, $K$9, TRUE))</f>
        <v>0.76178953315988984</v>
      </c>
      <c r="E105">
        <f t="shared" si="3"/>
        <v>0.23821046684011016</v>
      </c>
      <c r="F105">
        <f>IF(ISBLANK(A105),"",SMALL(E$2:E$141,B105))</f>
        <v>0.73455493771691294</v>
      </c>
      <c r="G105">
        <f t="shared" si="4"/>
        <v>-120.17911913105462</v>
      </c>
      <c r="H105">
        <f>IF(A105="",NA(),NORMSINV((B105-0.3)/($K$10+0.4)))</f>
        <v>0.63904751367660539</v>
      </c>
    </row>
    <row r="106" spans="1:8" x14ac:dyDescent="0.35">
      <c r="A106">
        <v>17.5</v>
      </c>
      <c r="B106">
        <f t="shared" si="5"/>
        <v>105</v>
      </c>
      <c r="C106">
        <f>IF(ISBLANK(A106), NA(),SMALL(A$2:A$141,B106))</f>
        <v>19.600000000000001</v>
      </c>
      <c r="D106">
        <f>IF(ISBLANK(A106),"",NORMDIST(C106, $K$8, $K$9, TRUE))</f>
        <v>0.76178953315988984</v>
      </c>
      <c r="E106">
        <f t="shared" si="3"/>
        <v>0.23821046684011016</v>
      </c>
      <c r="F106">
        <f>IF(ISBLANK(A106),"",SMALL(E$2:E$141,B106))</f>
        <v>0.73455493771691294</v>
      </c>
      <c r="G106">
        <f t="shared" si="4"/>
        <v>-121.34027004053341</v>
      </c>
      <c r="H106">
        <f>IF(A106="",NA(),NORMSINV((B106-0.3)/($K$10+0.4)))</f>
        <v>0.66110183505512932</v>
      </c>
    </row>
    <row r="107" spans="1:8" x14ac:dyDescent="0.35">
      <c r="A107">
        <v>18.5</v>
      </c>
      <c r="B107">
        <f t="shared" si="5"/>
        <v>106</v>
      </c>
      <c r="C107">
        <f>IF(ISBLANK(A107), NA(),SMALL(A$2:A$141,B107))</f>
        <v>19.600000000000001</v>
      </c>
      <c r="D107">
        <f>IF(ISBLANK(A107),"",NORMDIST(C107, $K$8, $K$9, TRUE))</f>
        <v>0.76178953315988984</v>
      </c>
      <c r="E107">
        <f t="shared" si="3"/>
        <v>0.23821046684011016</v>
      </c>
      <c r="F107">
        <f>IF(ISBLANK(A107),"",SMALL(E$2:E$141,B107))</f>
        <v>0.73455493771691294</v>
      </c>
      <c r="G107">
        <f t="shared" si="4"/>
        <v>-122.5014209500122</v>
      </c>
      <c r="H107">
        <f>IF(A107="",NA(),NORMSINV((B107-0.3)/($K$10+0.4)))</f>
        <v>0.68348251631360402</v>
      </c>
    </row>
    <row r="108" spans="1:8" x14ac:dyDescent="0.35">
      <c r="A108">
        <v>19.3</v>
      </c>
      <c r="B108">
        <f t="shared" si="5"/>
        <v>107</v>
      </c>
      <c r="C108">
        <f>IF(ISBLANK(A108), NA(),SMALL(A$2:A$141,B108))</f>
        <v>19.600000000000001</v>
      </c>
      <c r="D108">
        <f>IF(ISBLANK(A108),"",NORMDIST(C108, $K$8, $K$9, TRUE))</f>
        <v>0.76178953315988984</v>
      </c>
      <c r="E108">
        <f t="shared" si="3"/>
        <v>0.23821046684011016</v>
      </c>
      <c r="F108">
        <f>IF(ISBLANK(A108),"",SMALL(E$2:E$141,B108))</f>
        <v>0.73455493771691294</v>
      </c>
      <c r="G108">
        <f t="shared" si="4"/>
        <v>-123.662571859491</v>
      </c>
      <c r="H108">
        <f>IF(A108="",NA(),NORMSINV((B108-0.3)/($K$10+0.4)))</f>
        <v>0.70621092062998536</v>
      </c>
    </row>
    <row r="109" spans="1:8" x14ac:dyDescent="0.35">
      <c r="A109">
        <v>19.100000000000001</v>
      </c>
      <c r="B109">
        <f t="shared" si="5"/>
        <v>108</v>
      </c>
      <c r="C109">
        <f>IF(ISBLANK(A109), NA(),SMALL(A$2:A$141,B109))</f>
        <v>19.600000000000001</v>
      </c>
      <c r="D109">
        <f>IF(ISBLANK(A109),"",NORMDIST(C109, $K$8, $K$9, TRUE))</f>
        <v>0.76178953315988984</v>
      </c>
      <c r="E109">
        <f t="shared" si="3"/>
        <v>0.23821046684011016</v>
      </c>
      <c r="F109">
        <f>IF(ISBLANK(A109),"",SMALL(E$2:E$141,B109))</f>
        <v>0.76297212693412464</v>
      </c>
      <c r="G109">
        <f t="shared" si="4"/>
        <v>-116.66302993841977</v>
      </c>
      <c r="H109">
        <f>IF(A109="",NA(),NORMSINV((B109-0.3)/($K$10+0.4)))</f>
        <v>0.72931014850769149</v>
      </c>
    </row>
    <row r="110" spans="1:8" x14ac:dyDescent="0.35">
      <c r="A110">
        <v>17.399999999999999</v>
      </c>
      <c r="B110">
        <f t="shared" si="5"/>
        <v>109</v>
      </c>
      <c r="C110">
        <f>IF(ISBLANK(A110), NA(),SMALL(A$2:A$141,B110))</f>
        <v>19.7</v>
      </c>
      <c r="D110">
        <f>IF(ISBLANK(A110),"",NORMDIST(C110, $K$8, $K$9, TRUE))</f>
        <v>0.78852641879877505</v>
      </c>
      <c r="E110">
        <f t="shared" si="3"/>
        <v>0.21147358120122495</v>
      </c>
      <c r="F110">
        <f>IF(ISBLANK(A110),"",SMALL(E$2:E$141,B110))</f>
        <v>0.76297212693412464</v>
      </c>
      <c r="G110">
        <f t="shared" si="4"/>
        <v>-110.26272295461914</v>
      </c>
      <c r="H110">
        <f>IF(A110="",NA(),NORMSINV((B110-0.3)/($K$10+0.4)))</f>
        <v>0.7528052498747434</v>
      </c>
    </row>
    <row r="111" spans="1:8" x14ac:dyDescent="0.35">
      <c r="A111">
        <v>16.3</v>
      </c>
      <c r="B111">
        <f t="shared" si="5"/>
        <v>110</v>
      </c>
      <c r="C111">
        <f>IF(ISBLANK(A111), NA(),SMALL(A$2:A$141,B111))</f>
        <v>19.7</v>
      </c>
      <c r="D111">
        <f>IF(ISBLANK(A111),"",NORMDIST(C111, $K$8, $K$9, TRUE))</f>
        <v>0.78852641879877505</v>
      </c>
      <c r="E111">
        <f t="shared" si="3"/>
        <v>0.21147358120122495</v>
      </c>
      <c r="F111">
        <f>IF(ISBLANK(A111),"",SMALL(E$2:E$141,B111))</f>
        <v>0.76297212693412464</v>
      </c>
      <c r="G111">
        <f t="shared" si="4"/>
        <v>-111.27896924913175</v>
      </c>
      <c r="H111">
        <f>IF(A111="",NA(),NORMSINV((B111-0.3)/($K$10+0.4)))</f>
        <v>0.77672346909285528</v>
      </c>
    </row>
    <row r="112" spans="1:8" x14ac:dyDescent="0.35">
      <c r="A112">
        <v>18.2</v>
      </c>
      <c r="B112">
        <f t="shared" si="5"/>
        <v>111</v>
      </c>
      <c r="C112">
        <f>IF(ISBLANK(A112), NA(),SMALL(A$2:A$141,B112))</f>
        <v>19.7</v>
      </c>
      <c r="D112">
        <f>IF(ISBLANK(A112),"",NORMDIST(C112, $K$8, $K$9, TRUE))</f>
        <v>0.78852641879877505</v>
      </c>
      <c r="E112">
        <f t="shared" si="3"/>
        <v>0.21147358120122495</v>
      </c>
      <c r="F112">
        <f>IF(ISBLANK(A112),"",SMALL(E$2:E$141,B112))</f>
        <v>0.78963159647669512</v>
      </c>
      <c r="G112">
        <f t="shared" si="4"/>
        <v>-104.70496979477001</v>
      </c>
      <c r="H112">
        <f>IF(A112="",NA(),NORMSINV((B112-0.3)/($K$10+0.4)))</f>
        <v>0.80109452928194935</v>
      </c>
    </row>
    <row r="113" spans="1:8" x14ac:dyDescent="0.35">
      <c r="A113">
        <v>18.8</v>
      </c>
      <c r="B113">
        <f t="shared" si="5"/>
        <v>112</v>
      </c>
      <c r="C113">
        <f>IF(ISBLANK(A113), NA(),SMALL(A$2:A$141,B113))</f>
        <v>19.8</v>
      </c>
      <c r="D113">
        <f>IF(ISBLANK(A113),"",NORMDIST(C113, $K$8, $K$9, TRUE))</f>
        <v>0.81341914230495405</v>
      </c>
      <c r="E113">
        <f t="shared" si="3"/>
        <v>0.18658085769504595</v>
      </c>
      <c r="F113">
        <f>IF(ISBLANK(A113),"",SMALL(E$2:E$141,B113))</f>
        <v>0.78963159647669512</v>
      </c>
      <c r="G113">
        <f t="shared" si="4"/>
        <v>-98.721548734246483</v>
      </c>
      <c r="H113">
        <f>IF(A113="",NA(),NORMSINV((B113-0.3)/($K$10+0.4)))</f>
        <v>0.8259509638725272</v>
      </c>
    </row>
    <row r="114" spans="1:8" x14ac:dyDescent="0.35">
      <c r="A114">
        <v>18.3</v>
      </c>
      <c r="B114">
        <f t="shared" si="5"/>
        <v>113</v>
      </c>
      <c r="C114">
        <f>IF(ISBLANK(A114), NA(),SMALL(A$2:A$141,B114))</f>
        <v>19.8</v>
      </c>
      <c r="D114">
        <f>IF(ISBLANK(A114),"",NORMDIST(C114, $K$8, $K$9, TRUE))</f>
        <v>0.81341914230495405</v>
      </c>
      <c r="E114">
        <f t="shared" si="3"/>
        <v>0.18658085769504595</v>
      </c>
      <c r="F114">
        <f>IF(ISBLANK(A114),"",SMALL(E$2:E$141,B114))</f>
        <v>0.78963159647669512</v>
      </c>
      <c r="G114">
        <f t="shared" si="4"/>
        <v>-99.606943790159008</v>
      </c>
      <c r="H114">
        <f>IF(A114="",NA(),NORMSINV((B114-0.3)/($K$10+0.4)))</f>
        <v>0.85132850522611758</v>
      </c>
    </row>
    <row r="115" spans="1:8" x14ac:dyDescent="0.35">
      <c r="A115">
        <v>17.899999999999999</v>
      </c>
      <c r="B115">
        <f t="shared" si="5"/>
        <v>114</v>
      </c>
      <c r="C115">
        <f>IF(ISBLANK(A115), NA(),SMALL(A$2:A$141,B115))</f>
        <v>19.8</v>
      </c>
      <c r="D115">
        <f>IF(ISBLANK(A115),"",NORMDIST(C115, $K$8, $K$9, TRUE))</f>
        <v>0.81341914230495405</v>
      </c>
      <c r="E115">
        <f t="shared" si="3"/>
        <v>0.18658085769504595</v>
      </c>
      <c r="F115">
        <f>IF(ISBLANK(A115),"",SMALL(E$2:E$141,B115))</f>
        <v>0.81444377777867405</v>
      </c>
      <c r="G115">
        <f t="shared" si="4"/>
        <v>-93.469209483261807</v>
      </c>
      <c r="H115">
        <f>IF(A115="",NA(),NORMSINV((B115-0.3)/($K$10+0.4)))</f>
        <v>0.87726654265007264</v>
      </c>
    </row>
    <row r="116" spans="1:8" x14ac:dyDescent="0.35">
      <c r="A116">
        <v>18.3</v>
      </c>
      <c r="B116">
        <f t="shared" si="5"/>
        <v>115</v>
      </c>
      <c r="C116">
        <f>IF(ISBLANK(A116), NA(),SMALL(A$2:A$141,B116))</f>
        <v>19.899999999999999</v>
      </c>
      <c r="D116">
        <f>IF(ISBLANK(A116),"",NORMDIST(C116, $K$8, $K$9, TRUE))</f>
        <v>0.83641115916717079</v>
      </c>
      <c r="E116">
        <f t="shared" si="3"/>
        <v>0.16358884083282921</v>
      </c>
      <c r="F116">
        <f>IF(ISBLANK(A116),"",SMALL(E$2:E$141,B116))</f>
        <v>0.83735358555305162</v>
      </c>
      <c r="G116">
        <f t="shared" si="4"/>
        <v>-81.55693555877626</v>
      </c>
      <c r="H116">
        <f>IF(A116="",NA(),NORMSINV((B116-0.3)/($K$10+0.4)))</f>
        <v>0.90380866536633531</v>
      </c>
    </row>
    <row r="117" spans="1:8" x14ac:dyDescent="0.35">
      <c r="A117">
        <v>19.600000000000001</v>
      </c>
      <c r="B117">
        <f t="shared" si="5"/>
        <v>116</v>
      </c>
      <c r="C117">
        <f>IF(ISBLANK(A117), NA(),SMALL(A$2:A$141,B117))</f>
        <v>19.899999999999999</v>
      </c>
      <c r="D117">
        <f>IF(ISBLANK(A117),"",NORMDIST(C117, $K$8, $K$9, TRUE))</f>
        <v>0.83641115916717079</v>
      </c>
      <c r="E117">
        <f t="shared" si="3"/>
        <v>0.16358884083282921</v>
      </c>
      <c r="F117">
        <f>IF(ISBLANK(A117),"",SMALL(E$2:E$141,B117))</f>
        <v>0.83735358555305162</v>
      </c>
      <c r="G117">
        <f t="shared" si="4"/>
        <v>-82.269223205577788</v>
      </c>
      <c r="H117">
        <f>IF(A117="",NA(),NORMSINV((B117-0.3)/($K$10+0.4)))</f>
        <v>0.93100331023794303</v>
      </c>
    </row>
    <row r="118" spans="1:8" x14ac:dyDescent="0.35">
      <c r="A118">
        <v>19.600000000000001</v>
      </c>
      <c r="B118">
        <f t="shared" si="5"/>
        <v>117</v>
      </c>
      <c r="C118">
        <f>IF(ISBLANK(A118), NA(),SMALL(A$2:A$141,B118))</f>
        <v>19.899999999999999</v>
      </c>
      <c r="D118">
        <f>IF(ISBLANK(A118),"",NORMDIST(C118, $K$8, $K$9, TRUE))</f>
        <v>0.83641115916717079</v>
      </c>
      <c r="E118">
        <f t="shared" si="3"/>
        <v>0.16358884083282921</v>
      </c>
      <c r="F118">
        <f>IF(ISBLANK(A118),"",SMALL(E$2:E$141,B118))</f>
        <v>0.83735358555305162</v>
      </c>
      <c r="G118">
        <f t="shared" si="4"/>
        <v>-82.98151085237933</v>
      </c>
      <c r="H118">
        <f>IF(A118="",NA(),NORMSINV((B118-0.3)/($K$10+0.4)))</f>
        <v>0.95890453968260358</v>
      </c>
    </row>
    <row r="119" spans="1:8" x14ac:dyDescent="0.35">
      <c r="A119">
        <v>21</v>
      </c>
      <c r="B119">
        <f t="shared" si="5"/>
        <v>118</v>
      </c>
      <c r="C119">
        <f>IF(ISBLANK(A119), NA(),SMALL(A$2:A$141,B119))</f>
        <v>19.899999999999999</v>
      </c>
      <c r="D119">
        <f>IF(ISBLANK(A119),"",NORMDIST(C119, $K$8, $K$9, TRUE))</f>
        <v>0.83641115916717079</v>
      </c>
      <c r="E119">
        <f t="shared" si="3"/>
        <v>0.16358884083282921</v>
      </c>
      <c r="F119">
        <f>IF(ISBLANK(A119),"",SMALL(E$2:E$141,B119))</f>
        <v>0.85833916675858113</v>
      </c>
      <c r="G119">
        <f t="shared" si="4"/>
        <v>-77.876868072050328</v>
      </c>
      <c r="H119">
        <f>IF(A119="",NA(),NORMSINV((B119-0.3)/($K$10+0.4)))</f>
        <v>0.98757298273868099</v>
      </c>
    </row>
    <row r="120" spans="1:8" x14ac:dyDescent="0.35">
      <c r="A120">
        <v>18</v>
      </c>
      <c r="B120">
        <f t="shared" si="5"/>
        <v>119</v>
      </c>
      <c r="C120">
        <f>IF(ISBLANK(A120), NA(),SMALL(A$2:A$141,B120))</f>
        <v>20</v>
      </c>
      <c r="D120">
        <f>IF(ISBLANK(A120),"",NORMDIST(C120, $K$8, $K$9, TRUE))</f>
        <v>0.85747923051591513</v>
      </c>
      <c r="E120">
        <f t="shared" si="3"/>
        <v>0.14252076948408487</v>
      </c>
      <c r="F120">
        <f>IF(ISBLANK(A120),"",SMALL(E$2:E$141,B120))</f>
        <v>0.87740973417886847</v>
      </c>
      <c r="G120">
        <f t="shared" si="4"/>
        <v>-67.435865570235407</v>
      </c>
      <c r="H120">
        <f>IF(A120="",NA(),NORMSINV((B120-0.3)/($K$10+0.4)))</f>
        <v>1.0170769824594872</v>
      </c>
    </row>
    <row r="121" spans="1:8" x14ac:dyDescent="0.35">
      <c r="A121">
        <v>17.899999999999999</v>
      </c>
      <c r="B121">
        <f t="shared" si="5"/>
        <v>120</v>
      </c>
      <c r="C121">
        <f>IF(ISBLANK(A121), NA(),SMALL(A$2:A$141,B121))</f>
        <v>20</v>
      </c>
      <c r="D121">
        <f>IF(ISBLANK(A121),"",NORMDIST(C121, $K$8, $K$9, TRUE))</f>
        <v>0.85747923051591513</v>
      </c>
      <c r="E121">
        <f t="shared" si="3"/>
        <v>0.14252076948408487</v>
      </c>
      <c r="F121">
        <f>IF(ISBLANK(A121),"",SMALL(E$2:E$141,B121))</f>
        <v>0.87740973417886847</v>
      </c>
      <c r="G121">
        <f t="shared" si="4"/>
        <v>-68.004944604583386</v>
      </c>
      <c r="H121">
        <f>IF(A121="",NA(),NORMSINV((B121-0.3)/($K$10+0.4)))</f>
        <v>1.0474940068175926</v>
      </c>
    </row>
    <row r="122" spans="1:8" x14ac:dyDescent="0.35">
      <c r="A122">
        <v>18.100000000000001</v>
      </c>
      <c r="B122">
        <f t="shared" si="5"/>
        <v>121</v>
      </c>
      <c r="C122">
        <f>IF(ISBLANK(A122), NA(),SMALL(A$2:A$141,B122))</f>
        <v>20</v>
      </c>
      <c r="D122">
        <f>IF(ISBLANK(A122),"",NORMDIST(C122, $K$8, $K$9, TRUE))</f>
        <v>0.85747923051591513</v>
      </c>
      <c r="E122">
        <f t="shared" si="3"/>
        <v>0.14252076948408487</v>
      </c>
      <c r="F122">
        <f>IF(ISBLANK(A122),"",SMALL(E$2:E$141,B122))</f>
        <v>0.87740973417886847</v>
      </c>
      <c r="G122">
        <f t="shared" si="4"/>
        <v>-68.574023638931365</v>
      </c>
      <c r="H122">
        <f>IF(A122="",NA(),NORMSINV((B122-0.3)/($K$10+0.4)))</f>
        <v>1.0789123997706274</v>
      </c>
    </row>
    <row r="123" spans="1:8" x14ac:dyDescent="0.35">
      <c r="A123">
        <v>19.5</v>
      </c>
      <c r="B123">
        <f t="shared" si="5"/>
        <v>122</v>
      </c>
      <c r="C123">
        <f>IF(ISBLANK(A123), NA(),SMALL(A$2:A$141,B123))</f>
        <v>20.100000000000001</v>
      </c>
      <c r="D123">
        <f>IF(ISBLANK(A123),"",NORMDIST(C123, $K$8, $K$9, TRUE))</f>
        <v>0.8766312929389759</v>
      </c>
      <c r="E123">
        <f t="shared" si="3"/>
        <v>0.1233687070610241</v>
      </c>
      <c r="F123">
        <f>IF(ISBLANK(A123),"",SMALL(E$2:E$141,B123))</f>
        <v>0.89460264004271495</v>
      </c>
      <c r="G123">
        <f t="shared" si="4"/>
        <v>-59.059796600000979</v>
      </c>
      <c r="H123">
        <f>IF(A123="",NA(),NORMSINV((B123-0.3)/($K$10+0.4)))</f>
        <v>1.1114335766029086</v>
      </c>
    </row>
    <row r="124" spans="1:8" x14ac:dyDescent="0.35">
      <c r="A124">
        <v>17.100000000000001</v>
      </c>
      <c r="B124">
        <f t="shared" si="5"/>
        <v>123</v>
      </c>
      <c r="C124">
        <f>IF(ISBLANK(A124), NA(),SMALL(A$2:A$141,B124))</f>
        <v>20.100000000000001</v>
      </c>
      <c r="D124">
        <f>IF(ISBLANK(A124),"",NORMDIST(C124, $K$8, $K$9, TRUE))</f>
        <v>0.8766312929389759</v>
      </c>
      <c r="E124">
        <f t="shared" si="3"/>
        <v>0.1233687070610241</v>
      </c>
      <c r="F124">
        <f>IF(ISBLANK(A124),"",SMALL(E$2:E$141,B124))</f>
        <v>0.89460264004271495</v>
      </c>
      <c r="G124">
        <f t="shared" si="4"/>
        <v>-59.545885460906341</v>
      </c>
      <c r="H124">
        <f>IF(A124="",NA(),NORMSINV((B124-0.3)/($K$10+0.4)))</f>
        <v>1.1451748070146457</v>
      </c>
    </row>
    <row r="125" spans="1:8" x14ac:dyDescent="0.35">
      <c r="A125">
        <v>18.899999999999999</v>
      </c>
      <c r="B125">
        <f t="shared" si="5"/>
        <v>124</v>
      </c>
      <c r="C125">
        <f>IF(ISBLANK(A125), NA(),SMALL(A$2:A$141,B125))</f>
        <v>20.2</v>
      </c>
      <c r="D125">
        <f>IF(ISBLANK(A125),"",NORMDIST(C125, $K$8, $K$9, TRUE))</f>
        <v>0.89390356115745051</v>
      </c>
      <c r="E125">
        <f t="shared" si="3"/>
        <v>0.10609643884254949</v>
      </c>
      <c r="F125">
        <f>IF(ISBLANK(A125),"",SMALL(E$2:E$141,B125))</f>
        <v>0.90997986656660912</v>
      </c>
      <c r="G125">
        <f t="shared" si="4"/>
        <v>-51.003076293017344</v>
      </c>
      <c r="H125">
        <f>IF(A125="",NA(),NORMSINV((B125-0.3)/($K$10+0.4)))</f>
        <v>1.1802727868295286</v>
      </c>
    </row>
    <row r="126" spans="1:8" x14ac:dyDescent="0.35">
      <c r="A126">
        <v>18.5</v>
      </c>
      <c r="B126">
        <f t="shared" si="5"/>
        <v>125</v>
      </c>
      <c r="C126">
        <f>IF(ISBLANK(A126), NA(),SMALL(A$2:A$141,B126))</f>
        <v>20.3</v>
      </c>
      <c r="D126">
        <f>IF(ISBLANK(A126),"",NORMDIST(C126, $K$8, $K$9, TRUE))</f>
        <v>0.90935703975345916</v>
      </c>
      <c r="E126">
        <f t="shared" si="3"/>
        <v>9.0642960246540838E-2</v>
      </c>
      <c r="F126">
        <f>IF(ISBLANK(A126),"",SMALL(E$2:E$141,B126))</f>
        <v>0.90997986656660912</v>
      </c>
      <c r="G126">
        <f t="shared" si="4"/>
        <v>-47.148220537884661</v>
      </c>
      <c r="H126">
        <f>IF(A126="",NA(),NORMSINV((B126-0.3)/($K$10+0.4)))</f>
        <v>1.2168882845316809</v>
      </c>
    </row>
    <row r="127" spans="1:8" x14ac:dyDescent="0.35">
      <c r="A127">
        <v>19.2</v>
      </c>
      <c r="B127">
        <f t="shared" si="5"/>
        <v>126</v>
      </c>
      <c r="C127">
        <f>IF(ISBLANK(A127), NA(),SMALL(A$2:A$141,B127))</f>
        <v>20.399999999999999</v>
      </c>
      <c r="D127">
        <f>IF(ISBLANK(A127),"",NORMDIST(C127, $K$8, $K$9, TRUE))</f>
        <v>0.92307363087199978</v>
      </c>
      <c r="E127">
        <f t="shared" si="3"/>
        <v>7.6926369128000216E-2</v>
      </c>
      <c r="F127">
        <f>IF(ISBLANK(A127),"",SMALL(E$2:E$141,B127))</f>
        <v>0.90997986656660912</v>
      </c>
      <c r="G127">
        <f t="shared" si="4"/>
        <v>-43.769148729429077</v>
      </c>
      <c r="H127">
        <f>IF(A127="",NA(),NORMSINV((B127-0.3)/($K$10+0.4)))</f>
        <v>1.2552122784689139</v>
      </c>
    </row>
    <row r="128" spans="1:8" x14ac:dyDescent="0.35">
      <c r="A128">
        <v>20.5</v>
      </c>
      <c r="B128">
        <f t="shared" si="5"/>
        <v>127</v>
      </c>
      <c r="C128">
        <f>IF(ISBLANK(A128), NA(),SMALL(A$2:A$141,B128))</f>
        <v>20.399999999999999</v>
      </c>
      <c r="D128">
        <f>IF(ISBLANK(A128),"",NORMDIST(C128, $K$8, $K$9, TRUE))</f>
        <v>0.92307363087199978</v>
      </c>
      <c r="E128">
        <f t="shared" si="3"/>
        <v>7.6926369128000216E-2</v>
      </c>
      <c r="F128">
        <f>IF(ISBLANK(A128),"",SMALL(E$2:E$141,B128))</f>
        <v>0.90997986656660912</v>
      </c>
      <c r="G128">
        <f t="shared" si="4"/>
        <v>-44.11790688663568</v>
      </c>
      <c r="H128">
        <f>IF(A128="",NA(),NORMSINV((B128-0.3)/($K$10+0.4)))</f>
        <v>1.2954742022093346</v>
      </c>
    </row>
    <row r="129" spans="1:8" x14ac:dyDescent="0.35">
      <c r="A129">
        <v>18.3</v>
      </c>
      <c r="B129">
        <f t="shared" si="5"/>
        <v>128</v>
      </c>
      <c r="C129">
        <f>IF(ISBLANK(A129), NA(),SMALL(A$2:A$141,B129))</f>
        <v>20.399999999999999</v>
      </c>
      <c r="D129">
        <f>IF(ISBLANK(A129),"",NORMDIST(C129, $K$8, $K$9, TRUE))</f>
        <v>0.92307363087199978</v>
      </c>
      <c r="E129">
        <f t="shared" si="3"/>
        <v>7.6926369128000216E-2</v>
      </c>
      <c r="F129">
        <f>IF(ISBLANK(A129),"",SMALL(E$2:E$141,B129))</f>
        <v>0.92362412055436793</v>
      </c>
      <c r="G129">
        <f t="shared" si="4"/>
        <v>-40.671571870489018</v>
      </c>
      <c r="H129">
        <f>IF(A129="",NA(),NORMSINV((B129-0.3)/($K$10+0.4)))</f>
        <v>1.3379532377585106</v>
      </c>
    </row>
    <row r="130" spans="1:8" x14ac:dyDescent="0.35">
      <c r="A130">
        <v>19.399999999999999</v>
      </c>
      <c r="B130">
        <f t="shared" si="5"/>
        <v>129</v>
      </c>
      <c r="C130">
        <f>IF(ISBLANK(A130), NA(),SMALL(A$2:A$141,B130))</f>
        <v>20.5</v>
      </c>
      <c r="D130">
        <f>IF(ISBLANK(A130),"",NORMDIST(C130, $K$8, $K$9, TRUE))</f>
        <v>0.93515202472139491</v>
      </c>
      <c r="E130">
        <f t="shared" si="3"/>
        <v>6.4847975278605086E-2</v>
      </c>
      <c r="F130">
        <f>IF(ISBLANK(A130),"",SMALL(E$2:E$141,B130))</f>
        <v>0.92362412055436793</v>
      </c>
      <c r="G130">
        <f t="shared" si="4"/>
        <v>-37.649537706313268</v>
      </c>
      <c r="H130">
        <f>IF(A130="",NA(),NORMSINV((B130-0.3)/($K$10+0.4)))</f>
        <v>1.3829941271006378</v>
      </c>
    </row>
    <row r="131" spans="1:8" x14ac:dyDescent="0.35">
      <c r="A131">
        <v>21.4</v>
      </c>
      <c r="B131">
        <f t="shared" si="5"/>
        <v>130</v>
      </c>
      <c r="C131">
        <f>IF(ISBLANK(A131), NA(),SMALL(A$2:A$141,B131))</f>
        <v>20.5</v>
      </c>
      <c r="D131">
        <f>IF(ISBLANK(A131),"",NORMDIST(C131, $K$8, $K$9, TRUE))</f>
        <v>0.93515202472139491</v>
      </c>
      <c r="E131">
        <f t="shared" ref="E131:E141" si="6">IF(ISBLANK(A131), "", 1-D131)</f>
        <v>6.4847975278605086E-2</v>
      </c>
      <c r="F131">
        <f>IF(ISBLANK(A131),"",SMALL(E$2:E$141,B131))</f>
        <v>0.93563471864611425</v>
      </c>
      <c r="G131">
        <f t="shared" ref="G131:G141" si="7">IF(ISBLANK(A131),"",(2*B131-1)*(LN(D131)+LN(F131)))</f>
        <v>-34.596263294680398</v>
      </c>
      <c r="H131">
        <f>IF(A131="",NA(),NORMSINV((B131-0.3)/($K$10+0.4)))</f>
        <v>1.4310298776354489</v>
      </c>
    </row>
    <row r="132" spans="1:8" x14ac:dyDescent="0.35">
      <c r="A132">
        <v>19</v>
      </c>
      <c r="B132">
        <f t="shared" ref="B132:B141" si="8">IF(ISBLANK(A132),"",B131+1)</f>
        <v>131</v>
      </c>
      <c r="C132">
        <f>IF(ISBLANK(A132), NA(),SMALL(A$2:A$141,B132))</f>
        <v>20.5</v>
      </c>
      <c r="D132">
        <f>IF(ISBLANK(A132),"",NORMDIST(C132, $K$8, $K$9, TRUE))</f>
        <v>0.93515202472139491</v>
      </c>
      <c r="E132">
        <f t="shared" si="6"/>
        <v>6.4847975278605086E-2</v>
      </c>
      <c r="F132">
        <f>IF(ISBLANK(A132),"",SMALL(E$2:E$141,B132))</f>
        <v>0.93563471864611425</v>
      </c>
      <c r="G132">
        <f t="shared" si="7"/>
        <v>-34.863415906994533</v>
      </c>
      <c r="H132">
        <f>IF(A132="",NA(),NORMSINV((B132-0.3)/($K$10+0.4)))</f>
        <v>1.4826153436092886</v>
      </c>
    </row>
    <row r="133" spans="1:8" x14ac:dyDescent="0.35">
      <c r="A133">
        <v>18.600000000000001</v>
      </c>
      <c r="B133">
        <f t="shared" si="8"/>
        <v>132</v>
      </c>
      <c r="C133">
        <f>IF(ISBLANK(A133), NA(),SMALL(A$2:A$141,B133))</f>
        <v>20.5</v>
      </c>
      <c r="D133">
        <f>IF(ISBLANK(A133),"",NORMDIST(C133, $K$8, $K$9, TRUE))</f>
        <v>0.93515202472139491</v>
      </c>
      <c r="E133">
        <f t="shared" si="6"/>
        <v>6.4847975278605086E-2</v>
      </c>
      <c r="F133">
        <f>IF(ISBLANK(A133),"",SMALL(E$2:E$141,B133))</f>
        <v>0.93563471864611425</v>
      </c>
      <c r="G133">
        <f t="shared" si="7"/>
        <v>-35.130568519308667</v>
      </c>
      <c r="H133">
        <f>IF(A133="",NA(),NORMSINV((B133-0.3)/($K$10+0.4)))</f>
        <v>1.5384786536137618</v>
      </c>
    </row>
    <row r="134" spans="1:8" x14ac:dyDescent="0.35">
      <c r="A134">
        <v>19.5</v>
      </c>
      <c r="B134">
        <f t="shared" si="8"/>
        <v>133</v>
      </c>
      <c r="C134">
        <f>IF(ISBLANK(A134), NA(),SMALL(A$2:A$141,B134))</f>
        <v>20.6</v>
      </c>
      <c r="D134">
        <f>IF(ISBLANK(A134),"",NORMDIST(C134, $K$8, $K$9, TRUE))</f>
        <v>0.94570354983298455</v>
      </c>
      <c r="E134">
        <f t="shared" si="6"/>
        <v>5.4296450167015453E-2</v>
      </c>
      <c r="F134">
        <f>IF(ISBLANK(A134),"",SMALL(E$2:E$141,B134))</f>
        <v>0.93563471864611425</v>
      </c>
      <c r="G134">
        <f t="shared" si="7"/>
        <v>-32.424410978357137</v>
      </c>
      <c r="H134">
        <f>IF(A134="",NA(),NORMSINV((B134-0.3)/($K$10+0.4)))</f>
        <v>1.599603328089954</v>
      </c>
    </row>
    <row r="135" spans="1:8" x14ac:dyDescent="0.35">
      <c r="A135">
        <v>17.399999999999999</v>
      </c>
      <c r="B135">
        <f t="shared" si="8"/>
        <v>134</v>
      </c>
      <c r="C135">
        <f>IF(ISBLANK(A135), NA(),SMALL(A$2:A$141,B135))</f>
        <v>20.6</v>
      </c>
      <c r="D135">
        <f>IF(ISBLANK(A135),"",NORMDIST(C135, $K$8, $K$9, TRUE))</f>
        <v>0.94570354983298455</v>
      </c>
      <c r="E135">
        <f t="shared" si="6"/>
        <v>5.4296450167015453E-2</v>
      </c>
      <c r="F135">
        <f>IF(ISBLANK(A135),"",SMALL(E$2:E$141,B135))</f>
        <v>0.9552105013381671</v>
      </c>
      <c r="G135">
        <f t="shared" si="7"/>
        <v>-27.140462918530027</v>
      </c>
      <c r="H135">
        <f>IF(A135="",NA(),NORMSINV((B135-0.3)/($K$10+0.4)))</f>
        <v>1.6673662758155794</v>
      </c>
    </row>
    <row r="136" spans="1:8" x14ac:dyDescent="0.35">
      <c r="A136">
        <v>18.5</v>
      </c>
      <c r="B136">
        <f t="shared" si="8"/>
        <v>135</v>
      </c>
      <c r="C136">
        <f>IF(ISBLANK(A136), NA(),SMALL(A$2:A$141,B136))</f>
        <v>20.7</v>
      </c>
      <c r="D136">
        <f>IF(ISBLANK(A136),"",NORMDIST(C136, $K$8, $K$9, TRUE))</f>
        <v>0.95484814202237589</v>
      </c>
      <c r="E136">
        <f t="shared" si="6"/>
        <v>4.515185797762411E-2</v>
      </c>
      <c r="F136">
        <f>IF(ISBLANK(A136),"",SMALL(E$2:E$141,B136))</f>
        <v>0.9630207972228062</v>
      </c>
      <c r="G136">
        <f t="shared" si="7"/>
        <v>-22.564590448057935</v>
      </c>
      <c r="H136">
        <f>IF(A136="",NA(),NORMSINV((B136-0.3)/($K$10+0.4)))</f>
        <v>1.7437850334621006</v>
      </c>
    </row>
    <row r="137" spans="1:8" x14ac:dyDescent="0.35">
      <c r="A137">
        <v>18.399999999999999</v>
      </c>
      <c r="B137">
        <f t="shared" si="8"/>
        <v>136</v>
      </c>
      <c r="C137">
        <f>IF(ISBLANK(A137), NA(),SMALL(A$2:A$141,B137))</f>
        <v>20.8</v>
      </c>
      <c r="D137">
        <f>IF(ISBLANK(A137),"",NORMDIST(C137, $K$8, $K$9, TRUE))</f>
        <v>0.96271056680339862</v>
      </c>
      <c r="E137">
        <f t="shared" si="6"/>
        <v>3.7289433196601385E-2</v>
      </c>
      <c r="F137">
        <f>IF(ISBLANK(A137),"",SMALL(E$2:E$141,B137))</f>
        <v>0.97531407800048275</v>
      </c>
      <c r="G137">
        <f t="shared" si="7"/>
        <v>-17.07251074122718</v>
      </c>
      <c r="H137">
        <f>IF(A137="",NA(),NORMSINV((B137-0.3)/($K$10+0.4)))</f>
        <v>1.8319990177530474</v>
      </c>
    </row>
    <row r="138" spans="1:8" x14ac:dyDescent="0.35">
      <c r="A138">
        <v>18.3</v>
      </c>
      <c r="B138">
        <f t="shared" si="8"/>
        <v>137</v>
      </c>
      <c r="C138">
        <f>IF(ISBLANK(A138), NA(),SMALL(A$2:A$141,B138))</f>
        <v>20.9</v>
      </c>
      <c r="D138">
        <f>IF(ISBLANK(A138),"",NORMDIST(C138, $K$8, $K$9, TRUE))</f>
        <v>0.9694170018064111</v>
      </c>
      <c r="E138">
        <f t="shared" si="6"/>
        <v>3.0582998193588895E-2</v>
      </c>
      <c r="F138">
        <f>IF(ISBLANK(A138),"",SMALL(E$2:E$141,B138))</f>
        <v>0.9839780362132895</v>
      </c>
      <c r="G138">
        <f t="shared" si="7"/>
        <v>-12.888908853117441</v>
      </c>
      <c r="H138">
        <f>IF(A138="",NA(),NORMSINV((B138-0.3)/($K$10+0.4)))</f>
        <v>1.9373174317326829</v>
      </c>
    </row>
    <row r="139" spans="1:8" x14ac:dyDescent="0.35">
      <c r="A139">
        <v>20.7</v>
      </c>
      <c r="B139">
        <f t="shared" si="8"/>
        <v>138</v>
      </c>
      <c r="C139">
        <f>IF(ISBLANK(A139), NA(),SMALL(A$2:A$141,B139))</f>
        <v>20.9</v>
      </c>
      <c r="D139">
        <f>IF(ISBLANK(A139),"",NORMDIST(C139, $K$8, $K$9, TRUE))</f>
        <v>0.9694170018064111</v>
      </c>
      <c r="E139">
        <f t="shared" si="6"/>
        <v>3.0582998193588895E-2</v>
      </c>
      <c r="F139">
        <f>IF(ISBLANK(A139),"",SMALL(E$2:E$141,B139))</f>
        <v>0.9872291587579769</v>
      </c>
      <c r="G139">
        <f t="shared" si="7"/>
        <v>-12.076214336576713</v>
      </c>
      <c r="H139">
        <f>IF(A139="",NA(),NORMSINV((B139-0.3)/($K$10+0.4)))</f>
        <v>2.0699018308950485</v>
      </c>
    </row>
    <row r="140" spans="1:8" x14ac:dyDescent="0.35">
      <c r="A140">
        <v>19.3</v>
      </c>
      <c r="B140">
        <f t="shared" si="8"/>
        <v>139</v>
      </c>
      <c r="C140">
        <f>IF(ISBLANK(A140), NA(),SMALL(A$2:A$141,B140))</f>
        <v>21</v>
      </c>
      <c r="D140">
        <f>IF(ISBLANK(A140),"",NORMDIST(C140, $K$8, $K$9, TRUE))</f>
        <v>0.9750920557104219</v>
      </c>
      <c r="E140">
        <f t="shared" si="6"/>
        <v>2.4907944289578099E-2</v>
      </c>
      <c r="F140">
        <f>IF(ISBLANK(A140),"",SMALL(E$2:E$141,B140))</f>
        <v>0.9872291587579769</v>
      </c>
      <c r="G140">
        <f t="shared" si="7"/>
        <v>-10.547186557121458</v>
      </c>
      <c r="H140">
        <f>IF(A140="",NA(),NORMSINV((B140-0.3)/($K$10+0.4)))</f>
        <v>2.2536765409986268</v>
      </c>
    </row>
    <row r="141" spans="1:8" x14ac:dyDescent="0.35">
      <c r="A141">
        <v>17.7</v>
      </c>
      <c r="B141">
        <f t="shared" si="8"/>
        <v>140</v>
      </c>
      <c r="C141">
        <f>IF(ISBLANK(A141), NA(),SMALL(A$2:A$141,B141))</f>
        <v>21.4</v>
      </c>
      <c r="D141">
        <f>IF(ISBLANK(A141),"",NORMDIST(C141, $K$8, $K$9, TRUE))</f>
        <v>0.98978981773614483</v>
      </c>
      <c r="E141">
        <f t="shared" si="6"/>
        <v>1.0210182263855172E-2</v>
      </c>
      <c r="F141">
        <f>IF(ISBLANK(A141),"",SMALL(E$2:E$141,B141))</f>
        <v>0.99205878170058803</v>
      </c>
      <c r="G141">
        <f t="shared" si="7"/>
        <v>-5.0877272152724462</v>
      </c>
      <c r="H141">
        <f>IF(A141="",NA(),NORMSINV((B141-0.3)/($K$10+0.4)))</f>
        <v>2.5768157056643521</v>
      </c>
    </row>
  </sheetData>
  <phoneticPr fontId="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Contoh 1</vt:lpstr>
      <vt:lpstr>Contoh 2</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Mr.Bill</dc:creator>
  <cp:lastModifiedBy>Bakti</cp:lastModifiedBy>
  <dcterms:created xsi:type="dcterms:W3CDTF">2011-06-28T16:37:09Z</dcterms:created>
  <dcterms:modified xsi:type="dcterms:W3CDTF">2020-04-14T02:25:01Z</dcterms:modified>
</cp:coreProperties>
</file>