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laji work\PROGRAM\DIABLO\"/>
    </mc:Choice>
  </mc:AlternateContent>
  <xr:revisionPtr revIDLastSave="0" documentId="13_ncr:1_{80E010E3-F42E-4170-93CD-B7717010DCF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S(R,S)" sheetId="3" r:id="rId1"/>
    <sheet name="Tables" sheetId="1" r:id="rId2"/>
    <sheet name="Diablo" sheetId="2" r:id="rId3"/>
  </sheets>
  <externalReferences>
    <externalReference r:id="rId4"/>
    <externalReference r:id="rId5"/>
    <externalReference r:id="rId6"/>
  </externalReferences>
  <definedNames>
    <definedName name="alpha" hidden="1">[1]Factors!$B$22:$B$53</definedName>
    <definedName name="alpha2" hidden="1">[1]Factors!$O$22:$O$53</definedName>
    <definedName name="beta2" hidden="1">[1]Factors!$P$21:$Z$21</definedName>
    <definedName name="Bolt" localSheetId="0">[2]Tables!$I$7:$I$17</definedName>
    <definedName name="Bolt">Tables!$I$7:$I$17</definedName>
    <definedName name="BoltDia" localSheetId="0">[2]Tables!$V$5:$V$27</definedName>
    <definedName name="BoltDia">Tables!$V$5:$V$27</definedName>
    <definedName name="BoltGrade" localSheetId="0">[2]Tables!$I$7:$M$17</definedName>
    <definedName name="BoltGrade">Tables!$I$7:$M$17</definedName>
    <definedName name="BucklingClass" localSheetId="0">[2]Tables!$E$23:$H$24</definedName>
    <definedName name="BucklingClass">Tables!$E$23:$H$24</definedName>
    <definedName name="Building_Type" localSheetId="0">[2]Seismic!$X$51:$X$53</definedName>
    <definedName name="Building_Type">[3]Seismic!$X$51:$X$53</definedName>
    <definedName name="CITY" localSheetId="0">[2]Tables!$X$9:$X$117</definedName>
    <definedName name="CITY">Tables!#REF!</definedName>
    <definedName name="Concrete" localSheetId="0">[2]Tables!$P$6:$P$20</definedName>
    <definedName name="Concrete">Tables!$P$6:$P$20</definedName>
    <definedName name="ConcreteGrade" localSheetId="0">[2]Tables!$P$6:$S$20</definedName>
    <definedName name="ConcreteGrade">Tables!$P$6:$S$20</definedName>
    <definedName name="Es" comment="Modulus of Elasticity for Steel">200000</definedName>
    <definedName name="Lateral_Load_Resisting_System" localSheetId="0">[2]Seismic!$X$56:$X$60</definedName>
    <definedName name="Lateral_Load_Resisting_System">[3]Seismic!$X$56:$X$60</definedName>
    <definedName name="live.deflection" hidden="1">'[1]NOT FULL RESTRAINT'!$AD$33:$CL$33</definedName>
    <definedName name="live.factor" hidden="1">'[1]NOT FULL RESTRAINT'!$D$13</definedName>
    <definedName name="moments" hidden="1">'[1]NOT FULL RESTRAINT'!$AD$14:$CL$14</definedName>
    <definedName name="pc" hidden="1">'[1]BEARING &amp; BUCKLING'!$M$40</definedName>
    <definedName name="pfc.table" hidden="1">[1]PFC!$A$7:$Z$22</definedName>
    <definedName name="PIPES" localSheetId="0">'[2]HS(C)'!$A$7:$A$87</definedName>
    <definedName name="PIPES">'[3]HS(C)'!$A$7:$A$87</definedName>
    <definedName name="PIPES_DB" localSheetId="0">'[2]HS(C)'!$A$7:$R$87</definedName>
    <definedName name="PIPES_DB">'[3]HS(C)'!$A$7:$R$87</definedName>
    <definedName name="PlateSizes" localSheetId="0">[2]Tables!$L$23:$L$52</definedName>
    <definedName name="PlateSizes">Tables!$L$23:$L$52</definedName>
    <definedName name="_xlnm.Print_Area" localSheetId="2">Diablo!$B$3:$N$273</definedName>
    <definedName name="Rebar">Tables!$M$23:$M$37</definedName>
    <definedName name="SectionClass">Tables!$P$43:$Q$46</definedName>
    <definedName name="SectionType">Tables!$Q$43:$Q$46</definedName>
    <definedName name="SEISMICandWIND" localSheetId="0">[2]Tables!$X$9:$AA$117</definedName>
    <definedName name="SEISMICandWIND">Tables!#REF!</definedName>
    <definedName name="shear" hidden="1">'[1]NOT FULL RESTRAINT'!$AD$24:$CL$24</definedName>
    <definedName name="Steel" localSheetId="0">[2]Tables!$C$7:$C$19</definedName>
    <definedName name="Steel">Tables!$C$7:$C$19</definedName>
    <definedName name="SteelGrade" localSheetId="0">[2]Tables!$C$7:$G$19</definedName>
    <definedName name="SteelGrade">Tables!$C$7:$G$19</definedName>
    <definedName name="Sv" hidden="1">'[1]NOT FULL RESTRAINT'!$P$40</definedName>
    <definedName name="Sx" hidden="1">'[1]NOT FULL RESTRAINT'!$S$17</definedName>
    <definedName name="Table1">Tables!$B$2:$G$19</definedName>
    <definedName name="Table10">Tables!#REF!</definedName>
    <definedName name="Table11">Tables!#REF!</definedName>
    <definedName name="Table12">Tables!$P$25:$S$39</definedName>
    <definedName name="Table13">Tables!#REF!</definedName>
    <definedName name="Table2">Tables!$I$2:$M$17</definedName>
    <definedName name="Table3">Tables!$O$2:$S$22</definedName>
    <definedName name="Table4">Tables!$U$2:$V$27</definedName>
    <definedName name="Table5">Tables!#REF!</definedName>
    <definedName name="Table6">Tables!$C$21:$H$24</definedName>
    <definedName name="Table7">Tables!$B$26:$J$42</definedName>
    <definedName name="Table8">Tables!$C$44:$H$62</definedName>
    <definedName name="Table9">Tables!#REF!</definedName>
    <definedName name="total.deflection" hidden="1">'[1]NOT FULL RESTRAINT'!$AD$43:$CL$43</definedName>
    <definedName name="TUBES" localSheetId="0">'HS(R,S)'!$A$7:$A$94</definedName>
    <definedName name="TUBES">'[3]HS(R,S)'!$A$7:$A$94</definedName>
    <definedName name="TUBES_DB" localSheetId="0">'HS(R,S)'!$A$7:$AG$94</definedName>
    <definedName name="TUBES_DB">'[3]HS(R,S)'!$A$7:$AG$94</definedName>
    <definedName name="UniversalSections" localSheetId="0">[2]I!$A$9:$A$161</definedName>
    <definedName name="UniversalSections">[3]I!$A$9:$A$161</definedName>
    <definedName name="UniversalSectionsDB" localSheetId="0">[2]I!$A$9:$Z$161</definedName>
    <definedName name="UniversalSectionsDB">[3]I!$A$9:$Z$161</definedName>
  </definedNames>
  <calcPr calcId="181029"/>
</workbook>
</file>

<file path=xl/calcChain.xml><?xml version="1.0" encoding="utf-8"?>
<calcChain xmlns="http://schemas.openxmlformats.org/spreadsheetml/2006/main">
  <c r="J146" i="2" l="1"/>
  <c r="J59" i="2"/>
  <c r="J46" i="2"/>
  <c r="J210" i="2"/>
  <c r="J214" i="2"/>
  <c r="J215" i="2"/>
  <c r="J132" i="2" l="1"/>
  <c r="K13" i="1"/>
  <c r="K7" i="1"/>
  <c r="S7" i="3"/>
  <c r="J50" i="2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7" i="3"/>
  <c r="O7" i="3"/>
  <c r="J229" i="2" l="1"/>
  <c r="J198" i="2"/>
  <c r="J155" i="2"/>
  <c r="J151" i="2"/>
  <c r="J133" i="2"/>
  <c r="J131" i="2"/>
  <c r="AK7" i="3" l="1"/>
  <c r="AM7" i="3" s="1"/>
  <c r="AH7" i="3"/>
  <c r="AG7" i="3"/>
  <c r="AF7" i="3"/>
  <c r="AD7" i="3"/>
  <c r="W2" i="3"/>
  <c r="V7" i="3"/>
  <c r="U7" i="3"/>
  <c r="T7" i="3"/>
  <c r="M7" i="3"/>
  <c r="K7" i="3"/>
  <c r="V94" i="3"/>
  <c r="Q94" i="3"/>
  <c r="K94" i="3"/>
  <c r="AD94" i="3" s="1"/>
  <c r="J94" i="3"/>
  <c r="H94" i="3"/>
  <c r="G94" i="3"/>
  <c r="A94" i="3"/>
  <c r="V93" i="3"/>
  <c r="Q93" i="3"/>
  <c r="K93" i="3"/>
  <c r="AD93" i="3" s="1"/>
  <c r="J93" i="3"/>
  <c r="H93" i="3"/>
  <c r="G93" i="3"/>
  <c r="A93" i="3"/>
  <c r="V92" i="3"/>
  <c r="R92" i="3"/>
  <c r="Q92" i="3"/>
  <c r="O92" i="3"/>
  <c r="K92" i="3"/>
  <c r="AD92" i="3" s="1"/>
  <c r="J92" i="3"/>
  <c r="H92" i="3"/>
  <c r="G92" i="3"/>
  <c r="A92" i="3"/>
  <c r="V91" i="3"/>
  <c r="R91" i="3"/>
  <c r="Q91" i="3"/>
  <c r="O91" i="3"/>
  <c r="K91" i="3"/>
  <c r="AD91" i="3" s="1"/>
  <c r="J91" i="3"/>
  <c r="H91" i="3"/>
  <c r="G91" i="3"/>
  <c r="A91" i="3"/>
  <c r="V90" i="3"/>
  <c r="R90" i="3"/>
  <c r="Q90" i="3"/>
  <c r="O90" i="3"/>
  <c r="K90" i="3"/>
  <c r="AD90" i="3" s="1"/>
  <c r="J90" i="3"/>
  <c r="H90" i="3"/>
  <c r="G90" i="3"/>
  <c r="A90" i="3"/>
  <c r="AD89" i="3"/>
  <c r="V89" i="3"/>
  <c r="R89" i="3"/>
  <c r="Q89" i="3"/>
  <c r="O89" i="3"/>
  <c r="K89" i="3"/>
  <c r="J89" i="3"/>
  <c r="H89" i="3"/>
  <c r="G89" i="3"/>
  <c r="A89" i="3"/>
  <c r="V88" i="3"/>
  <c r="R88" i="3"/>
  <c r="Q88" i="3"/>
  <c r="O88" i="3"/>
  <c r="K88" i="3"/>
  <c r="AD88" i="3" s="1"/>
  <c r="J88" i="3"/>
  <c r="H88" i="3"/>
  <c r="G88" i="3"/>
  <c r="A88" i="3"/>
  <c r="V87" i="3"/>
  <c r="Q87" i="3"/>
  <c r="N87" i="3"/>
  <c r="T87" i="3" s="1"/>
  <c r="AL87" i="3" s="1"/>
  <c r="AN87" i="3" s="1"/>
  <c r="AP87" i="3" s="1"/>
  <c r="AR87" i="3" s="1"/>
  <c r="AT87" i="3" s="1"/>
  <c r="K87" i="3"/>
  <c r="AD87" i="3" s="1"/>
  <c r="J87" i="3"/>
  <c r="I87" i="3"/>
  <c r="H87" i="3"/>
  <c r="G87" i="3"/>
  <c r="A87" i="3"/>
  <c r="V86" i="3"/>
  <c r="U86" i="3"/>
  <c r="R86" i="3"/>
  <c r="Z86" i="3" s="1"/>
  <c r="Q86" i="3"/>
  <c r="O86" i="3"/>
  <c r="Y86" i="3" s="1"/>
  <c r="N86" i="3"/>
  <c r="M86" i="3"/>
  <c r="J86" i="3"/>
  <c r="H86" i="3"/>
  <c r="G86" i="3"/>
  <c r="P86" i="3" s="1"/>
  <c r="A86" i="3"/>
  <c r="R85" i="3"/>
  <c r="J85" i="3"/>
  <c r="H85" i="3"/>
  <c r="G85" i="3"/>
  <c r="U85" i="3" s="1"/>
  <c r="A85" i="3"/>
  <c r="R84" i="3"/>
  <c r="P84" i="3"/>
  <c r="Z84" i="3" s="1"/>
  <c r="J84" i="3"/>
  <c r="H84" i="3"/>
  <c r="G84" i="3"/>
  <c r="U84" i="3" s="1"/>
  <c r="A84" i="3"/>
  <c r="V83" i="3"/>
  <c r="R83" i="3"/>
  <c r="N83" i="3"/>
  <c r="T83" i="3" s="1"/>
  <c r="L83" i="3"/>
  <c r="AE83" i="3" s="1"/>
  <c r="J83" i="3"/>
  <c r="H83" i="3"/>
  <c r="G83" i="3"/>
  <c r="U83" i="3" s="1"/>
  <c r="A83" i="3"/>
  <c r="R82" i="3"/>
  <c r="L82" i="3"/>
  <c r="AE82" i="3" s="1"/>
  <c r="J82" i="3"/>
  <c r="H82" i="3"/>
  <c r="G82" i="3"/>
  <c r="U82" i="3" s="1"/>
  <c r="A82" i="3"/>
  <c r="U81" i="3"/>
  <c r="P81" i="3"/>
  <c r="O81" i="3"/>
  <c r="J81" i="3"/>
  <c r="H81" i="3"/>
  <c r="G81" i="3"/>
  <c r="N81" i="3" s="1"/>
  <c r="T81" i="3" s="1"/>
  <c r="A81" i="3"/>
  <c r="L80" i="3"/>
  <c r="AE80" i="3" s="1"/>
  <c r="J80" i="3"/>
  <c r="H80" i="3"/>
  <c r="G80" i="3"/>
  <c r="U80" i="3" s="1"/>
  <c r="A80" i="3"/>
  <c r="V79" i="3"/>
  <c r="P79" i="3"/>
  <c r="O79" i="3"/>
  <c r="J79" i="3"/>
  <c r="H79" i="3"/>
  <c r="G79" i="3"/>
  <c r="U79" i="3" s="1"/>
  <c r="A79" i="3"/>
  <c r="L78" i="3"/>
  <c r="AE78" i="3" s="1"/>
  <c r="J78" i="3"/>
  <c r="H78" i="3"/>
  <c r="G78" i="3"/>
  <c r="U78" i="3" s="1"/>
  <c r="A78" i="3"/>
  <c r="V77" i="3"/>
  <c r="P77" i="3"/>
  <c r="O77" i="3"/>
  <c r="J77" i="3"/>
  <c r="H77" i="3"/>
  <c r="G77" i="3"/>
  <c r="U77" i="3" s="1"/>
  <c r="A77" i="3"/>
  <c r="L76" i="3"/>
  <c r="AE76" i="3" s="1"/>
  <c r="J76" i="3"/>
  <c r="H76" i="3"/>
  <c r="G76" i="3"/>
  <c r="U76" i="3" s="1"/>
  <c r="A76" i="3"/>
  <c r="V75" i="3"/>
  <c r="P75" i="3"/>
  <c r="O75" i="3"/>
  <c r="J75" i="3"/>
  <c r="H75" i="3"/>
  <c r="G75" i="3"/>
  <c r="U75" i="3" s="1"/>
  <c r="A75" i="3"/>
  <c r="L74" i="3"/>
  <c r="AE74" i="3" s="1"/>
  <c r="J74" i="3"/>
  <c r="H74" i="3"/>
  <c r="G74" i="3"/>
  <c r="U74" i="3" s="1"/>
  <c r="A74" i="3"/>
  <c r="V73" i="3"/>
  <c r="P73" i="3"/>
  <c r="O73" i="3"/>
  <c r="J73" i="3"/>
  <c r="H73" i="3"/>
  <c r="G73" i="3"/>
  <c r="U73" i="3" s="1"/>
  <c r="A73" i="3"/>
  <c r="L72" i="3"/>
  <c r="AE72" i="3" s="1"/>
  <c r="J72" i="3"/>
  <c r="H72" i="3"/>
  <c r="G72" i="3"/>
  <c r="A72" i="3"/>
  <c r="V71" i="3"/>
  <c r="P71" i="3"/>
  <c r="O71" i="3"/>
  <c r="J71" i="3"/>
  <c r="H71" i="3"/>
  <c r="G71" i="3"/>
  <c r="U71" i="3" s="1"/>
  <c r="A71" i="3"/>
  <c r="L70" i="3"/>
  <c r="AE70" i="3" s="1"/>
  <c r="J70" i="3"/>
  <c r="H70" i="3"/>
  <c r="G70" i="3"/>
  <c r="A70" i="3"/>
  <c r="V69" i="3"/>
  <c r="P69" i="3"/>
  <c r="O69" i="3"/>
  <c r="J69" i="3"/>
  <c r="H69" i="3"/>
  <c r="G69" i="3"/>
  <c r="U69" i="3" s="1"/>
  <c r="A69" i="3"/>
  <c r="L68" i="3"/>
  <c r="AE68" i="3" s="1"/>
  <c r="J68" i="3"/>
  <c r="H68" i="3"/>
  <c r="G68" i="3"/>
  <c r="A68" i="3"/>
  <c r="L67" i="3"/>
  <c r="AE67" i="3" s="1"/>
  <c r="K67" i="3"/>
  <c r="AD67" i="3" s="1"/>
  <c r="J67" i="3"/>
  <c r="I67" i="3"/>
  <c r="H67" i="3"/>
  <c r="G67" i="3"/>
  <c r="A67" i="3"/>
  <c r="P66" i="3"/>
  <c r="L66" i="3"/>
  <c r="AE66" i="3" s="1"/>
  <c r="K66" i="3"/>
  <c r="AD66" i="3" s="1"/>
  <c r="J66" i="3"/>
  <c r="I66" i="3"/>
  <c r="H66" i="3"/>
  <c r="G66" i="3"/>
  <c r="A66" i="3"/>
  <c r="AE65" i="3"/>
  <c r="L65" i="3"/>
  <c r="K65" i="3"/>
  <c r="AD65" i="3" s="1"/>
  <c r="J65" i="3"/>
  <c r="H65" i="3"/>
  <c r="G65" i="3"/>
  <c r="A65" i="3"/>
  <c r="L64" i="3"/>
  <c r="AE64" i="3" s="1"/>
  <c r="K64" i="3"/>
  <c r="AD64" i="3" s="1"/>
  <c r="J64" i="3"/>
  <c r="H64" i="3"/>
  <c r="G64" i="3"/>
  <c r="A64" i="3"/>
  <c r="AE63" i="3"/>
  <c r="P63" i="3"/>
  <c r="L63" i="3"/>
  <c r="K63" i="3"/>
  <c r="AD63" i="3" s="1"/>
  <c r="J63" i="3"/>
  <c r="H63" i="3"/>
  <c r="G63" i="3"/>
  <c r="U63" i="3" s="1"/>
  <c r="A63" i="3"/>
  <c r="J62" i="3"/>
  <c r="H62" i="3"/>
  <c r="G62" i="3"/>
  <c r="U62" i="3" s="1"/>
  <c r="A62" i="3"/>
  <c r="V61" i="3"/>
  <c r="P61" i="3"/>
  <c r="L61" i="3"/>
  <c r="AE61" i="3" s="1"/>
  <c r="K61" i="3"/>
  <c r="AD61" i="3" s="1"/>
  <c r="J61" i="3"/>
  <c r="H61" i="3"/>
  <c r="G61" i="3"/>
  <c r="U61" i="3" s="1"/>
  <c r="A61" i="3"/>
  <c r="U60" i="3"/>
  <c r="R60" i="3"/>
  <c r="L60" i="3"/>
  <c r="AE60" i="3" s="1"/>
  <c r="J60" i="3"/>
  <c r="H60" i="3"/>
  <c r="O60" i="3" s="1"/>
  <c r="G60" i="3"/>
  <c r="A60" i="3"/>
  <c r="U59" i="3"/>
  <c r="R59" i="3"/>
  <c r="L59" i="3"/>
  <c r="AE59" i="3" s="1"/>
  <c r="J59" i="3"/>
  <c r="H59" i="3"/>
  <c r="O59" i="3" s="1"/>
  <c r="G59" i="3"/>
  <c r="A59" i="3"/>
  <c r="U58" i="3"/>
  <c r="R58" i="3"/>
  <c r="L58" i="3"/>
  <c r="AE58" i="3" s="1"/>
  <c r="J58" i="3"/>
  <c r="H58" i="3"/>
  <c r="O58" i="3" s="1"/>
  <c r="G58" i="3"/>
  <c r="A58" i="3"/>
  <c r="U57" i="3"/>
  <c r="R57" i="3"/>
  <c r="L57" i="3"/>
  <c r="AE57" i="3" s="1"/>
  <c r="J57" i="3"/>
  <c r="H57" i="3"/>
  <c r="O57" i="3" s="1"/>
  <c r="G57" i="3"/>
  <c r="A57" i="3"/>
  <c r="U56" i="3"/>
  <c r="R56" i="3"/>
  <c r="L56" i="3"/>
  <c r="AE56" i="3" s="1"/>
  <c r="J56" i="3"/>
  <c r="H56" i="3"/>
  <c r="O56" i="3" s="1"/>
  <c r="G56" i="3"/>
  <c r="A56" i="3"/>
  <c r="U55" i="3"/>
  <c r="R55" i="3"/>
  <c r="L55" i="3"/>
  <c r="AE55" i="3" s="1"/>
  <c r="J55" i="3"/>
  <c r="H55" i="3"/>
  <c r="P55" i="3" s="1"/>
  <c r="G55" i="3"/>
  <c r="A55" i="3"/>
  <c r="U54" i="3"/>
  <c r="T54" i="3"/>
  <c r="R54" i="3"/>
  <c r="N54" i="3"/>
  <c r="L54" i="3"/>
  <c r="AE54" i="3" s="1"/>
  <c r="J54" i="3"/>
  <c r="H54" i="3"/>
  <c r="G54" i="3"/>
  <c r="A54" i="3"/>
  <c r="U53" i="3"/>
  <c r="R53" i="3"/>
  <c r="J53" i="3"/>
  <c r="H53" i="3"/>
  <c r="N53" i="3" s="1"/>
  <c r="T53" i="3" s="1"/>
  <c r="G53" i="3"/>
  <c r="A53" i="3"/>
  <c r="U52" i="3"/>
  <c r="T52" i="3"/>
  <c r="R52" i="3"/>
  <c r="N52" i="3"/>
  <c r="L52" i="3"/>
  <c r="AE52" i="3" s="1"/>
  <c r="J52" i="3"/>
  <c r="H52" i="3"/>
  <c r="G52" i="3"/>
  <c r="A52" i="3"/>
  <c r="U51" i="3"/>
  <c r="R51" i="3"/>
  <c r="J51" i="3"/>
  <c r="H51" i="3"/>
  <c r="N51" i="3" s="1"/>
  <c r="T51" i="3" s="1"/>
  <c r="G51" i="3"/>
  <c r="A51" i="3"/>
  <c r="U50" i="3"/>
  <c r="T50" i="3"/>
  <c r="R50" i="3"/>
  <c r="N50" i="3"/>
  <c r="L50" i="3"/>
  <c r="AE50" i="3" s="1"/>
  <c r="J50" i="3"/>
  <c r="H50" i="3"/>
  <c r="G50" i="3"/>
  <c r="A50" i="3"/>
  <c r="U49" i="3"/>
  <c r="R49" i="3"/>
  <c r="J49" i="3"/>
  <c r="H49" i="3"/>
  <c r="N49" i="3" s="1"/>
  <c r="T49" i="3" s="1"/>
  <c r="G49" i="3"/>
  <c r="A49" i="3"/>
  <c r="U48" i="3"/>
  <c r="T48" i="3"/>
  <c r="R48" i="3"/>
  <c r="N48" i="3"/>
  <c r="L48" i="3"/>
  <c r="AE48" i="3" s="1"/>
  <c r="J48" i="3"/>
  <c r="H48" i="3"/>
  <c r="G48" i="3"/>
  <c r="A48" i="3"/>
  <c r="U47" i="3"/>
  <c r="R47" i="3"/>
  <c r="J47" i="3"/>
  <c r="H47" i="3"/>
  <c r="N47" i="3" s="1"/>
  <c r="T47" i="3" s="1"/>
  <c r="G47" i="3"/>
  <c r="A47" i="3"/>
  <c r="U46" i="3"/>
  <c r="R46" i="3"/>
  <c r="L46" i="3"/>
  <c r="AE46" i="3" s="1"/>
  <c r="J46" i="3"/>
  <c r="I46" i="3"/>
  <c r="H46" i="3"/>
  <c r="V46" i="3" s="1"/>
  <c r="G46" i="3"/>
  <c r="A46" i="3"/>
  <c r="V45" i="3"/>
  <c r="U45" i="3"/>
  <c r="R45" i="3"/>
  <c r="Q45" i="3"/>
  <c r="Y45" i="3" s="1"/>
  <c r="P45" i="3"/>
  <c r="Z45" i="3" s="1"/>
  <c r="J45" i="3"/>
  <c r="H45" i="3"/>
  <c r="O45" i="3" s="1"/>
  <c r="G45" i="3"/>
  <c r="A45" i="3"/>
  <c r="Y44" i="3"/>
  <c r="V44" i="3"/>
  <c r="U44" i="3"/>
  <c r="R44" i="3"/>
  <c r="Q44" i="3"/>
  <c r="P44" i="3"/>
  <c r="Z44" i="3" s="1"/>
  <c r="N44" i="3"/>
  <c r="T44" i="3" s="1"/>
  <c r="J44" i="3"/>
  <c r="I44" i="3"/>
  <c r="H44" i="3"/>
  <c r="O44" i="3" s="1"/>
  <c r="G44" i="3"/>
  <c r="A44" i="3"/>
  <c r="L43" i="3"/>
  <c r="AE43" i="3" s="1"/>
  <c r="K43" i="3"/>
  <c r="AD43" i="3" s="1"/>
  <c r="J43" i="3"/>
  <c r="I43" i="3"/>
  <c r="H43" i="3"/>
  <c r="G43" i="3"/>
  <c r="P43" i="3" s="1"/>
  <c r="A43" i="3"/>
  <c r="L42" i="3"/>
  <c r="AE42" i="3" s="1"/>
  <c r="K42" i="3"/>
  <c r="AD42" i="3" s="1"/>
  <c r="J42" i="3"/>
  <c r="I42" i="3"/>
  <c r="H42" i="3"/>
  <c r="O42" i="3" s="1"/>
  <c r="G42" i="3"/>
  <c r="P42" i="3" s="1"/>
  <c r="A42" i="3"/>
  <c r="AE41" i="3"/>
  <c r="P41" i="3"/>
  <c r="L41" i="3"/>
  <c r="K41" i="3"/>
  <c r="AD41" i="3" s="1"/>
  <c r="J41" i="3"/>
  <c r="H41" i="3"/>
  <c r="G41" i="3"/>
  <c r="A41" i="3"/>
  <c r="L40" i="3"/>
  <c r="AE40" i="3" s="1"/>
  <c r="K40" i="3"/>
  <c r="AD40" i="3" s="1"/>
  <c r="J40" i="3"/>
  <c r="H40" i="3"/>
  <c r="G40" i="3"/>
  <c r="P40" i="3" s="1"/>
  <c r="A40" i="3"/>
  <c r="AE39" i="3"/>
  <c r="P39" i="3"/>
  <c r="L39" i="3"/>
  <c r="K39" i="3"/>
  <c r="AD39" i="3" s="1"/>
  <c r="J39" i="3"/>
  <c r="H39" i="3"/>
  <c r="G39" i="3"/>
  <c r="A39" i="3"/>
  <c r="L38" i="3"/>
  <c r="AE38" i="3" s="1"/>
  <c r="K38" i="3"/>
  <c r="AD38" i="3" s="1"/>
  <c r="J38" i="3"/>
  <c r="H38" i="3"/>
  <c r="G38" i="3"/>
  <c r="P38" i="3" s="1"/>
  <c r="A38" i="3"/>
  <c r="AE37" i="3"/>
  <c r="P37" i="3"/>
  <c r="L37" i="3"/>
  <c r="K37" i="3"/>
  <c r="AD37" i="3" s="1"/>
  <c r="J37" i="3"/>
  <c r="H37" i="3"/>
  <c r="G37" i="3"/>
  <c r="A37" i="3"/>
  <c r="AD36" i="3"/>
  <c r="L36" i="3"/>
  <c r="AE36" i="3" s="1"/>
  <c r="K36" i="3"/>
  <c r="J36" i="3"/>
  <c r="H36" i="3"/>
  <c r="V36" i="3" s="1"/>
  <c r="X36" i="3" s="1"/>
  <c r="G36" i="3"/>
  <c r="U36" i="3" s="1"/>
  <c r="A36" i="3"/>
  <c r="V35" i="3"/>
  <c r="X35" i="3" s="1"/>
  <c r="P35" i="3"/>
  <c r="O35" i="3"/>
  <c r="J35" i="3"/>
  <c r="H35" i="3"/>
  <c r="G35" i="3"/>
  <c r="U35" i="3" s="1"/>
  <c r="W35" i="3" s="1"/>
  <c r="A35" i="3"/>
  <c r="AD34" i="3"/>
  <c r="L34" i="3"/>
  <c r="AE34" i="3" s="1"/>
  <c r="K34" i="3"/>
  <c r="J34" i="3"/>
  <c r="H34" i="3"/>
  <c r="V34" i="3" s="1"/>
  <c r="X34" i="3" s="1"/>
  <c r="G34" i="3"/>
  <c r="U34" i="3" s="1"/>
  <c r="W34" i="3" s="1"/>
  <c r="A34" i="3"/>
  <c r="V33" i="3"/>
  <c r="X33" i="3" s="1"/>
  <c r="P33" i="3"/>
  <c r="O33" i="3"/>
  <c r="J33" i="3"/>
  <c r="H33" i="3"/>
  <c r="G33" i="3"/>
  <c r="U33" i="3" s="1"/>
  <c r="W33" i="3" s="1"/>
  <c r="A33" i="3"/>
  <c r="L32" i="3"/>
  <c r="AE32" i="3" s="1"/>
  <c r="K32" i="3"/>
  <c r="AD32" i="3" s="1"/>
  <c r="J32" i="3"/>
  <c r="H32" i="3"/>
  <c r="O32" i="3" s="1"/>
  <c r="G32" i="3"/>
  <c r="P32" i="3" s="1"/>
  <c r="A32" i="3"/>
  <c r="L31" i="3"/>
  <c r="AE31" i="3" s="1"/>
  <c r="K31" i="3"/>
  <c r="AD31" i="3" s="1"/>
  <c r="J31" i="3"/>
  <c r="H31" i="3"/>
  <c r="O31" i="3" s="1"/>
  <c r="G31" i="3"/>
  <c r="P31" i="3" s="1"/>
  <c r="A31" i="3"/>
  <c r="L30" i="3"/>
  <c r="AE30" i="3" s="1"/>
  <c r="K30" i="3"/>
  <c r="AD30" i="3" s="1"/>
  <c r="J30" i="3"/>
  <c r="H30" i="3"/>
  <c r="O30" i="3" s="1"/>
  <c r="G30" i="3"/>
  <c r="P30" i="3" s="1"/>
  <c r="A30" i="3"/>
  <c r="L29" i="3"/>
  <c r="AE29" i="3" s="1"/>
  <c r="K29" i="3"/>
  <c r="AD29" i="3" s="1"/>
  <c r="J29" i="3"/>
  <c r="H29" i="3"/>
  <c r="O29" i="3" s="1"/>
  <c r="G29" i="3"/>
  <c r="P29" i="3" s="1"/>
  <c r="A29" i="3"/>
  <c r="L28" i="3"/>
  <c r="AE28" i="3" s="1"/>
  <c r="K28" i="3"/>
  <c r="AD28" i="3" s="1"/>
  <c r="J28" i="3"/>
  <c r="H28" i="3"/>
  <c r="O28" i="3" s="1"/>
  <c r="G28" i="3"/>
  <c r="P28" i="3" s="1"/>
  <c r="A28" i="3"/>
  <c r="L27" i="3"/>
  <c r="AE27" i="3" s="1"/>
  <c r="K27" i="3"/>
  <c r="AD27" i="3" s="1"/>
  <c r="J27" i="3"/>
  <c r="H27" i="3"/>
  <c r="O27" i="3" s="1"/>
  <c r="G27" i="3"/>
  <c r="P27" i="3" s="1"/>
  <c r="A27" i="3"/>
  <c r="L26" i="3"/>
  <c r="AE26" i="3" s="1"/>
  <c r="K26" i="3"/>
  <c r="AD26" i="3" s="1"/>
  <c r="J26" i="3"/>
  <c r="H26" i="3"/>
  <c r="O26" i="3" s="1"/>
  <c r="G26" i="3"/>
  <c r="P26" i="3" s="1"/>
  <c r="A26" i="3"/>
  <c r="L25" i="3"/>
  <c r="AE25" i="3" s="1"/>
  <c r="K25" i="3"/>
  <c r="AD25" i="3" s="1"/>
  <c r="J25" i="3"/>
  <c r="H25" i="3"/>
  <c r="O25" i="3" s="1"/>
  <c r="G25" i="3"/>
  <c r="P25" i="3" s="1"/>
  <c r="A25" i="3"/>
  <c r="L24" i="3"/>
  <c r="AE24" i="3" s="1"/>
  <c r="K24" i="3"/>
  <c r="AD24" i="3" s="1"/>
  <c r="J24" i="3"/>
  <c r="H24" i="3"/>
  <c r="O24" i="3" s="1"/>
  <c r="G24" i="3"/>
  <c r="P24" i="3" s="1"/>
  <c r="A24" i="3"/>
  <c r="L23" i="3"/>
  <c r="AE23" i="3" s="1"/>
  <c r="K23" i="3"/>
  <c r="AD23" i="3" s="1"/>
  <c r="J23" i="3"/>
  <c r="H23" i="3"/>
  <c r="V23" i="3" s="1"/>
  <c r="X23" i="3" s="1"/>
  <c r="G23" i="3"/>
  <c r="O23" i="3" s="1"/>
  <c r="A23" i="3"/>
  <c r="AE22" i="3"/>
  <c r="L22" i="3"/>
  <c r="K22" i="3"/>
  <c r="AD22" i="3" s="1"/>
  <c r="J22" i="3"/>
  <c r="H22" i="3"/>
  <c r="V22" i="3" s="1"/>
  <c r="X22" i="3" s="1"/>
  <c r="G22" i="3"/>
  <c r="O22" i="3" s="1"/>
  <c r="A22" i="3"/>
  <c r="AE21" i="3"/>
  <c r="L21" i="3"/>
  <c r="K21" i="3"/>
  <c r="AD21" i="3" s="1"/>
  <c r="J21" i="3"/>
  <c r="H21" i="3"/>
  <c r="V21" i="3" s="1"/>
  <c r="X21" i="3" s="1"/>
  <c r="G21" i="3"/>
  <c r="P21" i="3" s="1"/>
  <c r="A21" i="3"/>
  <c r="AE20" i="3"/>
  <c r="L20" i="3"/>
  <c r="K20" i="3"/>
  <c r="AD20" i="3" s="1"/>
  <c r="J20" i="3"/>
  <c r="H20" i="3"/>
  <c r="V20" i="3" s="1"/>
  <c r="X20" i="3" s="1"/>
  <c r="G20" i="3"/>
  <c r="A20" i="3"/>
  <c r="AE19" i="3"/>
  <c r="O19" i="3"/>
  <c r="L19" i="3"/>
  <c r="K19" i="3"/>
  <c r="AD19" i="3" s="1"/>
  <c r="J19" i="3"/>
  <c r="H19" i="3"/>
  <c r="V19" i="3" s="1"/>
  <c r="X19" i="3" s="1"/>
  <c r="G19" i="3"/>
  <c r="A19" i="3"/>
  <c r="P18" i="3"/>
  <c r="L18" i="3"/>
  <c r="AE18" i="3" s="1"/>
  <c r="K18" i="3"/>
  <c r="AD18" i="3" s="1"/>
  <c r="J18" i="3"/>
  <c r="H18" i="3"/>
  <c r="G18" i="3"/>
  <c r="A18" i="3"/>
  <c r="L17" i="3"/>
  <c r="AE17" i="3" s="1"/>
  <c r="J17" i="3"/>
  <c r="H17" i="3"/>
  <c r="G17" i="3"/>
  <c r="U17" i="3" s="1"/>
  <c r="W17" i="3" s="1"/>
  <c r="A17" i="3"/>
  <c r="V16" i="3"/>
  <c r="X16" i="3" s="1"/>
  <c r="P16" i="3"/>
  <c r="O16" i="3"/>
  <c r="J16" i="3"/>
  <c r="H16" i="3"/>
  <c r="G16" i="3"/>
  <c r="U16" i="3" s="1"/>
  <c r="W16" i="3" s="1"/>
  <c r="A16" i="3"/>
  <c r="AD15" i="3"/>
  <c r="L15" i="3"/>
  <c r="AE15" i="3" s="1"/>
  <c r="K15" i="3"/>
  <c r="J15" i="3"/>
  <c r="H15" i="3"/>
  <c r="G15" i="3"/>
  <c r="U15" i="3" s="1"/>
  <c r="W15" i="3" s="1"/>
  <c r="A15" i="3"/>
  <c r="V14" i="3"/>
  <c r="X14" i="3" s="1"/>
  <c r="P14" i="3"/>
  <c r="O14" i="3"/>
  <c r="J14" i="3"/>
  <c r="H14" i="3"/>
  <c r="G14" i="3"/>
  <c r="U14" i="3" s="1"/>
  <c r="W14" i="3" s="1"/>
  <c r="A14" i="3"/>
  <c r="AD13" i="3"/>
  <c r="L13" i="3"/>
  <c r="AE13" i="3" s="1"/>
  <c r="K13" i="3"/>
  <c r="J13" i="3"/>
  <c r="H13" i="3"/>
  <c r="G13" i="3"/>
  <c r="U13" i="3" s="1"/>
  <c r="W13" i="3" s="1"/>
  <c r="A13" i="3"/>
  <c r="V12" i="3"/>
  <c r="X12" i="3" s="1"/>
  <c r="P12" i="3"/>
  <c r="O12" i="3"/>
  <c r="K12" i="3"/>
  <c r="AD12" i="3" s="1"/>
  <c r="J12" i="3"/>
  <c r="H12" i="3"/>
  <c r="G12" i="3"/>
  <c r="U12" i="3" s="1"/>
  <c r="W12" i="3" s="1"/>
  <c r="A12" i="3"/>
  <c r="AD11" i="3"/>
  <c r="L11" i="3"/>
  <c r="AE11" i="3" s="1"/>
  <c r="K11" i="3"/>
  <c r="J11" i="3"/>
  <c r="H11" i="3"/>
  <c r="N11" i="3" s="1"/>
  <c r="T11" i="3" s="1"/>
  <c r="G11" i="3"/>
  <c r="U11" i="3" s="1"/>
  <c r="W11" i="3" s="1"/>
  <c r="A11" i="3"/>
  <c r="V10" i="3"/>
  <c r="X10" i="3" s="1"/>
  <c r="P10" i="3"/>
  <c r="O10" i="3"/>
  <c r="J10" i="3"/>
  <c r="H10" i="3"/>
  <c r="G10" i="3"/>
  <c r="U10" i="3" s="1"/>
  <c r="W10" i="3" s="1"/>
  <c r="A10" i="3"/>
  <c r="AD9" i="3"/>
  <c r="L9" i="3"/>
  <c r="AE9" i="3" s="1"/>
  <c r="K9" i="3"/>
  <c r="J9" i="3"/>
  <c r="H9" i="3"/>
  <c r="G9" i="3"/>
  <c r="U9" i="3" s="1"/>
  <c r="W9" i="3" s="1"/>
  <c r="A9" i="3"/>
  <c r="V8" i="3"/>
  <c r="X8" i="3" s="1"/>
  <c r="P8" i="3"/>
  <c r="O8" i="3"/>
  <c r="J8" i="3"/>
  <c r="H8" i="3"/>
  <c r="G8" i="3"/>
  <c r="U8" i="3" s="1"/>
  <c r="W8" i="3" s="1"/>
  <c r="A8" i="3"/>
  <c r="L7" i="3"/>
  <c r="AE7" i="3" s="1"/>
  <c r="J7" i="3"/>
  <c r="H7" i="3"/>
  <c r="G7" i="3"/>
  <c r="W7" i="3" s="1"/>
  <c r="A7" i="3"/>
  <c r="J153" i="2"/>
  <c r="M235" i="2" s="1"/>
  <c r="J64" i="2"/>
  <c r="J174" i="2" s="1"/>
  <c r="J195" i="2"/>
  <c r="H180" i="2"/>
  <c r="W36" i="3" l="1"/>
  <c r="AF8" i="3"/>
  <c r="AG8" i="3"/>
  <c r="AL11" i="3"/>
  <c r="AN11" i="3" s="1"/>
  <c r="AP11" i="3" s="1"/>
  <c r="AR11" i="3" s="1"/>
  <c r="AT11" i="3" s="1"/>
  <c r="AB11" i="3" s="1"/>
  <c r="AI11" i="3"/>
  <c r="AG16" i="3"/>
  <c r="R7" i="3"/>
  <c r="K8" i="3"/>
  <c r="AD8" i="3" s="1"/>
  <c r="Q9" i="3"/>
  <c r="M9" i="3"/>
  <c r="S9" i="3" s="1"/>
  <c r="K10" i="3"/>
  <c r="AD10" i="3" s="1"/>
  <c r="Q13" i="3"/>
  <c r="M13" i="3"/>
  <c r="S13" i="3" s="1"/>
  <c r="N13" i="3"/>
  <c r="T13" i="3" s="1"/>
  <c r="K14" i="3"/>
  <c r="AD14" i="3" s="1"/>
  <c r="Q15" i="3"/>
  <c r="M15" i="3"/>
  <c r="S15" i="3" s="1"/>
  <c r="N15" i="3"/>
  <c r="T15" i="3" s="1"/>
  <c r="K16" i="3"/>
  <c r="AD16" i="3" s="1"/>
  <c r="Q17" i="3"/>
  <c r="M17" i="3"/>
  <c r="S17" i="3" s="1"/>
  <c r="N17" i="3"/>
  <c r="T17" i="3" s="1"/>
  <c r="P20" i="3"/>
  <c r="R20" i="3"/>
  <c r="Z20" i="3" s="1"/>
  <c r="N20" i="3"/>
  <c r="T20" i="3" s="1"/>
  <c r="U20" i="3"/>
  <c r="W20" i="3" s="1"/>
  <c r="N7" i="3"/>
  <c r="N9" i="3"/>
  <c r="T9" i="3" s="1"/>
  <c r="Q11" i="3"/>
  <c r="Y11" i="3" s="1"/>
  <c r="M11" i="3"/>
  <c r="S11" i="3" s="1"/>
  <c r="I7" i="3"/>
  <c r="L8" i="3"/>
  <c r="AE8" i="3" s="1"/>
  <c r="R8" i="3"/>
  <c r="Z8" i="3" s="1"/>
  <c r="I9" i="3"/>
  <c r="O9" i="3"/>
  <c r="L10" i="3"/>
  <c r="AE10" i="3" s="1"/>
  <c r="R10" i="3"/>
  <c r="Z10" i="3" s="1"/>
  <c r="I11" i="3"/>
  <c r="O11" i="3"/>
  <c r="L12" i="3"/>
  <c r="AE12" i="3" s="1"/>
  <c r="R12" i="3"/>
  <c r="Z12" i="3" s="1"/>
  <c r="I13" i="3"/>
  <c r="O13" i="3"/>
  <c r="L14" i="3"/>
  <c r="AE14" i="3" s="1"/>
  <c r="R14" i="3"/>
  <c r="Z14" i="3" s="1"/>
  <c r="I15" i="3"/>
  <c r="O15" i="3"/>
  <c r="L16" i="3"/>
  <c r="AE16" i="3" s="1"/>
  <c r="R16" i="3"/>
  <c r="Z16" i="3" s="1"/>
  <c r="I17" i="3"/>
  <c r="O17" i="3"/>
  <c r="R18" i="3"/>
  <c r="Z18" i="3" s="1"/>
  <c r="N18" i="3"/>
  <c r="T18" i="3" s="1"/>
  <c r="U18" i="3"/>
  <c r="W18" i="3" s="1"/>
  <c r="AF18" i="3" s="1"/>
  <c r="AG20" i="3"/>
  <c r="O20" i="3"/>
  <c r="Q7" i="3"/>
  <c r="Y7" i="3" s="1"/>
  <c r="P7" i="3"/>
  <c r="X7" i="3"/>
  <c r="Q8" i="3"/>
  <c r="Y8" i="3" s="1"/>
  <c r="M8" i="3"/>
  <c r="S8" i="3" s="1"/>
  <c r="N8" i="3"/>
  <c r="T8" i="3" s="1"/>
  <c r="P9" i="3"/>
  <c r="V9" i="3"/>
  <c r="X9" i="3" s="1"/>
  <c r="Q10" i="3"/>
  <c r="Y10" i="3" s="1"/>
  <c r="M10" i="3"/>
  <c r="S10" i="3" s="1"/>
  <c r="N10" i="3"/>
  <c r="T10" i="3" s="1"/>
  <c r="P11" i="3"/>
  <c r="V11" i="3"/>
  <c r="X11" i="3" s="1"/>
  <c r="Q12" i="3"/>
  <c r="Y12" i="3" s="1"/>
  <c r="M12" i="3"/>
  <c r="S12" i="3" s="1"/>
  <c r="N12" i="3"/>
  <c r="T12" i="3" s="1"/>
  <c r="P13" i="3"/>
  <c r="V13" i="3"/>
  <c r="X13" i="3" s="1"/>
  <c r="AG13" i="3" s="1"/>
  <c r="Q14" i="3"/>
  <c r="Y14" i="3" s="1"/>
  <c r="M14" i="3"/>
  <c r="S14" i="3" s="1"/>
  <c r="N14" i="3"/>
  <c r="T14" i="3" s="1"/>
  <c r="P15" i="3"/>
  <c r="V15" i="3"/>
  <c r="X15" i="3" s="1"/>
  <c r="Q16" i="3"/>
  <c r="Y16" i="3" s="1"/>
  <c r="M16" i="3"/>
  <c r="S16" i="3" s="1"/>
  <c r="N16" i="3"/>
  <c r="T16" i="3" s="1"/>
  <c r="K17" i="3"/>
  <c r="AD17" i="3" s="1"/>
  <c r="P17" i="3"/>
  <c r="V17" i="3"/>
  <c r="X17" i="3" s="1"/>
  <c r="V18" i="3"/>
  <c r="X18" i="3" s="1"/>
  <c r="AG18" i="3" s="1"/>
  <c r="Q18" i="3"/>
  <c r="M18" i="3"/>
  <c r="S18" i="3" s="1"/>
  <c r="O18" i="3"/>
  <c r="P19" i="3"/>
  <c r="R19" i="3"/>
  <c r="N19" i="3"/>
  <c r="T19" i="3" s="1"/>
  <c r="U19" i="3"/>
  <c r="W19" i="3" s="1"/>
  <c r="AF19" i="3" s="1"/>
  <c r="AG36" i="3"/>
  <c r="I8" i="3"/>
  <c r="R9" i="3"/>
  <c r="I10" i="3"/>
  <c r="R11" i="3"/>
  <c r="Z11" i="3" s="1"/>
  <c r="I12" i="3"/>
  <c r="R13" i="3"/>
  <c r="Z13" i="3" s="1"/>
  <c r="I14" i="3"/>
  <c r="R15" i="3"/>
  <c r="Z15" i="3" s="1"/>
  <c r="I16" i="3"/>
  <c r="R17" i="3"/>
  <c r="Z17" i="3" s="1"/>
  <c r="AG19" i="3"/>
  <c r="AG35" i="3"/>
  <c r="AI44" i="3"/>
  <c r="AL44" i="3"/>
  <c r="AN44" i="3" s="1"/>
  <c r="AP44" i="3" s="1"/>
  <c r="AR44" i="3" s="1"/>
  <c r="AT44" i="3" s="1"/>
  <c r="P22" i="3"/>
  <c r="P23" i="3"/>
  <c r="W86" i="3"/>
  <c r="AF86" i="3" s="1"/>
  <c r="W63" i="3"/>
  <c r="I18" i="3"/>
  <c r="I19" i="3"/>
  <c r="M19" i="3"/>
  <c r="S19" i="3" s="1"/>
  <c r="Q19" i="3"/>
  <c r="Y19" i="3" s="1"/>
  <c r="I20" i="3"/>
  <c r="M20" i="3"/>
  <c r="S20" i="3" s="1"/>
  <c r="Q20" i="3"/>
  <c r="Y20" i="3" s="1"/>
  <c r="I21" i="3"/>
  <c r="M21" i="3"/>
  <c r="S21" i="3" s="1"/>
  <c r="Q21" i="3"/>
  <c r="U21" i="3"/>
  <c r="W21" i="3" s="1"/>
  <c r="I22" i="3"/>
  <c r="M22" i="3"/>
  <c r="S22" i="3" s="1"/>
  <c r="Q22" i="3"/>
  <c r="Y22" i="3" s="1"/>
  <c r="U22" i="3"/>
  <c r="W22" i="3" s="1"/>
  <c r="I23" i="3"/>
  <c r="M23" i="3"/>
  <c r="S23" i="3" s="1"/>
  <c r="Q23" i="3"/>
  <c r="Y23" i="3" s="1"/>
  <c r="U23" i="3"/>
  <c r="W23" i="3" s="1"/>
  <c r="I24" i="3"/>
  <c r="M24" i="3"/>
  <c r="S24" i="3" s="1"/>
  <c r="Q24" i="3"/>
  <c r="Y24" i="3" s="1"/>
  <c r="U24" i="3"/>
  <c r="W24" i="3" s="1"/>
  <c r="I25" i="3"/>
  <c r="M25" i="3"/>
  <c r="S25" i="3" s="1"/>
  <c r="Q25" i="3"/>
  <c r="Y25" i="3" s="1"/>
  <c r="U25" i="3"/>
  <c r="W25" i="3" s="1"/>
  <c r="I26" i="3"/>
  <c r="M26" i="3"/>
  <c r="S26" i="3" s="1"/>
  <c r="Q26" i="3"/>
  <c r="Y26" i="3" s="1"/>
  <c r="U26" i="3"/>
  <c r="W26" i="3" s="1"/>
  <c r="I27" i="3"/>
  <c r="M27" i="3"/>
  <c r="S27" i="3" s="1"/>
  <c r="Q27" i="3"/>
  <c r="Y27" i="3" s="1"/>
  <c r="U27" i="3"/>
  <c r="W27" i="3" s="1"/>
  <c r="I28" i="3"/>
  <c r="M28" i="3"/>
  <c r="S28" i="3" s="1"/>
  <c r="Q28" i="3"/>
  <c r="Y28" i="3" s="1"/>
  <c r="U28" i="3"/>
  <c r="W28" i="3" s="1"/>
  <c r="I29" i="3"/>
  <c r="M29" i="3"/>
  <c r="S29" i="3" s="1"/>
  <c r="Q29" i="3"/>
  <c r="Y29" i="3" s="1"/>
  <c r="U29" i="3"/>
  <c r="W29" i="3" s="1"/>
  <c r="I30" i="3"/>
  <c r="M30" i="3"/>
  <c r="S30" i="3" s="1"/>
  <c r="Q30" i="3"/>
  <c r="Y30" i="3" s="1"/>
  <c r="U30" i="3"/>
  <c r="W30" i="3" s="1"/>
  <c r="I31" i="3"/>
  <c r="M31" i="3"/>
  <c r="S31" i="3" s="1"/>
  <c r="Q31" i="3"/>
  <c r="Y31" i="3" s="1"/>
  <c r="U31" i="3"/>
  <c r="W31" i="3" s="1"/>
  <c r="I32" i="3"/>
  <c r="M32" i="3"/>
  <c r="S32" i="3" s="1"/>
  <c r="Q32" i="3"/>
  <c r="Y32" i="3" s="1"/>
  <c r="U32" i="3"/>
  <c r="W32" i="3" s="1"/>
  <c r="L33" i="3"/>
  <c r="AE33" i="3" s="1"/>
  <c r="R33" i="3"/>
  <c r="Z33" i="3" s="1"/>
  <c r="I34" i="3"/>
  <c r="O34" i="3"/>
  <c r="L35" i="3"/>
  <c r="AE35" i="3" s="1"/>
  <c r="R35" i="3"/>
  <c r="Z35" i="3" s="1"/>
  <c r="I36" i="3"/>
  <c r="O36" i="3"/>
  <c r="R37" i="3"/>
  <c r="Z37" i="3" s="1"/>
  <c r="N37" i="3"/>
  <c r="T37" i="3" s="1"/>
  <c r="U37" i="3"/>
  <c r="W37" i="3" s="1"/>
  <c r="R39" i="3"/>
  <c r="Z39" i="3" s="1"/>
  <c r="N39" i="3"/>
  <c r="T39" i="3" s="1"/>
  <c r="U39" i="3"/>
  <c r="W39" i="3" s="1"/>
  <c r="R41" i="3"/>
  <c r="Z41" i="3" s="1"/>
  <c r="N41" i="3"/>
  <c r="T41" i="3" s="1"/>
  <c r="U41" i="3"/>
  <c r="W41" i="3" s="1"/>
  <c r="AI49" i="3"/>
  <c r="AL49" i="3"/>
  <c r="AN49" i="3" s="1"/>
  <c r="AP49" i="3" s="1"/>
  <c r="AR49" i="3" s="1"/>
  <c r="AT49" i="3" s="1"/>
  <c r="N21" i="3"/>
  <c r="T21" i="3" s="1"/>
  <c r="R21" i="3"/>
  <c r="Z21" i="3" s="1"/>
  <c r="N22" i="3"/>
  <c r="T22" i="3" s="1"/>
  <c r="R22" i="3"/>
  <c r="Z22" i="3" s="1"/>
  <c r="N23" i="3"/>
  <c r="T23" i="3" s="1"/>
  <c r="R23" i="3"/>
  <c r="N24" i="3"/>
  <c r="T24" i="3" s="1"/>
  <c r="R24" i="3"/>
  <c r="Z24" i="3" s="1"/>
  <c r="V24" i="3"/>
  <c r="X24" i="3" s="1"/>
  <c r="N25" i="3"/>
  <c r="T25" i="3" s="1"/>
  <c r="R25" i="3"/>
  <c r="Z25" i="3" s="1"/>
  <c r="V25" i="3"/>
  <c r="X25" i="3" s="1"/>
  <c r="N26" i="3"/>
  <c r="T26" i="3" s="1"/>
  <c r="R26" i="3"/>
  <c r="Z26" i="3" s="1"/>
  <c r="V26" i="3"/>
  <c r="X26" i="3" s="1"/>
  <c r="AG26" i="3" s="1"/>
  <c r="N27" i="3"/>
  <c r="T27" i="3" s="1"/>
  <c r="R27" i="3"/>
  <c r="Z27" i="3" s="1"/>
  <c r="V27" i="3"/>
  <c r="X27" i="3" s="1"/>
  <c r="N28" i="3"/>
  <c r="T28" i="3" s="1"/>
  <c r="R28" i="3"/>
  <c r="Z28" i="3" s="1"/>
  <c r="V28" i="3"/>
  <c r="X28" i="3" s="1"/>
  <c r="N29" i="3"/>
  <c r="T29" i="3" s="1"/>
  <c r="R29" i="3"/>
  <c r="Z29" i="3" s="1"/>
  <c r="V29" i="3"/>
  <c r="X29" i="3" s="1"/>
  <c r="N30" i="3"/>
  <c r="T30" i="3" s="1"/>
  <c r="R30" i="3"/>
  <c r="Z30" i="3" s="1"/>
  <c r="V30" i="3"/>
  <c r="X30" i="3" s="1"/>
  <c r="AG30" i="3" s="1"/>
  <c r="N31" i="3"/>
  <c r="T31" i="3" s="1"/>
  <c r="R31" i="3"/>
  <c r="Z31" i="3" s="1"/>
  <c r="V31" i="3"/>
  <c r="X31" i="3" s="1"/>
  <c r="N32" i="3"/>
  <c r="T32" i="3" s="1"/>
  <c r="R32" i="3"/>
  <c r="Z32" i="3" s="1"/>
  <c r="V32" i="3"/>
  <c r="X32" i="3" s="1"/>
  <c r="Q33" i="3"/>
  <c r="Y33" i="3" s="1"/>
  <c r="M33" i="3"/>
  <c r="S33" i="3" s="1"/>
  <c r="N33" i="3"/>
  <c r="T33" i="3" s="1"/>
  <c r="P34" i="3"/>
  <c r="Q35" i="3"/>
  <c r="Y35" i="3" s="1"/>
  <c r="M35" i="3"/>
  <c r="S35" i="3" s="1"/>
  <c r="N35" i="3"/>
  <c r="T35" i="3" s="1"/>
  <c r="P36" i="3"/>
  <c r="V37" i="3"/>
  <c r="X37" i="3" s="1"/>
  <c r="AG37" i="3" s="1"/>
  <c r="Q37" i="3"/>
  <c r="Y37" i="3" s="1"/>
  <c r="M37" i="3"/>
  <c r="S37" i="3" s="1"/>
  <c r="O37" i="3"/>
  <c r="V39" i="3"/>
  <c r="X39" i="3" s="1"/>
  <c r="AG39" i="3" s="1"/>
  <c r="Q39" i="3"/>
  <c r="Y39" i="3" s="1"/>
  <c r="M39" i="3"/>
  <c r="S39" i="3" s="1"/>
  <c r="O39" i="3"/>
  <c r="V41" i="3"/>
  <c r="X41" i="3" s="1"/>
  <c r="AG41" i="3" s="1"/>
  <c r="Q41" i="3"/>
  <c r="Y41" i="3" s="1"/>
  <c r="M41" i="3"/>
  <c r="S41" i="3" s="1"/>
  <c r="O41" i="3"/>
  <c r="R43" i="3"/>
  <c r="Z43" i="3" s="1"/>
  <c r="N43" i="3"/>
  <c r="T43" i="3" s="1"/>
  <c r="U43" i="3"/>
  <c r="W43" i="3" s="1"/>
  <c r="X44" i="3"/>
  <c r="AG44" i="3" s="1"/>
  <c r="K45" i="3"/>
  <c r="AD45" i="3" s="1"/>
  <c r="L45" i="3"/>
  <c r="AE45" i="3" s="1"/>
  <c r="I45" i="3"/>
  <c r="W45" i="3"/>
  <c r="AF45" i="3" s="1"/>
  <c r="X46" i="3"/>
  <c r="AG46" i="3" s="1"/>
  <c r="AI47" i="3"/>
  <c r="AL47" i="3"/>
  <c r="AN47" i="3" s="1"/>
  <c r="AP47" i="3" s="1"/>
  <c r="AR47" i="3" s="1"/>
  <c r="AT47" i="3" s="1"/>
  <c r="AB49" i="3"/>
  <c r="O21" i="3"/>
  <c r="I33" i="3"/>
  <c r="R34" i="3"/>
  <c r="Z34" i="3" s="1"/>
  <c r="I35" i="3"/>
  <c r="R36" i="3"/>
  <c r="Z36" i="3" s="1"/>
  <c r="R38" i="3"/>
  <c r="Z38" i="3" s="1"/>
  <c r="N38" i="3"/>
  <c r="T38" i="3" s="1"/>
  <c r="U38" i="3"/>
  <c r="W38" i="3" s="1"/>
  <c r="AF38" i="3" s="1"/>
  <c r="R40" i="3"/>
  <c r="Z40" i="3" s="1"/>
  <c r="N40" i="3"/>
  <c r="T40" i="3" s="1"/>
  <c r="U40" i="3"/>
  <c r="W40" i="3" s="1"/>
  <c r="AF40" i="3" s="1"/>
  <c r="R42" i="3"/>
  <c r="Z42" i="3" s="1"/>
  <c r="N42" i="3"/>
  <c r="T42" i="3" s="1"/>
  <c r="U42" i="3"/>
  <c r="W42" i="3" s="1"/>
  <c r="V43" i="3"/>
  <c r="X43" i="3" s="1"/>
  <c r="AG43" i="3" s="1"/>
  <c r="Q43" i="3"/>
  <c r="M43" i="3"/>
  <c r="S43" i="3" s="1"/>
  <c r="X45" i="3"/>
  <c r="AG45" i="3" s="1"/>
  <c r="AB47" i="3"/>
  <c r="AI53" i="3"/>
  <c r="AL53" i="3"/>
  <c r="AN53" i="3" s="1"/>
  <c r="AP53" i="3" s="1"/>
  <c r="AR53" i="3" s="1"/>
  <c r="AT53" i="3" s="1"/>
  <c r="K33" i="3"/>
  <c r="AD33" i="3" s="1"/>
  <c r="Q34" i="3"/>
  <c r="Y34" i="3" s="1"/>
  <c r="M34" i="3"/>
  <c r="S34" i="3" s="1"/>
  <c r="N34" i="3"/>
  <c r="T34" i="3" s="1"/>
  <c r="K35" i="3"/>
  <c r="AD35" i="3" s="1"/>
  <c r="Q36" i="3"/>
  <c r="M36" i="3"/>
  <c r="S36" i="3" s="1"/>
  <c r="N36" i="3"/>
  <c r="T36" i="3" s="1"/>
  <c r="V38" i="3"/>
  <c r="X38" i="3" s="1"/>
  <c r="AG38" i="3" s="1"/>
  <c r="Q38" i="3"/>
  <c r="M38" i="3"/>
  <c r="S38" i="3" s="1"/>
  <c r="O38" i="3"/>
  <c r="V40" i="3"/>
  <c r="X40" i="3" s="1"/>
  <c r="AG40" i="3" s="1"/>
  <c r="Q40" i="3"/>
  <c r="M40" i="3"/>
  <c r="S40" i="3" s="1"/>
  <c r="O40" i="3"/>
  <c r="V42" i="3"/>
  <c r="X42" i="3" s="1"/>
  <c r="Q42" i="3"/>
  <c r="Y42" i="3" s="1"/>
  <c r="M42" i="3"/>
  <c r="S42" i="3" s="1"/>
  <c r="O43" i="3"/>
  <c r="AI51" i="3"/>
  <c r="AL51" i="3"/>
  <c r="AN51" i="3" s="1"/>
  <c r="AP51" i="3" s="1"/>
  <c r="AR51" i="3" s="1"/>
  <c r="AT51" i="3" s="1"/>
  <c r="AB51" i="3" s="1"/>
  <c r="AB53" i="3"/>
  <c r="I37" i="3"/>
  <c r="I38" i="3"/>
  <c r="I39" i="3"/>
  <c r="I40" i="3"/>
  <c r="I41" i="3"/>
  <c r="L44" i="3"/>
  <c r="AE44" i="3" s="1"/>
  <c r="AB44" i="3"/>
  <c r="M45" i="3"/>
  <c r="S45" i="3" s="1"/>
  <c r="P46" i="3"/>
  <c r="Z46" i="3" s="1"/>
  <c r="L47" i="3"/>
  <c r="AE47" i="3" s="1"/>
  <c r="O48" i="3"/>
  <c r="Q48" i="3"/>
  <c r="M48" i="3"/>
  <c r="S48" i="3" s="1"/>
  <c r="P48" i="3"/>
  <c r="Z48" i="3" s="1"/>
  <c r="V48" i="3"/>
  <c r="X48" i="3" s="1"/>
  <c r="AG48" i="3" s="1"/>
  <c r="L49" i="3"/>
  <c r="AE49" i="3" s="1"/>
  <c r="O50" i="3"/>
  <c r="Q50" i="3"/>
  <c r="M50" i="3"/>
  <c r="S50" i="3" s="1"/>
  <c r="P50" i="3"/>
  <c r="Z50" i="3" s="1"/>
  <c r="V50" i="3"/>
  <c r="X50" i="3" s="1"/>
  <c r="AG50" i="3" s="1"/>
  <c r="L51" i="3"/>
  <c r="AE51" i="3" s="1"/>
  <c r="O52" i="3"/>
  <c r="Q52" i="3"/>
  <c r="M52" i="3"/>
  <c r="S52" i="3" s="1"/>
  <c r="P52" i="3"/>
  <c r="Z52" i="3" s="1"/>
  <c r="V52" i="3"/>
  <c r="X52" i="3" s="1"/>
  <c r="AG52" i="3" s="1"/>
  <c r="L53" i="3"/>
  <c r="AE53" i="3" s="1"/>
  <c r="O54" i="3"/>
  <c r="Q54" i="3"/>
  <c r="M54" i="3"/>
  <c r="S54" i="3" s="1"/>
  <c r="P54" i="3"/>
  <c r="Z54" i="3" s="1"/>
  <c r="V54" i="3"/>
  <c r="X54" i="3" s="1"/>
  <c r="AG54" i="3" s="1"/>
  <c r="W55" i="3"/>
  <c r="W56" i="3"/>
  <c r="AF56" i="3" s="1"/>
  <c r="W60" i="3"/>
  <c r="X61" i="3"/>
  <c r="M44" i="3"/>
  <c r="S44" i="3" s="1"/>
  <c r="N45" i="3"/>
  <c r="T45" i="3" s="1"/>
  <c r="K46" i="3"/>
  <c r="AD46" i="3" s="1"/>
  <c r="W47" i="3"/>
  <c r="AF47" i="3" s="1"/>
  <c r="K48" i="3"/>
  <c r="AD48" i="3" s="1"/>
  <c r="I48" i="3"/>
  <c r="W49" i="3"/>
  <c r="K50" i="3"/>
  <c r="AD50" i="3" s="1"/>
  <c r="I50" i="3"/>
  <c r="W51" i="3"/>
  <c r="AF51" i="3" s="1"/>
  <c r="K52" i="3"/>
  <c r="AD52" i="3" s="1"/>
  <c r="I52" i="3"/>
  <c r="W53" i="3"/>
  <c r="K54" i="3"/>
  <c r="AD54" i="3" s="1"/>
  <c r="I54" i="3"/>
  <c r="W59" i="3"/>
  <c r="AF59" i="3" s="1"/>
  <c r="O47" i="3"/>
  <c r="Q47" i="3"/>
  <c r="M47" i="3"/>
  <c r="S47" i="3" s="1"/>
  <c r="P47" i="3"/>
  <c r="Z47" i="3" s="1"/>
  <c r="V47" i="3"/>
  <c r="X47" i="3" s="1"/>
  <c r="AG47" i="3" s="1"/>
  <c r="AI48" i="3"/>
  <c r="AL48" i="3"/>
  <c r="AN48" i="3" s="1"/>
  <c r="AP48" i="3" s="1"/>
  <c r="AR48" i="3" s="1"/>
  <c r="AT48" i="3" s="1"/>
  <c r="AB48" i="3" s="1"/>
  <c r="O49" i="3"/>
  <c r="Q49" i="3"/>
  <c r="M49" i="3"/>
  <c r="S49" i="3" s="1"/>
  <c r="P49" i="3"/>
  <c r="Z49" i="3" s="1"/>
  <c r="V49" i="3"/>
  <c r="X49" i="3" s="1"/>
  <c r="AG49" i="3" s="1"/>
  <c r="AI50" i="3"/>
  <c r="AL50" i="3"/>
  <c r="AN50" i="3" s="1"/>
  <c r="AP50" i="3" s="1"/>
  <c r="AR50" i="3" s="1"/>
  <c r="AT50" i="3" s="1"/>
  <c r="AB50" i="3" s="1"/>
  <c r="O51" i="3"/>
  <c r="Q51" i="3"/>
  <c r="M51" i="3"/>
  <c r="S51" i="3" s="1"/>
  <c r="P51" i="3"/>
  <c r="Z51" i="3" s="1"/>
  <c r="V51" i="3"/>
  <c r="X51" i="3" s="1"/>
  <c r="AG51" i="3" s="1"/>
  <c r="AI52" i="3"/>
  <c r="AL52" i="3"/>
  <c r="AN52" i="3" s="1"/>
  <c r="AP52" i="3" s="1"/>
  <c r="AR52" i="3" s="1"/>
  <c r="AT52" i="3" s="1"/>
  <c r="AB52" i="3" s="1"/>
  <c r="O53" i="3"/>
  <c r="Q53" i="3"/>
  <c r="Y53" i="3" s="1"/>
  <c r="M53" i="3"/>
  <c r="S53" i="3" s="1"/>
  <c r="P53" i="3"/>
  <c r="Z53" i="3" s="1"/>
  <c r="V53" i="3"/>
  <c r="X53" i="3" s="1"/>
  <c r="AG53" i="3" s="1"/>
  <c r="AI54" i="3"/>
  <c r="AL54" i="3"/>
  <c r="AN54" i="3" s="1"/>
  <c r="AP54" i="3" s="1"/>
  <c r="AR54" i="3" s="1"/>
  <c r="AT54" i="3" s="1"/>
  <c r="AB54" i="3" s="1"/>
  <c r="O55" i="3"/>
  <c r="V55" i="3"/>
  <c r="X55" i="3" s="1"/>
  <c r="AG55" i="3" s="1"/>
  <c r="N55" i="3"/>
  <c r="T55" i="3" s="1"/>
  <c r="Q55" i="3"/>
  <c r="Y55" i="3" s="1"/>
  <c r="M55" i="3"/>
  <c r="S55" i="3" s="1"/>
  <c r="Z55" i="3"/>
  <c r="Z57" i="3"/>
  <c r="W58" i="3"/>
  <c r="AF58" i="3" s="1"/>
  <c r="W61" i="3"/>
  <c r="W62" i="3"/>
  <c r="AF62" i="3" s="1"/>
  <c r="K44" i="3"/>
  <c r="AD44" i="3" s="1"/>
  <c r="W44" i="3"/>
  <c r="AF44" i="3" s="1"/>
  <c r="O46" i="3"/>
  <c r="Q46" i="3"/>
  <c r="M46" i="3"/>
  <c r="S46" i="3" s="1"/>
  <c r="N46" i="3"/>
  <c r="T46" i="3" s="1"/>
  <c r="W46" i="3"/>
  <c r="AF46" i="3" s="1"/>
  <c r="K47" i="3"/>
  <c r="AD47" i="3" s="1"/>
  <c r="I47" i="3"/>
  <c r="W48" i="3"/>
  <c r="AF48" i="3" s="1"/>
  <c r="K49" i="3"/>
  <c r="AD49" i="3" s="1"/>
  <c r="I49" i="3"/>
  <c r="W50" i="3"/>
  <c r="AF50" i="3" s="1"/>
  <c r="K51" i="3"/>
  <c r="AD51" i="3" s="1"/>
  <c r="I51" i="3"/>
  <c r="W52" i="3"/>
  <c r="K53" i="3"/>
  <c r="AD53" i="3" s="1"/>
  <c r="I53" i="3"/>
  <c r="W54" i="3"/>
  <c r="AF54" i="3" s="1"/>
  <c r="W57" i="3"/>
  <c r="Z60" i="3"/>
  <c r="P56" i="3"/>
  <c r="Z56" i="3" s="1"/>
  <c r="P57" i="3"/>
  <c r="P58" i="3"/>
  <c r="Z58" i="3" s="1"/>
  <c r="P59" i="3"/>
  <c r="Z59" i="3" s="1"/>
  <c r="P60" i="3"/>
  <c r="Q62" i="3"/>
  <c r="M62" i="3"/>
  <c r="S62" i="3" s="1"/>
  <c r="N62" i="3"/>
  <c r="T62" i="3" s="1"/>
  <c r="V65" i="3"/>
  <c r="X65" i="3" s="1"/>
  <c r="Q65" i="3"/>
  <c r="M65" i="3"/>
  <c r="S65" i="3" s="1"/>
  <c r="O65" i="3"/>
  <c r="R67" i="3"/>
  <c r="N67" i="3"/>
  <c r="T67" i="3" s="1"/>
  <c r="U67" i="3"/>
  <c r="W67" i="3" s="1"/>
  <c r="AF67" i="3" s="1"/>
  <c r="U70" i="3"/>
  <c r="W70" i="3" s="1"/>
  <c r="AF70" i="3" s="1"/>
  <c r="P70" i="3"/>
  <c r="N70" i="3"/>
  <c r="T70" i="3" s="1"/>
  <c r="I71" i="3"/>
  <c r="L71" i="3"/>
  <c r="AE71" i="3" s="1"/>
  <c r="K71" i="3"/>
  <c r="AD71" i="3" s="1"/>
  <c r="I55" i="3"/>
  <c r="I56" i="3"/>
  <c r="M56" i="3"/>
  <c r="S56" i="3" s="1"/>
  <c r="Q56" i="3"/>
  <c r="Y56" i="3" s="1"/>
  <c r="I57" i="3"/>
  <c r="M57" i="3"/>
  <c r="S57" i="3" s="1"/>
  <c r="Q57" i="3"/>
  <c r="Y57" i="3" s="1"/>
  <c r="I58" i="3"/>
  <c r="M58" i="3"/>
  <c r="S58" i="3" s="1"/>
  <c r="Q58" i="3"/>
  <c r="Y58" i="3" s="1"/>
  <c r="I59" i="3"/>
  <c r="M59" i="3"/>
  <c r="S59" i="3" s="1"/>
  <c r="Q59" i="3"/>
  <c r="Y59" i="3" s="1"/>
  <c r="I60" i="3"/>
  <c r="M60" i="3"/>
  <c r="S60" i="3" s="1"/>
  <c r="Q60" i="3"/>
  <c r="Y60" i="3" s="1"/>
  <c r="R61" i="3"/>
  <c r="Z61" i="3" s="1"/>
  <c r="I62" i="3"/>
  <c r="O62" i="3"/>
  <c r="R63" i="3"/>
  <c r="Z63" i="3" s="1"/>
  <c r="R64" i="3"/>
  <c r="Z64" i="3" s="1"/>
  <c r="N64" i="3"/>
  <c r="T64" i="3" s="1"/>
  <c r="U64" i="3"/>
  <c r="W64" i="3" s="1"/>
  <c r="P65" i="3"/>
  <c r="R66" i="3"/>
  <c r="Z66" i="3" s="1"/>
  <c r="N66" i="3"/>
  <c r="T66" i="3" s="1"/>
  <c r="U66" i="3"/>
  <c r="W66" i="3" s="1"/>
  <c r="V67" i="3"/>
  <c r="X67" i="3" s="1"/>
  <c r="AG67" i="3" s="1"/>
  <c r="Q67" i="3"/>
  <c r="M67" i="3"/>
  <c r="S67" i="3" s="1"/>
  <c r="Q70" i="3"/>
  <c r="M70" i="3"/>
  <c r="S70" i="3" s="1"/>
  <c r="V70" i="3"/>
  <c r="X70" i="3" s="1"/>
  <c r="AG70" i="3" s="1"/>
  <c r="O70" i="3"/>
  <c r="R70" i="3"/>
  <c r="Z70" i="3" s="1"/>
  <c r="N56" i="3"/>
  <c r="T56" i="3" s="1"/>
  <c r="V56" i="3"/>
  <c r="X56" i="3" s="1"/>
  <c r="AG56" i="3" s="1"/>
  <c r="N57" i="3"/>
  <c r="T57" i="3" s="1"/>
  <c r="V57" i="3"/>
  <c r="X57" i="3" s="1"/>
  <c r="AG57" i="3" s="1"/>
  <c r="N58" i="3"/>
  <c r="T58" i="3" s="1"/>
  <c r="V58" i="3"/>
  <c r="X58" i="3" s="1"/>
  <c r="AG58" i="3" s="1"/>
  <c r="N59" i="3"/>
  <c r="T59" i="3" s="1"/>
  <c r="V59" i="3"/>
  <c r="X59" i="3" s="1"/>
  <c r="AG59" i="3" s="1"/>
  <c r="N60" i="3"/>
  <c r="T60" i="3" s="1"/>
  <c r="V60" i="3"/>
  <c r="X60" i="3" s="1"/>
  <c r="AG60" i="3" s="1"/>
  <c r="Q61" i="3"/>
  <c r="M61" i="3"/>
  <c r="S61" i="3" s="1"/>
  <c r="N61" i="3"/>
  <c r="T61" i="3" s="1"/>
  <c r="K62" i="3"/>
  <c r="AD62" i="3" s="1"/>
  <c r="P62" i="3"/>
  <c r="V62" i="3"/>
  <c r="X62" i="3" s="1"/>
  <c r="V63" i="3"/>
  <c r="X63" i="3" s="1"/>
  <c r="Q63" i="3"/>
  <c r="M63" i="3"/>
  <c r="S63" i="3" s="1"/>
  <c r="N63" i="3"/>
  <c r="T63" i="3" s="1"/>
  <c r="V64" i="3"/>
  <c r="X64" i="3" s="1"/>
  <c r="AG64" i="3" s="1"/>
  <c r="Q64" i="3"/>
  <c r="M64" i="3"/>
  <c r="S64" i="3" s="1"/>
  <c r="O64" i="3"/>
  <c r="V66" i="3"/>
  <c r="X66" i="3" s="1"/>
  <c r="AG66" i="3" s="1"/>
  <c r="Q66" i="3"/>
  <c r="M66" i="3"/>
  <c r="S66" i="3" s="1"/>
  <c r="O67" i="3"/>
  <c r="I69" i="3"/>
  <c r="L69" i="3"/>
  <c r="AE69" i="3" s="1"/>
  <c r="K69" i="3"/>
  <c r="AD69" i="3" s="1"/>
  <c r="K55" i="3"/>
  <c r="AD55" i="3" s="1"/>
  <c r="K56" i="3"/>
  <c r="AD56" i="3" s="1"/>
  <c r="K57" i="3"/>
  <c r="AD57" i="3" s="1"/>
  <c r="K58" i="3"/>
  <c r="AD58" i="3" s="1"/>
  <c r="K59" i="3"/>
  <c r="AD59" i="3" s="1"/>
  <c r="K60" i="3"/>
  <c r="AD60" i="3" s="1"/>
  <c r="I61" i="3"/>
  <c r="O61" i="3"/>
  <c r="L62" i="3"/>
  <c r="AE62" i="3" s="1"/>
  <c r="R62" i="3"/>
  <c r="Z62" i="3" s="1"/>
  <c r="I63" i="3"/>
  <c r="O63" i="3"/>
  <c r="P64" i="3"/>
  <c r="R65" i="3"/>
  <c r="N65" i="3"/>
  <c r="T65" i="3" s="1"/>
  <c r="U65" i="3"/>
  <c r="W65" i="3" s="1"/>
  <c r="AF65" i="3" s="1"/>
  <c r="O66" i="3"/>
  <c r="P67" i="3"/>
  <c r="X71" i="3"/>
  <c r="AG71" i="3" s="1"/>
  <c r="I64" i="3"/>
  <c r="I65" i="3"/>
  <c r="U68" i="3"/>
  <c r="W68" i="3" s="1"/>
  <c r="P68" i="3"/>
  <c r="N68" i="3"/>
  <c r="T68" i="3" s="1"/>
  <c r="X69" i="3"/>
  <c r="W71" i="3"/>
  <c r="AF71" i="3" s="1"/>
  <c r="U72" i="3"/>
  <c r="W72" i="3" s="1"/>
  <c r="P72" i="3"/>
  <c r="N72" i="3"/>
  <c r="T72" i="3" s="1"/>
  <c r="R72" i="3"/>
  <c r="Z72" i="3" s="1"/>
  <c r="W75" i="3"/>
  <c r="AF75" i="3" s="1"/>
  <c r="W77" i="3"/>
  <c r="W79" i="3"/>
  <c r="AL81" i="3"/>
  <c r="AN81" i="3" s="1"/>
  <c r="AP81" i="3" s="1"/>
  <c r="AR81" i="3" s="1"/>
  <c r="AT81" i="3" s="1"/>
  <c r="AB81" i="3" s="1"/>
  <c r="AI81" i="3"/>
  <c r="Q68" i="3"/>
  <c r="Y68" i="3" s="1"/>
  <c r="M68" i="3"/>
  <c r="S68" i="3" s="1"/>
  <c r="V68" i="3"/>
  <c r="X68" i="3" s="1"/>
  <c r="O68" i="3"/>
  <c r="R68" i="3"/>
  <c r="Z68" i="3" s="1"/>
  <c r="W69" i="3"/>
  <c r="I73" i="3"/>
  <c r="L73" i="3"/>
  <c r="AE73" i="3" s="1"/>
  <c r="K73" i="3"/>
  <c r="AD73" i="3" s="1"/>
  <c r="X73" i="3"/>
  <c r="AG73" i="3" s="1"/>
  <c r="X75" i="3"/>
  <c r="X77" i="3"/>
  <c r="X79" i="3"/>
  <c r="AL83" i="3"/>
  <c r="AN83" i="3" s="1"/>
  <c r="AP83" i="3" s="1"/>
  <c r="AR83" i="3" s="1"/>
  <c r="AT83" i="3" s="1"/>
  <c r="AB83" i="3" s="1"/>
  <c r="AI83" i="3"/>
  <c r="W73" i="3"/>
  <c r="AF73" i="3" s="1"/>
  <c r="W74" i="3"/>
  <c r="AF74" i="3" s="1"/>
  <c r="W76" i="3"/>
  <c r="W78" i="3"/>
  <c r="W80" i="3"/>
  <c r="AF80" i="3" s="1"/>
  <c r="Z88" i="3"/>
  <c r="R74" i="3"/>
  <c r="I75" i="3"/>
  <c r="R76" i="3"/>
  <c r="Z76" i="3" s="1"/>
  <c r="I77" i="3"/>
  <c r="R78" i="3"/>
  <c r="Z78" i="3" s="1"/>
  <c r="I79" i="3"/>
  <c r="R80" i="3"/>
  <c r="I81" i="3"/>
  <c r="W81" i="3"/>
  <c r="Q82" i="3"/>
  <c r="Y82" i="3" s="1"/>
  <c r="M82" i="3"/>
  <c r="S82" i="3" s="1"/>
  <c r="O82" i="3"/>
  <c r="P82" i="3"/>
  <c r="Z82" i="3" s="1"/>
  <c r="X83" i="3"/>
  <c r="AG83" i="3" s="1"/>
  <c r="I84" i="3"/>
  <c r="K84" i="3"/>
  <c r="AD84" i="3" s="1"/>
  <c r="Q85" i="3"/>
  <c r="M85" i="3"/>
  <c r="S85" i="3" s="1"/>
  <c r="O85" i="3"/>
  <c r="L86" i="3"/>
  <c r="AE86" i="3" s="1"/>
  <c r="I86" i="3"/>
  <c r="K86" i="3"/>
  <c r="AD86" i="3" s="1"/>
  <c r="X88" i="3"/>
  <c r="AG88" i="3" s="1"/>
  <c r="Q72" i="3"/>
  <c r="Y72" i="3" s="1"/>
  <c r="M72" i="3"/>
  <c r="S72" i="3" s="1"/>
  <c r="Q74" i="3"/>
  <c r="M74" i="3"/>
  <c r="S74" i="3" s="1"/>
  <c r="N74" i="3"/>
  <c r="T74" i="3" s="1"/>
  <c r="K75" i="3"/>
  <c r="AD75" i="3" s="1"/>
  <c r="Q76" i="3"/>
  <c r="M76" i="3"/>
  <c r="S76" i="3" s="1"/>
  <c r="N76" i="3"/>
  <c r="T76" i="3" s="1"/>
  <c r="K77" i="3"/>
  <c r="AD77" i="3" s="1"/>
  <c r="Q78" i="3"/>
  <c r="Y78" i="3" s="1"/>
  <c r="M78" i="3"/>
  <c r="S78" i="3" s="1"/>
  <c r="N78" i="3"/>
  <c r="T78" i="3" s="1"/>
  <c r="K79" i="3"/>
  <c r="AD79" i="3" s="1"/>
  <c r="Q80" i="3"/>
  <c r="M80" i="3"/>
  <c r="S80" i="3" s="1"/>
  <c r="N80" i="3"/>
  <c r="T80" i="3" s="1"/>
  <c r="K81" i="3"/>
  <c r="AD81" i="3" s="1"/>
  <c r="W83" i="3"/>
  <c r="L84" i="3"/>
  <c r="AE84" i="3" s="1"/>
  <c r="I85" i="3"/>
  <c r="K85" i="3"/>
  <c r="AD85" i="3" s="1"/>
  <c r="L85" i="3"/>
  <c r="AE85" i="3" s="1"/>
  <c r="V85" i="3"/>
  <c r="X85" i="3" s="1"/>
  <c r="AG85" i="3" s="1"/>
  <c r="S86" i="3"/>
  <c r="AI87" i="3"/>
  <c r="I68" i="3"/>
  <c r="R69" i="3"/>
  <c r="Z69" i="3" s="1"/>
  <c r="I70" i="3"/>
  <c r="R71" i="3"/>
  <c r="Z71" i="3" s="1"/>
  <c r="I72" i="3"/>
  <c r="O72" i="3"/>
  <c r="R73" i="3"/>
  <c r="Z73" i="3" s="1"/>
  <c r="I74" i="3"/>
  <c r="O74" i="3"/>
  <c r="L75" i="3"/>
  <c r="AE75" i="3" s="1"/>
  <c r="R75" i="3"/>
  <c r="Z75" i="3" s="1"/>
  <c r="I76" i="3"/>
  <c r="O76" i="3"/>
  <c r="L77" i="3"/>
  <c r="AE77" i="3" s="1"/>
  <c r="R77" i="3"/>
  <c r="Z77" i="3" s="1"/>
  <c r="I78" i="3"/>
  <c r="O78" i="3"/>
  <c r="L79" i="3"/>
  <c r="AE79" i="3" s="1"/>
  <c r="R79" i="3"/>
  <c r="Z79" i="3" s="1"/>
  <c r="I80" i="3"/>
  <c r="O80" i="3"/>
  <c r="L81" i="3"/>
  <c r="AE81" i="3" s="1"/>
  <c r="R81" i="3"/>
  <c r="Z81" i="3" s="1"/>
  <c r="N85" i="3"/>
  <c r="T85" i="3" s="1"/>
  <c r="X90" i="3"/>
  <c r="AG90" i="3" s="1"/>
  <c r="Y94" i="3"/>
  <c r="K68" i="3"/>
  <c r="AD68" i="3" s="1"/>
  <c r="Q69" i="3"/>
  <c r="Y69" i="3" s="1"/>
  <c r="M69" i="3"/>
  <c r="S69" i="3" s="1"/>
  <c r="N69" i="3"/>
  <c r="T69" i="3" s="1"/>
  <c r="K70" i="3"/>
  <c r="AD70" i="3" s="1"/>
  <c r="Q71" i="3"/>
  <c r="Y71" i="3" s="1"/>
  <c r="M71" i="3"/>
  <c r="S71" i="3" s="1"/>
  <c r="N71" i="3"/>
  <c r="T71" i="3" s="1"/>
  <c r="K72" i="3"/>
  <c r="AD72" i="3" s="1"/>
  <c r="V72" i="3"/>
  <c r="X72" i="3" s="1"/>
  <c r="Q73" i="3"/>
  <c r="Y73" i="3" s="1"/>
  <c r="M73" i="3"/>
  <c r="S73" i="3" s="1"/>
  <c r="N73" i="3"/>
  <c r="T73" i="3" s="1"/>
  <c r="K74" i="3"/>
  <c r="AD74" i="3" s="1"/>
  <c r="P74" i="3"/>
  <c r="V74" i="3"/>
  <c r="X74" i="3" s="1"/>
  <c r="AG74" i="3" s="1"/>
  <c r="Q75" i="3"/>
  <c r="Y75" i="3" s="1"/>
  <c r="M75" i="3"/>
  <c r="S75" i="3" s="1"/>
  <c r="N75" i="3"/>
  <c r="T75" i="3" s="1"/>
  <c r="K76" i="3"/>
  <c r="AD76" i="3" s="1"/>
  <c r="P76" i="3"/>
  <c r="V76" i="3"/>
  <c r="X76" i="3" s="1"/>
  <c r="Q77" i="3"/>
  <c r="Y77" i="3" s="1"/>
  <c r="M77" i="3"/>
  <c r="S77" i="3" s="1"/>
  <c r="N77" i="3"/>
  <c r="T77" i="3" s="1"/>
  <c r="K78" i="3"/>
  <c r="AD78" i="3" s="1"/>
  <c r="P78" i="3"/>
  <c r="V78" i="3"/>
  <c r="X78" i="3" s="1"/>
  <c r="Q79" i="3"/>
  <c r="Y79" i="3" s="1"/>
  <c r="M79" i="3"/>
  <c r="S79" i="3" s="1"/>
  <c r="N79" i="3"/>
  <c r="T79" i="3" s="1"/>
  <c r="K80" i="3"/>
  <c r="AD80" i="3" s="1"/>
  <c r="P80" i="3"/>
  <c r="V80" i="3"/>
  <c r="X80" i="3" s="1"/>
  <c r="AG80" i="3" s="1"/>
  <c r="V81" i="3"/>
  <c r="X81" i="3" s="1"/>
  <c r="AG81" i="3" s="1"/>
  <c r="Q81" i="3"/>
  <c r="Y81" i="3" s="1"/>
  <c r="M81" i="3"/>
  <c r="S81" i="3" s="1"/>
  <c r="W82" i="3"/>
  <c r="N82" i="3"/>
  <c r="T82" i="3" s="1"/>
  <c r="V82" i="3"/>
  <c r="X82" i="3" s="1"/>
  <c r="AG82" i="3" s="1"/>
  <c r="I83" i="3"/>
  <c r="K83" i="3"/>
  <c r="AD83" i="3" s="1"/>
  <c r="Q84" i="3"/>
  <c r="Y84" i="3" s="1"/>
  <c r="M84" i="3"/>
  <c r="S84" i="3" s="1"/>
  <c r="O84" i="3"/>
  <c r="V84" i="3"/>
  <c r="X84" i="3" s="1"/>
  <c r="AG84" i="3" s="1"/>
  <c r="N84" i="3"/>
  <c r="T84" i="3" s="1"/>
  <c r="W85" i="3"/>
  <c r="AF85" i="3" s="1"/>
  <c r="P85" i="3"/>
  <c r="Z85" i="3" s="1"/>
  <c r="X92" i="3"/>
  <c r="AG92" i="3" s="1"/>
  <c r="I82" i="3"/>
  <c r="K82" i="3"/>
  <c r="AD82" i="3" s="1"/>
  <c r="Q83" i="3"/>
  <c r="M83" i="3"/>
  <c r="S83" i="3" s="1"/>
  <c r="O83" i="3"/>
  <c r="P83" i="3"/>
  <c r="Z83" i="3" s="1"/>
  <c r="W84" i="3"/>
  <c r="P87" i="3"/>
  <c r="U87" i="3"/>
  <c r="W87" i="3" s="1"/>
  <c r="AF87" i="3" s="1"/>
  <c r="O87" i="3"/>
  <c r="Y87" i="3" s="1"/>
  <c r="R87" i="3"/>
  <c r="M87" i="3"/>
  <c r="S87" i="3" s="1"/>
  <c r="X87" i="3"/>
  <c r="AG87" i="3" s="1"/>
  <c r="X89" i="3"/>
  <c r="AG89" i="3" s="1"/>
  <c r="U93" i="3"/>
  <c r="W93" i="3" s="1"/>
  <c r="AF93" i="3" s="1"/>
  <c r="M93" i="3"/>
  <c r="S93" i="3" s="1"/>
  <c r="P93" i="3"/>
  <c r="R93" i="3"/>
  <c r="N93" i="3"/>
  <c r="T93" i="3" s="1"/>
  <c r="O93" i="3"/>
  <c r="X86" i="3"/>
  <c r="AG86" i="3" s="1"/>
  <c r="I88" i="3"/>
  <c r="L88" i="3"/>
  <c r="AE88" i="3" s="1"/>
  <c r="Y88" i="3"/>
  <c r="U89" i="3"/>
  <c r="W89" i="3" s="1"/>
  <c r="AF89" i="3" s="1"/>
  <c r="M89" i="3"/>
  <c r="S89" i="3" s="1"/>
  <c r="P89" i="3"/>
  <c r="Z89" i="3" s="1"/>
  <c r="N89" i="3"/>
  <c r="T89" i="3" s="1"/>
  <c r="I90" i="3"/>
  <c r="L90" i="3"/>
  <c r="AE90" i="3" s="1"/>
  <c r="Y90" i="3"/>
  <c r="U91" i="3"/>
  <c r="W91" i="3" s="1"/>
  <c r="AF91" i="3" s="1"/>
  <c r="M91" i="3"/>
  <c r="S91" i="3" s="1"/>
  <c r="P91" i="3"/>
  <c r="Z91" i="3" s="1"/>
  <c r="N91" i="3"/>
  <c r="T91" i="3" s="1"/>
  <c r="I92" i="3"/>
  <c r="L92" i="3"/>
  <c r="AE92" i="3" s="1"/>
  <c r="Y92" i="3"/>
  <c r="Y93" i="3"/>
  <c r="X91" i="3"/>
  <c r="AG91" i="3" s="1"/>
  <c r="X94" i="3"/>
  <c r="T86" i="3"/>
  <c r="AB87" i="3"/>
  <c r="L87" i="3"/>
  <c r="AE87" i="3" s="1"/>
  <c r="U88" i="3"/>
  <c r="W88" i="3" s="1"/>
  <c r="AF88" i="3" s="1"/>
  <c r="M88" i="3"/>
  <c r="S88" i="3" s="1"/>
  <c r="P88" i="3"/>
  <c r="N88" i="3"/>
  <c r="T88" i="3" s="1"/>
  <c r="I89" i="3"/>
  <c r="L89" i="3"/>
  <c r="AE89" i="3" s="1"/>
  <c r="Y89" i="3"/>
  <c r="U90" i="3"/>
  <c r="W90" i="3" s="1"/>
  <c r="AF90" i="3" s="1"/>
  <c r="M90" i="3"/>
  <c r="S90" i="3" s="1"/>
  <c r="P90" i="3"/>
  <c r="Z90" i="3" s="1"/>
  <c r="N90" i="3"/>
  <c r="T90" i="3" s="1"/>
  <c r="I91" i="3"/>
  <c r="L91" i="3"/>
  <c r="AE91" i="3" s="1"/>
  <c r="Y91" i="3"/>
  <c r="U92" i="3"/>
  <c r="W92" i="3" s="1"/>
  <c r="AF92" i="3" s="1"/>
  <c r="M92" i="3"/>
  <c r="S92" i="3" s="1"/>
  <c r="P92" i="3"/>
  <c r="Z92" i="3" s="1"/>
  <c r="N92" i="3"/>
  <c r="T92" i="3" s="1"/>
  <c r="X93" i="3"/>
  <c r="AG93" i="3" s="1"/>
  <c r="U94" i="3"/>
  <c r="W94" i="3" s="1"/>
  <c r="AF94" i="3" s="1"/>
  <c r="M94" i="3"/>
  <c r="S94" i="3" s="1"/>
  <c r="P94" i="3"/>
  <c r="R94" i="3"/>
  <c r="Z94" i="3" s="1"/>
  <c r="N94" i="3"/>
  <c r="T94" i="3" s="1"/>
  <c r="O94" i="3"/>
  <c r="L93" i="3"/>
  <c r="AE93" i="3" s="1"/>
  <c r="L94" i="3"/>
  <c r="AE94" i="3" s="1"/>
  <c r="I93" i="3"/>
  <c r="I94" i="3"/>
  <c r="J54" i="2"/>
  <c r="AL75" i="3" l="1"/>
  <c r="AN75" i="3" s="1"/>
  <c r="AP75" i="3" s="1"/>
  <c r="AR75" i="3" s="1"/>
  <c r="AT75" i="3" s="1"/>
  <c r="AB75" i="3" s="1"/>
  <c r="AI75" i="3"/>
  <c r="AK76" i="3"/>
  <c r="AM76" i="3" s="1"/>
  <c r="AO76" i="3" s="1"/>
  <c r="AQ76" i="3" s="1"/>
  <c r="AS76" i="3" s="1"/>
  <c r="AA76" i="3" s="1"/>
  <c r="AH76" i="3"/>
  <c r="AF68" i="3"/>
  <c r="AI60" i="3"/>
  <c r="AL60" i="3"/>
  <c r="AN60" i="3" s="1"/>
  <c r="AP60" i="3" s="1"/>
  <c r="AR60" i="3" s="1"/>
  <c r="AT60" i="3" s="1"/>
  <c r="AB60" i="3" s="1"/>
  <c r="AI56" i="3"/>
  <c r="AL56" i="3"/>
  <c r="AN56" i="3" s="1"/>
  <c r="AP56" i="3" s="1"/>
  <c r="AR56" i="3" s="1"/>
  <c r="AT56" i="3" s="1"/>
  <c r="AB56" i="3" s="1"/>
  <c r="AK90" i="3"/>
  <c r="AM90" i="3" s="1"/>
  <c r="AO90" i="3" s="1"/>
  <c r="AQ90" i="3" s="1"/>
  <c r="AS90" i="3" s="1"/>
  <c r="AA90" i="3" s="1"/>
  <c r="AH90" i="3"/>
  <c r="AL88" i="3"/>
  <c r="AN88" i="3" s="1"/>
  <c r="AP88" i="3" s="1"/>
  <c r="AR88" i="3" s="1"/>
  <c r="AT88" i="3" s="1"/>
  <c r="AB88" i="3" s="1"/>
  <c r="AI88" i="3"/>
  <c r="AK89" i="3"/>
  <c r="AM89" i="3" s="1"/>
  <c r="AO89" i="3" s="1"/>
  <c r="AQ89" i="3" s="1"/>
  <c r="AS89" i="3" s="1"/>
  <c r="AA89" i="3" s="1"/>
  <c r="AH89" i="3"/>
  <c r="AK93" i="3"/>
  <c r="AM93" i="3" s="1"/>
  <c r="AO93" i="3" s="1"/>
  <c r="AQ93" i="3" s="1"/>
  <c r="AS93" i="3" s="1"/>
  <c r="AA93" i="3" s="1"/>
  <c r="AH93" i="3"/>
  <c r="AK87" i="3"/>
  <c r="AM87" i="3" s="1"/>
  <c r="AO87" i="3" s="1"/>
  <c r="AQ87" i="3" s="1"/>
  <c r="AS87" i="3" s="1"/>
  <c r="AA87" i="3" s="1"/>
  <c r="AH87" i="3"/>
  <c r="AK83" i="3"/>
  <c r="AM83" i="3" s="1"/>
  <c r="AO83" i="3" s="1"/>
  <c r="AQ83" i="3" s="1"/>
  <c r="AS83" i="3" s="1"/>
  <c r="AA83" i="3" s="1"/>
  <c r="AH83" i="3"/>
  <c r="AL82" i="3"/>
  <c r="AN82" i="3" s="1"/>
  <c r="AP82" i="3" s="1"/>
  <c r="AR82" i="3" s="1"/>
  <c r="AT82" i="3" s="1"/>
  <c r="AB82" i="3" s="1"/>
  <c r="AI82" i="3"/>
  <c r="AL77" i="3"/>
  <c r="AN77" i="3" s="1"/>
  <c r="AP77" i="3" s="1"/>
  <c r="AR77" i="3" s="1"/>
  <c r="AT77" i="3" s="1"/>
  <c r="AB77" i="3" s="1"/>
  <c r="AI77" i="3"/>
  <c r="AG76" i="3"/>
  <c r="AH75" i="3"/>
  <c r="AK75" i="3"/>
  <c r="AM75" i="3" s="1"/>
  <c r="AO75" i="3" s="1"/>
  <c r="AQ75" i="3" s="1"/>
  <c r="AS75" i="3" s="1"/>
  <c r="AA75" i="3" s="1"/>
  <c r="AL71" i="3"/>
  <c r="AN71" i="3" s="1"/>
  <c r="AP71" i="3" s="1"/>
  <c r="AR71" i="3" s="1"/>
  <c r="AT71" i="3" s="1"/>
  <c r="AB71" i="3" s="1"/>
  <c r="AI71" i="3"/>
  <c r="AL85" i="3"/>
  <c r="AN85" i="3" s="1"/>
  <c r="AP85" i="3" s="1"/>
  <c r="AR85" i="3" s="1"/>
  <c r="AT85" i="3" s="1"/>
  <c r="AB85" i="3" s="1"/>
  <c r="AI85" i="3"/>
  <c r="AK86" i="3"/>
  <c r="AM86" i="3" s="1"/>
  <c r="AO86" i="3" s="1"/>
  <c r="AQ86" i="3" s="1"/>
  <c r="AS86" i="3" s="1"/>
  <c r="AA86" i="3" s="1"/>
  <c r="AH86" i="3"/>
  <c r="AL80" i="3"/>
  <c r="AN80" i="3" s="1"/>
  <c r="AP80" i="3" s="1"/>
  <c r="AR80" i="3" s="1"/>
  <c r="AT80" i="3" s="1"/>
  <c r="AB80" i="3" s="1"/>
  <c r="AI80" i="3"/>
  <c r="Y76" i="3"/>
  <c r="AK74" i="3"/>
  <c r="AM74" i="3" s="1"/>
  <c r="AO74" i="3" s="1"/>
  <c r="AQ74" i="3" s="1"/>
  <c r="AS74" i="3" s="1"/>
  <c r="AA74" i="3" s="1"/>
  <c r="AH74" i="3"/>
  <c r="AK85" i="3"/>
  <c r="AM85" i="3" s="1"/>
  <c r="AO85" i="3" s="1"/>
  <c r="AQ85" i="3" s="1"/>
  <c r="AS85" i="3" s="1"/>
  <c r="AA85" i="3" s="1"/>
  <c r="AH85" i="3"/>
  <c r="Z80" i="3"/>
  <c r="AF78" i="3"/>
  <c r="AG79" i="3"/>
  <c r="AF79" i="3"/>
  <c r="AL72" i="3"/>
  <c r="AN72" i="3" s="1"/>
  <c r="AP72" i="3" s="1"/>
  <c r="AR72" i="3" s="1"/>
  <c r="AT72" i="3" s="1"/>
  <c r="AB72" i="3" s="1"/>
  <c r="AI72" i="3"/>
  <c r="AG69" i="3"/>
  <c r="Z65" i="3"/>
  <c r="AH66" i="3"/>
  <c r="AK66" i="3"/>
  <c r="AM66" i="3" s="1"/>
  <c r="AO66" i="3" s="1"/>
  <c r="AQ66" i="3" s="1"/>
  <c r="AS66" i="3" s="1"/>
  <c r="AA66" i="3" s="1"/>
  <c r="AH64" i="3"/>
  <c r="AK64" i="3"/>
  <c r="AM64" i="3" s="1"/>
  <c r="AO64" i="3" s="1"/>
  <c r="AQ64" i="3" s="1"/>
  <c r="AS64" i="3" s="1"/>
  <c r="AA64" i="3" s="1"/>
  <c r="AH63" i="3"/>
  <c r="AK63" i="3"/>
  <c r="AM63" i="3" s="1"/>
  <c r="AO63" i="3" s="1"/>
  <c r="AQ63" i="3" s="1"/>
  <c r="AS63" i="3" s="1"/>
  <c r="AA63" i="3" s="1"/>
  <c r="AG62" i="3"/>
  <c r="AK61" i="3"/>
  <c r="AM61" i="3" s="1"/>
  <c r="AO61" i="3" s="1"/>
  <c r="AQ61" i="3" s="1"/>
  <c r="AS61" i="3" s="1"/>
  <c r="AA61" i="3" s="1"/>
  <c r="AH61" i="3"/>
  <c r="Y70" i="3"/>
  <c r="AF66" i="3"/>
  <c r="AF64" i="3"/>
  <c r="AL70" i="3"/>
  <c r="AN70" i="3" s="1"/>
  <c r="AP70" i="3" s="1"/>
  <c r="AR70" i="3" s="1"/>
  <c r="AT70" i="3" s="1"/>
  <c r="AB70" i="3" s="1"/>
  <c r="AI70" i="3"/>
  <c r="AL67" i="3"/>
  <c r="AN67" i="3" s="1"/>
  <c r="AP67" i="3" s="1"/>
  <c r="AR67" i="3" s="1"/>
  <c r="AT67" i="3" s="1"/>
  <c r="AB67" i="3" s="1"/>
  <c r="AI67" i="3"/>
  <c r="Y65" i="3"/>
  <c r="Y62" i="3"/>
  <c r="AF57" i="3"/>
  <c r="AF52" i="3"/>
  <c r="AI46" i="3"/>
  <c r="AL46" i="3"/>
  <c r="AN46" i="3" s="1"/>
  <c r="AP46" i="3" s="1"/>
  <c r="AR46" i="3" s="1"/>
  <c r="AT46" i="3" s="1"/>
  <c r="AB46" i="3" s="1"/>
  <c r="AF61" i="3"/>
  <c r="AK49" i="3"/>
  <c r="AM49" i="3" s="1"/>
  <c r="AO49" i="3" s="1"/>
  <c r="AQ49" i="3" s="1"/>
  <c r="AS49" i="3" s="1"/>
  <c r="AA49" i="3" s="1"/>
  <c r="AH49" i="3"/>
  <c r="Y47" i="3"/>
  <c r="AF49" i="3"/>
  <c r="AF60" i="3"/>
  <c r="AF55" i="3"/>
  <c r="Y54" i="3"/>
  <c r="Y50" i="3"/>
  <c r="Y40" i="3"/>
  <c r="Y38" i="3"/>
  <c r="Y36" i="3"/>
  <c r="AH34" i="3"/>
  <c r="AK34" i="3"/>
  <c r="AM34" i="3" s="1"/>
  <c r="AO34" i="3" s="1"/>
  <c r="AQ34" i="3" s="1"/>
  <c r="AS34" i="3" s="1"/>
  <c r="AA34" i="3" s="1"/>
  <c r="AF42" i="3"/>
  <c r="AL40" i="3"/>
  <c r="AN40" i="3" s="1"/>
  <c r="AP40" i="3" s="1"/>
  <c r="AR40" i="3" s="1"/>
  <c r="AT40" i="3" s="1"/>
  <c r="AB40" i="3" s="1"/>
  <c r="AI40" i="3"/>
  <c r="AG31" i="3"/>
  <c r="AI29" i="3"/>
  <c r="AL29" i="3"/>
  <c r="AN29" i="3" s="1"/>
  <c r="AP29" i="3" s="1"/>
  <c r="AR29" i="3" s="1"/>
  <c r="AT29" i="3" s="1"/>
  <c r="AB29" i="3" s="1"/>
  <c r="AG27" i="3"/>
  <c r="AI25" i="3"/>
  <c r="AL25" i="3"/>
  <c r="AN25" i="3" s="1"/>
  <c r="AP25" i="3" s="1"/>
  <c r="AR25" i="3" s="1"/>
  <c r="AT25" i="3" s="1"/>
  <c r="AB25" i="3" s="1"/>
  <c r="Z23" i="3"/>
  <c r="AF37" i="3"/>
  <c r="AF34" i="3"/>
  <c r="Z9" i="3"/>
  <c r="AF35" i="3"/>
  <c r="AL19" i="3"/>
  <c r="AN19" i="3" s="1"/>
  <c r="AP19" i="3" s="1"/>
  <c r="AR19" i="3" s="1"/>
  <c r="AT19" i="3" s="1"/>
  <c r="AB19" i="3" s="1"/>
  <c r="AI19" i="3"/>
  <c r="AH18" i="3"/>
  <c r="AK18" i="3"/>
  <c r="AM18" i="3" s="1"/>
  <c r="AO18" i="3" s="1"/>
  <c r="AQ18" i="3" s="1"/>
  <c r="AS18" i="3" s="1"/>
  <c r="AA18" i="3" s="1"/>
  <c r="AG17" i="3"/>
  <c r="AK16" i="3"/>
  <c r="AM16" i="3" s="1"/>
  <c r="AO16" i="3" s="1"/>
  <c r="AQ16" i="3" s="1"/>
  <c r="AS16" i="3" s="1"/>
  <c r="AA16" i="3" s="1"/>
  <c r="AH16" i="3"/>
  <c r="AL14" i="3"/>
  <c r="AN14" i="3" s="1"/>
  <c r="AP14" i="3" s="1"/>
  <c r="AR14" i="3" s="1"/>
  <c r="AT14" i="3" s="1"/>
  <c r="AB14" i="3" s="1"/>
  <c r="AI14" i="3"/>
  <c r="AG11" i="3"/>
  <c r="AK8" i="3"/>
  <c r="AM8" i="3" s="1"/>
  <c r="AO8" i="3" s="1"/>
  <c r="AQ8" i="3" s="1"/>
  <c r="AS8" i="3" s="1"/>
  <c r="AA8" i="3" s="1"/>
  <c r="AH8" i="3"/>
  <c r="AO7" i="3"/>
  <c r="AQ7" i="3" s="1"/>
  <c r="AG23" i="3"/>
  <c r="AL18" i="3"/>
  <c r="AN18" i="3" s="1"/>
  <c r="AP18" i="3" s="1"/>
  <c r="AR18" i="3" s="1"/>
  <c r="AT18" i="3" s="1"/>
  <c r="AB18" i="3" s="1"/>
  <c r="AI18" i="3"/>
  <c r="AF33" i="3"/>
  <c r="Y15" i="3"/>
  <c r="AH13" i="3"/>
  <c r="AK13" i="3"/>
  <c r="AM13" i="3" s="1"/>
  <c r="AO13" i="3" s="1"/>
  <c r="AQ13" i="3" s="1"/>
  <c r="AS13" i="3" s="1"/>
  <c r="AA13" i="3" s="1"/>
  <c r="Z7" i="3"/>
  <c r="AF15" i="3"/>
  <c r="AF12" i="3"/>
  <c r="AG14" i="3"/>
  <c r="AL94" i="3"/>
  <c r="AN94" i="3" s="1"/>
  <c r="AP94" i="3" s="1"/>
  <c r="AR94" i="3" s="1"/>
  <c r="AT94" i="3" s="1"/>
  <c r="AB94" i="3" s="1"/>
  <c r="AI94" i="3"/>
  <c r="AK92" i="3"/>
  <c r="AM92" i="3" s="1"/>
  <c r="AO92" i="3" s="1"/>
  <c r="AQ92" i="3" s="1"/>
  <c r="AS92" i="3" s="1"/>
  <c r="AA92" i="3" s="1"/>
  <c r="AH92" i="3"/>
  <c r="AK91" i="3"/>
  <c r="AM91" i="3" s="1"/>
  <c r="AO91" i="3" s="1"/>
  <c r="AQ91" i="3" s="1"/>
  <c r="AS91" i="3" s="1"/>
  <c r="AA91" i="3" s="1"/>
  <c r="AH91" i="3"/>
  <c r="AL74" i="3"/>
  <c r="AN74" i="3" s="1"/>
  <c r="AP74" i="3" s="1"/>
  <c r="AR74" i="3" s="1"/>
  <c r="AT74" i="3" s="1"/>
  <c r="AB74" i="3" s="1"/>
  <c r="AI74" i="3"/>
  <c r="AL65" i="3"/>
  <c r="AN65" i="3" s="1"/>
  <c r="AP65" i="3" s="1"/>
  <c r="AR65" i="3" s="1"/>
  <c r="AT65" i="3" s="1"/>
  <c r="AB65" i="3" s="1"/>
  <c r="AI65" i="3"/>
  <c r="AL61" i="3"/>
  <c r="AN61" i="3" s="1"/>
  <c r="AP61" i="3" s="1"/>
  <c r="AR61" i="3" s="1"/>
  <c r="AT61" i="3" s="1"/>
  <c r="AB61" i="3" s="1"/>
  <c r="AI61" i="3"/>
  <c r="AH65" i="3"/>
  <c r="AK65" i="3"/>
  <c r="AM65" i="3" s="1"/>
  <c r="AO65" i="3" s="1"/>
  <c r="AQ65" i="3" s="1"/>
  <c r="AS65" i="3" s="1"/>
  <c r="AA65" i="3" s="1"/>
  <c r="AL92" i="3"/>
  <c r="AN92" i="3" s="1"/>
  <c r="AP92" i="3" s="1"/>
  <c r="AR92" i="3" s="1"/>
  <c r="AT92" i="3" s="1"/>
  <c r="AB92" i="3" s="1"/>
  <c r="AI92" i="3"/>
  <c r="AK94" i="3"/>
  <c r="AM94" i="3" s="1"/>
  <c r="AO94" i="3" s="1"/>
  <c r="AQ94" i="3" s="1"/>
  <c r="AS94" i="3" s="1"/>
  <c r="AA94" i="3" s="1"/>
  <c r="AH94" i="3"/>
  <c r="AL91" i="3"/>
  <c r="AN91" i="3" s="1"/>
  <c r="AP91" i="3" s="1"/>
  <c r="AR91" i="3" s="1"/>
  <c r="AT91" i="3" s="1"/>
  <c r="AB91" i="3" s="1"/>
  <c r="AI91" i="3"/>
  <c r="AL93" i="3"/>
  <c r="AN93" i="3" s="1"/>
  <c r="AP93" i="3" s="1"/>
  <c r="AR93" i="3" s="1"/>
  <c r="AT93" i="3" s="1"/>
  <c r="AB93" i="3" s="1"/>
  <c r="AI93" i="3"/>
  <c r="Z87" i="3"/>
  <c r="AF84" i="3"/>
  <c r="Y83" i="3"/>
  <c r="AK84" i="3"/>
  <c r="AM84" i="3" s="1"/>
  <c r="AO84" i="3" s="1"/>
  <c r="AQ84" i="3" s="1"/>
  <c r="AS84" i="3" s="1"/>
  <c r="AA84" i="3" s="1"/>
  <c r="AH84" i="3"/>
  <c r="AF82" i="3"/>
  <c r="AL79" i="3"/>
  <c r="AN79" i="3" s="1"/>
  <c r="AP79" i="3" s="1"/>
  <c r="AR79" i="3" s="1"/>
  <c r="AT79" i="3" s="1"/>
  <c r="AB79" i="3" s="1"/>
  <c r="AI79" i="3"/>
  <c r="AG78" i="3"/>
  <c r="AH77" i="3"/>
  <c r="AK77" i="3"/>
  <c r="AM77" i="3" s="1"/>
  <c r="AO77" i="3" s="1"/>
  <c r="AQ77" i="3" s="1"/>
  <c r="AS77" i="3" s="1"/>
  <c r="AA77" i="3" s="1"/>
  <c r="AH71" i="3"/>
  <c r="AK71" i="3"/>
  <c r="AM71" i="3" s="1"/>
  <c r="AO71" i="3" s="1"/>
  <c r="AQ71" i="3" s="1"/>
  <c r="AS71" i="3" s="1"/>
  <c r="AA71" i="3" s="1"/>
  <c r="AL69" i="3"/>
  <c r="AN69" i="3" s="1"/>
  <c r="AP69" i="3" s="1"/>
  <c r="AR69" i="3" s="1"/>
  <c r="AT69" i="3" s="1"/>
  <c r="AB69" i="3" s="1"/>
  <c r="AI69" i="3"/>
  <c r="AF83" i="3"/>
  <c r="AK80" i="3"/>
  <c r="AM80" i="3" s="1"/>
  <c r="AO80" i="3" s="1"/>
  <c r="AQ80" i="3" s="1"/>
  <c r="AS80" i="3" s="1"/>
  <c r="AA80" i="3" s="1"/>
  <c r="AH80" i="3"/>
  <c r="AL78" i="3"/>
  <c r="AN78" i="3" s="1"/>
  <c r="AP78" i="3" s="1"/>
  <c r="AR78" i="3" s="1"/>
  <c r="AT78" i="3" s="1"/>
  <c r="AB78" i="3" s="1"/>
  <c r="AI78" i="3"/>
  <c r="Y74" i="3"/>
  <c r="Y85" i="3"/>
  <c r="AH82" i="3"/>
  <c r="AK82" i="3"/>
  <c r="AM82" i="3" s="1"/>
  <c r="AO82" i="3" s="1"/>
  <c r="AQ82" i="3" s="1"/>
  <c r="AS82" i="3" s="1"/>
  <c r="AA82" i="3" s="1"/>
  <c r="Z74" i="3"/>
  <c r="AF76" i="3"/>
  <c r="AG77" i="3"/>
  <c r="AG68" i="3"/>
  <c r="AF77" i="3"/>
  <c r="AL68" i="3"/>
  <c r="AN68" i="3" s="1"/>
  <c r="AP68" i="3" s="1"/>
  <c r="AR68" i="3" s="1"/>
  <c r="AT68" i="3" s="1"/>
  <c r="AB68" i="3" s="1"/>
  <c r="AI68" i="3"/>
  <c r="Y66" i="3"/>
  <c r="Y64" i="3"/>
  <c r="Y63" i="3"/>
  <c r="Y61" i="3"/>
  <c r="AI59" i="3"/>
  <c r="AL59" i="3"/>
  <c r="AN59" i="3" s="1"/>
  <c r="AP59" i="3" s="1"/>
  <c r="AR59" i="3" s="1"/>
  <c r="AT59" i="3" s="1"/>
  <c r="AB59" i="3" s="1"/>
  <c r="AI57" i="3"/>
  <c r="AL57" i="3"/>
  <c r="AN57" i="3" s="1"/>
  <c r="AP57" i="3" s="1"/>
  <c r="AR57" i="3" s="1"/>
  <c r="AT57" i="3" s="1"/>
  <c r="AB57" i="3" s="1"/>
  <c r="AH67" i="3"/>
  <c r="AK67" i="3"/>
  <c r="AM67" i="3" s="1"/>
  <c r="AO67" i="3" s="1"/>
  <c r="AQ67" i="3" s="1"/>
  <c r="AS67" i="3" s="1"/>
  <c r="AA67" i="3" s="1"/>
  <c r="AL66" i="3"/>
  <c r="AN66" i="3" s="1"/>
  <c r="AP66" i="3" s="1"/>
  <c r="AR66" i="3" s="1"/>
  <c r="AT66" i="3" s="1"/>
  <c r="AB66" i="3" s="1"/>
  <c r="AI66" i="3"/>
  <c r="AL64" i="3"/>
  <c r="AN64" i="3" s="1"/>
  <c r="AP64" i="3" s="1"/>
  <c r="AR64" i="3" s="1"/>
  <c r="AT64" i="3" s="1"/>
  <c r="AB64" i="3" s="1"/>
  <c r="AI64" i="3"/>
  <c r="Z67" i="3"/>
  <c r="AG65" i="3"/>
  <c r="AK46" i="3"/>
  <c r="AM46" i="3" s="1"/>
  <c r="AO46" i="3" s="1"/>
  <c r="AQ46" i="3" s="1"/>
  <c r="AS46" i="3" s="1"/>
  <c r="AA46" i="3" s="1"/>
  <c r="AH46" i="3"/>
  <c r="AH55" i="3"/>
  <c r="AK55" i="3"/>
  <c r="AM55" i="3" s="1"/>
  <c r="AO55" i="3" s="1"/>
  <c r="AQ55" i="3" s="1"/>
  <c r="AS55" i="3" s="1"/>
  <c r="AA55" i="3" s="1"/>
  <c r="AK51" i="3"/>
  <c r="AM51" i="3" s="1"/>
  <c r="AO51" i="3" s="1"/>
  <c r="AQ51" i="3" s="1"/>
  <c r="AS51" i="3" s="1"/>
  <c r="AA51" i="3" s="1"/>
  <c r="AH51" i="3"/>
  <c r="Y49" i="3"/>
  <c r="AI45" i="3"/>
  <c r="AL45" i="3"/>
  <c r="AN45" i="3" s="1"/>
  <c r="AP45" i="3" s="1"/>
  <c r="AR45" i="3" s="1"/>
  <c r="AT45" i="3" s="1"/>
  <c r="AB45" i="3" s="1"/>
  <c r="AK52" i="3"/>
  <c r="AM52" i="3" s="1"/>
  <c r="AO52" i="3" s="1"/>
  <c r="AQ52" i="3" s="1"/>
  <c r="AS52" i="3" s="1"/>
  <c r="AA52" i="3" s="1"/>
  <c r="AH52" i="3"/>
  <c r="AK48" i="3"/>
  <c r="AM48" i="3" s="1"/>
  <c r="AO48" i="3" s="1"/>
  <c r="AQ48" i="3" s="1"/>
  <c r="AS48" i="3" s="1"/>
  <c r="AA48" i="3" s="1"/>
  <c r="AH48" i="3"/>
  <c r="AG42" i="3"/>
  <c r="AK43" i="3"/>
  <c r="AM43" i="3" s="1"/>
  <c r="AO43" i="3" s="1"/>
  <c r="AQ43" i="3" s="1"/>
  <c r="AS43" i="3" s="1"/>
  <c r="AA43" i="3" s="1"/>
  <c r="AH43" i="3"/>
  <c r="AL42" i="3"/>
  <c r="AN42" i="3" s="1"/>
  <c r="AP42" i="3" s="1"/>
  <c r="AR42" i="3" s="1"/>
  <c r="AT42" i="3" s="1"/>
  <c r="AB42" i="3" s="1"/>
  <c r="AI42" i="3"/>
  <c r="AF43" i="3"/>
  <c r="AH41" i="3"/>
  <c r="AK41" i="3"/>
  <c r="AM41" i="3" s="1"/>
  <c r="AO41" i="3" s="1"/>
  <c r="AQ41" i="3" s="1"/>
  <c r="AS41" i="3" s="1"/>
  <c r="AA41" i="3" s="1"/>
  <c r="AH39" i="3"/>
  <c r="AK39" i="3"/>
  <c r="AM39" i="3" s="1"/>
  <c r="AO39" i="3" s="1"/>
  <c r="AQ39" i="3" s="1"/>
  <c r="AS39" i="3" s="1"/>
  <c r="AA39" i="3" s="1"/>
  <c r="AH37" i="3"/>
  <c r="AK37" i="3"/>
  <c r="AM37" i="3" s="1"/>
  <c r="AO37" i="3" s="1"/>
  <c r="AQ37" i="3" s="1"/>
  <c r="AS37" i="3" s="1"/>
  <c r="AA37" i="3" s="1"/>
  <c r="AL35" i="3"/>
  <c r="AN35" i="3" s="1"/>
  <c r="AP35" i="3" s="1"/>
  <c r="AR35" i="3" s="1"/>
  <c r="AT35" i="3" s="1"/>
  <c r="AB35" i="3" s="1"/>
  <c r="AI35" i="3"/>
  <c r="AL33" i="3"/>
  <c r="AN33" i="3" s="1"/>
  <c r="AP33" i="3" s="1"/>
  <c r="AR33" i="3" s="1"/>
  <c r="AT33" i="3" s="1"/>
  <c r="AB33" i="3" s="1"/>
  <c r="AI33" i="3"/>
  <c r="AG32" i="3"/>
  <c r="AI30" i="3"/>
  <c r="AL30" i="3"/>
  <c r="AN30" i="3" s="1"/>
  <c r="AP30" i="3" s="1"/>
  <c r="AR30" i="3" s="1"/>
  <c r="AT30" i="3" s="1"/>
  <c r="AB30" i="3" s="1"/>
  <c r="AG28" i="3"/>
  <c r="AI26" i="3"/>
  <c r="AL26" i="3"/>
  <c r="AN26" i="3" s="1"/>
  <c r="AP26" i="3" s="1"/>
  <c r="AR26" i="3" s="1"/>
  <c r="AT26" i="3" s="1"/>
  <c r="AB26" i="3" s="1"/>
  <c r="AG24" i="3"/>
  <c r="AI23" i="3"/>
  <c r="AL23" i="3"/>
  <c r="AN23" i="3" s="1"/>
  <c r="AP23" i="3" s="1"/>
  <c r="AR23" i="3" s="1"/>
  <c r="AT23" i="3" s="1"/>
  <c r="AB23" i="3" s="1"/>
  <c r="AI21" i="3"/>
  <c r="AL21" i="3"/>
  <c r="AN21" i="3" s="1"/>
  <c r="AP21" i="3" s="1"/>
  <c r="AR21" i="3" s="1"/>
  <c r="AT21" i="3" s="1"/>
  <c r="AB21" i="3" s="1"/>
  <c r="AF39" i="3"/>
  <c r="AL37" i="3"/>
  <c r="AN37" i="3" s="1"/>
  <c r="AP37" i="3" s="1"/>
  <c r="AR37" i="3" s="1"/>
  <c r="AT37" i="3" s="1"/>
  <c r="AB37" i="3" s="1"/>
  <c r="AI37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H19" i="3"/>
  <c r="AK19" i="3"/>
  <c r="AM19" i="3" s="1"/>
  <c r="AO19" i="3" s="1"/>
  <c r="AQ19" i="3" s="1"/>
  <c r="AS19" i="3" s="1"/>
  <c r="AA19" i="3" s="1"/>
  <c r="AF63" i="3"/>
  <c r="AG21" i="3"/>
  <c r="Z19" i="3"/>
  <c r="Y18" i="3"/>
  <c r="AK14" i="3"/>
  <c r="AM14" i="3" s="1"/>
  <c r="AO14" i="3" s="1"/>
  <c r="AQ14" i="3" s="1"/>
  <c r="AS14" i="3" s="1"/>
  <c r="AA14" i="3" s="1"/>
  <c r="AH14" i="3"/>
  <c r="AL12" i="3"/>
  <c r="AN12" i="3" s="1"/>
  <c r="AP12" i="3" s="1"/>
  <c r="AR12" i="3" s="1"/>
  <c r="AT12" i="3" s="1"/>
  <c r="AB12" i="3" s="1"/>
  <c r="AI12" i="3"/>
  <c r="AG9" i="3"/>
  <c r="AH11" i="3"/>
  <c r="AK11" i="3"/>
  <c r="AM11" i="3" s="1"/>
  <c r="AO11" i="3" s="1"/>
  <c r="AQ11" i="3" s="1"/>
  <c r="AS11" i="3" s="1"/>
  <c r="AA11" i="3" s="1"/>
  <c r="AL7" i="3"/>
  <c r="AN7" i="3" s="1"/>
  <c r="AP7" i="3" s="1"/>
  <c r="AR7" i="3" s="1"/>
  <c r="AT7" i="3" s="1"/>
  <c r="AB7" i="3" s="1"/>
  <c r="AI7" i="3"/>
  <c r="AF20" i="3"/>
  <c r="AL17" i="3"/>
  <c r="AN17" i="3" s="1"/>
  <c r="AP17" i="3" s="1"/>
  <c r="AR17" i="3" s="1"/>
  <c r="AT17" i="3" s="1"/>
  <c r="AB17" i="3" s="1"/>
  <c r="AI17" i="3"/>
  <c r="Y13" i="3"/>
  <c r="AH9" i="3"/>
  <c r="AK9" i="3"/>
  <c r="AM9" i="3" s="1"/>
  <c r="AO9" i="3" s="1"/>
  <c r="AQ9" i="3" s="1"/>
  <c r="AS9" i="3" s="1"/>
  <c r="AA9" i="3" s="1"/>
  <c r="AG10" i="3"/>
  <c r="AG12" i="3"/>
  <c r="AF10" i="3"/>
  <c r="AF14" i="3"/>
  <c r="AF11" i="3"/>
  <c r="AF13" i="3"/>
  <c r="AL90" i="3"/>
  <c r="AN90" i="3" s="1"/>
  <c r="AP90" i="3" s="1"/>
  <c r="AR90" i="3" s="1"/>
  <c r="AT90" i="3" s="1"/>
  <c r="AB90" i="3" s="1"/>
  <c r="AI90" i="3"/>
  <c r="AK88" i="3"/>
  <c r="AM88" i="3" s="1"/>
  <c r="AO88" i="3" s="1"/>
  <c r="AQ88" i="3" s="1"/>
  <c r="AS88" i="3" s="1"/>
  <c r="AA88" i="3" s="1"/>
  <c r="AH88" i="3"/>
  <c r="AI86" i="3"/>
  <c r="AL86" i="3"/>
  <c r="AN86" i="3" s="1"/>
  <c r="AP86" i="3" s="1"/>
  <c r="AR86" i="3" s="1"/>
  <c r="AT86" i="3" s="1"/>
  <c r="AB86" i="3" s="1"/>
  <c r="AL89" i="3"/>
  <c r="AN89" i="3" s="1"/>
  <c r="AP89" i="3" s="1"/>
  <c r="AR89" i="3" s="1"/>
  <c r="AT89" i="3" s="1"/>
  <c r="AB89" i="3" s="1"/>
  <c r="AI89" i="3"/>
  <c r="Z93" i="3"/>
  <c r="AL84" i="3"/>
  <c r="AN84" i="3" s="1"/>
  <c r="AP84" i="3" s="1"/>
  <c r="AR84" i="3" s="1"/>
  <c r="AT84" i="3" s="1"/>
  <c r="AB84" i="3" s="1"/>
  <c r="AI84" i="3"/>
  <c r="AK81" i="3"/>
  <c r="AM81" i="3" s="1"/>
  <c r="AO81" i="3" s="1"/>
  <c r="AQ81" i="3" s="1"/>
  <c r="AS81" i="3" s="1"/>
  <c r="AA81" i="3" s="1"/>
  <c r="AH81" i="3"/>
  <c r="AH79" i="3"/>
  <c r="AK79" i="3"/>
  <c r="AM79" i="3" s="1"/>
  <c r="AO79" i="3" s="1"/>
  <c r="AQ79" i="3" s="1"/>
  <c r="AS79" i="3" s="1"/>
  <c r="AA79" i="3" s="1"/>
  <c r="AL73" i="3"/>
  <c r="AN73" i="3" s="1"/>
  <c r="AP73" i="3" s="1"/>
  <c r="AR73" i="3" s="1"/>
  <c r="AT73" i="3" s="1"/>
  <c r="AB73" i="3" s="1"/>
  <c r="AI73" i="3"/>
  <c r="AG72" i="3"/>
  <c r="AH69" i="3"/>
  <c r="AK69" i="3"/>
  <c r="AM69" i="3" s="1"/>
  <c r="AO69" i="3" s="1"/>
  <c r="AQ69" i="3" s="1"/>
  <c r="AS69" i="3" s="1"/>
  <c r="AA69" i="3" s="1"/>
  <c r="Y80" i="3"/>
  <c r="AK78" i="3"/>
  <c r="AM78" i="3" s="1"/>
  <c r="AO78" i="3" s="1"/>
  <c r="AQ78" i="3" s="1"/>
  <c r="AS78" i="3" s="1"/>
  <c r="AA78" i="3" s="1"/>
  <c r="AH78" i="3"/>
  <c r="AL76" i="3"/>
  <c r="AN76" i="3" s="1"/>
  <c r="AP76" i="3" s="1"/>
  <c r="AR76" i="3" s="1"/>
  <c r="AT76" i="3" s="1"/>
  <c r="AB76" i="3" s="1"/>
  <c r="AI76" i="3"/>
  <c r="AK72" i="3"/>
  <c r="AM72" i="3" s="1"/>
  <c r="AO72" i="3" s="1"/>
  <c r="AQ72" i="3" s="1"/>
  <c r="AS72" i="3" s="1"/>
  <c r="AA72" i="3" s="1"/>
  <c r="AH72" i="3"/>
  <c r="AG75" i="3"/>
  <c r="AF69" i="3"/>
  <c r="AK68" i="3"/>
  <c r="AM68" i="3" s="1"/>
  <c r="AO68" i="3" s="1"/>
  <c r="AQ68" i="3" s="1"/>
  <c r="AS68" i="3" s="1"/>
  <c r="AA68" i="3" s="1"/>
  <c r="AH68" i="3"/>
  <c r="AF72" i="3"/>
  <c r="AG63" i="3"/>
  <c r="Y67" i="3"/>
  <c r="AH60" i="3"/>
  <c r="AK60" i="3"/>
  <c r="AM60" i="3" s="1"/>
  <c r="AO60" i="3" s="1"/>
  <c r="AQ60" i="3" s="1"/>
  <c r="AS60" i="3" s="1"/>
  <c r="AA60" i="3" s="1"/>
  <c r="AH59" i="3"/>
  <c r="AK59" i="3"/>
  <c r="AM59" i="3" s="1"/>
  <c r="AO59" i="3" s="1"/>
  <c r="AQ59" i="3" s="1"/>
  <c r="AS59" i="3" s="1"/>
  <c r="AA59" i="3" s="1"/>
  <c r="AH58" i="3"/>
  <c r="AK58" i="3"/>
  <c r="AM58" i="3" s="1"/>
  <c r="AO58" i="3" s="1"/>
  <c r="AQ58" i="3" s="1"/>
  <c r="AS58" i="3" s="1"/>
  <c r="AA58" i="3" s="1"/>
  <c r="AH57" i="3"/>
  <c r="AK57" i="3"/>
  <c r="AM57" i="3" s="1"/>
  <c r="AO57" i="3" s="1"/>
  <c r="AQ57" i="3" s="1"/>
  <c r="AS57" i="3" s="1"/>
  <c r="AA57" i="3" s="1"/>
  <c r="AH56" i="3"/>
  <c r="AK56" i="3"/>
  <c r="AM56" i="3" s="1"/>
  <c r="AO56" i="3" s="1"/>
  <c r="AQ56" i="3" s="1"/>
  <c r="AS56" i="3" s="1"/>
  <c r="AA56" i="3" s="1"/>
  <c r="AL62" i="3"/>
  <c r="AN62" i="3" s="1"/>
  <c r="AP62" i="3" s="1"/>
  <c r="AR62" i="3" s="1"/>
  <c r="AT62" i="3" s="1"/>
  <c r="AB62" i="3" s="1"/>
  <c r="AI62" i="3"/>
  <c r="Y46" i="3"/>
  <c r="AK53" i="3"/>
  <c r="AM53" i="3" s="1"/>
  <c r="AO53" i="3" s="1"/>
  <c r="AQ53" i="3" s="1"/>
  <c r="AS53" i="3" s="1"/>
  <c r="AA53" i="3" s="1"/>
  <c r="AH53" i="3"/>
  <c r="Y51" i="3"/>
  <c r="AF53" i="3"/>
  <c r="AH44" i="3"/>
  <c r="AK44" i="3"/>
  <c r="AM44" i="3" s="1"/>
  <c r="AO44" i="3" s="1"/>
  <c r="AQ44" i="3" s="1"/>
  <c r="AS44" i="3" s="1"/>
  <c r="AA44" i="3" s="1"/>
  <c r="Y52" i="3"/>
  <c r="Y48" i="3"/>
  <c r="AK45" i="3"/>
  <c r="AM45" i="3" s="1"/>
  <c r="AO45" i="3" s="1"/>
  <c r="AQ45" i="3" s="1"/>
  <c r="AS45" i="3" s="1"/>
  <c r="AA45" i="3" s="1"/>
  <c r="AH45" i="3"/>
  <c r="AL36" i="3"/>
  <c r="AN36" i="3" s="1"/>
  <c r="AP36" i="3" s="1"/>
  <c r="AR36" i="3" s="1"/>
  <c r="AT36" i="3" s="1"/>
  <c r="AB36" i="3" s="1"/>
  <c r="AI36" i="3"/>
  <c r="Y43" i="3"/>
  <c r="AL43" i="3"/>
  <c r="AN43" i="3" s="1"/>
  <c r="AP43" i="3" s="1"/>
  <c r="AR43" i="3" s="1"/>
  <c r="AT43" i="3" s="1"/>
  <c r="AB43" i="3" s="1"/>
  <c r="AI43" i="3"/>
  <c r="AK35" i="3"/>
  <c r="AM35" i="3" s="1"/>
  <c r="AO35" i="3" s="1"/>
  <c r="AQ35" i="3" s="1"/>
  <c r="AS35" i="3" s="1"/>
  <c r="AA35" i="3" s="1"/>
  <c r="AH35" i="3"/>
  <c r="AK33" i="3"/>
  <c r="AM33" i="3" s="1"/>
  <c r="AO33" i="3" s="1"/>
  <c r="AQ33" i="3" s="1"/>
  <c r="AS33" i="3" s="1"/>
  <c r="AA33" i="3" s="1"/>
  <c r="AH33" i="3"/>
  <c r="AI31" i="3"/>
  <c r="AL31" i="3"/>
  <c r="AN31" i="3" s="1"/>
  <c r="AP31" i="3" s="1"/>
  <c r="AR31" i="3" s="1"/>
  <c r="AT31" i="3" s="1"/>
  <c r="AB31" i="3" s="1"/>
  <c r="AG29" i="3"/>
  <c r="AI27" i="3"/>
  <c r="AL27" i="3"/>
  <c r="AN27" i="3" s="1"/>
  <c r="AP27" i="3" s="1"/>
  <c r="AR27" i="3" s="1"/>
  <c r="AT27" i="3" s="1"/>
  <c r="AB27" i="3" s="1"/>
  <c r="AG25" i="3"/>
  <c r="AF41" i="3"/>
  <c r="AL39" i="3"/>
  <c r="AN39" i="3" s="1"/>
  <c r="AP39" i="3" s="1"/>
  <c r="AR39" i="3" s="1"/>
  <c r="AT39" i="3" s="1"/>
  <c r="AB39" i="3" s="1"/>
  <c r="AI39" i="3"/>
  <c r="Y21" i="3"/>
  <c r="AH20" i="3"/>
  <c r="AK20" i="3"/>
  <c r="AM20" i="3" s="1"/>
  <c r="AO20" i="3" s="1"/>
  <c r="AQ20" i="3" s="1"/>
  <c r="AS20" i="3" s="1"/>
  <c r="AA20" i="3" s="1"/>
  <c r="AG22" i="3"/>
  <c r="AG15" i="3"/>
  <c r="AK12" i="3"/>
  <c r="AM12" i="3" s="1"/>
  <c r="AO12" i="3" s="1"/>
  <c r="AQ12" i="3" s="1"/>
  <c r="AS12" i="3" s="1"/>
  <c r="AA12" i="3" s="1"/>
  <c r="AH12" i="3"/>
  <c r="AL10" i="3"/>
  <c r="AN10" i="3" s="1"/>
  <c r="AP10" i="3" s="1"/>
  <c r="AR10" i="3" s="1"/>
  <c r="AT10" i="3" s="1"/>
  <c r="AB10" i="3" s="1"/>
  <c r="AI10" i="3"/>
  <c r="AF36" i="3"/>
  <c r="AL20" i="3"/>
  <c r="AN20" i="3" s="1"/>
  <c r="AP20" i="3" s="1"/>
  <c r="AR20" i="3" s="1"/>
  <c r="AT20" i="3" s="1"/>
  <c r="AB20" i="3" s="1"/>
  <c r="AI20" i="3"/>
  <c r="AH17" i="3"/>
  <c r="AK17" i="3"/>
  <c r="AM17" i="3" s="1"/>
  <c r="AO17" i="3" s="1"/>
  <c r="AQ17" i="3" s="1"/>
  <c r="AS17" i="3" s="1"/>
  <c r="AA17" i="3" s="1"/>
  <c r="AL15" i="3"/>
  <c r="AN15" i="3" s="1"/>
  <c r="AP15" i="3" s="1"/>
  <c r="AR15" i="3" s="1"/>
  <c r="AT15" i="3" s="1"/>
  <c r="AB15" i="3" s="1"/>
  <c r="AI15" i="3"/>
  <c r="Y9" i="3"/>
  <c r="AF9" i="3"/>
  <c r="AG94" i="3"/>
  <c r="AH73" i="3"/>
  <c r="AK73" i="3"/>
  <c r="AM73" i="3" s="1"/>
  <c r="AO73" i="3" s="1"/>
  <c r="AQ73" i="3" s="1"/>
  <c r="AS73" i="3" s="1"/>
  <c r="AA73" i="3" s="1"/>
  <c r="AF81" i="3"/>
  <c r="AL63" i="3"/>
  <c r="AN63" i="3" s="1"/>
  <c r="AP63" i="3" s="1"/>
  <c r="AR63" i="3" s="1"/>
  <c r="AT63" i="3" s="1"/>
  <c r="AB63" i="3" s="1"/>
  <c r="AI63" i="3"/>
  <c r="AI58" i="3"/>
  <c r="AL58" i="3"/>
  <c r="AN58" i="3" s="1"/>
  <c r="AP58" i="3" s="1"/>
  <c r="AR58" i="3" s="1"/>
  <c r="AT58" i="3" s="1"/>
  <c r="AB58" i="3" s="1"/>
  <c r="AK70" i="3"/>
  <c r="AM70" i="3" s="1"/>
  <c r="AO70" i="3" s="1"/>
  <c r="AQ70" i="3" s="1"/>
  <c r="AS70" i="3" s="1"/>
  <c r="AA70" i="3" s="1"/>
  <c r="AH70" i="3"/>
  <c r="AH62" i="3"/>
  <c r="AK62" i="3"/>
  <c r="AM62" i="3" s="1"/>
  <c r="AO62" i="3" s="1"/>
  <c r="AQ62" i="3" s="1"/>
  <c r="AS62" i="3" s="1"/>
  <c r="AA62" i="3" s="1"/>
  <c r="AI55" i="3"/>
  <c r="AL55" i="3"/>
  <c r="AN55" i="3" s="1"/>
  <c r="AP55" i="3" s="1"/>
  <c r="AR55" i="3" s="1"/>
  <c r="AT55" i="3" s="1"/>
  <c r="AB55" i="3" s="1"/>
  <c r="AK47" i="3"/>
  <c r="AM47" i="3" s="1"/>
  <c r="AO47" i="3" s="1"/>
  <c r="AQ47" i="3" s="1"/>
  <c r="AS47" i="3" s="1"/>
  <c r="AA47" i="3" s="1"/>
  <c r="AH47" i="3"/>
  <c r="AG61" i="3"/>
  <c r="AK54" i="3"/>
  <c r="AM54" i="3" s="1"/>
  <c r="AO54" i="3" s="1"/>
  <c r="AQ54" i="3" s="1"/>
  <c r="AS54" i="3" s="1"/>
  <c r="AA54" i="3" s="1"/>
  <c r="AH54" i="3"/>
  <c r="AK50" i="3"/>
  <c r="AM50" i="3" s="1"/>
  <c r="AO50" i="3" s="1"/>
  <c r="AQ50" i="3" s="1"/>
  <c r="AS50" i="3" s="1"/>
  <c r="AA50" i="3" s="1"/>
  <c r="AH50" i="3"/>
  <c r="AH42" i="3"/>
  <c r="AK42" i="3"/>
  <c r="AM42" i="3" s="1"/>
  <c r="AO42" i="3" s="1"/>
  <c r="AQ42" i="3" s="1"/>
  <c r="AS42" i="3" s="1"/>
  <c r="AA42" i="3" s="1"/>
  <c r="AH40" i="3"/>
  <c r="AK40" i="3"/>
  <c r="AM40" i="3" s="1"/>
  <c r="AO40" i="3" s="1"/>
  <c r="AQ40" i="3" s="1"/>
  <c r="AS40" i="3" s="1"/>
  <c r="AA40" i="3" s="1"/>
  <c r="AH38" i="3"/>
  <c r="AK38" i="3"/>
  <c r="AM38" i="3" s="1"/>
  <c r="AO38" i="3" s="1"/>
  <c r="AQ38" i="3" s="1"/>
  <c r="AS38" i="3" s="1"/>
  <c r="AA38" i="3" s="1"/>
  <c r="AH36" i="3"/>
  <c r="AK36" i="3"/>
  <c r="AM36" i="3" s="1"/>
  <c r="AO36" i="3" s="1"/>
  <c r="AQ36" i="3" s="1"/>
  <c r="AS36" i="3" s="1"/>
  <c r="AA36" i="3" s="1"/>
  <c r="AL34" i="3"/>
  <c r="AN34" i="3" s="1"/>
  <c r="AP34" i="3" s="1"/>
  <c r="AR34" i="3" s="1"/>
  <c r="AT34" i="3" s="1"/>
  <c r="AB34" i="3" s="1"/>
  <c r="AI34" i="3"/>
  <c r="AL38" i="3"/>
  <c r="AN38" i="3" s="1"/>
  <c r="AP38" i="3" s="1"/>
  <c r="AR38" i="3" s="1"/>
  <c r="AT38" i="3" s="1"/>
  <c r="AB38" i="3" s="1"/>
  <c r="AI38" i="3"/>
  <c r="AL32" i="3"/>
  <c r="AN32" i="3" s="1"/>
  <c r="AP32" i="3" s="1"/>
  <c r="AR32" i="3" s="1"/>
  <c r="AT32" i="3" s="1"/>
  <c r="AB32" i="3" s="1"/>
  <c r="AI32" i="3"/>
  <c r="AI28" i="3"/>
  <c r="AL28" i="3"/>
  <c r="AN28" i="3" s="1"/>
  <c r="AP28" i="3" s="1"/>
  <c r="AR28" i="3" s="1"/>
  <c r="AT28" i="3" s="1"/>
  <c r="AB28" i="3" s="1"/>
  <c r="AI24" i="3"/>
  <c r="AL24" i="3"/>
  <c r="AN24" i="3" s="1"/>
  <c r="AP24" i="3" s="1"/>
  <c r="AR24" i="3" s="1"/>
  <c r="AT24" i="3" s="1"/>
  <c r="AB24" i="3" s="1"/>
  <c r="AI22" i="3"/>
  <c r="AL22" i="3"/>
  <c r="AN22" i="3" s="1"/>
  <c r="AP22" i="3" s="1"/>
  <c r="AR22" i="3" s="1"/>
  <c r="AT22" i="3" s="1"/>
  <c r="AB22" i="3" s="1"/>
  <c r="AL41" i="3"/>
  <c r="AN41" i="3" s="1"/>
  <c r="AP41" i="3" s="1"/>
  <c r="AR41" i="3" s="1"/>
  <c r="AT41" i="3" s="1"/>
  <c r="AB41" i="3" s="1"/>
  <c r="AI41" i="3"/>
  <c r="AH32" i="3"/>
  <c r="AK32" i="3"/>
  <c r="AM32" i="3" s="1"/>
  <c r="AO32" i="3" s="1"/>
  <c r="AQ32" i="3" s="1"/>
  <c r="AS32" i="3" s="1"/>
  <c r="AA32" i="3" s="1"/>
  <c r="AK31" i="3"/>
  <c r="AM31" i="3" s="1"/>
  <c r="AO31" i="3" s="1"/>
  <c r="AQ31" i="3" s="1"/>
  <c r="AS31" i="3" s="1"/>
  <c r="AA31" i="3" s="1"/>
  <c r="AH31" i="3"/>
  <c r="AK30" i="3"/>
  <c r="AM30" i="3" s="1"/>
  <c r="AO30" i="3" s="1"/>
  <c r="AQ30" i="3" s="1"/>
  <c r="AS30" i="3" s="1"/>
  <c r="AA30" i="3" s="1"/>
  <c r="AH30" i="3"/>
  <c r="AK29" i="3"/>
  <c r="AM29" i="3" s="1"/>
  <c r="AO29" i="3" s="1"/>
  <c r="AQ29" i="3" s="1"/>
  <c r="AS29" i="3" s="1"/>
  <c r="AA29" i="3" s="1"/>
  <c r="AH29" i="3"/>
  <c r="AK28" i="3"/>
  <c r="AM28" i="3" s="1"/>
  <c r="AO28" i="3" s="1"/>
  <c r="AQ28" i="3" s="1"/>
  <c r="AS28" i="3" s="1"/>
  <c r="AA28" i="3" s="1"/>
  <c r="AH28" i="3"/>
  <c r="AK27" i="3"/>
  <c r="AM27" i="3" s="1"/>
  <c r="AO27" i="3" s="1"/>
  <c r="AQ27" i="3" s="1"/>
  <c r="AS27" i="3" s="1"/>
  <c r="AA27" i="3" s="1"/>
  <c r="AH27" i="3"/>
  <c r="AK26" i="3"/>
  <c r="AM26" i="3" s="1"/>
  <c r="AO26" i="3" s="1"/>
  <c r="AQ26" i="3" s="1"/>
  <c r="AS26" i="3" s="1"/>
  <c r="AA26" i="3" s="1"/>
  <c r="AH26" i="3"/>
  <c r="AK25" i="3"/>
  <c r="AM25" i="3" s="1"/>
  <c r="AO25" i="3" s="1"/>
  <c r="AQ25" i="3" s="1"/>
  <c r="AS25" i="3" s="1"/>
  <c r="AA25" i="3" s="1"/>
  <c r="AH25" i="3"/>
  <c r="AK24" i="3"/>
  <c r="AM24" i="3" s="1"/>
  <c r="AO24" i="3" s="1"/>
  <c r="AQ24" i="3" s="1"/>
  <c r="AS24" i="3" s="1"/>
  <c r="AA24" i="3" s="1"/>
  <c r="AH24" i="3"/>
  <c r="AH23" i="3"/>
  <c r="AK23" i="3"/>
  <c r="AM23" i="3" s="1"/>
  <c r="AO23" i="3" s="1"/>
  <c r="AQ23" i="3" s="1"/>
  <c r="AS23" i="3" s="1"/>
  <c r="AA23" i="3" s="1"/>
  <c r="AH22" i="3"/>
  <c r="AK22" i="3"/>
  <c r="AM22" i="3" s="1"/>
  <c r="AO22" i="3" s="1"/>
  <c r="AQ22" i="3" s="1"/>
  <c r="AS22" i="3" s="1"/>
  <c r="AA22" i="3" s="1"/>
  <c r="AK21" i="3"/>
  <c r="AM21" i="3" s="1"/>
  <c r="AO21" i="3" s="1"/>
  <c r="AQ21" i="3" s="1"/>
  <c r="AS21" i="3" s="1"/>
  <c r="AA21" i="3" s="1"/>
  <c r="AH21" i="3"/>
  <c r="AL16" i="3"/>
  <c r="AN16" i="3" s="1"/>
  <c r="AP16" i="3" s="1"/>
  <c r="AR16" i="3" s="1"/>
  <c r="AT16" i="3" s="1"/>
  <c r="AB16" i="3" s="1"/>
  <c r="AI16" i="3"/>
  <c r="AK10" i="3"/>
  <c r="AM10" i="3" s="1"/>
  <c r="AO10" i="3" s="1"/>
  <c r="AQ10" i="3" s="1"/>
  <c r="AS10" i="3" s="1"/>
  <c r="AA10" i="3" s="1"/>
  <c r="AH10" i="3"/>
  <c r="AL8" i="3"/>
  <c r="AN8" i="3" s="1"/>
  <c r="AP8" i="3" s="1"/>
  <c r="AR8" i="3" s="1"/>
  <c r="AT8" i="3" s="1"/>
  <c r="AB8" i="3" s="1"/>
  <c r="AI8" i="3"/>
  <c r="AG33" i="3"/>
  <c r="AL9" i="3"/>
  <c r="AN9" i="3" s="1"/>
  <c r="AP9" i="3" s="1"/>
  <c r="AR9" i="3" s="1"/>
  <c r="AT9" i="3" s="1"/>
  <c r="AB9" i="3" s="1"/>
  <c r="AI9" i="3"/>
  <c r="AG34" i="3"/>
  <c r="Y17" i="3"/>
  <c r="AH15" i="3"/>
  <c r="AK15" i="3"/>
  <c r="AM15" i="3" s="1"/>
  <c r="AO15" i="3" s="1"/>
  <c r="AQ15" i="3" s="1"/>
  <c r="AS15" i="3" s="1"/>
  <c r="AA15" i="3" s="1"/>
  <c r="AL13" i="3"/>
  <c r="AN13" i="3" s="1"/>
  <c r="AP13" i="3" s="1"/>
  <c r="AR13" i="3" s="1"/>
  <c r="AT13" i="3" s="1"/>
  <c r="AB13" i="3" s="1"/>
  <c r="AI13" i="3"/>
  <c r="AF17" i="3"/>
  <c r="AF16" i="3"/>
  <c r="AS7" i="3" l="1"/>
  <c r="AA7" i="3" s="1"/>
  <c r="J152" i="2"/>
  <c r="J40" i="2"/>
  <c r="J39" i="2"/>
  <c r="J35" i="2"/>
  <c r="J202" i="2"/>
  <c r="J245" i="2"/>
  <c r="J243" i="2"/>
  <c r="Q180" i="2"/>
  <c r="R180" i="2" s="1"/>
  <c r="I180" i="2" s="1"/>
  <c r="H179" i="2"/>
  <c r="Q179" i="2" s="1"/>
  <c r="R179" i="2" s="1"/>
  <c r="I179" i="2" s="1"/>
  <c r="H178" i="2"/>
  <c r="Q178" i="2" s="1"/>
  <c r="R178" i="2" s="1"/>
  <c r="I178" i="2" s="1"/>
  <c r="K168" i="2"/>
  <c r="J241" i="2"/>
  <c r="J134" i="2"/>
  <c r="J137" i="2"/>
  <c r="K101" i="2"/>
  <c r="J80" i="2"/>
  <c r="J81" i="2" s="1"/>
  <c r="J73" i="2"/>
  <c r="L82" i="2" s="1"/>
  <c r="J72" i="2"/>
  <c r="J74" i="2" s="1"/>
  <c r="L83" i="2" s="1"/>
  <c r="J63" i="2"/>
  <c r="J218" i="2" s="1"/>
  <c r="J53" i="2"/>
  <c r="J52" i="2"/>
  <c r="J232" i="2" s="1"/>
  <c r="H48" i="1"/>
  <c r="G48" i="1"/>
  <c r="F48" i="1"/>
  <c r="E48" i="1"/>
  <c r="S20" i="1"/>
  <c r="Q20" i="1"/>
  <c r="S19" i="1"/>
  <c r="Q19" i="1"/>
  <c r="G19" i="1"/>
  <c r="F19" i="1"/>
  <c r="S18" i="1"/>
  <c r="Q18" i="1"/>
  <c r="G18" i="1"/>
  <c r="F18" i="1"/>
  <c r="S17" i="1"/>
  <c r="Q17" i="1"/>
  <c r="M17" i="1"/>
  <c r="L17" i="1" s="1"/>
  <c r="G17" i="1"/>
  <c r="F17" i="1"/>
  <c r="S16" i="1"/>
  <c r="Q16" i="1"/>
  <c r="M16" i="1"/>
  <c r="L16" i="1" s="1"/>
  <c r="G16" i="1"/>
  <c r="F16" i="1"/>
  <c r="S15" i="1"/>
  <c r="Q15" i="1"/>
  <c r="M15" i="1"/>
  <c r="L15" i="1" s="1"/>
  <c r="K15" i="1"/>
  <c r="S14" i="1"/>
  <c r="Q14" i="1"/>
  <c r="M14" i="1"/>
  <c r="L14" i="1" s="1"/>
  <c r="S13" i="1"/>
  <c r="Q13" i="1"/>
  <c r="M13" i="1"/>
  <c r="L13" i="1" s="1"/>
  <c r="S12" i="1"/>
  <c r="Q12" i="1"/>
  <c r="M12" i="1"/>
  <c r="L12" i="1" s="1"/>
  <c r="K12" i="1"/>
  <c r="S11" i="1"/>
  <c r="Q11" i="1"/>
  <c r="M11" i="1"/>
  <c r="L11" i="1"/>
  <c r="K11" i="1"/>
  <c r="S10" i="1"/>
  <c r="Q10" i="1"/>
  <c r="M10" i="1"/>
  <c r="L10" i="1" s="1"/>
  <c r="K10" i="1"/>
  <c r="S9" i="1"/>
  <c r="Q9" i="1"/>
  <c r="M9" i="1"/>
  <c r="L9" i="1" s="1"/>
  <c r="K9" i="1"/>
  <c r="S8" i="1"/>
  <c r="Q8" i="1"/>
  <c r="M8" i="1"/>
  <c r="L8" i="1" s="1"/>
  <c r="K8" i="1"/>
  <c r="Q7" i="1"/>
  <c r="M7" i="1"/>
  <c r="L7" i="1" s="1"/>
  <c r="Q6" i="1"/>
  <c r="J244" i="2"/>
  <c r="J197" i="2"/>
  <c r="J199" i="2" s="1"/>
  <c r="J196" i="2"/>
  <c r="J242" i="2"/>
  <c r="J69" i="2" l="1"/>
  <c r="J102" i="2" s="1"/>
  <c r="J41" i="2"/>
  <c r="J43" i="2" s="1"/>
  <c r="J139" i="2"/>
  <c r="J140" i="2" s="1"/>
  <c r="J44" i="2"/>
  <c r="J45" i="2"/>
  <c r="J200" i="2"/>
  <c r="J203" i="2" s="1"/>
  <c r="J204" i="2" s="1"/>
  <c r="J205" i="2" s="1"/>
  <c r="J70" i="2"/>
  <c r="L102" i="2" s="1"/>
  <c r="K14" i="1"/>
  <c r="J142" i="2" l="1"/>
  <c r="J143" i="2" s="1"/>
  <c r="J141" i="2"/>
  <c r="J110" i="2"/>
  <c r="J112" i="2" s="1"/>
  <c r="J56" i="2"/>
  <c r="J57" i="2" s="1"/>
  <c r="J58" i="2" s="1"/>
  <c r="J42" i="2"/>
  <c r="J8" i="2" s="1"/>
  <c r="J219" i="2" s="1"/>
  <c r="J7" i="2"/>
  <c r="J48" i="2"/>
  <c r="J47" i="2"/>
  <c r="J120" i="2"/>
  <c r="J121" i="2" s="1"/>
  <c r="J123" i="2" s="1"/>
  <c r="J103" i="2"/>
  <c r="K102" i="2"/>
  <c r="J144" i="2" l="1"/>
  <c r="J105" i="2"/>
  <c r="J114" i="2"/>
  <c r="J125" i="2" s="1"/>
  <c r="J127" i="2" s="1"/>
  <c r="J96" i="2"/>
  <c r="J6" i="2"/>
  <c r="J228" i="2"/>
  <c r="J234" i="2" s="1"/>
  <c r="J235" i="2" s="1"/>
  <c r="J209" i="2"/>
  <c r="J220" i="2" s="1"/>
  <c r="J223" i="2" s="1"/>
  <c r="J95" i="2"/>
  <c r="K127" i="2" l="1"/>
  <c r="J206" i="2"/>
  <c r="J157" i="2"/>
  <c r="J159" i="2" s="1"/>
  <c r="J180" i="2" s="1"/>
  <c r="K180" i="2" s="1"/>
  <c r="K225" i="2"/>
  <c r="L223" i="2"/>
  <c r="J225" i="2"/>
  <c r="J246" i="2" s="1"/>
  <c r="L235" i="2"/>
  <c r="K237" i="2"/>
  <c r="J237" i="2"/>
  <c r="J247" i="2" s="1"/>
  <c r="J97" i="2"/>
  <c r="K146" i="2"/>
  <c r="J178" i="2"/>
  <c r="K178" i="2" s="1"/>
  <c r="K96" i="2"/>
  <c r="J108" i="2"/>
  <c r="J128" i="2"/>
  <c r="J179" i="2" l="1"/>
  <c r="K179" i="2" s="1"/>
  <c r="J181" i="2"/>
  <c r="K181" i="2" s="1"/>
  <c r="J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Sankara Subramanian Giri</author>
  </authors>
  <commentList>
    <comment ref="AH2" authorId="0" shapeId="0" xr:uid="{274CFE04-916F-4410-A3E6-C724F62C5D22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Min value taken
</t>
        </r>
      </text>
    </comment>
    <comment ref="AK6" authorId="0" shapeId="0" xr:uid="{0F8B005D-DD45-454B-A58E-2895C42E210C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How it is fixed as 1?</t>
        </r>
      </text>
    </comment>
    <comment ref="AQ7" authorId="0" shapeId="0" xr:uid="{276FB40F-0EED-4C3B-998A-51E1A9720CEF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how alpha is taken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Sankara Subramanian Giri</author>
  </authors>
  <commentList>
    <comment ref="O2" authorId="0" shapeId="0" xr:uid="{AC7CA504-72D1-40D9-A9F6-EE8B4FB54B64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purpose
</t>
        </r>
      </text>
    </comment>
    <comment ref="K5" authorId="0" shapeId="0" xr:uid="{5E426721-A160-4C46-AB52-59EC93C34172}">
      <text>
        <r>
          <rPr>
            <b/>
            <sz val="9"/>
            <color indexed="81"/>
            <rFont val="Tahoma"/>
            <charset val="1"/>
          </rPr>
          <t>Sankara Subramanian Giri: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7" authorId="0" shapeId="0" xr:uid="{AA44F7CA-11C6-4396-88F9-5B7876D958EF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where do we use it
</t>
        </r>
      </text>
    </comment>
    <comment ref="I13" authorId="0" shapeId="0" xr:uid="{6C53D178-9512-42BE-A3E1-AEF973BDA04D}">
      <text>
        <r>
          <rPr>
            <b/>
            <sz val="9"/>
            <color indexed="81"/>
            <rFont val="Tahoma"/>
            <family val="2"/>
          </rPr>
          <t>Sankara Subramanian Giri:
what is the difference?
What is for 16?</t>
        </r>
      </text>
    </comment>
    <comment ref="L20" authorId="0" shapeId="0" xr:uid="{C6610EC5-B083-4D19-93CC-74AAC173021F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purpose of this table +
what does bold represent + 
abnormal plate and rebar sizes are there + 
what is the diff between this table and table 4
</t>
        </r>
      </text>
    </comment>
    <comment ref="P25" authorId="0" shapeId="0" xr:uid="{37F16C3D-31E3-449A-9526-4E0B14346BCD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purpose and use</t>
        </r>
      </text>
    </comment>
    <comment ref="B26" authorId="0" shapeId="0" xr:uid="{E018E240-FDCD-47D0-94CB-BC7F848F1E21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purpose of this table + what is beta
</t>
        </r>
      </text>
    </comment>
    <comment ref="C44" authorId="0" shapeId="0" xr:uid="{E4F7BA2D-7936-4B48-B98A-38DB336C90DD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wind load calculation is not done here. Then why it is there?</t>
        </r>
      </text>
    </comment>
    <comment ref="E68" authorId="0" shapeId="0" xr:uid="{D26C0C70-B45E-4CFF-BEF8-B80D0E6B387C}">
      <text>
        <r>
          <rPr>
            <b/>
            <sz val="9"/>
            <color indexed="81"/>
            <rFont val="Tahoma"/>
            <charset val="1"/>
          </rPr>
          <t>Sankara Subramanian Giri: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0" authorId="0" shapeId="0" xr:uid="{2AD30B91-18A7-4F4E-A0DF-AD981CD3FB19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where do we use it
</t>
        </r>
      </text>
    </comment>
    <comment ref="C76" authorId="0" shapeId="0" xr:uid="{C7B1945E-C839-4EF1-9214-21E078B7DF47}">
      <text>
        <r>
          <rPr>
            <b/>
            <sz val="9"/>
            <color indexed="81"/>
            <rFont val="Tahoma"/>
            <family val="2"/>
          </rPr>
          <t>Sankara Subramanian Giri:
what is the difference?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Sankara Subramanian Giri</author>
  </authors>
  <commentList>
    <comment ref="J196" authorId="0" shapeId="0" xr:uid="{75E37238-5B86-4881-8460-95D4F23417EE}">
      <text>
        <r>
          <rPr>
            <b/>
            <sz val="9"/>
            <color indexed="81"/>
            <rFont val="Tahoma"/>
            <family val="2"/>
          </rPr>
          <t>Sankara Subramanian Giri:</t>
        </r>
        <r>
          <rPr>
            <sz val="9"/>
            <color indexed="81"/>
            <rFont val="Tahoma"/>
            <family val="2"/>
          </rPr>
          <t xml:space="preserve">
why linked? We can put another vlookup</t>
        </r>
      </text>
    </comment>
  </commentList>
</comments>
</file>

<file path=xl/sharedStrings.xml><?xml version="1.0" encoding="utf-8"?>
<sst xmlns="http://schemas.openxmlformats.org/spreadsheetml/2006/main" count="1053" uniqueCount="586">
  <si>
    <t>HOME</t>
  </si>
  <si>
    <t>TABLE 1</t>
  </si>
  <si>
    <t>TABLE 2</t>
  </si>
  <si>
    <t>TABLE 3</t>
  </si>
  <si>
    <t>TABLE 4</t>
  </si>
  <si>
    <t>IS : 2062 - 2011, IS : 1161 - 2014 (Table 2)</t>
  </si>
  <si>
    <t>IS : 1367-2002 (Part3) (Table 3)</t>
  </si>
  <si>
    <t>IS 456 : 2000 (Table 2)</t>
  </si>
  <si>
    <t>Cl. 26.2.1.1</t>
  </si>
  <si>
    <t>IS 1363 (Part 1) :2002</t>
  </si>
  <si>
    <t>Description</t>
  </si>
  <si>
    <t>Grade</t>
  </si>
  <si>
    <r>
      <t>Tensile
Stress 
(f</t>
    </r>
    <r>
      <rPr>
        <b/>
        <vertAlign val="subscript"/>
        <sz val="10"/>
        <color indexed="8"/>
        <rFont val="Palatino Linotype"/>
        <family val="1"/>
      </rPr>
      <t>u</t>
    </r>
    <r>
      <rPr>
        <b/>
        <sz val="10"/>
        <color indexed="8"/>
        <rFont val="Palatino Linotype"/>
        <family val="1"/>
      </rPr>
      <t>)</t>
    </r>
  </si>
  <si>
    <r>
      <t>Yield Stress (f</t>
    </r>
    <r>
      <rPr>
        <b/>
        <vertAlign val="subscript"/>
        <sz val="10"/>
        <color indexed="8"/>
        <rFont val="Palatino Linotype"/>
        <family val="1"/>
      </rPr>
      <t>y</t>
    </r>
    <r>
      <rPr>
        <b/>
        <sz val="10"/>
        <color indexed="8"/>
        <rFont val="Palatino Linotype"/>
        <family val="1"/>
      </rPr>
      <t>)</t>
    </r>
  </si>
  <si>
    <t>Proof Stress</t>
  </si>
  <si>
    <r>
      <t>Tensile Stress (f</t>
    </r>
    <r>
      <rPr>
        <b/>
        <vertAlign val="subscript"/>
        <sz val="10"/>
        <color indexed="8"/>
        <rFont val="Palatino Linotype"/>
        <family val="1"/>
      </rPr>
      <t>u</t>
    </r>
    <r>
      <rPr>
        <b/>
        <sz val="10"/>
        <color indexed="8"/>
        <rFont val="Palatino Linotype"/>
        <family val="1"/>
      </rPr>
      <t>)</t>
    </r>
  </si>
  <si>
    <t>Group</t>
  </si>
  <si>
    <t>Grade Designation</t>
  </si>
  <si>
    <r>
      <t>Specified Characteristic comp. strength (N/mm</t>
    </r>
    <r>
      <rPr>
        <b/>
        <vertAlign val="superscript"/>
        <sz val="10"/>
        <color indexed="8"/>
        <rFont val="Palatino Linotype"/>
        <family val="1"/>
      </rPr>
      <t>2</t>
    </r>
    <r>
      <rPr>
        <b/>
        <sz val="10"/>
        <color indexed="8"/>
        <rFont val="Palatino Linotype"/>
        <family val="1"/>
      </rPr>
      <t>)</t>
    </r>
  </si>
  <si>
    <r>
      <t xml:space="preserve">Design Bond Stress, </t>
    </r>
    <r>
      <rPr>
        <b/>
        <sz val="10"/>
        <color indexed="8"/>
        <rFont val="Symbol"/>
        <family val="1"/>
        <charset val="2"/>
      </rPr>
      <t>t</t>
    </r>
    <r>
      <rPr>
        <b/>
        <vertAlign val="subscript"/>
        <sz val="10"/>
        <color indexed="8"/>
        <rFont val="Palatino Linotype"/>
        <family val="1"/>
      </rPr>
      <t xml:space="preserve">bd </t>
    </r>
    <r>
      <rPr>
        <b/>
        <sz val="10"/>
        <color indexed="8"/>
        <rFont val="Palatino Linotype"/>
        <family val="1"/>
      </rPr>
      <t>(N/mm</t>
    </r>
    <r>
      <rPr>
        <b/>
        <vertAlign val="superscript"/>
        <sz val="10"/>
        <color indexed="8"/>
        <rFont val="Palatino Linotype"/>
        <family val="1"/>
      </rPr>
      <t>2</t>
    </r>
    <r>
      <rPr>
        <b/>
        <sz val="10"/>
        <color indexed="8"/>
        <rFont val="Palatino Linotype"/>
        <family val="1"/>
      </rPr>
      <t>)</t>
    </r>
  </si>
  <si>
    <t>Type</t>
  </si>
  <si>
    <t>Bolt Diameter</t>
  </si>
  <si>
    <r>
      <t>N/mm</t>
    </r>
    <r>
      <rPr>
        <b/>
        <vertAlign val="superscript"/>
        <sz val="10"/>
        <color indexed="8"/>
        <rFont val="Palatino Linotype"/>
        <family val="1"/>
      </rPr>
      <t>2</t>
    </r>
  </si>
  <si>
    <r>
      <t>f</t>
    </r>
    <r>
      <rPr>
        <b/>
        <vertAlign val="subscript"/>
        <sz val="10"/>
        <color indexed="8"/>
        <rFont val="Palatino Linotype"/>
        <family val="1"/>
      </rPr>
      <t>o</t>
    </r>
  </si>
  <si>
    <r>
      <t>f</t>
    </r>
    <r>
      <rPr>
        <b/>
        <vertAlign val="subscript"/>
        <sz val="10"/>
        <color indexed="8"/>
        <rFont val="Palatino Linotype"/>
        <family val="1"/>
      </rPr>
      <t>y</t>
    </r>
  </si>
  <si>
    <t xml:space="preserve">Nominal </t>
  </si>
  <si>
    <t>Minimum</t>
  </si>
  <si>
    <r>
      <rPr>
        <b/>
        <sz val="11"/>
        <color indexed="8"/>
        <rFont val="Symbol"/>
        <family val="1"/>
        <charset val="2"/>
      </rPr>
      <t>t</t>
    </r>
    <r>
      <rPr>
        <b/>
        <vertAlign val="subscript"/>
        <sz val="11"/>
        <color indexed="8"/>
        <rFont val="Palatino Linotype"/>
        <family val="1"/>
      </rPr>
      <t>bd (Tension)</t>
    </r>
  </si>
  <si>
    <r>
      <rPr>
        <b/>
        <sz val="11"/>
        <color indexed="8"/>
        <rFont val="Symbol"/>
        <family val="1"/>
        <charset val="2"/>
      </rPr>
      <t>t</t>
    </r>
    <r>
      <rPr>
        <b/>
        <vertAlign val="subscript"/>
        <sz val="11"/>
        <color indexed="8"/>
        <rFont val="Palatino Linotype"/>
        <family val="1"/>
      </rPr>
      <t>bd (Compression)</t>
    </r>
  </si>
  <si>
    <t>Preferred threads</t>
  </si>
  <si>
    <t>=</t>
  </si>
  <si>
    <t>Plate Thk</t>
  </si>
  <si>
    <t>&lt; 20 mm</t>
  </si>
  <si>
    <t>20 - 40 mm</t>
  </si>
  <si>
    <t>&gt; 40 mm</t>
  </si>
  <si>
    <t>Ordinary Concrete</t>
  </si>
  <si>
    <t>IS : 2062</t>
  </si>
  <si>
    <t>E250</t>
  </si>
  <si>
    <t>E275</t>
  </si>
  <si>
    <t>E300</t>
  </si>
  <si>
    <t>Standard Concrete</t>
  </si>
  <si>
    <t>E350</t>
  </si>
  <si>
    <t>E410</t>
  </si>
  <si>
    <t>E450</t>
  </si>
  <si>
    <t>E550</t>
  </si>
  <si>
    <t>E600</t>
  </si>
  <si>
    <t>E650</t>
  </si>
  <si>
    <t>IS : 1161</t>
  </si>
  <si>
    <t>Yst210</t>
  </si>
  <si>
    <t>High Strength Concrete</t>
  </si>
  <si>
    <t>Yst240</t>
  </si>
  <si>
    <t>Yst310</t>
  </si>
  <si>
    <t>Yst355</t>
  </si>
  <si>
    <t>IS 432 (1)</t>
  </si>
  <si>
    <t>Non-preferred threads</t>
  </si>
  <si>
    <t>Cl. 6.1</t>
  </si>
  <si>
    <t>TABLE 6</t>
  </si>
  <si>
    <t>Plates</t>
  </si>
  <si>
    <t>Rebars</t>
  </si>
  <si>
    <r>
      <rPr>
        <b/>
        <u/>
        <sz val="10"/>
        <color indexed="8"/>
        <rFont val="Palatino Linotype"/>
        <family val="1"/>
      </rPr>
      <t>NOTE :</t>
    </r>
    <r>
      <rPr>
        <b/>
        <sz val="10"/>
        <color indexed="8"/>
        <rFont val="Palatino Linotype"/>
        <family val="1"/>
      </rPr>
      <t xml:space="preserve"> </t>
    </r>
    <r>
      <rPr>
        <sz val="10"/>
        <color indexed="8"/>
        <rFont val="Palatino Linotype"/>
        <family val="1"/>
      </rPr>
      <t>For deformed bars (i.e., &gt; Fe415) above values (Design bond stress) shall be increased by 60 percent</t>
    </r>
  </si>
  <si>
    <r>
      <t>IS : 800 - 2007 (T7 - Imperfection Factor (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Palatino Linotype"/>
        <family val="1"/>
      </rPr>
      <t>), T10 - Buckling Class)</t>
    </r>
  </si>
  <si>
    <t>SAIL</t>
  </si>
  <si>
    <t>Dia (mm)</t>
  </si>
  <si>
    <t>Buckling Class</t>
  </si>
  <si>
    <t>a</t>
  </si>
  <si>
    <t>b</t>
  </si>
  <si>
    <t>c</t>
  </si>
  <si>
    <t>d</t>
  </si>
  <si>
    <t>TABLE 12</t>
  </si>
  <si>
    <t>TABLE 7</t>
  </si>
  <si>
    <t>IS 456 : 2000 (Table 21) - Working Stress Method</t>
  </si>
  <si>
    <t>Roark's Formulas for Stress and Strain - 7th Edition (McGraw-Hill) _ Table 11.4</t>
  </si>
  <si>
    <t>Permissible Stresses in CONCRETE</t>
  </si>
  <si>
    <t>Ref. Image</t>
  </si>
  <si>
    <t>In Compression</t>
  </si>
  <si>
    <t>In Tension</t>
  </si>
  <si>
    <t>Bending</t>
  </si>
  <si>
    <t>Direct</t>
  </si>
  <si>
    <t>For Plain Bars</t>
  </si>
  <si>
    <r>
      <rPr>
        <b/>
        <sz val="10"/>
        <color indexed="8"/>
        <rFont val="Symbol"/>
        <family val="1"/>
        <charset val="2"/>
      </rPr>
      <t>s</t>
    </r>
    <r>
      <rPr>
        <b/>
        <vertAlign val="subscript"/>
        <sz val="10"/>
        <color indexed="8"/>
        <rFont val="Cambria"/>
        <family val="1"/>
      </rPr>
      <t>cbc</t>
    </r>
  </si>
  <si>
    <r>
      <rPr>
        <b/>
        <sz val="10"/>
        <color indexed="8"/>
        <rFont val="Symbol"/>
        <family val="1"/>
        <charset val="2"/>
      </rPr>
      <t>s</t>
    </r>
    <r>
      <rPr>
        <b/>
        <vertAlign val="subscript"/>
        <sz val="10"/>
        <color indexed="8"/>
        <rFont val="Calibri"/>
        <family val="2"/>
      </rPr>
      <t>cc</t>
    </r>
  </si>
  <si>
    <r>
      <rPr>
        <b/>
        <sz val="10"/>
        <color indexed="8"/>
        <rFont val="Symbol"/>
        <family val="1"/>
        <charset val="2"/>
      </rPr>
      <t>t</t>
    </r>
    <r>
      <rPr>
        <b/>
        <vertAlign val="subscript"/>
        <sz val="10"/>
        <color indexed="8"/>
        <rFont val="Calibri"/>
        <family val="2"/>
      </rPr>
      <t>bd</t>
    </r>
  </si>
  <si>
    <t>3 Fixed and 1 free</t>
  </si>
  <si>
    <t>2 Fixed and 2 free</t>
  </si>
  <si>
    <t>All Edges Fixed</t>
  </si>
  <si>
    <t>Cantilever Panel</t>
  </si>
  <si>
    <t>a/b</t>
  </si>
  <si>
    <t>β</t>
  </si>
  <si>
    <t>Values</t>
  </si>
  <si>
    <t>Class</t>
  </si>
  <si>
    <t>Section</t>
  </si>
  <si>
    <t>PLASTIC</t>
  </si>
  <si>
    <t>TABLE 8</t>
  </si>
  <si>
    <t>COMPACT</t>
  </si>
  <si>
    <t>IS : 875 - 2015 (Table 2)</t>
  </si>
  <si>
    <t>SEMI-COMPACT</t>
  </si>
  <si>
    <t>S.No</t>
  </si>
  <si>
    <t>Height</t>
  </si>
  <si>
    <r>
      <t>Terrain &amp; Height Multiplier (k</t>
    </r>
    <r>
      <rPr>
        <b/>
        <vertAlign val="subscript"/>
        <sz val="10"/>
        <color indexed="8"/>
        <rFont val="Trebuchet MS"/>
        <family val="2"/>
      </rPr>
      <t>2</t>
    </r>
    <r>
      <rPr>
        <b/>
        <sz val="10"/>
        <color indexed="8"/>
        <rFont val="Trebuchet MS"/>
        <family val="2"/>
      </rPr>
      <t>)</t>
    </r>
  </si>
  <si>
    <t>SLENDER</t>
  </si>
  <si>
    <t>Category 1</t>
  </si>
  <si>
    <t>Category 2</t>
  </si>
  <si>
    <t>Category 3</t>
  </si>
  <si>
    <t>Category 4</t>
  </si>
  <si>
    <t>i)</t>
  </si>
  <si>
    <t>ii)</t>
  </si>
  <si>
    <t>iii)</t>
  </si>
  <si>
    <t>iv)</t>
  </si>
  <si>
    <t>v)</t>
  </si>
  <si>
    <t>vi)</t>
  </si>
  <si>
    <t>vii)</t>
  </si>
  <si>
    <t>viii)</t>
  </si>
  <si>
    <t>ix)</t>
  </si>
  <si>
    <t>x)</t>
  </si>
  <si>
    <t>xi)</t>
  </si>
  <si>
    <t>xii)</t>
  </si>
  <si>
    <t>xiii)</t>
  </si>
  <si>
    <t>xiv)</t>
  </si>
  <si>
    <t>f</t>
  </si>
  <si>
    <t>kN</t>
  </si>
  <si>
    <r>
      <rPr>
        <b/>
        <u/>
        <sz val="10"/>
        <color indexed="8"/>
        <rFont val="Palatino Linotype"/>
        <family val="1"/>
      </rPr>
      <t>Sheets Linked :</t>
    </r>
    <r>
      <rPr>
        <sz val="10"/>
        <color indexed="8"/>
        <rFont val="Palatino Linotype"/>
        <family val="1"/>
      </rPr>
      <t xml:space="preserve"> </t>
    </r>
    <r>
      <rPr>
        <i/>
        <sz val="10"/>
        <color indexed="8"/>
        <rFont val="Palatino Linotype"/>
        <family val="1"/>
      </rPr>
      <t>Tables</t>
    </r>
  </si>
  <si>
    <t>TABLES</t>
  </si>
  <si>
    <r>
      <rPr>
        <b/>
        <u/>
        <sz val="10"/>
        <color indexed="8"/>
        <rFont val="Palatino Linotype"/>
        <family val="1"/>
      </rPr>
      <t>NOTE :</t>
    </r>
    <r>
      <rPr>
        <sz val="10"/>
        <color indexed="8"/>
        <rFont val="Palatino Linotype"/>
        <family val="1"/>
      </rPr>
      <t xml:space="preserve"> Images are only for reference purpose. Actual Images to be replaced when designing the base plate</t>
    </r>
  </si>
  <si>
    <t xml:space="preserve">Diablo Connection design </t>
  </si>
  <si>
    <t>A</t>
  </si>
  <si>
    <t xml:space="preserve">Summary of Forces </t>
  </si>
  <si>
    <t>Compression capacity of column</t>
  </si>
  <si>
    <r>
      <t>P</t>
    </r>
    <r>
      <rPr>
        <vertAlign val="subscript"/>
        <sz val="10"/>
        <rFont val="Palatino Linotype"/>
        <family val="1"/>
      </rPr>
      <t>d</t>
    </r>
  </si>
  <si>
    <r>
      <t>A</t>
    </r>
    <r>
      <rPr>
        <vertAlign val="subscript"/>
        <sz val="10"/>
        <rFont val="Palatino Linotype"/>
        <family val="1"/>
      </rPr>
      <t>e</t>
    </r>
    <r>
      <rPr>
        <sz val="10"/>
        <rFont val="Palatino Linotype"/>
        <family val="1"/>
      </rPr>
      <t xml:space="preserve"> * f</t>
    </r>
    <r>
      <rPr>
        <vertAlign val="subscript"/>
        <sz val="10"/>
        <rFont val="Palatino Linotype"/>
        <family val="1"/>
      </rPr>
      <t>cd</t>
    </r>
  </si>
  <si>
    <t>Tensile capacity on column</t>
  </si>
  <si>
    <r>
      <t>T</t>
    </r>
    <r>
      <rPr>
        <vertAlign val="subscript"/>
        <sz val="10"/>
        <rFont val="Palatino Linotype"/>
        <family val="1"/>
      </rPr>
      <t>d</t>
    </r>
  </si>
  <si>
    <t>Shear capacity of column</t>
  </si>
  <si>
    <r>
      <t>V</t>
    </r>
    <r>
      <rPr>
        <vertAlign val="subscript"/>
        <sz val="10"/>
        <rFont val="Palatino Linotype"/>
        <family val="1"/>
      </rPr>
      <t>d</t>
    </r>
  </si>
  <si>
    <t>Down comer pipe</t>
  </si>
  <si>
    <t>CODES MENTIONED</t>
  </si>
  <si>
    <t>Stiffener</t>
  </si>
  <si>
    <t>IS 806-1968</t>
  </si>
  <si>
    <t>IS 800-2007</t>
  </si>
  <si>
    <t>IS 875-2015 (Part 3)</t>
  </si>
  <si>
    <t>Column</t>
  </si>
  <si>
    <t>Diablo Connection Assembly</t>
  </si>
  <si>
    <t>B</t>
  </si>
  <si>
    <t>Properties</t>
  </si>
  <si>
    <t>i</t>
  </si>
  <si>
    <t>Section details</t>
  </si>
  <si>
    <t>Section used</t>
  </si>
  <si>
    <r>
      <t>D</t>
    </r>
    <r>
      <rPr>
        <vertAlign val="subscript"/>
        <sz val="10"/>
        <rFont val="Palatino Linotype"/>
        <family val="1"/>
      </rPr>
      <t>c</t>
    </r>
  </si>
  <si>
    <t>mm</t>
  </si>
  <si>
    <r>
      <t>t</t>
    </r>
    <r>
      <rPr>
        <vertAlign val="subscript"/>
        <sz val="10"/>
        <rFont val="Palatino Linotype"/>
        <family val="1"/>
      </rPr>
      <t>c</t>
    </r>
  </si>
  <si>
    <t>Area</t>
  </si>
  <si>
    <r>
      <t>mm</t>
    </r>
    <r>
      <rPr>
        <vertAlign val="superscript"/>
        <sz val="10"/>
        <rFont val="Palatino Linotype"/>
        <family val="1"/>
      </rPr>
      <t>2</t>
    </r>
  </si>
  <si>
    <t>IS800, Cl. 8.4.1</t>
  </si>
  <si>
    <t>Moment of Inertia</t>
  </si>
  <si>
    <r>
      <t>mm</t>
    </r>
    <r>
      <rPr>
        <vertAlign val="superscript"/>
        <sz val="10"/>
        <rFont val="Palatino Linotype"/>
        <family val="1"/>
      </rPr>
      <t>4</t>
    </r>
  </si>
  <si>
    <t>Radius of gyration</t>
  </si>
  <si>
    <t>r</t>
  </si>
  <si>
    <t>Wt per metre</t>
  </si>
  <si>
    <t>kg/m</t>
  </si>
  <si>
    <t>Imperfection factor</t>
  </si>
  <si>
    <t>Grade of structural steel</t>
  </si>
  <si>
    <t>grade</t>
  </si>
  <si>
    <t>Utimate tensile strength of section</t>
  </si>
  <si>
    <r>
      <t>f</t>
    </r>
    <r>
      <rPr>
        <vertAlign val="subscript"/>
        <sz val="10"/>
        <rFont val="Palatino Linotype"/>
        <family val="1"/>
      </rPr>
      <t>u</t>
    </r>
  </si>
  <si>
    <r>
      <t>N/mm</t>
    </r>
    <r>
      <rPr>
        <vertAlign val="superscript"/>
        <sz val="10"/>
        <rFont val="Palatino Linotype"/>
        <family val="1"/>
      </rPr>
      <t>2</t>
    </r>
  </si>
  <si>
    <t>Yield strength of section</t>
  </si>
  <si>
    <r>
      <t>f</t>
    </r>
    <r>
      <rPr>
        <vertAlign val="subscript"/>
        <sz val="10"/>
        <rFont val="Palatino Linotype"/>
        <family val="1"/>
      </rPr>
      <t>y</t>
    </r>
  </si>
  <si>
    <t>Modulus of elasticity for steel</t>
  </si>
  <si>
    <t>E</t>
  </si>
  <si>
    <t>Column Height</t>
  </si>
  <si>
    <t>h</t>
  </si>
  <si>
    <t>Euler Buckling Stress</t>
  </si>
  <si>
    <r>
      <t>f</t>
    </r>
    <r>
      <rPr>
        <vertAlign val="subscript"/>
        <sz val="10"/>
        <rFont val="Palatino Linotype"/>
        <family val="1"/>
      </rPr>
      <t>cc</t>
    </r>
  </si>
  <si>
    <r>
      <rPr>
        <sz val="10"/>
        <color indexed="8"/>
        <rFont val="Symbol"/>
        <family val="1"/>
        <charset val="2"/>
      </rPr>
      <t>p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>E/(KL/r)</t>
    </r>
    <r>
      <rPr>
        <vertAlign val="superscript"/>
        <sz val="10"/>
        <color indexed="8"/>
        <rFont val="Palatino Linotype"/>
        <family val="1"/>
      </rPr>
      <t>2</t>
    </r>
  </si>
  <si>
    <t>IS800, Cl. 7.1.2</t>
  </si>
  <si>
    <t>l</t>
  </si>
  <si>
    <r>
      <t xml:space="preserve">0.5 (1 +  </t>
    </r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Palatino Linotype"/>
        <family val="1"/>
      </rPr>
      <t>(</t>
    </r>
    <r>
      <rPr>
        <sz val="10"/>
        <color indexed="8"/>
        <rFont val="Symbol"/>
        <family val="1"/>
        <charset val="2"/>
      </rPr>
      <t xml:space="preserve">l </t>
    </r>
    <r>
      <rPr>
        <sz val="10"/>
        <color indexed="8"/>
        <rFont val="Palatino Linotype"/>
        <family val="1"/>
      </rPr>
      <t xml:space="preserve">- 0.2) + </t>
    </r>
    <r>
      <rPr>
        <sz val="10"/>
        <color indexed="8"/>
        <rFont val="Symbol"/>
        <family val="1"/>
        <charset val="2"/>
      </rPr>
      <t>l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>)</t>
    </r>
  </si>
  <si>
    <t>Design Compressive Stress</t>
  </si>
  <si>
    <r>
      <t>(f</t>
    </r>
    <r>
      <rPr>
        <vertAlign val="subscript"/>
        <sz val="10"/>
        <color indexed="8"/>
        <rFont val="Palatino Linotype"/>
        <family val="1"/>
      </rPr>
      <t xml:space="preserve">y </t>
    </r>
    <r>
      <rPr>
        <sz val="10"/>
        <color indexed="8"/>
        <rFont val="Palatino Linotype"/>
        <family val="1"/>
      </rPr>
      <t xml:space="preserve">/ 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Palatino Linotype"/>
        <family val="1"/>
      </rPr>
      <t>m0</t>
    </r>
    <r>
      <rPr>
        <sz val="10"/>
        <color indexed="8"/>
        <rFont val="Palatino Linotype"/>
        <family val="1"/>
      </rPr>
      <t xml:space="preserve">) / (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Palatino Linotype"/>
        <family val="1"/>
      </rPr>
      <t xml:space="preserve"> + (sqrt (</t>
    </r>
    <r>
      <rPr>
        <sz val="10"/>
        <color indexed="8"/>
        <rFont val="Symbol"/>
        <family val="1"/>
        <charset val="2"/>
      </rPr>
      <t>f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 xml:space="preserve"> - </t>
    </r>
    <r>
      <rPr>
        <sz val="10"/>
        <color indexed="8"/>
        <rFont val="Symbol"/>
        <family val="1"/>
        <charset val="2"/>
      </rPr>
      <t>l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>)))</t>
    </r>
  </si>
  <si>
    <t>ii</t>
  </si>
  <si>
    <t>Splice (end) plate properties</t>
  </si>
  <si>
    <t>Grade of splice (end) plate</t>
  </si>
  <si>
    <t>Utimate tensile strength of Plate</t>
  </si>
  <si>
    <r>
      <t>f</t>
    </r>
    <r>
      <rPr>
        <vertAlign val="subscript"/>
        <sz val="10"/>
        <rFont val="Times New Roman"/>
        <family val="1"/>
      </rPr>
      <t>up</t>
    </r>
  </si>
  <si>
    <r>
      <t>N/mm</t>
    </r>
    <r>
      <rPr>
        <vertAlign val="superscript"/>
        <sz val="10"/>
        <rFont val="Times New Roman"/>
        <family val="1"/>
      </rPr>
      <t>2</t>
    </r>
  </si>
  <si>
    <t>Yield strength of Plate</t>
  </si>
  <si>
    <r>
      <t>f</t>
    </r>
    <r>
      <rPr>
        <vertAlign val="subscript"/>
        <sz val="10"/>
        <rFont val="Times New Roman"/>
        <family val="1"/>
      </rPr>
      <t>yp</t>
    </r>
  </si>
  <si>
    <t>Splice (end) plate thickness</t>
  </si>
  <si>
    <r>
      <t>t</t>
    </r>
    <r>
      <rPr>
        <vertAlign val="subscript"/>
        <sz val="10"/>
        <rFont val="Palatino Linotype"/>
        <family val="1"/>
      </rPr>
      <t>ep</t>
    </r>
  </si>
  <si>
    <t>iii</t>
  </si>
  <si>
    <t>Bolt details</t>
  </si>
  <si>
    <t>g</t>
  </si>
  <si>
    <t>Ultimate tensile strength of bolt</t>
  </si>
  <si>
    <r>
      <t>f</t>
    </r>
    <r>
      <rPr>
        <vertAlign val="subscript"/>
        <sz val="10"/>
        <rFont val="Palatino Linotype"/>
        <family val="1"/>
      </rPr>
      <t>ub</t>
    </r>
  </si>
  <si>
    <r>
      <t>N/mm</t>
    </r>
    <r>
      <rPr>
        <vertAlign val="superscript"/>
        <sz val="10"/>
        <color indexed="8"/>
        <rFont val="Palatino Linotype"/>
        <family val="1"/>
      </rPr>
      <t>2</t>
    </r>
  </si>
  <si>
    <t>Yield strength of plate</t>
  </si>
  <si>
    <r>
      <t>f</t>
    </r>
    <r>
      <rPr>
        <vertAlign val="subscript"/>
        <sz val="10"/>
        <rFont val="Palatino Linotype"/>
        <family val="1"/>
      </rPr>
      <t>yb</t>
    </r>
  </si>
  <si>
    <t>Dia of bolt provided</t>
  </si>
  <si>
    <r>
      <t>d</t>
    </r>
    <r>
      <rPr>
        <vertAlign val="subscript"/>
        <sz val="10"/>
        <rFont val="Palatino Linotype"/>
        <family val="1"/>
      </rPr>
      <t>b</t>
    </r>
  </si>
  <si>
    <t>Bolt hole dia</t>
  </si>
  <si>
    <r>
      <t>d</t>
    </r>
    <r>
      <rPr>
        <vertAlign val="subscript"/>
        <sz val="10"/>
        <rFont val="Palatino Linotype"/>
        <family val="1"/>
      </rPr>
      <t>ob</t>
    </r>
  </si>
  <si>
    <t>Minimum Pitch required</t>
  </si>
  <si>
    <r>
      <t>p</t>
    </r>
    <r>
      <rPr>
        <vertAlign val="subscript"/>
        <sz val="10"/>
        <color indexed="8"/>
        <rFont val="Palatino Linotype"/>
        <family val="1"/>
      </rPr>
      <t>min</t>
    </r>
  </si>
  <si>
    <r>
      <t>2.5 * d</t>
    </r>
    <r>
      <rPr>
        <i/>
        <vertAlign val="subscript"/>
        <sz val="10"/>
        <color indexed="8"/>
        <rFont val="Palatino Linotype"/>
        <family val="1"/>
      </rPr>
      <t>b</t>
    </r>
  </si>
  <si>
    <t>Minimum Edge Distance required</t>
  </si>
  <si>
    <r>
      <t>e</t>
    </r>
    <r>
      <rPr>
        <vertAlign val="subscript"/>
        <sz val="10"/>
        <color indexed="8"/>
        <rFont val="Palatino Linotype"/>
        <family val="1"/>
      </rPr>
      <t>min</t>
    </r>
  </si>
  <si>
    <r>
      <t>1.5 * d</t>
    </r>
    <r>
      <rPr>
        <i/>
        <vertAlign val="subscript"/>
        <sz val="10"/>
        <color indexed="8"/>
        <rFont val="Palatino Linotype"/>
        <family val="1"/>
      </rPr>
      <t>ob</t>
    </r>
  </si>
  <si>
    <t>Nos.</t>
  </si>
  <si>
    <t>Number of shear planes with threads</t>
  </si>
  <si>
    <r>
      <t>n</t>
    </r>
    <r>
      <rPr>
        <vertAlign val="subscript"/>
        <sz val="10"/>
        <rFont val="Palatino Linotype"/>
        <family val="1"/>
      </rPr>
      <t>n</t>
    </r>
  </si>
  <si>
    <t>intercepting the shear plane</t>
  </si>
  <si>
    <t>Number of shear planes without threads</t>
  </si>
  <si>
    <r>
      <t>n</t>
    </r>
    <r>
      <rPr>
        <vertAlign val="subscript"/>
        <sz val="10"/>
        <rFont val="Palatino Linotype"/>
        <family val="1"/>
      </rPr>
      <t>s</t>
    </r>
  </si>
  <si>
    <t>Nominal plain shank area of the bolt</t>
  </si>
  <si>
    <r>
      <t>A</t>
    </r>
    <r>
      <rPr>
        <vertAlign val="subscript"/>
        <sz val="10"/>
        <rFont val="Palatino Linotype"/>
        <family val="1"/>
      </rPr>
      <t>sb</t>
    </r>
  </si>
  <si>
    <r>
      <t>π</t>
    </r>
    <r>
      <rPr>
        <sz val="10"/>
        <color indexed="8"/>
        <rFont val="Palatino Linotype"/>
        <family val="1"/>
      </rPr>
      <t>*</t>
    </r>
    <r>
      <rPr>
        <sz val="10"/>
        <rFont val="Palatino Linotype"/>
        <family val="1"/>
      </rPr>
      <t>d</t>
    </r>
    <r>
      <rPr>
        <vertAlign val="subscript"/>
        <sz val="10"/>
        <rFont val="Palatino Linotype"/>
        <family val="1"/>
      </rPr>
      <t>b</t>
    </r>
    <r>
      <rPr>
        <vertAlign val="superscript"/>
        <sz val="10"/>
        <rFont val="Palatino Linotype"/>
        <family val="1"/>
      </rPr>
      <t>2</t>
    </r>
    <r>
      <rPr>
        <sz val="10"/>
        <color indexed="8"/>
        <rFont val="Palatino Linotype"/>
        <family val="1"/>
      </rPr>
      <t>/</t>
    </r>
    <r>
      <rPr>
        <sz val="10"/>
        <rFont val="Palatino Linotype"/>
        <family val="1"/>
      </rPr>
      <t>4</t>
    </r>
  </si>
  <si>
    <t>Net shear area of the bolt at threads</t>
  </si>
  <si>
    <r>
      <t>A</t>
    </r>
    <r>
      <rPr>
        <vertAlign val="subscript"/>
        <sz val="10"/>
        <rFont val="Palatino Linotype"/>
        <family val="1"/>
      </rPr>
      <t>nb</t>
    </r>
  </si>
  <si>
    <r>
      <t>0.78 * A</t>
    </r>
    <r>
      <rPr>
        <vertAlign val="subscript"/>
        <sz val="10"/>
        <rFont val="Palatino Linotype"/>
        <family val="1"/>
      </rPr>
      <t>nb</t>
    </r>
  </si>
  <si>
    <t>Pitch distance provided</t>
  </si>
  <si>
    <r>
      <t>p</t>
    </r>
    <r>
      <rPr>
        <vertAlign val="subscript"/>
        <sz val="10"/>
        <rFont val="Palatino Linotype"/>
        <family val="1"/>
      </rPr>
      <t>pro</t>
    </r>
  </si>
  <si>
    <t>Edge distance provided</t>
  </si>
  <si>
    <r>
      <t>e</t>
    </r>
    <r>
      <rPr>
        <vertAlign val="subscript"/>
        <sz val="10"/>
        <rFont val="Palatino Linotype"/>
        <family val="1"/>
      </rPr>
      <t>pro</t>
    </r>
  </si>
  <si>
    <t>Partial safety factor for materials</t>
  </si>
  <si>
    <t xml:space="preserve">Resistance governed by yielding </t>
  </si>
  <si>
    <r>
      <rPr>
        <sz val="10"/>
        <rFont val="Symbol"/>
        <family val="1"/>
        <charset val="2"/>
      </rPr>
      <t>g</t>
    </r>
    <r>
      <rPr>
        <vertAlign val="subscript"/>
        <sz val="10"/>
        <rFont val="Palatino Linotype"/>
        <family val="1"/>
      </rPr>
      <t>m0</t>
    </r>
  </si>
  <si>
    <t>IS800, Cl. 5.4.1,
Table 5</t>
  </si>
  <si>
    <t>Resistance,governed by Ultimate stress</t>
  </si>
  <si>
    <r>
      <rPr>
        <sz val="10"/>
        <rFont val="Symbol"/>
        <family val="1"/>
        <charset val="2"/>
      </rPr>
      <t>g</t>
    </r>
    <r>
      <rPr>
        <vertAlign val="subscript"/>
        <sz val="10"/>
        <rFont val="Palatino Linotype"/>
        <family val="1"/>
      </rPr>
      <t>m1</t>
    </r>
  </si>
  <si>
    <t xml:space="preserve">Bolts-friction type </t>
  </si>
  <si>
    <r>
      <rPr>
        <sz val="10"/>
        <rFont val="Symbol"/>
        <family val="1"/>
        <charset val="2"/>
      </rPr>
      <t>g</t>
    </r>
    <r>
      <rPr>
        <vertAlign val="subscript"/>
        <sz val="10"/>
        <rFont val="Palatino Linotype"/>
        <family val="1"/>
      </rPr>
      <t>mf</t>
    </r>
  </si>
  <si>
    <t xml:space="preserve">Bolts -bearing type </t>
  </si>
  <si>
    <r>
      <rPr>
        <sz val="10"/>
        <rFont val="Symbol"/>
        <family val="1"/>
        <charset val="2"/>
      </rPr>
      <t>g</t>
    </r>
    <r>
      <rPr>
        <vertAlign val="subscript"/>
        <sz val="10"/>
        <rFont val="Palatino Linotype"/>
        <family val="1"/>
      </rPr>
      <t>mb</t>
    </r>
  </si>
  <si>
    <t>Resistance for connection (Shop Fabrications)</t>
  </si>
  <si>
    <r>
      <rPr>
        <sz val="10"/>
        <rFont val="Symbol"/>
        <family val="1"/>
        <charset val="2"/>
      </rPr>
      <t>g</t>
    </r>
    <r>
      <rPr>
        <vertAlign val="subscript"/>
        <sz val="10"/>
        <rFont val="Palatino Linotype"/>
        <family val="1"/>
      </rPr>
      <t>mw</t>
    </r>
  </si>
  <si>
    <t>Bolt Calculation</t>
  </si>
  <si>
    <t>Forces per bolt</t>
  </si>
  <si>
    <t>Shear force carried by each bolt</t>
  </si>
  <si>
    <r>
      <t>V</t>
    </r>
    <r>
      <rPr>
        <vertAlign val="subscript"/>
        <sz val="10"/>
        <color indexed="8"/>
        <rFont val="Palatino Linotype"/>
        <family val="1"/>
      </rPr>
      <t>sb</t>
    </r>
  </si>
  <si>
    <t>Utility ratio</t>
  </si>
  <si>
    <r>
      <t>Tension capacity of bolt (T</t>
    </r>
    <r>
      <rPr>
        <b/>
        <u/>
        <vertAlign val="subscript"/>
        <sz val="10"/>
        <rFont val="Palatino Linotype"/>
        <family val="1"/>
      </rPr>
      <t>db</t>
    </r>
    <r>
      <rPr>
        <b/>
        <u/>
        <sz val="10"/>
        <rFont val="Palatino Linotype"/>
        <family val="1"/>
      </rPr>
      <t>)</t>
    </r>
  </si>
  <si>
    <t>IS800, Cl. 10.3.5</t>
  </si>
  <si>
    <t>Tension capacity of bolt</t>
  </si>
  <si>
    <r>
      <t>T</t>
    </r>
    <r>
      <rPr>
        <vertAlign val="subscript"/>
        <sz val="10"/>
        <rFont val="Palatino Linotype"/>
        <family val="1"/>
      </rPr>
      <t>db</t>
    </r>
  </si>
  <si>
    <r>
      <t>T</t>
    </r>
    <r>
      <rPr>
        <vertAlign val="subscript"/>
        <sz val="10"/>
        <color indexed="8"/>
        <rFont val="Palatino Linotype"/>
        <family val="1"/>
      </rPr>
      <t xml:space="preserve">nb </t>
    </r>
    <r>
      <rPr>
        <sz val="10"/>
        <color indexed="8"/>
        <rFont val="Palatino Linotype"/>
        <family val="1"/>
      </rPr>
      <t xml:space="preserve">/ 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Palatino Linotype"/>
        <family val="1"/>
      </rPr>
      <t>mb</t>
    </r>
  </si>
  <si>
    <t>Nominal tensile capacity of bolt</t>
  </si>
  <si>
    <r>
      <t>T</t>
    </r>
    <r>
      <rPr>
        <vertAlign val="subscript"/>
        <sz val="10"/>
        <rFont val="Palatino Linotype"/>
        <family val="1"/>
      </rPr>
      <t>nb</t>
    </r>
  </si>
  <si>
    <r>
      <t>0.9 f</t>
    </r>
    <r>
      <rPr>
        <vertAlign val="subscript"/>
        <sz val="10"/>
        <color indexed="8"/>
        <rFont val="Palatino Linotype"/>
        <family val="1"/>
      </rPr>
      <t>ub</t>
    </r>
    <r>
      <rPr>
        <sz val="10"/>
        <color indexed="8"/>
        <rFont val="Palatino Linotype"/>
        <family val="1"/>
      </rPr>
      <t xml:space="preserve"> * A</t>
    </r>
    <r>
      <rPr>
        <vertAlign val="subscript"/>
        <sz val="10"/>
        <color indexed="8"/>
        <rFont val="Palatino Linotype"/>
        <family val="1"/>
      </rPr>
      <t>nb</t>
    </r>
  </si>
  <si>
    <r>
      <t>f</t>
    </r>
    <r>
      <rPr>
        <vertAlign val="subscript"/>
        <sz val="10"/>
        <color indexed="8"/>
        <rFont val="Palatino Linotype"/>
        <family val="1"/>
      </rPr>
      <t>yb</t>
    </r>
    <r>
      <rPr>
        <sz val="10"/>
        <color indexed="8"/>
        <rFont val="Palatino Linotype"/>
        <family val="1"/>
      </rPr>
      <t>*A</t>
    </r>
    <r>
      <rPr>
        <vertAlign val="subscript"/>
        <sz val="10"/>
        <color indexed="8"/>
        <rFont val="Palatino Linotype"/>
        <family val="1"/>
      </rPr>
      <t>sb</t>
    </r>
    <r>
      <rPr>
        <sz val="10"/>
        <color indexed="8"/>
        <rFont val="Palatino Linotype"/>
        <family val="1"/>
      </rPr>
      <t>*(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Palatino Linotype"/>
        <family val="1"/>
      </rPr>
      <t>mb</t>
    </r>
    <r>
      <rPr>
        <sz val="10"/>
        <color indexed="8"/>
        <rFont val="Palatino Linotype"/>
        <family val="1"/>
      </rPr>
      <t>/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Palatino Linotype"/>
        <family val="1"/>
      </rPr>
      <t>mo</t>
    </r>
    <r>
      <rPr>
        <sz val="10"/>
        <color indexed="8"/>
        <rFont val="Palatino Linotype"/>
        <family val="1"/>
      </rPr>
      <t>)</t>
    </r>
  </si>
  <si>
    <r>
      <t>T</t>
    </r>
    <r>
      <rPr>
        <b/>
        <vertAlign val="subscript"/>
        <sz val="10"/>
        <rFont val="Palatino Linotype"/>
        <family val="1"/>
      </rPr>
      <t>db</t>
    </r>
  </si>
  <si>
    <t>Shear capacity of bolt:</t>
  </si>
  <si>
    <t>IS800, Cl. 10.3.3</t>
  </si>
  <si>
    <t>Shear per bolt</t>
  </si>
  <si>
    <r>
      <t>F</t>
    </r>
    <r>
      <rPr>
        <vertAlign val="subscript"/>
        <sz val="10"/>
        <color indexed="8"/>
        <rFont val="Palatino Linotype"/>
        <family val="1"/>
      </rPr>
      <t>yt</t>
    </r>
  </si>
  <si>
    <t>Nominal shear capacity of bolt</t>
  </si>
  <si>
    <r>
      <t>V</t>
    </r>
    <r>
      <rPr>
        <vertAlign val="subscript"/>
        <sz val="10"/>
        <color indexed="8"/>
        <rFont val="Palatino Linotype"/>
        <family val="1"/>
      </rPr>
      <t>nsb</t>
    </r>
  </si>
  <si>
    <r>
      <t>(f</t>
    </r>
    <r>
      <rPr>
        <vertAlign val="subscript"/>
        <sz val="10"/>
        <rFont val="Palatino Linotype"/>
        <family val="1"/>
      </rPr>
      <t>ub</t>
    </r>
    <r>
      <rPr>
        <sz val="10"/>
        <rFont val="Palatino Linotype"/>
        <family val="1"/>
      </rPr>
      <t>/</t>
    </r>
    <r>
      <rPr>
        <sz val="10"/>
        <color indexed="8"/>
        <rFont val="Arial"/>
        <family val="2"/>
      </rPr>
      <t>√</t>
    </r>
    <r>
      <rPr>
        <sz val="10"/>
        <color indexed="8"/>
        <rFont val="Palatino Linotype"/>
        <family val="1"/>
      </rPr>
      <t>3)*(n</t>
    </r>
    <r>
      <rPr>
        <vertAlign val="subscript"/>
        <sz val="10"/>
        <color indexed="8"/>
        <rFont val="Palatino Linotype"/>
        <family val="1"/>
      </rPr>
      <t>n</t>
    </r>
    <r>
      <rPr>
        <sz val="10"/>
        <color indexed="8"/>
        <rFont val="Palatino Linotype"/>
        <family val="1"/>
      </rPr>
      <t>*A</t>
    </r>
    <r>
      <rPr>
        <vertAlign val="subscript"/>
        <sz val="10"/>
        <color indexed="8"/>
        <rFont val="Palatino Linotype"/>
        <family val="1"/>
      </rPr>
      <t>nb</t>
    </r>
    <r>
      <rPr>
        <sz val="10"/>
        <color indexed="8"/>
        <rFont val="Palatino Linotype"/>
        <family val="1"/>
      </rPr>
      <t>+n</t>
    </r>
    <r>
      <rPr>
        <vertAlign val="subscript"/>
        <sz val="10"/>
        <color indexed="8"/>
        <rFont val="Palatino Linotype"/>
        <family val="1"/>
      </rPr>
      <t>s</t>
    </r>
    <r>
      <rPr>
        <sz val="10"/>
        <color indexed="8"/>
        <rFont val="Palatino Linotype"/>
        <family val="1"/>
      </rPr>
      <t>*A</t>
    </r>
    <r>
      <rPr>
        <vertAlign val="subscript"/>
        <sz val="10"/>
        <color indexed="8"/>
        <rFont val="Palatino Linotype"/>
        <family val="1"/>
      </rPr>
      <t>sb</t>
    </r>
    <r>
      <rPr>
        <sz val="10"/>
        <color indexed="8"/>
        <rFont val="Palatino Linotype"/>
        <family val="1"/>
      </rPr>
      <t>)</t>
    </r>
  </si>
  <si>
    <t>Design shear strength of bolt</t>
  </si>
  <si>
    <r>
      <t>V</t>
    </r>
    <r>
      <rPr>
        <vertAlign val="subscript"/>
        <sz val="10"/>
        <color indexed="8"/>
        <rFont val="Palatino Linotype"/>
        <family val="1"/>
      </rPr>
      <t>dsb</t>
    </r>
  </si>
  <si>
    <r>
      <t>V</t>
    </r>
    <r>
      <rPr>
        <vertAlign val="subscript"/>
        <sz val="10"/>
        <color indexed="8"/>
        <rFont val="Palatino Linotype"/>
        <family val="1"/>
      </rPr>
      <t xml:space="preserve">nsb </t>
    </r>
    <r>
      <rPr>
        <sz val="10"/>
        <color indexed="8"/>
        <rFont val="Palatino Linotype"/>
        <family val="1"/>
      </rPr>
      <t xml:space="preserve">/ 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Palatino Linotype"/>
        <family val="1"/>
      </rPr>
      <t>mb</t>
    </r>
  </si>
  <si>
    <r>
      <t>V</t>
    </r>
    <r>
      <rPr>
        <b/>
        <vertAlign val="subscript"/>
        <sz val="10"/>
        <rFont val="Palatino Linotype"/>
        <family val="1"/>
      </rPr>
      <t>dsb</t>
    </r>
  </si>
  <si>
    <t>iv</t>
  </si>
  <si>
    <r>
      <t>Bearing capacity of bolt (V</t>
    </r>
    <r>
      <rPr>
        <b/>
        <u/>
        <vertAlign val="subscript"/>
        <sz val="10"/>
        <rFont val="Palatino Linotype"/>
        <family val="1"/>
      </rPr>
      <t>dpb</t>
    </r>
    <r>
      <rPr>
        <b/>
        <u/>
        <sz val="10"/>
        <rFont val="Palatino Linotype"/>
        <family val="1"/>
      </rPr>
      <t>)</t>
    </r>
  </si>
  <si>
    <t>IS800, Cl. 10.3.4</t>
  </si>
  <si>
    <t>Design bearing strength of bolt</t>
  </si>
  <si>
    <r>
      <t>V</t>
    </r>
    <r>
      <rPr>
        <vertAlign val="subscript"/>
        <sz val="10"/>
        <rFont val="Palatino Linotype"/>
        <family val="1"/>
      </rPr>
      <t>dpb</t>
    </r>
  </si>
  <si>
    <r>
      <t>V</t>
    </r>
    <r>
      <rPr>
        <vertAlign val="subscript"/>
        <sz val="10"/>
        <color indexed="8"/>
        <rFont val="Palatino Linotype"/>
        <family val="1"/>
      </rPr>
      <t xml:space="preserve">npb </t>
    </r>
    <r>
      <rPr>
        <sz val="10"/>
        <color indexed="8"/>
        <rFont val="Palatino Linotype"/>
        <family val="1"/>
      </rPr>
      <t xml:space="preserve">/ 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Palatino Linotype"/>
        <family val="1"/>
      </rPr>
      <t>mb</t>
    </r>
  </si>
  <si>
    <t>Nominal bearing strength of bolt</t>
  </si>
  <si>
    <r>
      <t>V</t>
    </r>
    <r>
      <rPr>
        <vertAlign val="subscript"/>
        <sz val="10"/>
        <rFont val="Palatino Linotype"/>
        <family val="1"/>
      </rPr>
      <t>npb</t>
    </r>
  </si>
  <si>
    <r>
      <t>2.5 * k</t>
    </r>
    <r>
      <rPr>
        <vertAlign val="subscript"/>
        <sz val="10"/>
        <color indexed="8"/>
        <rFont val="Palatino Linotype"/>
        <family val="1"/>
      </rPr>
      <t xml:space="preserve">b </t>
    </r>
    <r>
      <rPr>
        <sz val="10"/>
        <color indexed="8"/>
        <rFont val="Palatino Linotype"/>
        <family val="1"/>
      </rPr>
      <t>* d</t>
    </r>
    <r>
      <rPr>
        <vertAlign val="subscript"/>
        <sz val="10"/>
        <color indexed="8"/>
        <rFont val="Palatino Linotype"/>
        <family val="1"/>
      </rPr>
      <t>b</t>
    </r>
    <r>
      <rPr>
        <sz val="10"/>
        <color indexed="8"/>
        <rFont val="Palatino Linotype"/>
        <family val="1"/>
      </rPr>
      <t xml:space="preserve"> * t</t>
    </r>
    <r>
      <rPr>
        <vertAlign val="subscript"/>
        <sz val="10"/>
        <color indexed="8"/>
        <rFont val="Palatino Linotype"/>
        <family val="1"/>
      </rPr>
      <t>sp</t>
    </r>
    <r>
      <rPr>
        <sz val="10"/>
        <color indexed="8"/>
        <rFont val="Palatino Linotype"/>
        <family val="1"/>
      </rPr>
      <t xml:space="preserve"> * f</t>
    </r>
    <r>
      <rPr>
        <vertAlign val="subscript"/>
        <sz val="10"/>
        <color indexed="8"/>
        <rFont val="Palatino Linotype"/>
        <family val="1"/>
      </rPr>
      <t>usp</t>
    </r>
  </si>
  <si>
    <r>
      <t>k</t>
    </r>
    <r>
      <rPr>
        <vertAlign val="subscript"/>
        <sz val="10"/>
        <rFont val="Palatino Linotype"/>
        <family val="1"/>
      </rPr>
      <t>b</t>
    </r>
  </si>
  <si>
    <r>
      <t>min(e</t>
    </r>
    <r>
      <rPr>
        <vertAlign val="subscript"/>
        <sz val="10"/>
        <rFont val="Palatino Linotype"/>
        <family val="1"/>
      </rPr>
      <t>b</t>
    </r>
    <r>
      <rPr>
        <sz val="10"/>
        <rFont val="Palatino Linotype"/>
        <family val="1"/>
      </rPr>
      <t>/3d</t>
    </r>
    <r>
      <rPr>
        <vertAlign val="subscript"/>
        <sz val="10"/>
        <rFont val="Palatino Linotype"/>
        <family val="1"/>
      </rPr>
      <t>ob</t>
    </r>
    <r>
      <rPr>
        <sz val="10"/>
        <rFont val="Palatino Linotype"/>
        <family val="1"/>
      </rPr>
      <t>, p</t>
    </r>
    <r>
      <rPr>
        <vertAlign val="subscript"/>
        <sz val="10"/>
        <rFont val="Palatino Linotype"/>
        <family val="1"/>
      </rPr>
      <t>b</t>
    </r>
    <r>
      <rPr>
        <sz val="10"/>
        <rFont val="Palatino Linotype"/>
        <family val="1"/>
      </rPr>
      <t>/3d</t>
    </r>
    <r>
      <rPr>
        <vertAlign val="subscript"/>
        <sz val="10"/>
        <rFont val="Palatino Linotype"/>
        <family val="1"/>
      </rPr>
      <t>ob</t>
    </r>
    <r>
      <rPr>
        <sz val="10"/>
        <rFont val="Palatino Linotype"/>
        <family val="1"/>
      </rPr>
      <t>-0.25, f</t>
    </r>
    <r>
      <rPr>
        <vertAlign val="subscript"/>
        <sz val="10"/>
        <rFont val="Palatino Linotype"/>
        <family val="1"/>
      </rPr>
      <t>ub</t>
    </r>
    <r>
      <rPr>
        <sz val="10"/>
        <rFont val="Palatino Linotype"/>
        <family val="1"/>
      </rPr>
      <t>/f</t>
    </r>
    <r>
      <rPr>
        <vertAlign val="subscript"/>
        <sz val="10"/>
        <rFont val="Palatino Linotype"/>
        <family val="1"/>
      </rPr>
      <t>up</t>
    </r>
    <r>
      <rPr>
        <sz val="10"/>
        <rFont val="Palatino Linotype"/>
        <family val="1"/>
      </rPr>
      <t>, 1)</t>
    </r>
  </si>
  <si>
    <r>
      <t>V</t>
    </r>
    <r>
      <rPr>
        <b/>
        <vertAlign val="subscript"/>
        <sz val="10"/>
        <rFont val="Palatino Linotype"/>
        <family val="1"/>
      </rPr>
      <t>dpb</t>
    </r>
  </si>
  <si>
    <r>
      <t xml:space="preserve">Design strength of bolt </t>
    </r>
    <r>
      <rPr>
        <sz val="10"/>
        <rFont val="Palatino Linotype"/>
        <family val="1"/>
      </rPr>
      <t>(Min. of V</t>
    </r>
    <r>
      <rPr>
        <vertAlign val="subscript"/>
        <sz val="10"/>
        <rFont val="Palatino Linotype"/>
        <family val="1"/>
      </rPr>
      <t>dsb</t>
    </r>
    <r>
      <rPr>
        <sz val="10"/>
        <rFont val="Palatino Linotype"/>
        <family val="1"/>
      </rPr>
      <t>,V</t>
    </r>
    <r>
      <rPr>
        <vertAlign val="subscript"/>
        <sz val="10"/>
        <rFont val="Palatino Linotype"/>
        <family val="1"/>
      </rPr>
      <t>dpb</t>
    </r>
    <r>
      <rPr>
        <sz val="10"/>
        <rFont val="Palatino Linotype"/>
        <family val="1"/>
      </rPr>
      <t>)</t>
    </r>
  </si>
  <si>
    <r>
      <t>V</t>
    </r>
    <r>
      <rPr>
        <b/>
        <vertAlign val="subscript"/>
        <sz val="10"/>
        <rFont val="Palatino Linotype"/>
        <family val="1"/>
      </rPr>
      <t>ds</t>
    </r>
  </si>
  <si>
    <t>IS800, Cl. 10.3.2</t>
  </si>
  <si>
    <t>Utility Ratio</t>
  </si>
  <si>
    <r>
      <t>V</t>
    </r>
    <r>
      <rPr>
        <vertAlign val="subscript"/>
        <sz val="10"/>
        <color indexed="8"/>
        <rFont val="Palatino Linotype"/>
        <family val="1"/>
      </rPr>
      <t xml:space="preserve">sb </t>
    </r>
    <r>
      <rPr>
        <sz val="11"/>
        <color theme="1"/>
        <rFont val="Calibri"/>
        <family val="2"/>
        <scheme val="minor"/>
      </rPr>
      <t>/ V</t>
    </r>
    <r>
      <rPr>
        <vertAlign val="subscript"/>
        <sz val="10"/>
        <color indexed="8"/>
        <rFont val="Palatino Linotype"/>
        <family val="1"/>
      </rPr>
      <t>ds</t>
    </r>
  </si>
  <si>
    <t>v</t>
  </si>
  <si>
    <t>Combined Check for Bolts</t>
  </si>
  <si>
    <t>Area of exposed face</t>
  </si>
  <si>
    <r>
      <t>A</t>
    </r>
    <r>
      <rPr>
        <vertAlign val="subscript"/>
        <sz val="10"/>
        <color indexed="8"/>
        <rFont val="Palatino Linotype"/>
        <family val="1"/>
      </rPr>
      <t>e</t>
    </r>
  </si>
  <si>
    <r>
      <t>m</t>
    </r>
    <r>
      <rPr>
        <vertAlign val="superscript"/>
        <sz val="10"/>
        <color indexed="8"/>
        <rFont val="Palatino Linotype"/>
        <family val="1"/>
      </rPr>
      <t>2</t>
    </r>
  </si>
  <si>
    <r>
      <t>D</t>
    </r>
    <r>
      <rPr>
        <vertAlign val="subscript"/>
        <sz val="10"/>
        <color indexed="8"/>
        <rFont val="Palatino Linotype"/>
        <family val="1"/>
      </rPr>
      <t>c</t>
    </r>
    <r>
      <rPr>
        <sz val="10"/>
        <color indexed="8"/>
        <rFont val="Palatino Linotype"/>
        <family val="1"/>
      </rPr>
      <t xml:space="preserve"> * h</t>
    </r>
  </si>
  <si>
    <t>Basic Wind Speed</t>
  </si>
  <si>
    <r>
      <t>V</t>
    </r>
    <r>
      <rPr>
        <vertAlign val="subscript"/>
        <sz val="10"/>
        <color indexed="8"/>
        <rFont val="Palatino Linotype"/>
        <family val="1"/>
      </rPr>
      <t>b</t>
    </r>
  </si>
  <si>
    <t>Design wind speed</t>
  </si>
  <si>
    <r>
      <t>V</t>
    </r>
    <r>
      <rPr>
        <vertAlign val="subscript"/>
        <sz val="10"/>
        <color indexed="8"/>
        <rFont val="Palatino Linotype"/>
        <family val="1"/>
      </rPr>
      <t>d</t>
    </r>
  </si>
  <si>
    <t>m/s</t>
  </si>
  <si>
    <t>Coefficients</t>
  </si>
  <si>
    <r>
      <t>k</t>
    </r>
    <r>
      <rPr>
        <vertAlign val="subscript"/>
        <sz val="10"/>
        <color indexed="8"/>
        <rFont val="Palatino Linotype"/>
        <family val="1"/>
      </rPr>
      <t>1</t>
    </r>
  </si>
  <si>
    <r>
      <t>V</t>
    </r>
    <r>
      <rPr>
        <vertAlign val="subscript"/>
        <sz val="10"/>
        <color indexed="8"/>
        <rFont val="Palatino Linotype"/>
        <family val="1"/>
      </rPr>
      <t>d</t>
    </r>
    <r>
      <rPr>
        <sz val="10"/>
        <color indexed="8"/>
        <rFont val="Palatino Linotype"/>
        <family val="1"/>
      </rPr>
      <t>b</t>
    </r>
  </si>
  <si>
    <r>
      <t>m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>/s</t>
    </r>
  </si>
  <si>
    <r>
      <t>k</t>
    </r>
    <r>
      <rPr>
        <vertAlign val="subscript"/>
        <sz val="10"/>
        <color indexed="8"/>
        <rFont val="Palatino Linotype"/>
        <family val="1"/>
      </rPr>
      <t>2</t>
    </r>
    <r>
      <rPr>
        <sz val="10"/>
        <color indexed="8"/>
        <rFont val="Trebuchet MS"/>
        <family val="2"/>
      </rPr>
      <t/>
    </r>
  </si>
  <si>
    <t>Height to breadth ratio</t>
  </si>
  <si>
    <t>b/h</t>
  </si>
  <si>
    <r>
      <t>k</t>
    </r>
    <r>
      <rPr>
        <vertAlign val="subscript"/>
        <sz val="10"/>
        <color indexed="8"/>
        <rFont val="Palatino Linotype"/>
        <family val="1"/>
      </rPr>
      <t>3</t>
    </r>
    <r>
      <rPr>
        <sz val="10"/>
        <color indexed="8"/>
        <rFont val="Trebuchet MS"/>
        <family val="2"/>
      </rPr>
      <t/>
    </r>
  </si>
  <si>
    <t>Force Coefficient for individual member</t>
  </si>
  <si>
    <r>
      <t>C</t>
    </r>
    <r>
      <rPr>
        <vertAlign val="subscript"/>
        <sz val="10"/>
        <color indexed="8"/>
        <rFont val="Palatino Linotype"/>
        <family val="1"/>
      </rPr>
      <t>f</t>
    </r>
  </si>
  <si>
    <t>IS875 (Part 3),
Table 25</t>
  </si>
  <si>
    <r>
      <t>P</t>
    </r>
    <r>
      <rPr>
        <vertAlign val="subscript"/>
        <sz val="10"/>
        <color indexed="8"/>
        <rFont val="Palatino Linotype"/>
        <family val="1"/>
      </rPr>
      <t>d</t>
    </r>
  </si>
  <si>
    <r>
      <t>kN/m</t>
    </r>
    <r>
      <rPr>
        <vertAlign val="superscript"/>
        <sz val="10"/>
        <color indexed="8"/>
        <rFont val="Palatino Linotype"/>
        <family val="1"/>
      </rPr>
      <t>2</t>
    </r>
  </si>
  <si>
    <r>
      <t>0.6 * V</t>
    </r>
    <r>
      <rPr>
        <vertAlign val="subscript"/>
        <sz val="10"/>
        <color indexed="8"/>
        <rFont val="Palatino Linotype"/>
        <family val="1"/>
      </rPr>
      <t>d</t>
    </r>
    <r>
      <rPr>
        <vertAlign val="superscript"/>
        <sz val="10"/>
        <color indexed="8"/>
        <rFont val="Palatino Linotype"/>
        <family val="1"/>
      </rPr>
      <t>2</t>
    </r>
  </si>
  <si>
    <t>Wind Force</t>
  </si>
  <si>
    <t>F</t>
  </si>
  <si>
    <r>
      <t>C</t>
    </r>
    <r>
      <rPr>
        <vertAlign val="subscript"/>
        <sz val="10"/>
        <color indexed="8"/>
        <rFont val="Palatino Linotype"/>
        <family val="1"/>
      </rPr>
      <t>f</t>
    </r>
    <r>
      <rPr>
        <sz val="10"/>
        <color indexed="8"/>
        <rFont val="Palatino Linotype"/>
        <family val="1"/>
      </rPr>
      <t xml:space="preserve"> * A</t>
    </r>
    <r>
      <rPr>
        <vertAlign val="subscript"/>
        <sz val="10"/>
        <color indexed="8"/>
        <rFont val="Palatino Linotype"/>
        <family val="1"/>
      </rPr>
      <t>e</t>
    </r>
    <r>
      <rPr>
        <sz val="10"/>
        <color indexed="8"/>
        <rFont val="Palatino Linotype"/>
        <family val="1"/>
      </rPr>
      <t xml:space="preserve"> * P</t>
    </r>
    <r>
      <rPr>
        <vertAlign val="subscript"/>
        <sz val="10"/>
        <color indexed="8"/>
        <rFont val="Palatino Linotype"/>
        <family val="1"/>
      </rPr>
      <t>d</t>
    </r>
  </si>
  <si>
    <t>Udl on Column</t>
  </si>
  <si>
    <t>w</t>
  </si>
  <si>
    <t>kN/m</t>
  </si>
  <si>
    <t>F / h</t>
  </si>
  <si>
    <t>Moment at ends</t>
  </si>
  <si>
    <r>
      <t>M</t>
    </r>
    <r>
      <rPr>
        <vertAlign val="subscript"/>
        <sz val="10"/>
        <color indexed="8"/>
        <rFont val="Palatino Linotype"/>
        <family val="1"/>
      </rPr>
      <t>e</t>
    </r>
  </si>
  <si>
    <t>kNm</t>
  </si>
  <si>
    <r>
      <t>w * h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 xml:space="preserve"> / 12</t>
    </r>
  </si>
  <si>
    <t>Moment at centre</t>
  </si>
  <si>
    <r>
      <t>M</t>
    </r>
    <r>
      <rPr>
        <vertAlign val="subscript"/>
        <sz val="10"/>
        <color indexed="8"/>
        <rFont val="Palatino Linotype"/>
        <family val="1"/>
      </rPr>
      <t>c</t>
    </r>
  </si>
  <si>
    <r>
      <t>w * h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 xml:space="preserve"> / 24</t>
    </r>
  </si>
  <si>
    <t>Tension on bolts</t>
  </si>
  <si>
    <r>
      <t>T</t>
    </r>
    <r>
      <rPr>
        <vertAlign val="subscript"/>
        <sz val="10"/>
        <color indexed="8"/>
        <rFont val="Palatino Linotype"/>
        <family val="1"/>
      </rPr>
      <t>b</t>
    </r>
  </si>
  <si>
    <r>
      <t>T</t>
    </r>
    <r>
      <rPr>
        <vertAlign val="subscript"/>
        <sz val="10"/>
        <color indexed="8"/>
        <rFont val="Palatino Linotype"/>
        <family val="1"/>
      </rPr>
      <t>db</t>
    </r>
  </si>
  <si>
    <t>Bolts subjected to combined shear &amp; tension</t>
  </si>
  <si>
    <t>IS800, Cl. 10.3.6</t>
  </si>
  <si>
    <t>End Plate Design</t>
  </si>
  <si>
    <r>
      <t>D</t>
    </r>
    <r>
      <rPr>
        <vertAlign val="subscript"/>
        <sz val="10"/>
        <color indexed="8"/>
        <rFont val="Palatino Linotype"/>
        <family val="1"/>
      </rPr>
      <t>b</t>
    </r>
  </si>
  <si>
    <t>Assumed splice (end) plate thickness</t>
  </si>
  <si>
    <r>
      <t>t</t>
    </r>
    <r>
      <rPr>
        <vertAlign val="subscript"/>
        <sz val="10"/>
        <rFont val="Palatino Linotype"/>
        <family val="1"/>
      </rPr>
      <t>p</t>
    </r>
  </si>
  <si>
    <r>
      <t>D</t>
    </r>
    <r>
      <rPr>
        <vertAlign val="subscript"/>
        <sz val="10"/>
        <color indexed="8"/>
        <rFont val="Palatino Linotype"/>
        <family val="1"/>
      </rPr>
      <t>ob</t>
    </r>
  </si>
  <si>
    <t>Area of opening at the centre</t>
  </si>
  <si>
    <r>
      <t>A</t>
    </r>
    <r>
      <rPr>
        <vertAlign val="subscript"/>
        <sz val="10"/>
        <color indexed="8"/>
        <rFont val="Palatino Linotype"/>
        <family val="1"/>
      </rPr>
      <t>op</t>
    </r>
  </si>
  <si>
    <r>
      <t>mm</t>
    </r>
    <r>
      <rPr>
        <vertAlign val="superscript"/>
        <sz val="10"/>
        <rFont val="Times New Roman"/>
        <family val="1"/>
      </rPr>
      <t>2</t>
    </r>
  </si>
  <si>
    <t>Maximum Bearing Pressure</t>
  </si>
  <si>
    <t>P/A</t>
  </si>
  <si>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Palatino Linotype"/>
        <family val="1"/>
      </rPr>
      <t>max</t>
    </r>
  </si>
  <si>
    <t>Design pressure considered for design</t>
  </si>
  <si>
    <t>q</t>
  </si>
  <si>
    <t>PANEL MARK</t>
  </si>
  <si>
    <t>END CONDITION</t>
  </si>
  <si>
    <t>REFERENCE</t>
  </si>
  <si>
    <t>3 Edges Fixed &amp; One free</t>
  </si>
  <si>
    <r>
      <t xml:space="preserve">Roark's Formulas for Stress and Strain - 7th Edition (McGraw-Hill)
</t>
    </r>
    <r>
      <rPr>
        <b/>
        <sz val="10"/>
        <color indexed="40"/>
        <rFont val="Palatino Linotype"/>
        <family val="1"/>
      </rPr>
      <t>TABLE 11.4</t>
    </r>
  </si>
  <si>
    <t>2 Edges Fixed &amp; Two free</t>
  </si>
  <si>
    <t>Cantilever</t>
  </si>
  <si>
    <t>Panel 1</t>
  </si>
  <si>
    <t>Panel 2</t>
  </si>
  <si>
    <t>Panel 3</t>
  </si>
  <si>
    <t>Panel 4</t>
  </si>
  <si>
    <t>Allowable bending stress for normal case</t>
  </si>
  <si>
    <r>
      <t>f</t>
    </r>
    <r>
      <rPr>
        <vertAlign val="subscript"/>
        <sz val="10"/>
        <color indexed="8"/>
        <rFont val="Palatino Linotype"/>
        <family val="1"/>
      </rPr>
      <t>yp</t>
    </r>
    <r>
      <rPr>
        <sz val="10"/>
        <color indexed="8"/>
        <rFont val="Palatino Linotype"/>
        <family val="1"/>
      </rPr>
      <t>/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Palatino Linotype"/>
        <family val="1"/>
      </rPr>
      <t>mo</t>
    </r>
  </si>
  <si>
    <t>Maximum bending stress on the Plate</t>
  </si>
  <si>
    <t>σ</t>
  </si>
  <si>
    <t>βqb²/t²</t>
  </si>
  <si>
    <t>Panel</t>
  </si>
  <si>
    <t>Edge condition</t>
  </si>
  <si>
    <t>Check Status</t>
  </si>
  <si>
    <t>-</t>
  </si>
  <si>
    <r>
      <rPr>
        <b/>
        <u/>
        <sz val="10"/>
        <rFont val="Palatino Linotype"/>
        <family val="1"/>
      </rPr>
      <t>NOTE:</t>
    </r>
    <r>
      <rPr>
        <sz val="10"/>
        <rFont val="Palatino Linotype"/>
        <family val="1"/>
      </rPr>
      <t xml:space="preserve"> Type "-" where values not applicable</t>
    </r>
  </si>
  <si>
    <t>Design of Diablo assembly</t>
  </si>
  <si>
    <t>Capacity of assembly</t>
  </si>
  <si>
    <t>Height of stiffener</t>
  </si>
  <si>
    <r>
      <t>h</t>
    </r>
    <r>
      <rPr>
        <vertAlign val="subscript"/>
        <sz val="10"/>
        <color indexed="8"/>
        <rFont val="Times New Roman"/>
        <family val="1"/>
      </rPr>
      <t>sp</t>
    </r>
  </si>
  <si>
    <t>Thickness of stiffener</t>
  </si>
  <si>
    <r>
      <t>t</t>
    </r>
    <r>
      <rPr>
        <vertAlign val="subscript"/>
        <sz val="10"/>
        <color indexed="8"/>
        <rFont val="Times New Roman"/>
        <family val="1"/>
      </rPr>
      <t>sp</t>
    </r>
  </si>
  <si>
    <t>Width</t>
  </si>
  <si>
    <t>Width of stiffener</t>
  </si>
  <si>
    <r>
      <t>b</t>
    </r>
    <r>
      <rPr>
        <vertAlign val="subscript"/>
        <sz val="10"/>
        <color indexed="8"/>
        <rFont val="Times New Roman"/>
        <family val="1"/>
      </rPr>
      <t>sp</t>
    </r>
  </si>
  <si>
    <t>No. of stiffeners</t>
  </si>
  <si>
    <t>n</t>
  </si>
  <si>
    <t>Moment of inertia of assembly</t>
  </si>
  <si>
    <r>
      <t>I</t>
    </r>
    <r>
      <rPr>
        <vertAlign val="subscript"/>
        <sz val="10"/>
        <color indexed="8"/>
        <rFont val="Times New Roman"/>
        <family val="1"/>
      </rPr>
      <t>a</t>
    </r>
  </si>
  <si>
    <r>
      <t>mm</t>
    </r>
    <r>
      <rPr>
        <vertAlign val="superscript"/>
        <sz val="10"/>
        <color indexed="8"/>
        <rFont val="Times New Roman"/>
        <family val="1"/>
      </rPr>
      <t>4</t>
    </r>
  </si>
  <si>
    <t>Area of Diablo assembly</t>
  </si>
  <si>
    <r>
      <t>A</t>
    </r>
    <r>
      <rPr>
        <vertAlign val="subscript"/>
        <sz val="10"/>
        <color indexed="8"/>
        <rFont val="Times New Roman"/>
        <family val="1"/>
      </rPr>
      <t>a</t>
    </r>
  </si>
  <si>
    <r>
      <t>mm</t>
    </r>
    <r>
      <rPr>
        <vertAlign val="superscript"/>
        <sz val="10"/>
        <color indexed="8"/>
        <rFont val="Times New Roman"/>
        <family val="1"/>
      </rPr>
      <t>2</t>
    </r>
  </si>
  <si>
    <t>Youngs modulus</t>
  </si>
  <si>
    <r>
      <t>N/mm</t>
    </r>
    <r>
      <rPr>
        <vertAlign val="superscript"/>
        <sz val="10"/>
        <color indexed="8"/>
        <rFont val="Times New Roman"/>
        <family val="1"/>
      </rPr>
      <t>2</t>
    </r>
  </si>
  <si>
    <t>Minimum Yield strength of pipe &amp; plate</t>
  </si>
  <si>
    <r>
      <t>f</t>
    </r>
    <r>
      <rPr>
        <vertAlign val="subscript"/>
        <sz val="10"/>
        <color indexed="8"/>
        <rFont val="Palatino Linotype"/>
        <family val="1"/>
      </rPr>
      <t>y</t>
    </r>
  </si>
  <si>
    <t>Slenderness ratio</t>
  </si>
  <si>
    <t>kL/r</t>
  </si>
  <si>
    <r>
      <t>f</t>
    </r>
    <r>
      <rPr>
        <vertAlign val="subscript"/>
        <sz val="10"/>
        <color indexed="8"/>
        <rFont val="Palatino Linotype"/>
        <family val="1"/>
      </rPr>
      <t>cc</t>
    </r>
  </si>
  <si>
    <t>Non-dimensional effective slenderness ratio</t>
  </si>
  <si>
    <t>IS800, Table 10</t>
  </si>
  <si>
    <t>IS800, Table 7</t>
  </si>
  <si>
    <t>Compressive stress</t>
  </si>
  <si>
    <r>
      <t>f</t>
    </r>
    <r>
      <rPr>
        <vertAlign val="subscript"/>
        <sz val="10"/>
        <color indexed="8"/>
        <rFont val="Palatino Linotype"/>
        <family val="1"/>
      </rPr>
      <t>cd</t>
    </r>
  </si>
  <si>
    <t>Compression Capacity of assembly</t>
  </si>
  <si>
    <r>
      <rPr>
        <sz val="10"/>
        <color indexed="8"/>
        <rFont val="Palatino Linotype"/>
        <family val="1"/>
      </rPr>
      <t>A</t>
    </r>
    <r>
      <rPr>
        <vertAlign val="subscript"/>
        <sz val="10"/>
        <color indexed="8"/>
        <rFont val="Palatino Linotype"/>
        <family val="1"/>
      </rPr>
      <t>e</t>
    </r>
    <r>
      <rPr>
        <sz val="10"/>
        <color indexed="8"/>
        <rFont val="Palatino Linotype"/>
        <family val="1"/>
      </rPr>
      <t xml:space="preserve"> * f</t>
    </r>
    <r>
      <rPr>
        <vertAlign val="subscript"/>
        <sz val="10"/>
        <color indexed="8"/>
        <rFont val="Palatino Linotype"/>
        <family val="1"/>
      </rPr>
      <t>cd</t>
    </r>
  </si>
  <si>
    <t>Weld between pipe and stiffener</t>
  </si>
  <si>
    <t>Load on Weld</t>
  </si>
  <si>
    <t>Effective weld length</t>
  </si>
  <si>
    <t>No of sides</t>
  </si>
  <si>
    <t>Size of the weld assumed</t>
  </si>
  <si>
    <t>s</t>
  </si>
  <si>
    <t>Area of weld</t>
  </si>
  <si>
    <r>
      <t>A</t>
    </r>
    <r>
      <rPr>
        <vertAlign val="subscript"/>
        <sz val="10"/>
        <color indexed="8"/>
        <rFont val="Palatino Linotype"/>
        <family val="1"/>
      </rPr>
      <t>wc</t>
    </r>
  </si>
  <si>
    <r>
      <t>0.7 * s * L</t>
    </r>
    <r>
      <rPr>
        <vertAlign val="subscript"/>
        <sz val="10"/>
        <color indexed="8"/>
        <rFont val="Palatino Linotype"/>
        <family val="1"/>
      </rPr>
      <t>wc</t>
    </r>
  </si>
  <si>
    <r>
      <t>mm</t>
    </r>
    <r>
      <rPr>
        <vertAlign val="superscript"/>
        <sz val="10"/>
        <color indexed="8"/>
        <rFont val="Palatino Linotype"/>
        <family val="1"/>
      </rPr>
      <t>2</t>
    </r>
  </si>
  <si>
    <t>Plastic Section modulus of the weld</t>
  </si>
  <si>
    <r>
      <t>Z</t>
    </r>
    <r>
      <rPr>
        <vertAlign val="subscript"/>
        <sz val="10"/>
        <color indexed="8"/>
        <rFont val="Palatino Linotype"/>
        <family val="1"/>
      </rPr>
      <t>pw</t>
    </r>
  </si>
  <si>
    <t>mm³</t>
  </si>
  <si>
    <t>Strength of weld</t>
  </si>
  <si>
    <r>
      <rPr>
        <sz val="10"/>
        <color indexed="8"/>
        <rFont val="Palatino Linotype"/>
        <family val="1"/>
      </rPr>
      <t>f</t>
    </r>
    <r>
      <rPr>
        <vertAlign val="subscript"/>
        <sz val="10"/>
        <color indexed="8"/>
        <rFont val="Palatino Linotype"/>
        <family val="1"/>
      </rPr>
      <t>wd</t>
    </r>
  </si>
  <si>
    <r>
      <t>f</t>
    </r>
    <r>
      <rPr>
        <vertAlign val="subscript"/>
        <sz val="10"/>
        <color indexed="8"/>
        <rFont val="Palatino Linotype"/>
        <family val="1"/>
      </rPr>
      <t>up</t>
    </r>
  </si>
  <si>
    <t>IS800, Cl. 10.5.10.1.1</t>
  </si>
  <si>
    <r>
      <rPr>
        <sz val="10"/>
        <color indexed="8"/>
        <rFont val="Arial"/>
        <family val="2"/>
      </rPr>
      <t>√</t>
    </r>
    <r>
      <rPr>
        <sz val="10"/>
        <color indexed="8"/>
        <rFont val="Palatino Linotype"/>
        <family val="1"/>
      </rPr>
      <t xml:space="preserve">3 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Palatino Linotype"/>
        <family val="1"/>
      </rPr>
      <t>mw</t>
    </r>
  </si>
  <si>
    <t>Shear Stress in Weld</t>
  </si>
  <si>
    <t>Axial Stress in the weld</t>
  </si>
  <si>
    <t>Equivalent stress</t>
  </si>
  <si>
    <r>
      <t>f</t>
    </r>
    <r>
      <rPr>
        <vertAlign val="subscript"/>
        <sz val="10"/>
        <color indexed="8"/>
        <rFont val="Palatino Linotype"/>
        <family val="1"/>
      </rPr>
      <t>e</t>
    </r>
  </si>
  <si>
    <r>
      <t>√(f</t>
    </r>
    <r>
      <rPr>
        <vertAlign val="subscript"/>
        <sz val="10"/>
        <color indexed="8"/>
        <rFont val="Palatino Linotype"/>
        <family val="1"/>
      </rPr>
      <t>aw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>+3q</t>
    </r>
    <r>
      <rPr>
        <vertAlign val="subscript"/>
        <sz val="10"/>
        <color indexed="8"/>
        <rFont val="Palatino Linotype"/>
        <family val="1"/>
      </rPr>
      <t>w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>)</t>
    </r>
  </si>
  <si>
    <t>≤</t>
  </si>
  <si>
    <t>(Combined Axial and shear stress)</t>
  </si>
  <si>
    <r>
      <rPr>
        <b/>
        <sz val="10"/>
        <color indexed="8"/>
        <rFont val="Palatino Linotype"/>
        <family val="1"/>
      </rPr>
      <t>f</t>
    </r>
    <r>
      <rPr>
        <b/>
        <vertAlign val="subscript"/>
        <sz val="10"/>
        <color indexed="8"/>
        <rFont val="Palatino Linotype"/>
        <family val="1"/>
      </rPr>
      <t>e</t>
    </r>
  </si>
  <si>
    <r>
      <rPr>
        <b/>
        <sz val="10"/>
        <color indexed="8"/>
        <rFont val="Palatino Linotype"/>
        <family val="1"/>
      </rPr>
      <t>f</t>
    </r>
    <r>
      <rPr>
        <b/>
        <vertAlign val="subscript"/>
        <sz val="10"/>
        <color indexed="8"/>
        <rFont val="Palatino Linotype"/>
        <family val="1"/>
      </rPr>
      <t>wd</t>
    </r>
  </si>
  <si>
    <t>Weld between end plate and pipe</t>
  </si>
  <si>
    <t xml:space="preserve">Maximum Tension in flange </t>
  </si>
  <si>
    <r>
      <t>T</t>
    </r>
    <r>
      <rPr>
        <vertAlign val="subscript"/>
        <sz val="10"/>
        <color indexed="8"/>
        <rFont val="Palatino Linotype"/>
        <family val="1"/>
      </rPr>
      <t>d</t>
    </r>
  </si>
  <si>
    <t>For column dia, available weld length</t>
  </si>
  <si>
    <t>Design strength</t>
  </si>
  <si>
    <r>
      <t>Member capacity/(0.7 * l</t>
    </r>
    <r>
      <rPr>
        <vertAlign val="subscript"/>
        <sz val="10"/>
        <color indexed="8"/>
        <rFont val="Palatino Linotype"/>
        <family val="1"/>
      </rPr>
      <t xml:space="preserve">wcp </t>
    </r>
    <r>
      <rPr>
        <sz val="10"/>
        <color indexed="8"/>
        <rFont val="Palatino Linotype"/>
        <family val="1"/>
      </rPr>
      <t>* f</t>
    </r>
    <r>
      <rPr>
        <vertAlign val="subscript"/>
        <sz val="10"/>
        <color indexed="8"/>
        <rFont val="Palatino Linotype"/>
        <family val="1"/>
      </rPr>
      <t>wd</t>
    </r>
    <r>
      <rPr>
        <sz val="10"/>
        <color indexed="8"/>
        <rFont val="Palatino Linotype"/>
        <family val="1"/>
      </rPr>
      <t>)</t>
    </r>
  </si>
  <si>
    <t>Hence, the thickness of the weld provided</t>
  </si>
  <si>
    <t>Summary</t>
  </si>
  <si>
    <t>Diameter of the Splice (End) Plate</t>
  </si>
  <si>
    <t>Thickness of the Splice (End) Plate</t>
  </si>
  <si>
    <t>Thickness of the Stiffener Plate</t>
  </si>
  <si>
    <t>Height of the Stiffener Plate</t>
  </si>
  <si>
    <t>Width of the Stiffener Plate</t>
  </si>
  <si>
    <t>Thickness of the weld (Column - Stiffener)</t>
  </si>
  <si>
    <t>Thickness of the weld (Column - BasePlate)</t>
  </si>
  <si>
    <t>Inner Pipe</t>
  </si>
  <si>
    <r>
      <t>B</t>
    </r>
    <r>
      <rPr>
        <vertAlign val="subscript"/>
        <sz val="10"/>
        <rFont val="Palatino Linotype"/>
        <family val="1"/>
      </rPr>
      <t>c</t>
    </r>
  </si>
  <si>
    <t>Shear Area</t>
  </si>
  <si>
    <r>
      <t>A</t>
    </r>
    <r>
      <rPr>
        <vertAlign val="subscript"/>
        <sz val="10"/>
        <color indexed="8"/>
        <rFont val="Palatino Linotype"/>
        <family val="1"/>
      </rPr>
      <t>v,D</t>
    </r>
  </si>
  <si>
    <r>
      <t>A</t>
    </r>
    <r>
      <rPr>
        <vertAlign val="subscript"/>
        <sz val="10"/>
        <color indexed="8"/>
        <rFont val="Palatino Linotype"/>
        <family val="1"/>
      </rPr>
      <t>v,B</t>
    </r>
  </si>
  <si>
    <t>Web Depth</t>
  </si>
  <si>
    <t>Flange Width</t>
  </si>
  <si>
    <r>
      <t>I</t>
    </r>
    <r>
      <rPr>
        <vertAlign val="subscript"/>
        <sz val="10"/>
        <color indexed="8"/>
        <rFont val="Palatino Linotype"/>
        <family val="1"/>
      </rPr>
      <t>xx</t>
    </r>
  </si>
  <si>
    <r>
      <t>I</t>
    </r>
    <r>
      <rPr>
        <vertAlign val="subscript"/>
        <sz val="10"/>
        <color indexed="8"/>
        <rFont val="Palatino Linotype"/>
        <family val="1"/>
      </rPr>
      <t>yy</t>
    </r>
  </si>
  <si>
    <r>
      <t>r</t>
    </r>
    <r>
      <rPr>
        <vertAlign val="subscript"/>
        <sz val="10"/>
        <color indexed="8"/>
        <rFont val="Palatino Linotype"/>
        <family val="1"/>
      </rPr>
      <t>xx</t>
    </r>
  </si>
  <si>
    <r>
      <t>r</t>
    </r>
    <r>
      <rPr>
        <vertAlign val="subscript"/>
        <sz val="10"/>
        <color indexed="8"/>
        <rFont val="Palatino Linotype"/>
        <family val="1"/>
      </rPr>
      <t>yy</t>
    </r>
  </si>
  <si>
    <t>Depth of End Plate provided</t>
  </si>
  <si>
    <t>Width of End Plate provided</t>
  </si>
  <si>
    <r>
      <t>D</t>
    </r>
    <r>
      <rPr>
        <vertAlign val="subscript"/>
        <sz val="10"/>
        <color indexed="8"/>
        <rFont val="Palatino Linotype"/>
        <family val="1"/>
      </rPr>
      <t>ep</t>
    </r>
  </si>
  <si>
    <r>
      <t>B</t>
    </r>
    <r>
      <rPr>
        <vertAlign val="subscript"/>
        <sz val="10"/>
        <color indexed="8"/>
        <rFont val="Palatino Linotype"/>
        <family val="1"/>
      </rPr>
      <t>ep</t>
    </r>
  </si>
  <si>
    <r>
      <t>D</t>
    </r>
    <r>
      <rPr>
        <vertAlign val="subscript"/>
        <sz val="10"/>
        <rFont val="Palatino Linotype"/>
        <family val="1"/>
      </rPr>
      <t>c</t>
    </r>
    <r>
      <rPr>
        <sz val="10"/>
        <rFont val="Palatino Linotype"/>
        <family val="1"/>
      </rPr>
      <t xml:space="preserve"> - 2*t</t>
    </r>
    <r>
      <rPr>
        <vertAlign val="subscript"/>
        <sz val="10"/>
        <rFont val="Palatino Linotype"/>
        <family val="1"/>
      </rPr>
      <t>c</t>
    </r>
  </si>
  <si>
    <t>Section Depth</t>
  </si>
  <si>
    <t>Section Width</t>
  </si>
  <si>
    <t>Section Thickness</t>
  </si>
  <si>
    <r>
      <t>B</t>
    </r>
    <r>
      <rPr>
        <vertAlign val="subscript"/>
        <sz val="10"/>
        <rFont val="Palatino Linotype"/>
        <family val="1"/>
      </rPr>
      <t>c</t>
    </r>
    <r>
      <rPr>
        <sz val="10"/>
        <rFont val="Palatino Linotype"/>
        <family val="1"/>
      </rPr>
      <t xml:space="preserve"> - 2*t</t>
    </r>
    <r>
      <rPr>
        <vertAlign val="subscript"/>
        <sz val="10"/>
        <rFont val="Palatino Linotype"/>
        <family val="1"/>
      </rPr>
      <t>c</t>
    </r>
  </si>
  <si>
    <r>
      <rPr>
        <sz val="10"/>
        <color theme="1"/>
        <rFont val="Arial Narrow"/>
        <family val="2"/>
      </rPr>
      <t>√(</t>
    </r>
    <r>
      <rPr>
        <sz val="10"/>
        <color theme="1"/>
        <rFont val="Palatino Linotype"/>
        <family val="1"/>
      </rPr>
      <t>f</t>
    </r>
    <r>
      <rPr>
        <vertAlign val="subscript"/>
        <sz val="10"/>
        <color theme="1"/>
        <rFont val="Palatino Linotype"/>
        <family val="1"/>
      </rPr>
      <t>y</t>
    </r>
    <r>
      <rPr>
        <sz val="10"/>
        <color theme="1"/>
        <rFont val="Palatino Linotype"/>
        <family val="1"/>
      </rPr>
      <t>/f</t>
    </r>
    <r>
      <rPr>
        <vertAlign val="subscript"/>
        <sz val="10"/>
        <color theme="1"/>
        <rFont val="Palatino Linotype"/>
        <family val="1"/>
      </rPr>
      <t>cc</t>
    </r>
    <r>
      <rPr>
        <sz val="10"/>
        <color theme="1"/>
        <rFont val="Palatino Linotype"/>
        <family val="1"/>
      </rPr>
      <t>)</t>
    </r>
  </si>
  <si>
    <r>
      <t>f</t>
    </r>
    <r>
      <rPr>
        <b/>
        <vertAlign val="subscript"/>
        <sz val="10"/>
        <rFont val="Palatino Linotype"/>
        <family val="1"/>
      </rPr>
      <t>cd</t>
    </r>
  </si>
  <si>
    <r>
      <t>N/mm</t>
    </r>
    <r>
      <rPr>
        <b/>
        <vertAlign val="superscript"/>
        <sz val="10"/>
        <rFont val="Palatino Linotype"/>
        <family val="1"/>
      </rPr>
      <t>2</t>
    </r>
  </si>
  <si>
    <t>No. of Bolts, Prov</t>
  </si>
  <si>
    <r>
      <t>N</t>
    </r>
    <r>
      <rPr>
        <vertAlign val="subscript"/>
        <sz val="10"/>
        <rFont val="Palatino Linotype"/>
        <family val="1"/>
      </rPr>
      <t>prov</t>
    </r>
  </si>
  <si>
    <r>
      <t>V</t>
    </r>
    <r>
      <rPr>
        <vertAlign val="subscript"/>
        <sz val="10"/>
        <rFont val="Palatino Linotype"/>
        <family val="1"/>
      </rPr>
      <t>d</t>
    </r>
    <r>
      <rPr>
        <sz val="10"/>
        <rFont val="Palatino Linotype"/>
        <family val="1"/>
      </rPr>
      <t>/N</t>
    </r>
    <r>
      <rPr>
        <vertAlign val="subscript"/>
        <sz val="10"/>
        <rFont val="Palatino Linotype"/>
        <family val="1"/>
      </rPr>
      <t>prov</t>
    </r>
  </si>
  <si>
    <t>Width of Inner Tube</t>
  </si>
  <si>
    <t>Depth of Inner Tube</t>
  </si>
  <si>
    <r>
      <t>B</t>
    </r>
    <r>
      <rPr>
        <vertAlign val="subscript"/>
        <sz val="10"/>
        <color indexed="8"/>
        <rFont val="Times New Roman"/>
        <family val="1"/>
      </rPr>
      <t>t1</t>
    </r>
  </si>
  <si>
    <r>
      <t>D</t>
    </r>
    <r>
      <rPr>
        <vertAlign val="subscript"/>
        <sz val="10"/>
        <color indexed="8"/>
        <rFont val="Times New Roman"/>
        <family val="1"/>
      </rPr>
      <t>t1</t>
    </r>
  </si>
  <si>
    <t>Thickness of Inner Tube</t>
  </si>
  <si>
    <r>
      <t>t</t>
    </r>
    <r>
      <rPr>
        <vertAlign val="subscript"/>
        <sz val="10"/>
        <color indexed="8"/>
        <rFont val="Times New Roman"/>
        <family val="1"/>
      </rPr>
      <t>t1</t>
    </r>
  </si>
  <si>
    <t>Same as End Plate</t>
  </si>
  <si>
    <t>Buckling Class (For Hollow Section)</t>
  </si>
  <si>
    <t>Weld b/w Inner Tube/End Plate and Stiffener</t>
  </si>
  <si>
    <r>
      <rPr>
        <sz val="10"/>
        <color indexed="8"/>
        <rFont val="Palatino Linotype"/>
        <family val="1"/>
      </rPr>
      <t>2*D</t>
    </r>
    <r>
      <rPr>
        <vertAlign val="subscript"/>
        <sz val="10"/>
        <color indexed="8"/>
        <rFont val="Palatino Linotype"/>
        <family val="1"/>
      </rPr>
      <t>c</t>
    </r>
    <r>
      <rPr>
        <sz val="10"/>
        <color indexed="8"/>
        <rFont val="Palatino Linotype"/>
        <family val="1"/>
      </rPr>
      <t xml:space="preserve"> + 2*B</t>
    </r>
    <r>
      <rPr>
        <vertAlign val="subscript"/>
        <sz val="10"/>
        <color indexed="8"/>
        <rFont val="Palatino Linotype"/>
        <family val="1"/>
      </rPr>
      <t>c</t>
    </r>
  </si>
  <si>
    <t>Width of the opening</t>
  </si>
  <si>
    <t>Typical Detail</t>
  </si>
  <si>
    <r>
      <t>(Height/Breadth ratio &lt; 20, Considering smooth surface, V</t>
    </r>
    <r>
      <rPr>
        <vertAlign val="subscript"/>
        <sz val="10"/>
        <color indexed="8"/>
        <rFont val="Palatino Linotype"/>
        <family val="1"/>
      </rPr>
      <t>d</t>
    </r>
    <r>
      <rPr>
        <sz val="10"/>
        <color indexed="8"/>
        <rFont val="Palatino Linotype"/>
        <family val="1"/>
      </rPr>
      <t>b &gt; 6 m</t>
    </r>
    <r>
      <rPr>
        <vertAlign val="superscript"/>
        <sz val="10"/>
        <color indexed="8"/>
        <rFont val="Palatino Linotype"/>
        <family val="1"/>
      </rPr>
      <t>2</t>
    </r>
    <r>
      <rPr>
        <sz val="10"/>
        <color indexed="8"/>
        <rFont val="Palatino Linotype"/>
        <family val="1"/>
      </rPr>
      <t>/s)</t>
    </r>
  </si>
  <si>
    <t>Sections as per IS4923 : 1997</t>
  </si>
  <si>
    <t>e</t>
  </si>
  <si>
    <r>
      <t>N/mm</t>
    </r>
    <r>
      <rPr>
        <vertAlign val="superscript"/>
        <sz val="10"/>
        <color theme="1"/>
        <rFont val="Palatino Linotype"/>
        <family val="1"/>
      </rPr>
      <t>2</t>
    </r>
  </si>
  <si>
    <r>
      <t>f</t>
    </r>
    <r>
      <rPr>
        <b/>
        <vertAlign val="subscript"/>
        <sz val="10"/>
        <color theme="1"/>
        <rFont val="Palatino Linotype"/>
        <family val="1"/>
      </rPr>
      <t>y</t>
    </r>
  </si>
  <si>
    <r>
      <t>A</t>
    </r>
    <r>
      <rPr>
        <vertAlign val="subscript"/>
        <sz val="11"/>
        <color theme="1"/>
        <rFont val="Calibri"/>
        <family val="2"/>
        <scheme val="minor"/>
      </rPr>
      <t>v,D</t>
    </r>
  </si>
  <si>
    <t>Shear Area (When Load Parallel to Depth)</t>
  </si>
  <si>
    <t>Profile</t>
  </si>
  <si>
    <t>Tot. Depth</t>
  </si>
  <si>
    <t>Fl. Thk</t>
  </si>
  <si>
    <t>Web Thk</t>
  </si>
  <si>
    <t>Unit Wt.</t>
  </si>
  <si>
    <t>C/S Area</t>
  </si>
  <si>
    <t>Elastic Section Modulus</t>
  </si>
  <si>
    <t>Plastic Section Modulus</t>
  </si>
  <si>
    <t>Radius of Gyration</t>
  </si>
  <si>
    <t>Class of Section</t>
  </si>
  <si>
    <t>Shape Factor</t>
  </si>
  <si>
    <t>Comp. Capacity</t>
  </si>
  <si>
    <t>Tension</t>
  </si>
  <si>
    <t>Shear  Capacity</t>
  </si>
  <si>
    <t>Mom.  Capacity</t>
  </si>
  <si>
    <t>Max. Lg. (approx.)</t>
  </si>
  <si>
    <t>Length</t>
  </si>
  <si>
    <t>KL/r</t>
  </si>
  <si>
    <r>
      <t>f</t>
    </r>
    <r>
      <rPr>
        <b/>
        <vertAlign val="subscript"/>
        <sz val="10"/>
        <color theme="1"/>
        <rFont val="Palatino Linotype"/>
        <family val="1"/>
      </rPr>
      <t>cc</t>
    </r>
  </si>
  <si>
    <r>
      <t>f</t>
    </r>
    <r>
      <rPr>
        <b/>
        <vertAlign val="subscript"/>
        <sz val="10"/>
        <color theme="1"/>
        <rFont val="Palatino Linotype"/>
        <family val="1"/>
      </rPr>
      <t>cd</t>
    </r>
  </si>
  <si>
    <r>
      <t>A</t>
    </r>
    <r>
      <rPr>
        <vertAlign val="subscript"/>
        <sz val="11"/>
        <color theme="1"/>
        <rFont val="Calibri"/>
        <family val="2"/>
        <scheme val="minor"/>
      </rPr>
      <t>v,B</t>
    </r>
  </si>
  <si>
    <t>Shear Area (When Load Parallel to Width)</t>
  </si>
  <si>
    <t>D</t>
  </si>
  <si>
    <r>
      <t>t</t>
    </r>
    <r>
      <rPr>
        <b/>
        <vertAlign val="subscript"/>
        <sz val="10"/>
        <color theme="1"/>
        <rFont val="Palatino Linotype"/>
        <family val="1"/>
      </rPr>
      <t>f</t>
    </r>
  </si>
  <si>
    <r>
      <t>t</t>
    </r>
    <r>
      <rPr>
        <b/>
        <vertAlign val="subscript"/>
        <sz val="10"/>
        <color theme="1"/>
        <rFont val="Palatino Linotype"/>
        <family val="1"/>
      </rPr>
      <t>w</t>
    </r>
  </si>
  <si>
    <t>Wt/m</t>
  </si>
  <si>
    <r>
      <t>A</t>
    </r>
    <r>
      <rPr>
        <b/>
        <vertAlign val="subscript"/>
        <sz val="10"/>
        <color theme="1"/>
        <rFont val="Palatino Linotype"/>
        <family val="1"/>
      </rPr>
      <t>g</t>
    </r>
  </si>
  <si>
    <r>
      <t>A</t>
    </r>
    <r>
      <rPr>
        <b/>
        <vertAlign val="subscript"/>
        <sz val="10"/>
        <color theme="1"/>
        <rFont val="Palatino Linotype"/>
        <family val="1"/>
      </rPr>
      <t>v,D</t>
    </r>
  </si>
  <si>
    <r>
      <t>A</t>
    </r>
    <r>
      <rPr>
        <b/>
        <vertAlign val="subscript"/>
        <sz val="10"/>
        <color theme="1"/>
        <rFont val="Palatino Linotype"/>
        <family val="1"/>
      </rPr>
      <t>v,B</t>
    </r>
  </si>
  <si>
    <r>
      <t>I</t>
    </r>
    <r>
      <rPr>
        <b/>
        <vertAlign val="subscript"/>
        <sz val="10"/>
        <color theme="1"/>
        <rFont val="Palatino Linotype"/>
        <family val="1"/>
      </rPr>
      <t>xx</t>
    </r>
  </si>
  <si>
    <r>
      <t>I</t>
    </r>
    <r>
      <rPr>
        <b/>
        <vertAlign val="subscript"/>
        <sz val="10"/>
        <color theme="1"/>
        <rFont val="Palatino Linotype"/>
        <family val="1"/>
      </rPr>
      <t>yy</t>
    </r>
  </si>
  <si>
    <r>
      <t>Z</t>
    </r>
    <r>
      <rPr>
        <b/>
        <vertAlign val="subscript"/>
        <sz val="10"/>
        <color theme="1"/>
        <rFont val="Palatino Linotype"/>
        <family val="1"/>
      </rPr>
      <t>e,xx</t>
    </r>
  </si>
  <si>
    <r>
      <t>Z</t>
    </r>
    <r>
      <rPr>
        <b/>
        <vertAlign val="subscript"/>
        <sz val="10"/>
        <color theme="1"/>
        <rFont val="Palatino Linotype"/>
        <family val="1"/>
      </rPr>
      <t>e,yy</t>
    </r>
  </si>
  <si>
    <r>
      <t>Z</t>
    </r>
    <r>
      <rPr>
        <b/>
        <vertAlign val="subscript"/>
        <sz val="10"/>
        <color theme="1"/>
        <rFont val="Palatino Linotype"/>
        <family val="1"/>
      </rPr>
      <t>p,xx</t>
    </r>
  </si>
  <si>
    <r>
      <t>Z</t>
    </r>
    <r>
      <rPr>
        <b/>
        <vertAlign val="subscript"/>
        <sz val="10"/>
        <color theme="1"/>
        <rFont val="Palatino Linotype"/>
        <family val="1"/>
      </rPr>
      <t>p,yy</t>
    </r>
  </si>
  <si>
    <r>
      <t>r</t>
    </r>
    <r>
      <rPr>
        <b/>
        <vertAlign val="subscript"/>
        <sz val="10"/>
        <color theme="1"/>
        <rFont val="Palatino Linotype"/>
        <family val="1"/>
      </rPr>
      <t>xx</t>
    </r>
  </si>
  <si>
    <r>
      <t>r</t>
    </r>
    <r>
      <rPr>
        <b/>
        <vertAlign val="subscript"/>
        <sz val="10"/>
        <color theme="1"/>
        <rFont val="Palatino Linotype"/>
        <family val="1"/>
      </rPr>
      <t>yy</t>
    </r>
  </si>
  <si>
    <r>
      <t>d/t</t>
    </r>
    <r>
      <rPr>
        <b/>
        <vertAlign val="subscript"/>
        <sz val="10"/>
        <color theme="1"/>
        <rFont val="Palatino Linotype"/>
        <family val="1"/>
      </rPr>
      <t>w</t>
    </r>
  </si>
  <si>
    <r>
      <t>b/t</t>
    </r>
    <r>
      <rPr>
        <b/>
        <vertAlign val="subscript"/>
        <sz val="10"/>
        <color theme="1"/>
        <rFont val="Palatino Linotype"/>
        <family val="1"/>
      </rPr>
      <t>f</t>
    </r>
  </si>
  <si>
    <t>For Web</t>
  </si>
  <si>
    <t>For Flange</t>
  </si>
  <si>
    <t>x-x</t>
  </si>
  <si>
    <t>y-y</t>
  </si>
  <si>
    <r>
      <t>P</t>
    </r>
    <r>
      <rPr>
        <b/>
        <vertAlign val="subscript"/>
        <sz val="10"/>
        <color theme="1"/>
        <rFont val="Palatino Linotype"/>
        <family val="1"/>
      </rPr>
      <t>d,xx</t>
    </r>
  </si>
  <si>
    <r>
      <t>P</t>
    </r>
    <r>
      <rPr>
        <b/>
        <vertAlign val="subscript"/>
        <sz val="10"/>
        <color theme="1"/>
        <rFont val="Palatino Linotype"/>
        <family val="1"/>
      </rPr>
      <t>d,yy</t>
    </r>
  </si>
  <si>
    <r>
      <t>T</t>
    </r>
    <r>
      <rPr>
        <b/>
        <vertAlign val="subscript"/>
        <sz val="10"/>
        <color theme="1"/>
        <rFont val="Palatino Linotype"/>
        <family val="1"/>
      </rPr>
      <t>d,x</t>
    </r>
    <r>
      <rPr>
        <b/>
        <sz val="10"/>
        <color theme="1"/>
        <rFont val="Palatino Linotype"/>
        <family val="1"/>
      </rPr>
      <t xml:space="preserve"> &amp; T</t>
    </r>
    <r>
      <rPr>
        <b/>
        <vertAlign val="subscript"/>
        <sz val="10"/>
        <color theme="1"/>
        <rFont val="Palatino Linotype"/>
        <family val="1"/>
      </rPr>
      <t>d,y</t>
    </r>
  </si>
  <si>
    <r>
      <t>V</t>
    </r>
    <r>
      <rPr>
        <b/>
        <vertAlign val="subscript"/>
        <sz val="10"/>
        <color theme="1"/>
        <rFont val="Palatino Linotype"/>
        <family val="1"/>
      </rPr>
      <t>d,xx</t>
    </r>
  </si>
  <si>
    <r>
      <t>V</t>
    </r>
    <r>
      <rPr>
        <b/>
        <vertAlign val="subscript"/>
        <sz val="10"/>
        <color theme="1"/>
        <rFont val="Palatino Linotype"/>
        <family val="1"/>
      </rPr>
      <t>d,yy</t>
    </r>
  </si>
  <si>
    <r>
      <t>M</t>
    </r>
    <r>
      <rPr>
        <b/>
        <vertAlign val="subscript"/>
        <sz val="10"/>
        <color theme="1"/>
        <rFont val="Palatino Linotype"/>
        <family val="1"/>
      </rPr>
      <t>d,xx</t>
    </r>
  </si>
  <si>
    <r>
      <t>M</t>
    </r>
    <r>
      <rPr>
        <b/>
        <vertAlign val="subscript"/>
        <sz val="10"/>
        <color theme="1"/>
        <rFont val="Palatino Linotype"/>
        <family val="1"/>
      </rPr>
      <t>d,yy</t>
    </r>
  </si>
  <si>
    <t>L</t>
  </si>
  <si>
    <t>Kg/m</t>
  </si>
  <si>
    <r>
      <t>mm</t>
    </r>
    <r>
      <rPr>
        <b/>
        <vertAlign val="superscript"/>
        <sz val="10"/>
        <color theme="1"/>
        <rFont val="Palatino Linotype"/>
        <family val="1"/>
      </rPr>
      <t>2</t>
    </r>
  </si>
  <si>
    <r>
      <t>mm</t>
    </r>
    <r>
      <rPr>
        <b/>
        <vertAlign val="superscript"/>
        <sz val="10"/>
        <color theme="1"/>
        <rFont val="Palatino Linotype"/>
        <family val="1"/>
      </rPr>
      <t>4</t>
    </r>
  </si>
  <si>
    <r>
      <t>mm</t>
    </r>
    <r>
      <rPr>
        <b/>
        <vertAlign val="superscript"/>
        <sz val="10"/>
        <color theme="1"/>
        <rFont val="Palatino Linotype"/>
        <family val="1"/>
      </rPr>
      <t>3</t>
    </r>
  </si>
  <si>
    <r>
      <t>N/mm</t>
    </r>
    <r>
      <rPr>
        <b/>
        <vertAlign val="superscript"/>
        <sz val="10"/>
        <color theme="1"/>
        <rFont val="Palatino Linotype"/>
        <family val="1"/>
      </rPr>
      <t>2</t>
    </r>
  </si>
  <si>
    <t>BOX</t>
  </si>
  <si>
    <t>SHS</t>
  </si>
  <si>
    <r>
      <t>D - 2 * t</t>
    </r>
    <r>
      <rPr>
        <vertAlign val="subscript"/>
        <sz val="11"/>
        <color theme="1"/>
        <rFont val="Calibri"/>
        <family val="2"/>
        <scheme val="minor"/>
      </rPr>
      <t>f</t>
    </r>
  </si>
  <si>
    <r>
      <t>B - 2 * t</t>
    </r>
    <r>
      <rPr>
        <vertAlign val="subscript"/>
        <sz val="11"/>
        <color theme="1"/>
        <rFont val="Calibri"/>
        <family val="2"/>
        <scheme val="minor"/>
      </rPr>
      <t>w</t>
    </r>
  </si>
  <si>
    <t>A*D/(B+D)</t>
  </si>
  <si>
    <t>A*B/(B+D)</t>
  </si>
  <si>
    <r>
      <t>I</t>
    </r>
    <r>
      <rPr>
        <vertAlign val="subscript"/>
        <sz val="11"/>
        <color theme="1"/>
        <rFont val="Calibri"/>
        <family val="2"/>
        <scheme val="minor"/>
      </rPr>
      <t>XX</t>
    </r>
  </si>
  <si>
    <r>
      <t>(BD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/12) - (bd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/12)</t>
    </r>
  </si>
  <si>
    <r>
      <t>I</t>
    </r>
    <r>
      <rPr>
        <vertAlign val="subscript"/>
        <sz val="11"/>
        <color theme="1"/>
        <rFont val="Calibri"/>
        <family val="2"/>
        <scheme val="minor"/>
      </rPr>
      <t>YY</t>
    </r>
  </si>
  <si>
    <r>
      <t>(DB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/12) - (db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/12)</t>
    </r>
  </si>
  <si>
    <r>
      <t>Z</t>
    </r>
    <r>
      <rPr>
        <vertAlign val="subscript"/>
        <sz val="11"/>
        <color theme="1"/>
        <rFont val="Calibri"/>
        <family val="2"/>
        <scheme val="minor"/>
      </rPr>
      <t>e,xx</t>
    </r>
  </si>
  <si>
    <r>
      <t>(BD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/6) - (bd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/6D)</t>
    </r>
  </si>
  <si>
    <r>
      <t>Z</t>
    </r>
    <r>
      <rPr>
        <vertAlign val="subscript"/>
        <sz val="11"/>
        <color theme="1"/>
        <rFont val="Calibri"/>
        <family val="2"/>
        <scheme val="minor"/>
      </rPr>
      <t>e,yy</t>
    </r>
  </si>
  <si>
    <r>
      <t>(DB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/6) - (db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/6B)</t>
    </r>
  </si>
  <si>
    <r>
      <t>Z</t>
    </r>
    <r>
      <rPr>
        <vertAlign val="subscript"/>
        <sz val="11"/>
        <color theme="1"/>
        <rFont val="Calibri"/>
        <family val="2"/>
        <scheme val="minor"/>
      </rPr>
      <t>p,xx</t>
    </r>
  </si>
  <si>
    <r>
      <t>(BD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/4) - b*((D/2)-t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</si>
  <si>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Z</t>
    </r>
    <r>
      <rPr>
        <vertAlign val="subscript"/>
        <sz val="11"/>
        <color theme="1"/>
        <rFont val="Calibri"/>
        <family val="2"/>
        <scheme val="minor"/>
      </rPr>
      <t>p,yy</t>
    </r>
  </si>
  <si>
    <r>
      <t>(DB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/4) - d*((B/2)-t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</si>
  <si>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RHS</t>
  </si>
  <si>
    <t>End plates</t>
  </si>
  <si>
    <t>Queries</t>
  </si>
  <si>
    <t>radius of gyration for elastic only - why?</t>
  </si>
  <si>
    <t>table 9 10 11 are missing</t>
  </si>
  <si>
    <t>how to fix name for this table array</t>
  </si>
  <si>
    <t>where is ES</t>
  </si>
  <si>
    <t>kL is not given properly</t>
  </si>
  <si>
    <t>is 40 not included?</t>
  </si>
  <si>
    <t>not</t>
  </si>
  <si>
    <t>used</t>
  </si>
  <si>
    <t>separate shear chech is there</t>
  </si>
  <si>
    <t>PSF check</t>
  </si>
  <si>
    <t>tension capacity not included</t>
  </si>
  <si>
    <t>not linked</t>
  </si>
  <si>
    <t>how?</t>
  </si>
  <si>
    <t>linked to section dimensions</t>
  </si>
  <si>
    <t>only circular opening given</t>
  </si>
  <si>
    <t>how connection
plate end condition is taken</t>
  </si>
  <si>
    <t>why not applicable</t>
  </si>
  <si>
    <t>MOI input?</t>
  </si>
  <si>
    <t>k=1, how</t>
  </si>
  <si>
    <t>buckling class c, d missing</t>
  </si>
  <si>
    <t>y tension?</t>
  </si>
  <si>
    <t>total 16 plates</t>
  </si>
  <si>
    <t>1 out of 3 sides considered</t>
  </si>
  <si>
    <t>Clear Web depth</t>
  </si>
  <si>
    <t>Clear Fl. Width</t>
  </si>
  <si>
    <t>d&lt;16</t>
  </si>
  <si>
    <t>d&gt;16</t>
  </si>
  <si>
    <t>TABLE 2 (for python)</t>
  </si>
  <si>
    <t>8.8(&lt;16)</t>
  </si>
  <si>
    <t>8.8(&gt;16)</t>
  </si>
  <si>
    <t>rounded and pasted as values as float is not there in python</t>
  </si>
  <si>
    <t>/2</t>
  </si>
  <si>
    <t>comp should be less than tnsn</t>
  </si>
  <si>
    <t>y 50%</t>
  </si>
  <si>
    <t>what to use for 16</t>
  </si>
  <si>
    <t>based on wind load only - is it (V) 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</si>
</sst>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 * #,##0.00_ ;_ * \-#,##0.00_ ;_ * &quot;-&quot;??_ ;_ @_ "/>
    <numFmt numFmtId="165" formatCode="&quot;M&quot;0"/>
    <numFmt numFmtId="166" formatCode="0.0"/>
    <numFmt numFmtId="167" formatCode="0.000"/>
    <numFmt numFmtId="168" formatCode="0.0E+00"/>
    <numFmt numFmtId="169" formatCode="_(* #,##0.000_);_(* \(#,##0.000\);_(* &quot;-&quot;??_);_(@_)"/>
    <numFmt numFmtId="170" formatCode="_(* #,##0_);_(* \(#,##0\);_(* &quot;-&quot;??_);_(@_)"/>
    <numFmt numFmtId="171" formatCode="_(* #,##0.0_);_(* \(#,##0.0\);_(* &quot;-&quot;??_);_(@_)"/>
    <numFmt numFmtId="172" formatCode="_-* #,##0.00_-;\-* #,##0.00_-;_-* &quot;-&quot;??_-;_-@_-"/>
    <numFmt numFmtId="173" formatCode="0.00&quot; N/Sq.mm&quot;"/>
    <numFmt numFmtId="174" formatCode="0.000\ &quot;m&quot;"/>
    <numFmt numFmtId="175" formatCode="_-* #,##0_-;\-* #,##0_-;_-* &quot;-&quot;??_-;_-@_-"/>
    <numFmt numFmtId="176" formatCode="&quot;K = &quot;0"/>
    <numFmt numFmtId="177" formatCode="_-* #,##0.0_-;\-* #,##0.0_-;_-* &quot;-&quot;??_-;_-@_-"/>
    <numFmt numFmtId="178" formatCode="_-* #,##0.000_-;\-* #,##0.000_-;_-* &quot;-&quot;??_-;_-@_-"/>
  </numFmts>
  <fonts count="98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Palatino Linotype"/>
      <family val="1"/>
    </font>
    <font>
      <b/>
      <sz val="10"/>
      <color indexed="8"/>
      <name val="Palatino Linotype"/>
      <family val="1"/>
    </font>
    <font>
      <b/>
      <vertAlign val="subscript"/>
      <sz val="10"/>
      <color indexed="8"/>
      <name val="Palatino Linotype"/>
      <family val="1"/>
    </font>
    <font>
      <b/>
      <vertAlign val="superscript"/>
      <sz val="10"/>
      <color indexed="8"/>
      <name val="Palatino Linotype"/>
      <family val="1"/>
    </font>
    <font>
      <b/>
      <sz val="10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b/>
      <vertAlign val="subscript"/>
      <sz val="11"/>
      <color indexed="8"/>
      <name val="Palatino Linotype"/>
      <family val="1"/>
    </font>
    <font>
      <sz val="10"/>
      <color indexed="8"/>
      <name val="Symbol"/>
      <family val="1"/>
      <charset val="2"/>
    </font>
    <font>
      <vertAlign val="subscript"/>
      <sz val="10"/>
      <color indexed="8"/>
      <name val="Palatino Linotype"/>
      <family val="1"/>
    </font>
    <font>
      <b/>
      <u/>
      <sz val="10"/>
      <color indexed="8"/>
      <name val="Palatino Linotype"/>
      <family val="1"/>
    </font>
    <font>
      <b/>
      <vertAlign val="subscript"/>
      <sz val="10"/>
      <color indexed="8"/>
      <name val="Cambria"/>
      <family val="1"/>
    </font>
    <font>
      <b/>
      <vertAlign val="subscript"/>
      <sz val="10"/>
      <color indexed="8"/>
      <name val="Calibri"/>
      <family val="2"/>
    </font>
    <font>
      <b/>
      <u/>
      <sz val="10"/>
      <name val="Palatino Linotype"/>
      <family val="1"/>
    </font>
    <font>
      <sz val="10"/>
      <name val="Arial"/>
      <family val="2"/>
    </font>
    <font>
      <b/>
      <sz val="10"/>
      <name val="Palatino Linotype"/>
      <family val="1"/>
    </font>
    <font>
      <sz val="10"/>
      <name val="Palatino Linotype"/>
      <family val="1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b/>
      <vertAlign val="subscript"/>
      <sz val="10"/>
      <color indexed="8"/>
      <name val="Trebuchet MS"/>
      <family val="2"/>
    </font>
    <font>
      <i/>
      <sz val="10"/>
      <color indexed="8"/>
      <name val="Palatino Linotype"/>
      <family val="1"/>
    </font>
    <font>
      <sz val="10"/>
      <color indexed="10"/>
      <name val="Palatino Linotype"/>
      <family val="1"/>
    </font>
    <font>
      <vertAlign val="subscript"/>
      <sz val="10"/>
      <name val="Palatino Linotype"/>
      <family val="1"/>
    </font>
    <font>
      <b/>
      <sz val="10"/>
      <color indexed="8"/>
      <name val="Palatino Linotype"/>
      <family val="1"/>
    </font>
    <font>
      <sz val="10"/>
      <color indexed="8"/>
      <name val="Palatino Linotype"/>
      <family val="1"/>
    </font>
    <font>
      <vertAlign val="superscript"/>
      <sz val="10"/>
      <name val="Palatino Linotype"/>
      <family val="1"/>
    </font>
    <font>
      <sz val="10"/>
      <name val="Symbol"/>
      <family val="1"/>
      <charset val="2"/>
    </font>
    <font>
      <vertAlign val="superscript"/>
      <sz val="10"/>
      <color indexed="8"/>
      <name val="Palatino Linotype"/>
      <family val="1"/>
    </font>
    <font>
      <sz val="10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i/>
      <vertAlign val="subscript"/>
      <sz val="10"/>
      <color indexed="8"/>
      <name val="Palatino Linotype"/>
      <family val="1"/>
    </font>
    <font>
      <b/>
      <u/>
      <vertAlign val="subscript"/>
      <sz val="10"/>
      <name val="Palatino Linotype"/>
      <family val="1"/>
    </font>
    <font>
      <b/>
      <vertAlign val="subscript"/>
      <sz val="10"/>
      <name val="Palatino Linotype"/>
      <family val="1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color indexed="40"/>
      <name val="Palatino Linotype"/>
      <family val="1"/>
    </font>
    <font>
      <vertAlign val="subscript"/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Palatino Linotype"/>
      <family val="1"/>
    </font>
    <font>
      <sz val="10"/>
      <color theme="1"/>
      <name val="Showcard Gothic"/>
      <family val="5"/>
    </font>
    <font>
      <b/>
      <sz val="10"/>
      <color theme="1"/>
      <name val="Palatino Linotype"/>
      <family val="1"/>
    </font>
    <font>
      <b/>
      <sz val="11"/>
      <color theme="1"/>
      <name val="Palatino Linotype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u/>
      <sz val="10"/>
      <color theme="1"/>
      <name val="Palatino Linotype"/>
      <family val="1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Palatino Linotype"/>
      <family val="1"/>
    </font>
    <font>
      <sz val="10"/>
      <color theme="1"/>
      <name val="Times New Roman"/>
      <family val="1"/>
    </font>
    <font>
      <sz val="11"/>
      <color theme="1"/>
      <name val="Palatino Linotype"/>
      <family val="1"/>
    </font>
    <font>
      <b/>
      <sz val="10"/>
      <color rgb="FFFF0000"/>
      <name val="Palatino Linotype"/>
      <family val="1"/>
    </font>
    <font>
      <b/>
      <sz val="10"/>
      <color theme="1"/>
      <name val="Times New Roman"/>
      <family val="1"/>
    </font>
    <font>
      <vertAlign val="subscript"/>
      <sz val="10"/>
      <color theme="1"/>
      <name val="Palatino Linotype"/>
      <family val="1"/>
    </font>
    <font>
      <sz val="10"/>
      <color theme="1"/>
      <name val="Arial"/>
      <family val="2"/>
    </font>
    <font>
      <b/>
      <vertAlign val="subscript"/>
      <sz val="10"/>
      <color theme="1"/>
      <name val="Palatino Linotype"/>
      <family val="1"/>
    </font>
    <font>
      <vertAlign val="subscript"/>
      <sz val="10"/>
      <color theme="1"/>
      <name val="Times New Roman"/>
      <family val="1"/>
    </font>
    <font>
      <sz val="10"/>
      <color theme="1"/>
      <name val="Cambria"/>
      <family val="1"/>
    </font>
    <font>
      <sz val="15"/>
      <color theme="1"/>
      <name val="Palatino Linotype"/>
      <family val="1"/>
    </font>
    <font>
      <sz val="11"/>
      <color theme="1"/>
      <name val="Palatino Linotype"/>
      <family val="2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Palatino Linotype"/>
      <family val="2"/>
    </font>
    <font>
      <b/>
      <vertAlign val="superscript"/>
      <sz val="10"/>
      <name val="Palatino Linotype"/>
      <family val="1"/>
    </font>
    <font>
      <vertAlign val="superscript"/>
      <sz val="10"/>
      <color theme="1"/>
      <name val="Palatino Linotype"/>
      <family val="1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Symbol"/>
      <family val="1"/>
      <charset val="2"/>
    </font>
    <font>
      <b/>
      <vertAlign val="superscript"/>
      <sz val="10"/>
      <color theme="1"/>
      <name val="Palatino Linotype"/>
      <family val="1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Palatino Linotype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73">
    <xf numFmtId="0" fontId="0" fillId="0" borderId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2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57" fillId="29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57" fillId="27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40" fillId="9" borderId="0" applyNumberFormat="0" applyBorder="0" applyAlignment="0" applyProtection="0"/>
    <xf numFmtId="0" fontId="57" fillId="28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10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40" fillId="8" borderId="0" applyNumberFormat="0" applyBorder="0" applyAlignment="0" applyProtection="0"/>
    <xf numFmtId="0" fontId="57" fillId="30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0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0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4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2" fillId="3" borderId="0" applyNumberFormat="0" applyBorder="0" applyAlignment="0" applyProtection="0"/>
    <xf numFmtId="0" fontId="43" fillId="20" borderId="1" applyNumberFormat="0" applyAlignment="0" applyProtection="0"/>
    <xf numFmtId="0" fontId="43" fillId="20" borderId="1" applyNumberFormat="0" applyAlignment="0" applyProtection="0"/>
    <xf numFmtId="0" fontId="43" fillId="20" borderId="1" applyNumberFormat="0" applyAlignment="0" applyProtection="0"/>
    <xf numFmtId="0" fontId="43" fillId="20" borderId="1" applyNumberFormat="0" applyAlignment="0" applyProtection="0"/>
    <xf numFmtId="0" fontId="43" fillId="20" borderId="1" applyNumberFormat="0" applyAlignment="0" applyProtection="0"/>
    <xf numFmtId="0" fontId="43" fillId="20" borderId="1" applyNumberFormat="0" applyAlignment="0" applyProtection="0"/>
    <xf numFmtId="0" fontId="43" fillId="20" borderId="1" applyNumberFormat="0" applyAlignment="0" applyProtection="0"/>
    <xf numFmtId="0" fontId="43" fillId="20" borderId="1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43" fontId="5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172" fontId="57" fillId="0" borderId="0" applyFont="0" applyFill="0" applyBorder="0" applyAlignment="0" applyProtection="0"/>
    <xf numFmtId="43" fontId="70" fillId="0" borderId="0" applyFont="0" applyFill="0" applyBorder="0" applyAlignment="0" applyProtection="0"/>
    <xf numFmtId="173" fontId="5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3" fontId="57" fillId="0" borderId="0" applyFont="0" applyFill="0" applyBorder="0" applyAlignment="0" applyProtection="0"/>
    <xf numFmtId="173" fontId="5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57" fillId="0" borderId="0" applyFont="0" applyFill="0" applyBorder="0" applyAlignment="0" applyProtection="0"/>
    <xf numFmtId="174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7" fillId="0" borderId="3" applyNumberFormat="0" applyFill="0" applyAlignment="0" applyProtection="0"/>
    <xf numFmtId="0" fontId="48" fillId="0" borderId="4" applyNumberFormat="0" applyFill="0" applyAlignment="0" applyProtection="0"/>
    <xf numFmtId="0" fontId="48" fillId="0" borderId="4" applyNumberFormat="0" applyFill="0" applyAlignment="0" applyProtection="0"/>
    <xf numFmtId="0" fontId="48" fillId="0" borderId="4" applyNumberFormat="0" applyFill="0" applyAlignment="0" applyProtection="0"/>
    <xf numFmtId="0" fontId="48" fillId="0" borderId="4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50" fillId="7" borderId="1" applyNumberFormat="0" applyAlignment="0" applyProtection="0"/>
    <xf numFmtId="0" fontId="50" fillId="7" borderId="1" applyNumberFormat="0" applyAlignment="0" applyProtection="0"/>
    <xf numFmtId="0" fontId="50" fillId="7" borderId="1" applyNumberFormat="0" applyAlignment="0" applyProtection="0"/>
    <xf numFmtId="0" fontId="50" fillId="7" borderId="1" applyNumberFormat="0" applyAlignment="0" applyProtection="0"/>
    <xf numFmtId="0" fontId="50" fillId="7" borderId="1" applyNumberFormat="0" applyAlignment="0" applyProtection="0"/>
    <xf numFmtId="0" fontId="50" fillId="7" borderId="1" applyNumberFormat="0" applyAlignment="0" applyProtection="0"/>
    <xf numFmtId="0" fontId="50" fillId="7" borderId="1" applyNumberFormat="0" applyAlignment="0" applyProtection="0"/>
    <xf numFmtId="0" fontId="50" fillId="7" borderId="1" applyNumberFormat="0" applyAlignment="0" applyProtection="0"/>
    <xf numFmtId="0" fontId="59" fillId="25" borderId="28" applyNumberFormat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58" fillId="24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3" fillId="0" borderId="0"/>
    <xf numFmtId="0" fontId="83" fillId="0" borderId="0"/>
    <xf numFmtId="0" fontId="40" fillId="0" borderId="0"/>
    <xf numFmtId="0" fontId="8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5" fillId="0" borderId="0"/>
    <xf numFmtId="0" fontId="70" fillId="0" borderId="0"/>
    <xf numFmtId="0" fontId="57" fillId="0" borderId="0"/>
    <xf numFmtId="0" fontId="8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3" fillId="20" borderId="8" applyNumberFormat="0" applyAlignment="0" applyProtection="0"/>
    <xf numFmtId="0" fontId="53" fillId="20" borderId="8" applyNumberFormat="0" applyAlignment="0" applyProtection="0"/>
    <xf numFmtId="0" fontId="53" fillId="20" borderId="8" applyNumberFormat="0" applyAlignment="0" applyProtection="0"/>
    <xf numFmtId="0" fontId="53" fillId="20" borderId="8" applyNumberFormat="0" applyAlignment="0" applyProtection="0"/>
    <xf numFmtId="0" fontId="53" fillId="20" borderId="8" applyNumberFormat="0" applyAlignment="0" applyProtection="0"/>
    <xf numFmtId="0" fontId="53" fillId="20" borderId="8" applyNumberFormat="0" applyAlignment="0" applyProtection="0"/>
    <xf numFmtId="0" fontId="53" fillId="20" borderId="8" applyNumberFormat="0" applyAlignment="0" applyProtection="0"/>
    <xf numFmtId="0" fontId="53" fillId="20" borderId="8" applyNumberFormat="0" applyAlignment="0" applyProtection="0"/>
    <xf numFmtId="0" fontId="60" fillId="26" borderId="29" applyNumberFormat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342">
    <xf numFmtId="0" fontId="0" fillId="0" borderId="0" xfId="0"/>
    <xf numFmtId="0" fontId="6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0" fillId="0" borderId="0" xfId="0" applyAlignment="1">
      <alignment vertical="center"/>
    </xf>
    <xf numFmtId="0" fontId="62" fillId="0" borderId="13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 wrapText="1"/>
    </xf>
    <xf numFmtId="0" fontId="65" fillId="0" borderId="13" xfId="0" applyFont="1" applyBorder="1" applyAlignment="1">
      <alignment horizontal="center" vertical="center"/>
    </xf>
    <xf numFmtId="165" fontId="62" fillId="0" borderId="13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0" fontId="62" fillId="0" borderId="0" xfId="0" applyFont="1" applyAlignment="1">
      <alignment vertical="center" wrapText="1"/>
    </xf>
    <xf numFmtId="0" fontId="66" fillId="0" borderId="13" xfId="0" applyFont="1" applyBorder="1" applyAlignment="1">
      <alignment vertical="center"/>
    </xf>
    <xf numFmtId="0" fontId="67" fillId="0" borderId="13" xfId="0" applyFont="1" applyBorder="1" applyAlignment="1">
      <alignment vertical="center"/>
    </xf>
    <xf numFmtId="43" fontId="62" fillId="0" borderId="13" xfId="117" applyFont="1" applyBorder="1" applyAlignment="1">
      <alignment vertical="center"/>
    </xf>
    <xf numFmtId="166" fontId="62" fillId="0" borderId="13" xfId="0" applyNumberFormat="1" applyFont="1" applyBorder="1" applyAlignment="1">
      <alignment horizontal="center" vertical="center"/>
    </xf>
    <xf numFmtId="0" fontId="16" fillId="0" borderId="13" xfId="232" applyFont="1" applyBorder="1" applyAlignment="1" applyProtection="1">
      <alignment horizontal="center" vertical="center" wrapText="1"/>
      <protection hidden="1"/>
    </xf>
    <xf numFmtId="0" fontId="64" fillId="0" borderId="1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2" fontId="17" fillId="0" borderId="13" xfId="232" applyNumberFormat="1" applyFont="1" applyBorder="1" applyAlignment="1" applyProtection="1">
      <alignment horizontal="center" vertical="center"/>
      <protection hidden="1"/>
    </xf>
    <xf numFmtId="167" fontId="17" fillId="0" borderId="13" xfId="232" applyNumberFormat="1" applyFont="1" applyBorder="1" applyAlignment="1" applyProtection="1">
      <alignment horizontal="center" vertical="center"/>
      <protection hidden="1"/>
    </xf>
    <xf numFmtId="168" fontId="17" fillId="0" borderId="13" xfId="133" applyNumberFormat="1" applyFont="1" applyBorder="1" applyAlignment="1" applyProtection="1">
      <alignment horizontal="center" vertical="center"/>
      <protection hidden="1"/>
    </xf>
    <xf numFmtId="0" fontId="71" fillId="0" borderId="13" xfId="0" applyFont="1" applyBorder="1" applyAlignment="1">
      <alignment horizontal="center" vertical="center"/>
    </xf>
    <xf numFmtId="0" fontId="71" fillId="0" borderId="13" xfId="0" applyFont="1" applyBorder="1" applyAlignment="1">
      <alignment horizontal="right" vertical="center"/>
    </xf>
    <xf numFmtId="43" fontId="71" fillId="31" borderId="13" xfId="117" applyFont="1" applyFill="1" applyBorder="1" applyAlignment="1">
      <alignment vertical="center"/>
    </xf>
    <xf numFmtId="169" fontId="71" fillId="0" borderId="13" xfId="117" applyNumberFormat="1" applyFont="1" applyBorder="1" applyAlignment="1">
      <alignment vertical="center"/>
    </xf>
    <xf numFmtId="0" fontId="70" fillId="0" borderId="13" xfId="0" applyFont="1" applyBorder="1" applyAlignment="1">
      <alignment horizontal="right" vertical="center"/>
    </xf>
    <xf numFmtId="170" fontId="70" fillId="0" borderId="13" xfId="117" applyNumberFormat="1" applyFont="1" applyBorder="1" applyAlignment="1">
      <alignment vertical="center"/>
    </xf>
    <xf numFmtId="43" fontId="70" fillId="0" borderId="13" xfId="117" applyFont="1" applyBorder="1" applyAlignment="1">
      <alignment vertical="center"/>
    </xf>
    <xf numFmtId="1" fontId="16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2" fontId="17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62" fillId="0" borderId="0" xfId="0" applyFont="1" applyAlignment="1">
      <alignment horizontal="center" vertical="center"/>
    </xf>
    <xf numFmtId="166" fontId="16" fillId="0" borderId="0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horizontal="left" vertical="center"/>
    </xf>
    <xf numFmtId="2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64" fillId="0" borderId="0" xfId="0" applyFont="1" applyBorder="1" applyAlignment="1">
      <alignment horizontal="center" vertical="center"/>
    </xf>
    <xf numFmtId="0" fontId="62" fillId="0" borderId="0" xfId="0" applyFont="1" applyFill="1" applyAlignment="1">
      <alignment vertical="center"/>
    </xf>
    <xf numFmtId="43" fontId="17" fillId="0" borderId="0" xfId="117" applyFont="1" applyFill="1" applyBorder="1" applyAlignment="1" applyProtection="1">
      <alignment horizontal="center" vertical="center"/>
    </xf>
    <xf numFmtId="9" fontId="17" fillId="31" borderId="0" xfId="0" applyNumberFormat="1" applyFont="1" applyFill="1" applyBorder="1" applyAlignment="1" applyProtection="1">
      <alignment horizontal="center" vertical="center"/>
    </xf>
    <xf numFmtId="2" fontId="62" fillId="0" borderId="0" xfId="0" applyNumberFormat="1" applyFont="1" applyAlignment="1">
      <alignment vertical="center"/>
    </xf>
    <xf numFmtId="166" fontId="22" fillId="0" borderId="0" xfId="0" applyNumberFormat="1" applyFont="1" applyFill="1" applyBorder="1" applyAlignment="1" applyProtection="1">
      <alignment horizontal="center" vertical="center"/>
    </xf>
    <xf numFmtId="2" fontId="17" fillId="0" borderId="0" xfId="0" applyNumberFormat="1" applyFont="1" applyFill="1" applyBorder="1" applyAlignment="1" applyProtection="1">
      <alignment horizontal="left" vertical="center"/>
    </xf>
    <xf numFmtId="166" fontId="17" fillId="0" borderId="0" xfId="0" applyNumberFormat="1" applyFont="1" applyFill="1" applyBorder="1" applyAlignment="1" applyProtection="1">
      <alignment horizontal="center" vertical="center"/>
    </xf>
    <xf numFmtId="0" fontId="62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3" fontId="62" fillId="31" borderId="0" xfId="117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0" fontId="62" fillId="0" borderId="0" xfId="0" applyFont="1" applyAlignment="1">
      <alignment horizontal="left" vertical="center"/>
    </xf>
    <xf numFmtId="170" fontId="17" fillId="0" borderId="0" xfId="117" applyNumberFormat="1" applyFont="1" applyFill="1" applyBorder="1" applyAlignment="1" applyProtection="1">
      <alignment horizontal="center" vertical="center"/>
    </xf>
    <xf numFmtId="43" fontId="17" fillId="0" borderId="0" xfId="117" applyNumberFormat="1" applyFont="1" applyFill="1" applyBorder="1" applyAlignment="1" applyProtection="1">
      <alignment horizontal="center" vertical="center"/>
    </xf>
    <xf numFmtId="166" fontId="17" fillId="33" borderId="0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166" fontId="17" fillId="33" borderId="0" xfId="0" applyNumberFormat="1" applyFont="1" applyFill="1" applyBorder="1" applyAlignment="1" applyProtection="1">
      <alignment horizontal="right" vertical="center"/>
    </xf>
    <xf numFmtId="170" fontId="17" fillId="34" borderId="0" xfId="117" applyNumberFormat="1" applyFont="1" applyFill="1" applyBorder="1" applyAlignment="1" applyProtection="1">
      <alignment horizontal="center" vertical="center"/>
    </xf>
    <xf numFmtId="170" fontId="62" fillId="31" borderId="0" xfId="117" applyNumberFormat="1" applyFont="1" applyFill="1" applyAlignment="1">
      <alignment horizontal="left" vertical="center"/>
    </xf>
    <xf numFmtId="1" fontId="62" fillId="0" borderId="0" xfId="0" applyNumberFormat="1" applyFont="1" applyFill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29" fillId="0" borderId="0" xfId="0" applyNumberFormat="1" applyFont="1" applyFill="1" applyBorder="1" applyAlignment="1" applyProtection="1">
      <alignment horizontal="center" vertical="center"/>
    </xf>
    <xf numFmtId="2" fontId="29" fillId="0" borderId="0" xfId="0" applyNumberFormat="1" applyFont="1" applyFill="1" applyBorder="1" applyAlignment="1" applyProtection="1">
      <alignment horizontal="center" vertical="center"/>
    </xf>
    <xf numFmtId="0" fontId="29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vertical="center"/>
    </xf>
    <xf numFmtId="0" fontId="72" fillId="0" borderId="0" xfId="0" applyFont="1" applyAlignment="1">
      <alignment horizontal="center" vertical="center"/>
    </xf>
    <xf numFmtId="49" fontId="62" fillId="0" borderId="0" xfId="0" applyNumberFormat="1" applyFont="1" applyAlignment="1">
      <alignment vertical="center"/>
    </xf>
    <xf numFmtId="0" fontId="64" fillId="0" borderId="0" xfId="0" applyFont="1" applyAlignment="1">
      <alignment horizontal="right" vertical="center"/>
    </xf>
    <xf numFmtId="171" fontId="17" fillId="33" borderId="0" xfId="117" applyNumberFormat="1" applyFont="1" applyFill="1" applyBorder="1" applyAlignment="1" applyProtection="1">
      <alignment horizontal="right" vertical="center"/>
    </xf>
    <xf numFmtId="0" fontId="62" fillId="0" borderId="0" xfId="0" applyFont="1" applyFill="1" applyAlignment="1">
      <alignment horizontal="left" vertical="center"/>
    </xf>
    <xf numFmtId="165" fontId="17" fillId="33" borderId="0" xfId="0" applyNumberFormat="1" applyFont="1" applyFill="1" applyBorder="1" applyAlignment="1" applyProtection="1">
      <alignment horizontal="right" vertical="center"/>
    </xf>
    <xf numFmtId="170" fontId="62" fillId="0" borderId="0" xfId="117" applyNumberFormat="1" applyFont="1" applyFill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49" fontId="62" fillId="0" borderId="0" xfId="0" applyNumberFormat="1" applyFont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43" fontId="25" fillId="0" borderId="0" xfId="117" applyFont="1" applyFill="1" applyBorder="1" applyAlignment="1" applyProtection="1">
      <alignment horizontal="center" vertical="center"/>
    </xf>
    <xf numFmtId="2" fontId="17" fillId="0" borderId="0" xfId="0" applyNumberFormat="1" applyFont="1" applyFill="1" applyBorder="1" applyAlignment="1">
      <alignment vertical="center"/>
    </xf>
    <xf numFmtId="0" fontId="64" fillId="0" borderId="0" xfId="0" applyFont="1" applyAlignment="1">
      <alignment vertical="center"/>
    </xf>
    <xf numFmtId="49" fontId="64" fillId="0" borderId="0" xfId="0" applyNumberFormat="1" applyFont="1" applyAlignment="1">
      <alignment horizontal="center" vertical="center"/>
    </xf>
    <xf numFmtId="0" fontId="64" fillId="0" borderId="0" xfId="0" applyFont="1" applyFill="1" applyAlignment="1">
      <alignment horizontal="left" vertical="center"/>
    </xf>
    <xf numFmtId="167" fontId="64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 applyProtection="1">
      <alignment horizontal="left" vertical="center"/>
    </xf>
    <xf numFmtId="167" fontId="62" fillId="0" borderId="0" xfId="0" applyNumberFormat="1" applyFont="1" applyFill="1" applyAlignment="1">
      <alignment horizontal="left" vertical="center"/>
    </xf>
    <xf numFmtId="43" fontId="62" fillId="0" borderId="0" xfId="117" applyFont="1" applyFill="1" applyAlignment="1">
      <alignment horizontal="left" vertical="center"/>
    </xf>
    <xf numFmtId="2" fontId="62" fillId="0" borderId="0" xfId="0" applyNumberFormat="1" applyFont="1" applyFill="1" applyAlignment="1">
      <alignment horizontal="left" vertical="center"/>
    </xf>
    <xf numFmtId="0" fontId="16" fillId="0" borderId="26" xfId="0" applyNumberFormat="1" applyFont="1" applyFill="1" applyBorder="1" applyAlignment="1" applyProtection="1">
      <alignment horizontal="center" vertical="center"/>
    </xf>
    <xf numFmtId="43" fontId="24" fillId="0" borderId="26" xfId="117" applyFont="1" applyFill="1" applyBorder="1" applyAlignment="1" applyProtection="1">
      <alignment horizontal="center" vertical="center"/>
    </xf>
    <xf numFmtId="0" fontId="24" fillId="0" borderId="27" xfId="0" applyNumberFormat="1" applyFont="1" applyFill="1" applyBorder="1" applyAlignment="1" applyProtection="1">
      <alignment horizontal="left" vertical="center"/>
    </xf>
    <xf numFmtId="2" fontId="62" fillId="0" borderId="0" xfId="0" applyNumberFormat="1" applyFont="1" applyFill="1" applyAlignment="1">
      <alignment vertical="center"/>
    </xf>
    <xf numFmtId="43" fontId="24" fillId="0" borderId="0" xfId="117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left" vertical="center"/>
    </xf>
    <xf numFmtId="43" fontId="62" fillId="0" borderId="0" xfId="117" applyFont="1" applyAlignment="1">
      <alignment horizontal="center" vertical="center"/>
    </xf>
    <xf numFmtId="170" fontId="62" fillId="0" borderId="0" xfId="117" applyNumberFormat="1" applyFont="1" applyAlignment="1">
      <alignment horizontal="center" vertical="center"/>
    </xf>
    <xf numFmtId="43" fontId="62" fillId="31" borderId="0" xfId="117" applyFont="1" applyFill="1" applyAlignment="1">
      <alignment horizontal="center" vertical="center"/>
    </xf>
    <xf numFmtId="0" fontId="62" fillId="0" borderId="0" xfId="0" applyFont="1" applyAlignment="1">
      <alignment horizontal="right" vertical="center"/>
    </xf>
    <xf numFmtId="169" fontId="62" fillId="0" borderId="0" xfId="117" applyNumberFormat="1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vertical="center"/>
    </xf>
    <xf numFmtId="0" fontId="74" fillId="0" borderId="0" xfId="0" applyFont="1" applyAlignment="1">
      <alignment vertical="center"/>
    </xf>
    <xf numFmtId="171" fontId="62" fillId="31" borderId="0" xfId="117" applyNumberFormat="1" applyFont="1" applyFill="1" applyAlignment="1">
      <alignment horizontal="center" vertical="center"/>
    </xf>
    <xf numFmtId="0" fontId="62" fillId="0" borderId="0" xfId="0" applyFont="1"/>
    <xf numFmtId="0" fontId="62" fillId="0" borderId="0" xfId="0" applyFont="1" applyAlignment="1">
      <alignment horizontal="center"/>
    </xf>
    <xf numFmtId="0" fontId="36" fillId="0" borderId="0" xfId="232" applyFont="1" applyBorder="1" applyAlignment="1">
      <alignment vertical="center" wrapText="1"/>
    </xf>
    <xf numFmtId="0" fontId="36" fillId="0" borderId="0" xfId="232" applyFont="1" applyFill="1" applyBorder="1" applyAlignment="1"/>
    <xf numFmtId="0" fontId="36" fillId="0" borderId="0" xfId="232" applyFont="1" applyBorder="1"/>
    <xf numFmtId="0" fontId="36" fillId="0" borderId="0" xfId="232" applyFont="1" applyBorder="1" applyAlignment="1"/>
    <xf numFmtId="0" fontId="0" fillId="0" borderId="0" xfId="0" applyAlignment="1">
      <alignment horizontal="center"/>
    </xf>
    <xf numFmtId="2" fontId="36" fillId="0" borderId="0" xfId="232" applyNumberFormat="1" applyFont="1" applyBorder="1" applyAlignment="1">
      <alignment horizontal="center"/>
    </xf>
    <xf numFmtId="2" fontId="62" fillId="0" borderId="0" xfId="0" applyNumberFormat="1" applyFont="1" applyAlignment="1">
      <alignment horizontal="center"/>
    </xf>
    <xf numFmtId="0" fontId="17" fillId="0" borderId="0" xfId="232" applyFont="1" applyBorder="1" applyAlignment="1">
      <alignment horizontal="center"/>
    </xf>
    <xf numFmtId="0" fontId="36" fillId="0" borderId="0" xfId="232" applyFont="1" applyBorder="1" applyAlignment="1">
      <alignment horizontal="left"/>
    </xf>
    <xf numFmtId="0" fontId="62" fillId="31" borderId="13" xfId="0" applyFont="1" applyFill="1" applyBorder="1" applyAlignment="1">
      <alignment horizontal="center" vertical="center"/>
    </xf>
    <xf numFmtId="167" fontId="62" fillId="0" borderId="13" xfId="0" applyNumberFormat="1" applyFont="1" applyBorder="1" applyAlignment="1">
      <alignment horizontal="center" vertical="center"/>
    </xf>
    <xf numFmtId="0" fontId="62" fillId="0" borderId="13" xfId="0" applyFont="1" applyBorder="1" applyAlignment="1">
      <alignment horizontal="right" vertical="center"/>
    </xf>
    <xf numFmtId="167" fontId="75" fillId="0" borderId="13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2" fontId="62" fillId="0" borderId="0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Border="1" applyAlignment="1">
      <alignment horizontal="center" vertical="center" wrapText="1"/>
    </xf>
    <xf numFmtId="16" fontId="6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2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left" vertical="center"/>
    </xf>
    <xf numFmtId="0" fontId="76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2" fontId="73" fillId="0" borderId="0" xfId="0" applyNumberFormat="1" applyFont="1" applyAlignment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</xf>
    <xf numFmtId="0" fontId="6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70" fontId="62" fillId="31" borderId="0" xfId="117" applyNumberFormat="1" applyFont="1" applyFill="1" applyAlignment="1">
      <alignment horizontal="center" vertical="center"/>
    </xf>
    <xf numFmtId="170" fontId="62" fillId="0" borderId="0" xfId="117" applyNumberFormat="1" applyFont="1" applyFill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43" fontId="64" fillId="0" borderId="0" xfId="117" applyFont="1" applyAlignment="1">
      <alignment horizontal="center" vertical="center"/>
    </xf>
    <xf numFmtId="43" fontId="73" fillId="0" borderId="0" xfId="0" applyNumberFormat="1" applyFont="1" applyAlignment="1">
      <alignment horizontal="center" vertical="center"/>
    </xf>
    <xf numFmtId="43" fontId="62" fillId="0" borderId="0" xfId="117" applyFont="1" applyAlignment="1">
      <alignment horizontal="center"/>
    </xf>
    <xf numFmtId="2" fontId="73" fillId="0" borderId="0" xfId="0" applyNumberFormat="1" applyFont="1" applyAlignment="1">
      <alignment vertical="center"/>
    </xf>
    <xf numFmtId="0" fontId="76" fillId="0" borderId="0" xfId="0" applyFont="1" applyAlignment="1">
      <alignment horizontal="center" vertical="center"/>
    </xf>
    <xf numFmtId="2" fontId="6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73" fillId="0" borderId="0" xfId="0" applyFont="1" applyFill="1" applyAlignment="1">
      <alignment vertical="center"/>
    </xf>
    <xf numFmtId="0" fontId="73" fillId="0" borderId="0" xfId="0" applyFont="1" applyFill="1" applyAlignment="1">
      <alignment horizontal="center" vertical="center"/>
    </xf>
    <xf numFmtId="2" fontId="73" fillId="0" borderId="0" xfId="0" applyNumberFormat="1" applyFont="1" applyFill="1" applyAlignment="1">
      <alignment horizontal="center" vertical="center"/>
    </xf>
    <xf numFmtId="0" fontId="77" fillId="0" borderId="0" xfId="0" applyFont="1" applyAlignment="1">
      <alignment horizontal="center"/>
    </xf>
    <xf numFmtId="0" fontId="62" fillId="0" borderId="19" xfId="0" applyFont="1" applyBorder="1" applyAlignment="1">
      <alignment horizontal="center"/>
    </xf>
    <xf numFmtId="0" fontId="79" fillId="0" borderId="0" xfId="0" applyFont="1" applyAlignment="1">
      <alignment horizontal="center"/>
    </xf>
    <xf numFmtId="0" fontId="64" fillId="0" borderId="0" xfId="0" applyFont="1" applyAlignment="1">
      <alignment horizontal="center" vertical="center"/>
    </xf>
    <xf numFmtId="43" fontId="64" fillId="0" borderId="0" xfId="117" applyFont="1" applyAlignment="1">
      <alignment horizontal="center"/>
    </xf>
    <xf numFmtId="0" fontId="80" fillId="0" borderId="0" xfId="0" applyFont="1" applyAlignment="1">
      <alignment horizontal="center" vertical="center"/>
    </xf>
    <xf numFmtId="0" fontId="64" fillId="0" borderId="0" xfId="0" applyFont="1" applyAlignment="1">
      <alignment horizontal="center"/>
    </xf>
    <xf numFmtId="170" fontId="16" fillId="0" borderId="0" xfId="117" applyNumberFormat="1" applyFont="1" applyFill="1" applyBorder="1" applyAlignment="1" applyProtection="1">
      <alignment horizontal="center" vertical="center"/>
    </xf>
    <xf numFmtId="0" fontId="76" fillId="0" borderId="0" xfId="0" applyFont="1" applyAlignment="1">
      <alignment horizontal="left" vertical="center" wrapText="1"/>
    </xf>
    <xf numFmtId="0" fontId="64" fillId="0" borderId="0" xfId="0" applyFont="1" applyAlignment="1">
      <alignment horizontal="center" vertical="center" wrapText="1"/>
    </xf>
    <xf numFmtId="43" fontId="62" fillId="0" borderId="0" xfId="117" applyNumberFormat="1" applyFont="1" applyAlignment="1">
      <alignment horizontal="center"/>
    </xf>
    <xf numFmtId="170" fontId="62" fillId="0" borderId="0" xfId="117" applyNumberFormat="1" applyFont="1" applyAlignment="1">
      <alignment horizontal="center"/>
    </xf>
    <xf numFmtId="171" fontId="62" fillId="0" borderId="0" xfId="117" applyNumberFormat="1" applyFont="1" applyAlignment="1">
      <alignment horizontal="center"/>
    </xf>
    <xf numFmtId="0" fontId="81" fillId="0" borderId="0" xfId="0" applyFont="1" applyAlignment="1">
      <alignment horizontal="center"/>
    </xf>
    <xf numFmtId="0" fontId="76" fillId="0" borderId="0" xfId="0" applyFont="1" applyAlignment="1">
      <alignment vertical="center"/>
    </xf>
    <xf numFmtId="0" fontId="61" fillId="0" borderId="0" xfId="0" applyFont="1" applyAlignment="1">
      <alignment horizontal="center" vertical="center"/>
    </xf>
    <xf numFmtId="0" fontId="36" fillId="0" borderId="0" xfId="232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68" fillId="0" borderId="13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1" fillId="0" borderId="0" xfId="166" applyBorder="1" applyAlignment="1" applyProtection="1">
      <alignment horizontal="center" vertical="center"/>
    </xf>
    <xf numFmtId="0" fontId="62" fillId="0" borderId="0" xfId="0" applyFont="1" applyAlignment="1">
      <alignment horizontal="center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64" fillId="0" borderId="13" xfId="0" applyFont="1" applyBorder="1" applyAlignment="1">
      <alignment horizontal="center" vertical="center"/>
    </xf>
    <xf numFmtId="2" fontId="17" fillId="0" borderId="0" xfId="0" applyNumberFormat="1" applyFont="1" applyFill="1" applyBorder="1" applyAlignment="1" applyProtection="1">
      <alignment horizontal="left" vertical="center"/>
    </xf>
    <xf numFmtId="0" fontId="86" fillId="0" borderId="0" xfId="0" applyFont="1" applyAlignment="1">
      <alignment horizontal="left" vertical="center"/>
    </xf>
    <xf numFmtId="43" fontId="16" fillId="0" borderId="0" xfId="117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62" fillId="33" borderId="0" xfId="0" applyFont="1" applyFill="1" applyAlignment="1">
      <alignment horizontal="center" vertical="center"/>
    </xf>
    <xf numFmtId="0" fontId="62" fillId="0" borderId="13" xfId="0" applyFont="1" applyBorder="1" applyAlignment="1">
      <alignment vertical="center"/>
    </xf>
    <xf numFmtId="0" fontId="62" fillId="0" borderId="38" xfId="0" applyFont="1" applyBorder="1" applyAlignment="1">
      <alignment horizontal="center" vertical="center"/>
    </xf>
    <xf numFmtId="175" fontId="64" fillId="0" borderId="13" xfId="121" applyNumberFormat="1" applyFont="1" applyBorder="1" applyAlignment="1">
      <alignment horizontal="right" vertical="center"/>
    </xf>
    <xf numFmtId="0" fontId="64" fillId="36" borderId="13" xfId="0" applyFont="1" applyFill="1" applyBorder="1" applyAlignment="1">
      <alignment horizontal="center" vertical="center"/>
    </xf>
    <xf numFmtId="0" fontId="64" fillId="34" borderId="13" xfId="0" applyFont="1" applyFill="1" applyBorder="1" applyAlignment="1">
      <alignment horizontal="center" vertical="center"/>
    </xf>
    <xf numFmtId="0" fontId="64" fillId="34" borderId="41" xfId="0" applyFont="1" applyFill="1" applyBorder="1" applyAlignment="1">
      <alignment horizontal="center" vertical="center"/>
    </xf>
    <xf numFmtId="0" fontId="64" fillId="34" borderId="22" xfId="0" applyFont="1" applyFill="1" applyBorder="1" applyAlignment="1">
      <alignment horizontal="center" vertical="center"/>
    </xf>
    <xf numFmtId="0" fontId="64" fillId="34" borderId="22" xfId="0" applyFont="1" applyFill="1" applyBorder="1" applyAlignment="1">
      <alignment horizontal="center" vertical="center" wrapText="1"/>
    </xf>
    <xf numFmtId="0" fontId="62" fillId="0" borderId="13" xfId="121" applyNumberFormat="1" applyFont="1" applyBorder="1" applyAlignment="1">
      <alignment horizontal="center" vertical="center"/>
    </xf>
    <xf numFmtId="177" fontId="62" fillId="0" borderId="13" xfId="121" applyNumberFormat="1" applyFont="1" applyBorder="1" applyAlignment="1">
      <alignment vertical="center"/>
    </xf>
    <xf numFmtId="177" fontId="62" fillId="37" borderId="13" xfId="121" applyNumberFormat="1" applyFont="1" applyFill="1" applyBorder="1" applyAlignment="1">
      <alignment vertical="center"/>
    </xf>
    <xf numFmtId="43" fontId="62" fillId="37" borderId="13" xfId="117" applyFont="1" applyFill="1" applyBorder="1" applyAlignment="1">
      <alignment vertical="center"/>
    </xf>
    <xf numFmtId="172" fontId="62" fillId="0" borderId="13" xfId="121" applyFont="1" applyBorder="1" applyAlignment="1">
      <alignment vertical="center"/>
    </xf>
    <xf numFmtId="178" fontId="62" fillId="0" borderId="13" xfId="121" applyNumberFormat="1" applyFont="1" applyBorder="1" applyAlignment="1">
      <alignment vertical="center"/>
    </xf>
    <xf numFmtId="175" fontId="62" fillId="0" borderId="13" xfId="121" applyNumberFormat="1" applyFont="1" applyBorder="1" applyAlignment="1">
      <alignment vertical="center"/>
    </xf>
    <xf numFmtId="170" fontId="62" fillId="31" borderId="13" xfId="117" applyNumberFormat="1" applyFont="1" applyFill="1" applyBorder="1" applyAlignment="1">
      <alignment vertical="center"/>
    </xf>
    <xf numFmtId="43" fontId="62" fillId="0" borderId="13" xfId="121" applyNumberFormat="1" applyFont="1" applyBorder="1" applyAlignment="1">
      <alignment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172" fontId="62" fillId="38" borderId="13" xfId="121" applyFont="1" applyFill="1" applyBorder="1" applyAlignment="1">
      <alignment vertical="center"/>
    </xf>
    <xf numFmtId="0" fontId="61" fillId="0" borderId="0" xfId="0" applyFont="1" applyAlignment="1">
      <alignment vertical="center"/>
    </xf>
    <xf numFmtId="176" fontId="64" fillId="38" borderId="13" xfId="0" applyNumberFormat="1" applyFont="1" applyFill="1" applyBorder="1" applyAlignment="1">
      <alignment horizontal="center" vertical="center"/>
    </xf>
    <xf numFmtId="43" fontId="62" fillId="38" borderId="13" xfId="121" applyNumberFormat="1" applyFont="1" applyFill="1" applyBorder="1" applyAlignment="1">
      <alignment vertical="center"/>
    </xf>
    <xf numFmtId="0" fontId="64" fillId="38" borderId="13" xfId="0" applyFont="1" applyFill="1" applyBorder="1" applyAlignment="1">
      <alignment horizontal="center" vertical="center" wrapText="1"/>
    </xf>
    <xf numFmtId="0" fontId="62" fillId="38" borderId="13" xfId="0" applyFont="1" applyFill="1" applyBorder="1" applyAlignment="1">
      <alignment horizontal="center" vertical="center"/>
    </xf>
    <xf numFmtId="0" fontId="0" fillId="38" borderId="0" xfId="0" applyFill="1" applyAlignment="1">
      <alignment vertical="center"/>
    </xf>
    <xf numFmtId="0" fontId="62" fillId="38" borderId="0" xfId="0" applyFont="1" applyFill="1" applyAlignment="1">
      <alignment vertical="center"/>
    </xf>
    <xf numFmtId="0" fontId="17" fillId="38" borderId="0" xfId="0" applyNumberFormat="1" applyFont="1" applyFill="1" applyBorder="1" applyAlignment="1" applyProtection="1">
      <alignment horizontal="center" vertical="center"/>
    </xf>
    <xf numFmtId="0" fontId="17" fillId="38" borderId="0" xfId="0" applyNumberFormat="1" applyFont="1" applyFill="1" applyBorder="1" applyAlignment="1" applyProtection="1">
      <alignment vertical="center"/>
    </xf>
    <xf numFmtId="0" fontId="72" fillId="38" borderId="0" xfId="0" applyFont="1" applyFill="1" applyAlignment="1">
      <alignment vertical="center"/>
    </xf>
    <xf numFmtId="0" fontId="62" fillId="38" borderId="0" xfId="0" applyFont="1" applyFill="1" applyAlignment="1">
      <alignment horizontal="center" vertical="center"/>
    </xf>
    <xf numFmtId="2" fontId="62" fillId="38" borderId="13" xfId="0" applyNumberFormat="1" applyFont="1" applyFill="1" applyBorder="1" applyAlignment="1">
      <alignment horizontal="center" vertical="center"/>
    </xf>
    <xf numFmtId="167" fontId="62" fillId="38" borderId="0" xfId="0" applyNumberFormat="1" applyFont="1" applyFill="1" applyBorder="1" applyAlignment="1">
      <alignment horizontal="center" vertical="center"/>
    </xf>
    <xf numFmtId="0" fontId="73" fillId="38" borderId="0" xfId="0" applyFont="1" applyFill="1" applyAlignment="1">
      <alignment horizontal="center" vertical="center"/>
    </xf>
    <xf numFmtId="170" fontId="62" fillId="38" borderId="0" xfId="117" applyNumberFormat="1" applyFont="1" applyFill="1" applyAlignment="1">
      <alignment horizontal="center" vertical="center"/>
    </xf>
    <xf numFmtId="0" fontId="73" fillId="38" borderId="0" xfId="0" applyFont="1" applyFill="1" applyAlignment="1">
      <alignment vertical="center"/>
    </xf>
    <xf numFmtId="172" fontId="17" fillId="0" borderId="13" xfId="121" applyFont="1" applyFill="1" applyBorder="1" applyAlignment="1">
      <alignment vertical="center"/>
    </xf>
    <xf numFmtId="172" fontId="62" fillId="0" borderId="13" xfId="121" applyFont="1" applyFill="1" applyBorder="1" applyAlignment="1">
      <alignment vertical="center"/>
    </xf>
    <xf numFmtId="0" fontId="62" fillId="0" borderId="13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 wrapText="1"/>
    </xf>
    <xf numFmtId="0" fontId="0" fillId="0" borderId="13" xfId="0" applyBorder="1"/>
    <xf numFmtId="49" fontId="0" fillId="0" borderId="0" xfId="0" applyNumberFormat="1" applyAlignment="1">
      <alignment vertical="center"/>
    </xf>
    <xf numFmtId="0" fontId="97" fillId="35" borderId="0" xfId="0" applyFont="1" applyFill="1" applyAlignment="1">
      <alignment horizontal="center" vertical="center"/>
    </xf>
    <xf numFmtId="43" fontId="62" fillId="0" borderId="0" xfId="0" applyNumberFormat="1" applyFont="1" applyAlignment="1">
      <alignment horizontal="center" vertical="center"/>
    </xf>
    <xf numFmtId="43" fontId="62" fillId="38" borderId="0" xfId="0" applyNumberFormat="1" applyFont="1" applyFill="1" applyAlignment="1">
      <alignment horizontal="center" vertical="center"/>
    </xf>
    <xf numFmtId="0" fontId="64" fillId="34" borderId="38" xfId="0" applyFont="1" applyFill="1" applyBorder="1" applyAlignment="1">
      <alignment horizontal="center" vertical="center"/>
    </xf>
    <xf numFmtId="0" fontId="64" fillId="34" borderId="39" xfId="0" applyFont="1" applyFill="1" applyBorder="1" applyAlignment="1">
      <alignment horizontal="center" vertical="center"/>
    </xf>
    <xf numFmtId="0" fontId="61" fillId="0" borderId="18" xfId="0" applyFont="1" applyBorder="1" applyAlignment="1">
      <alignment horizontal="center" vertical="center"/>
    </xf>
    <xf numFmtId="0" fontId="61" fillId="0" borderId="19" xfId="0" applyFont="1" applyBorder="1" applyAlignment="1">
      <alignment horizontal="center" vertical="center"/>
    </xf>
    <xf numFmtId="0" fontId="1" fillId="0" borderId="19" xfId="166" applyBorder="1" applyAlignment="1" applyProtection="1">
      <alignment horizontal="center" vertical="center"/>
    </xf>
    <xf numFmtId="0" fontId="62" fillId="0" borderId="38" xfId="0" applyFont="1" applyFill="1" applyBorder="1" applyAlignment="1">
      <alignment horizontal="center" vertical="center"/>
    </xf>
    <xf numFmtId="0" fontId="62" fillId="0" borderId="39" xfId="0" applyFont="1" applyFill="1" applyBorder="1" applyAlignment="1">
      <alignment horizontal="center" vertical="center"/>
    </xf>
    <xf numFmtId="0" fontId="64" fillId="34" borderId="40" xfId="0" applyFont="1" applyFill="1" applyBorder="1" applyAlignment="1">
      <alignment horizontal="center" vertical="center"/>
    </xf>
    <xf numFmtId="0" fontId="64" fillId="34" borderId="22" xfId="0" applyFont="1" applyFill="1" applyBorder="1" applyAlignment="1">
      <alignment horizontal="center" vertical="center"/>
    </xf>
    <xf numFmtId="0" fontId="64" fillId="34" borderId="41" xfId="0" applyFont="1" applyFill="1" applyBorder="1" applyAlignment="1">
      <alignment horizontal="center" vertical="center"/>
    </xf>
    <xf numFmtId="0" fontId="64" fillId="34" borderId="13" xfId="0" applyFont="1" applyFill="1" applyBorder="1" applyAlignment="1">
      <alignment horizontal="center" vertical="center" wrapText="1"/>
    </xf>
    <xf numFmtId="0" fontId="90" fillId="34" borderId="38" xfId="0" applyFont="1" applyFill="1" applyBorder="1" applyAlignment="1">
      <alignment horizontal="center" vertical="center"/>
    </xf>
    <xf numFmtId="0" fontId="90" fillId="34" borderId="39" xfId="0" applyFont="1" applyFill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1" fillId="0" borderId="0" xfId="166" applyBorder="1" applyAlignment="1" applyProtection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/>
    </xf>
    <xf numFmtId="0" fontId="63" fillId="38" borderId="13" xfId="0" applyFont="1" applyFill="1" applyBorder="1" applyAlignment="1">
      <alignment horizontal="center" vertical="center"/>
    </xf>
    <xf numFmtId="0" fontId="63" fillId="0" borderId="13" xfId="0" applyFont="1" applyBorder="1" applyAlignment="1">
      <alignment horizontal="center" vertical="center"/>
    </xf>
    <xf numFmtId="0" fontId="62" fillId="0" borderId="17" xfId="0" applyFont="1" applyBorder="1" applyAlignment="1">
      <alignment horizontal="center" vertical="center" textRotation="90"/>
    </xf>
    <xf numFmtId="0" fontId="62" fillId="0" borderId="21" xfId="0" applyFont="1" applyBorder="1" applyAlignment="1">
      <alignment horizontal="center" vertical="center" textRotation="90"/>
    </xf>
    <xf numFmtId="0" fontId="62" fillId="0" borderId="22" xfId="0" applyFont="1" applyBorder="1" applyAlignment="1">
      <alignment horizontal="center" vertical="center" textRotation="90"/>
    </xf>
    <xf numFmtId="0" fontId="64" fillId="0" borderId="10" xfId="0" applyFont="1" applyBorder="1" applyAlignment="1">
      <alignment horizontal="center" vertical="center" wrapText="1"/>
    </xf>
    <xf numFmtId="0" fontId="64" fillId="0" borderId="11" xfId="0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64" fillId="0" borderId="13" xfId="0" applyFont="1" applyBorder="1" applyAlignment="1">
      <alignment horizontal="center" vertical="center" wrapText="1"/>
    </xf>
    <xf numFmtId="0" fontId="62" fillId="0" borderId="40" xfId="0" applyFont="1" applyBorder="1" applyAlignment="1">
      <alignment horizontal="center" vertical="center" textRotation="180"/>
    </xf>
    <xf numFmtId="0" fontId="62" fillId="0" borderId="21" xfId="0" applyFont="1" applyBorder="1" applyAlignment="1">
      <alignment horizontal="center" vertical="center" textRotation="180"/>
    </xf>
    <xf numFmtId="0" fontId="62" fillId="0" borderId="22" xfId="0" applyFont="1" applyBorder="1" applyAlignment="1">
      <alignment horizontal="center" vertical="center" textRotation="180"/>
    </xf>
    <xf numFmtId="0" fontId="62" fillId="0" borderId="13" xfId="0" applyFont="1" applyBorder="1" applyAlignment="1">
      <alignment horizontal="center" vertical="center" wrapText="1"/>
    </xf>
    <xf numFmtId="0" fontId="62" fillId="0" borderId="13" xfId="0" applyFont="1" applyBorder="1" applyAlignment="1">
      <alignment horizontal="center" vertical="center" textRotation="90"/>
    </xf>
    <xf numFmtId="0" fontId="62" fillId="0" borderId="40" xfId="0" applyFont="1" applyBorder="1" applyAlignment="1">
      <alignment horizontal="center" vertical="center" wrapText="1"/>
    </xf>
    <xf numFmtId="0" fontId="62" fillId="0" borderId="21" xfId="0" applyFont="1" applyBorder="1" applyAlignment="1">
      <alignment horizontal="center" vertical="center" wrapText="1"/>
    </xf>
    <xf numFmtId="0" fontId="62" fillId="0" borderId="22" xfId="0" applyFont="1" applyBorder="1" applyAlignment="1">
      <alignment horizontal="center" vertical="center" wrapText="1"/>
    </xf>
    <xf numFmtId="0" fontId="62" fillId="0" borderId="13" xfId="0" applyFont="1" applyBorder="1" applyAlignment="1">
      <alignment horizontal="center" vertical="center" textRotation="180"/>
    </xf>
    <xf numFmtId="0" fontId="63" fillId="38" borderId="10" xfId="0" applyFont="1" applyFill="1" applyBorder="1" applyAlignment="1">
      <alignment horizontal="center" vertical="center"/>
    </xf>
    <xf numFmtId="0" fontId="63" fillId="38" borderId="11" xfId="0" applyFont="1" applyFill="1" applyBorder="1" applyAlignment="1">
      <alignment horizontal="center" vertical="center"/>
    </xf>
    <xf numFmtId="0" fontId="63" fillId="38" borderId="12" xfId="0" applyFont="1" applyFill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0" fontId="62" fillId="0" borderId="12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/>
    </xf>
    <xf numFmtId="0" fontId="62" fillId="0" borderId="16" xfId="0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2" fillId="0" borderId="24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62" fillId="0" borderId="20" xfId="0" applyFont="1" applyBorder="1" applyAlignment="1">
      <alignment horizontal="center"/>
    </xf>
    <xf numFmtId="0" fontId="62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68" fillId="0" borderId="13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12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62" fillId="0" borderId="17" xfId="0" applyFont="1" applyBorder="1" applyAlignment="1">
      <alignment horizontal="center" vertical="center"/>
    </xf>
    <xf numFmtId="0" fontId="62" fillId="0" borderId="22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/>
    </xf>
    <xf numFmtId="0" fontId="69" fillId="0" borderId="12" xfId="0" applyFont="1" applyBorder="1" applyAlignment="1">
      <alignment horizont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72" fillId="38" borderId="0" xfId="0" applyFont="1" applyFill="1" applyAlignment="1">
      <alignment horizontal="center" vertical="center" wrapText="1"/>
    </xf>
    <xf numFmtId="0" fontId="62" fillId="38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38" borderId="0" xfId="0" applyNumberFormat="1" applyFont="1" applyFill="1" applyBorder="1" applyAlignment="1" applyProtection="1">
      <alignment horizontal="left" vertical="center" wrapText="1"/>
    </xf>
    <xf numFmtId="2" fontId="17" fillId="0" borderId="0" xfId="0" applyNumberFormat="1" applyFont="1" applyFill="1" applyBorder="1" applyAlignment="1" applyProtection="1">
      <alignment horizontal="left" vertical="center"/>
    </xf>
    <xf numFmtId="0" fontId="64" fillId="0" borderId="30" xfId="0" applyFont="1" applyBorder="1" applyAlignment="1">
      <alignment horizontal="center" vertical="center"/>
    </xf>
    <xf numFmtId="0" fontId="64" fillId="0" borderId="31" xfId="0" applyFont="1" applyBorder="1" applyAlignment="1">
      <alignment horizontal="center" vertical="center"/>
    </xf>
    <xf numFmtId="0" fontId="64" fillId="0" borderId="32" xfId="0" applyFont="1" applyBorder="1" applyAlignment="1">
      <alignment horizontal="center" vertical="center"/>
    </xf>
    <xf numFmtId="0" fontId="62" fillId="0" borderId="33" xfId="0" applyFont="1" applyBorder="1" applyAlignment="1">
      <alignment horizontal="right" vertical="center"/>
    </xf>
    <xf numFmtId="0" fontId="62" fillId="0" borderId="0" xfId="0" applyFont="1" applyBorder="1" applyAlignment="1">
      <alignment horizontal="right" vertical="center"/>
    </xf>
    <xf numFmtId="0" fontId="62" fillId="0" borderId="34" xfId="0" applyFont="1" applyBorder="1" applyAlignment="1">
      <alignment horizontal="right" vertical="center"/>
    </xf>
    <xf numFmtId="0" fontId="62" fillId="0" borderId="35" xfId="0" applyFont="1" applyBorder="1" applyAlignment="1">
      <alignment horizontal="right" vertical="center"/>
    </xf>
    <xf numFmtId="0" fontId="62" fillId="0" borderId="36" xfId="0" applyFont="1" applyBorder="1" applyAlignment="1">
      <alignment horizontal="right" vertical="center"/>
    </xf>
    <xf numFmtId="0" fontId="62" fillId="0" borderId="37" xfId="0" applyFont="1" applyBorder="1" applyAlignment="1">
      <alignment horizontal="right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7" fillId="32" borderId="0" xfId="0" applyNumberFormat="1" applyFont="1" applyFill="1" applyBorder="1" applyAlignment="1" applyProtection="1">
      <alignment horizontal="center" vertical="center"/>
    </xf>
    <xf numFmtId="0" fontId="62" fillId="0" borderId="0" xfId="0" applyFont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right" vertical="center"/>
    </xf>
    <xf numFmtId="0" fontId="17" fillId="38" borderId="0" xfId="0" applyNumberFormat="1" applyFont="1" applyFill="1" applyBorder="1" applyAlignment="1" applyProtection="1">
      <alignment horizontal="center" vertical="center" wrapText="1"/>
    </xf>
    <xf numFmtId="0" fontId="17" fillId="38" borderId="0" xfId="0" applyNumberFormat="1" applyFont="1" applyFill="1" applyBorder="1" applyAlignment="1" applyProtection="1">
      <alignment horizontal="center" vertical="center"/>
    </xf>
    <xf numFmtId="170" fontId="62" fillId="31" borderId="0" xfId="117" applyNumberFormat="1" applyFont="1" applyFill="1" applyBorder="1" applyAlignment="1">
      <alignment horizontal="right" vertical="center"/>
    </xf>
    <xf numFmtId="0" fontId="25" fillId="32" borderId="0" xfId="0" applyNumberFormat="1" applyFont="1" applyFill="1" applyBorder="1" applyAlignment="1" applyProtection="1">
      <alignment horizontal="center" vertical="center" wrapText="1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horizontal="left" vertical="center"/>
    </xf>
    <xf numFmtId="0" fontId="16" fillId="0" borderId="25" xfId="0" applyNumberFormat="1" applyFont="1" applyFill="1" applyBorder="1" applyAlignment="1" applyProtection="1">
      <alignment horizontal="right" vertical="center"/>
    </xf>
    <xf numFmtId="0" fontId="16" fillId="0" borderId="26" xfId="0" applyNumberFormat="1" applyFont="1" applyFill="1" applyBorder="1" applyAlignment="1" applyProtection="1">
      <alignment horizontal="right" vertical="center"/>
    </xf>
    <xf numFmtId="0" fontId="17" fillId="38" borderId="0" xfId="0" applyNumberFormat="1" applyFont="1" applyFill="1" applyBorder="1" applyAlignment="1" applyProtection="1">
      <alignment horizontal="right" vertical="center"/>
    </xf>
    <xf numFmtId="0" fontId="62" fillId="0" borderId="0" xfId="0" applyFont="1" applyAlignment="1">
      <alignment horizontal="right" vertical="center"/>
    </xf>
    <xf numFmtId="0" fontId="17" fillId="32" borderId="0" xfId="0" applyNumberFormat="1" applyFont="1" applyFill="1" applyBorder="1" applyAlignment="1" applyProtection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64" fillId="0" borderId="13" xfId="0" applyFont="1" applyBorder="1" applyAlignment="1">
      <alignment horizontal="center"/>
    </xf>
    <xf numFmtId="0" fontId="64" fillId="0" borderId="1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62" fillId="0" borderId="13" xfId="0" applyFont="1" applyBorder="1" applyAlignment="1">
      <alignment horizontal="left"/>
    </xf>
    <xf numFmtId="0" fontId="36" fillId="0" borderId="0" xfId="232" applyFont="1" applyBorder="1" applyAlignment="1">
      <alignment horizontal="center"/>
    </xf>
    <xf numFmtId="0" fontId="62" fillId="38" borderId="19" xfId="0" applyFont="1" applyFill="1" applyBorder="1" applyAlignment="1">
      <alignment horizontal="center" vertical="center" wrapText="1"/>
    </xf>
    <xf numFmtId="0" fontId="62" fillId="0" borderId="13" xfId="0" applyFont="1" applyFill="1" applyBorder="1" applyAlignment="1">
      <alignment horizontal="left" vertical="center"/>
    </xf>
    <xf numFmtId="0" fontId="62" fillId="0" borderId="13" xfId="0" applyFont="1" applyBorder="1" applyAlignment="1">
      <alignment horizontal="left" vertical="center"/>
    </xf>
    <xf numFmtId="0" fontId="17" fillId="0" borderId="15" xfId="0" applyNumberFormat="1" applyFont="1" applyFill="1" applyBorder="1" applyAlignment="1" applyProtection="1">
      <alignment horizontal="left" vertical="center"/>
    </xf>
    <xf numFmtId="0" fontId="73" fillId="0" borderId="0" xfId="0" applyFont="1" applyBorder="1" applyAlignment="1">
      <alignment horizontal="center" vertical="top" wrapText="1"/>
    </xf>
    <xf numFmtId="0" fontId="73" fillId="0" borderId="30" xfId="0" applyFont="1" applyBorder="1" applyAlignment="1">
      <alignment horizontal="center" vertical="center"/>
    </xf>
    <xf numFmtId="0" fontId="73" fillId="0" borderId="31" xfId="0" applyFont="1" applyBorder="1" applyAlignment="1">
      <alignment horizontal="center" vertical="center"/>
    </xf>
    <xf numFmtId="0" fontId="73" fillId="0" borderId="32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73" fillId="0" borderId="34" xfId="0" applyFont="1" applyBorder="1" applyAlignment="1">
      <alignment horizontal="center" vertical="center"/>
    </xf>
    <xf numFmtId="0" fontId="17" fillId="35" borderId="25" xfId="0" applyNumberFormat="1" applyFont="1" applyFill="1" applyBorder="1" applyAlignment="1" applyProtection="1">
      <alignment horizontal="center" vertical="center"/>
    </xf>
    <xf numFmtId="0" fontId="17" fillId="35" borderId="26" xfId="0" applyNumberFormat="1" applyFont="1" applyFill="1" applyBorder="1" applyAlignment="1" applyProtection="1">
      <alignment horizontal="center" vertical="center"/>
    </xf>
    <xf numFmtId="0" fontId="17" fillId="35" borderId="27" xfId="0" applyNumberFormat="1" applyFont="1" applyFill="1" applyBorder="1" applyAlignment="1" applyProtection="1">
      <alignment horizontal="center" vertical="center"/>
    </xf>
    <xf numFmtId="0" fontId="73" fillId="38" borderId="0" xfId="0" applyFont="1" applyFill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2" fontId="16" fillId="0" borderId="0" xfId="0" applyNumberFormat="1" applyFont="1" applyFill="1" applyBorder="1" applyAlignment="1" applyProtection="1">
      <alignment horizontal="left" vertical="center"/>
    </xf>
  </cellXfs>
  <cellStyles count="273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1 5" xfId="4" xr:uid="{00000000-0005-0000-0000-000003000000}"/>
    <cellStyle name="20% - Accent2 2" xfId="5" xr:uid="{00000000-0005-0000-0000-000004000000}"/>
    <cellStyle name="20% - Accent2 3" xfId="6" xr:uid="{00000000-0005-0000-0000-000005000000}"/>
    <cellStyle name="20% - Accent2 4" xfId="7" xr:uid="{00000000-0005-0000-0000-000006000000}"/>
    <cellStyle name="20% - Accent2 5" xfId="8" xr:uid="{00000000-0005-0000-0000-000007000000}"/>
    <cellStyle name="20% - Accent3 2" xfId="9" xr:uid="{00000000-0005-0000-0000-000008000000}"/>
    <cellStyle name="20% - Accent3 3" xfId="10" xr:uid="{00000000-0005-0000-0000-000009000000}"/>
    <cellStyle name="20% - Accent3 4" xfId="11" xr:uid="{00000000-0005-0000-0000-00000A000000}"/>
    <cellStyle name="20% - Accent3 5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4 4" xfId="15" xr:uid="{00000000-0005-0000-0000-00000E000000}"/>
    <cellStyle name="20% - Accent4 5" xfId="16" xr:uid="{00000000-0005-0000-0000-00000F000000}"/>
    <cellStyle name="20% - Accent4 6" xfId="17" xr:uid="{00000000-0005-0000-0000-000010000000}"/>
    <cellStyle name="20% - Accent5 2" xfId="18" xr:uid="{00000000-0005-0000-0000-000011000000}"/>
    <cellStyle name="20% - Accent5 3" xfId="19" xr:uid="{00000000-0005-0000-0000-000012000000}"/>
    <cellStyle name="20% - Accent5 4" xfId="20" xr:uid="{00000000-0005-0000-0000-000013000000}"/>
    <cellStyle name="20% - Accent5 5" xfId="21" xr:uid="{00000000-0005-0000-0000-000014000000}"/>
    <cellStyle name="20% - Accent6 2" xfId="22" xr:uid="{00000000-0005-0000-0000-000015000000}"/>
    <cellStyle name="20% - Accent6 3" xfId="23" xr:uid="{00000000-0005-0000-0000-000016000000}"/>
    <cellStyle name="20% - Accent6 4" xfId="24" xr:uid="{00000000-0005-0000-0000-000017000000}"/>
    <cellStyle name="20% - Accent6 5" xfId="25" xr:uid="{00000000-0005-0000-0000-000018000000}"/>
    <cellStyle name="40% - Accent1 2" xfId="26" xr:uid="{00000000-0005-0000-0000-000019000000}"/>
    <cellStyle name="40% - Accent1 3" xfId="27" xr:uid="{00000000-0005-0000-0000-00001A000000}"/>
    <cellStyle name="40% - Accent1 4" xfId="28" xr:uid="{00000000-0005-0000-0000-00001B000000}"/>
    <cellStyle name="40% - Accent1 5" xfId="29" xr:uid="{00000000-0005-0000-0000-00001C000000}"/>
    <cellStyle name="40% - Accent1 6" xfId="30" xr:uid="{00000000-0005-0000-0000-00001D000000}"/>
    <cellStyle name="40% - Accent2 2" xfId="31" xr:uid="{00000000-0005-0000-0000-00001E000000}"/>
    <cellStyle name="40% - Accent2 3" xfId="32" xr:uid="{00000000-0005-0000-0000-00001F000000}"/>
    <cellStyle name="40% - Accent2 4" xfId="33" xr:uid="{00000000-0005-0000-0000-000020000000}"/>
    <cellStyle name="40% - Accent2 5" xfId="34" xr:uid="{00000000-0005-0000-0000-000021000000}"/>
    <cellStyle name="40% - Accent2 6" xfId="35" xr:uid="{00000000-0005-0000-0000-000022000000}"/>
    <cellStyle name="40% - Accent3 2" xfId="36" xr:uid="{00000000-0005-0000-0000-000023000000}"/>
    <cellStyle name="40% - Accent3 3" xfId="37" xr:uid="{00000000-0005-0000-0000-000024000000}"/>
    <cellStyle name="40% - Accent3 4" xfId="38" xr:uid="{00000000-0005-0000-0000-000025000000}"/>
    <cellStyle name="40% - Accent3 5" xfId="39" xr:uid="{00000000-0005-0000-0000-000026000000}"/>
    <cellStyle name="40% - Accent4 2" xfId="40" xr:uid="{00000000-0005-0000-0000-000027000000}"/>
    <cellStyle name="40% - Accent4 3" xfId="41" xr:uid="{00000000-0005-0000-0000-000028000000}"/>
    <cellStyle name="40% - Accent4 4" xfId="42" xr:uid="{00000000-0005-0000-0000-000029000000}"/>
    <cellStyle name="40% - Accent4 5" xfId="43" xr:uid="{00000000-0005-0000-0000-00002A000000}"/>
    <cellStyle name="40% - Accent5 2" xfId="44" xr:uid="{00000000-0005-0000-0000-00002B000000}"/>
    <cellStyle name="40% - Accent5 3" xfId="45" xr:uid="{00000000-0005-0000-0000-00002C000000}"/>
    <cellStyle name="40% - Accent5 4" xfId="46" xr:uid="{00000000-0005-0000-0000-00002D000000}"/>
    <cellStyle name="40% - Accent5 5" xfId="47" xr:uid="{00000000-0005-0000-0000-00002E000000}"/>
    <cellStyle name="40% - Accent5 6" xfId="48" xr:uid="{00000000-0005-0000-0000-00002F000000}"/>
    <cellStyle name="40% - Accent6 2" xfId="49" xr:uid="{00000000-0005-0000-0000-000030000000}"/>
    <cellStyle name="40% - Accent6 3" xfId="50" xr:uid="{00000000-0005-0000-0000-000031000000}"/>
    <cellStyle name="40% - Accent6 4" xfId="51" xr:uid="{00000000-0005-0000-0000-000032000000}"/>
    <cellStyle name="40% - Accent6 5" xfId="52" xr:uid="{00000000-0005-0000-0000-000033000000}"/>
    <cellStyle name="60% - Accent1 2" xfId="53" xr:uid="{00000000-0005-0000-0000-000034000000}"/>
    <cellStyle name="60% - Accent1 3" xfId="54" xr:uid="{00000000-0005-0000-0000-000035000000}"/>
    <cellStyle name="60% - Accent1 4" xfId="55" xr:uid="{00000000-0005-0000-0000-000036000000}"/>
    <cellStyle name="60% - Accent1 5" xfId="56" xr:uid="{00000000-0005-0000-0000-000037000000}"/>
    <cellStyle name="60% - Accent2 2" xfId="57" xr:uid="{00000000-0005-0000-0000-000038000000}"/>
    <cellStyle name="60% - Accent2 3" xfId="58" xr:uid="{00000000-0005-0000-0000-000039000000}"/>
    <cellStyle name="60% - Accent2 4" xfId="59" xr:uid="{00000000-0005-0000-0000-00003A000000}"/>
    <cellStyle name="60% - Accent2 5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3 4" xfId="63" xr:uid="{00000000-0005-0000-0000-00003E000000}"/>
    <cellStyle name="60% - Accent3 5" xfId="64" xr:uid="{00000000-0005-0000-0000-00003F000000}"/>
    <cellStyle name="60% - Accent4 2" xfId="65" xr:uid="{00000000-0005-0000-0000-000040000000}"/>
    <cellStyle name="60% - Accent4 3" xfId="66" xr:uid="{00000000-0005-0000-0000-000041000000}"/>
    <cellStyle name="60% - Accent4 4" xfId="67" xr:uid="{00000000-0005-0000-0000-000042000000}"/>
    <cellStyle name="60% - Accent4 5" xfId="68" xr:uid="{00000000-0005-0000-0000-000043000000}"/>
    <cellStyle name="60% - Accent5 2" xfId="69" xr:uid="{00000000-0005-0000-0000-000044000000}"/>
    <cellStyle name="60% - Accent5 3" xfId="70" xr:uid="{00000000-0005-0000-0000-000045000000}"/>
    <cellStyle name="60% - Accent5 4" xfId="71" xr:uid="{00000000-0005-0000-0000-000046000000}"/>
    <cellStyle name="60% - Accent5 5" xfId="72" xr:uid="{00000000-0005-0000-0000-000047000000}"/>
    <cellStyle name="60% - Accent6 2" xfId="73" xr:uid="{00000000-0005-0000-0000-000048000000}"/>
    <cellStyle name="60% - Accent6 3" xfId="74" xr:uid="{00000000-0005-0000-0000-000049000000}"/>
    <cellStyle name="60% - Accent6 4" xfId="75" xr:uid="{00000000-0005-0000-0000-00004A000000}"/>
    <cellStyle name="60% - Accent6 5" xfId="76" xr:uid="{00000000-0005-0000-0000-00004B000000}"/>
    <cellStyle name="Accent1 2" xfId="77" xr:uid="{00000000-0005-0000-0000-00004C000000}"/>
    <cellStyle name="Accent1 3" xfId="78" xr:uid="{00000000-0005-0000-0000-00004D000000}"/>
    <cellStyle name="Accent1 4" xfId="79" xr:uid="{00000000-0005-0000-0000-00004E000000}"/>
    <cellStyle name="Accent1 5" xfId="80" xr:uid="{00000000-0005-0000-0000-00004F000000}"/>
    <cellStyle name="Accent2 2" xfId="81" xr:uid="{00000000-0005-0000-0000-000050000000}"/>
    <cellStyle name="Accent2 3" xfId="82" xr:uid="{00000000-0005-0000-0000-000051000000}"/>
    <cellStyle name="Accent2 4" xfId="83" xr:uid="{00000000-0005-0000-0000-000052000000}"/>
    <cellStyle name="Accent2 5" xfId="84" xr:uid="{00000000-0005-0000-0000-000053000000}"/>
    <cellStyle name="Accent3 2" xfId="85" xr:uid="{00000000-0005-0000-0000-000054000000}"/>
    <cellStyle name="Accent3 3" xfId="86" xr:uid="{00000000-0005-0000-0000-000055000000}"/>
    <cellStyle name="Accent3 4" xfId="87" xr:uid="{00000000-0005-0000-0000-000056000000}"/>
    <cellStyle name="Accent3 5" xfId="88" xr:uid="{00000000-0005-0000-0000-000057000000}"/>
    <cellStyle name="Accent4 2" xfId="89" xr:uid="{00000000-0005-0000-0000-000058000000}"/>
    <cellStyle name="Accent4 3" xfId="90" xr:uid="{00000000-0005-0000-0000-000059000000}"/>
    <cellStyle name="Accent4 4" xfId="91" xr:uid="{00000000-0005-0000-0000-00005A000000}"/>
    <cellStyle name="Accent4 5" xfId="92" xr:uid="{00000000-0005-0000-0000-00005B000000}"/>
    <cellStyle name="Accent5 2" xfId="93" xr:uid="{00000000-0005-0000-0000-00005C000000}"/>
    <cellStyle name="Accent5 3" xfId="94" xr:uid="{00000000-0005-0000-0000-00005D000000}"/>
    <cellStyle name="Accent5 4" xfId="95" xr:uid="{00000000-0005-0000-0000-00005E000000}"/>
    <cellStyle name="Accent5 5" xfId="96" xr:uid="{00000000-0005-0000-0000-00005F000000}"/>
    <cellStyle name="Accent6 2" xfId="97" xr:uid="{00000000-0005-0000-0000-000060000000}"/>
    <cellStyle name="Accent6 3" xfId="98" xr:uid="{00000000-0005-0000-0000-000061000000}"/>
    <cellStyle name="Accent6 4" xfId="99" xr:uid="{00000000-0005-0000-0000-000062000000}"/>
    <cellStyle name="Accent6 5" xfId="100" xr:uid="{00000000-0005-0000-0000-000063000000}"/>
    <cellStyle name="Bad 2" xfId="101" xr:uid="{00000000-0005-0000-0000-000064000000}"/>
    <cellStyle name="Bad 3" xfId="102" xr:uid="{00000000-0005-0000-0000-000065000000}"/>
    <cellStyle name="Bad 4" xfId="103" xr:uid="{00000000-0005-0000-0000-000066000000}"/>
    <cellStyle name="Bad 5" xfId="104" xr:uid="{00000000-0005-0000-0000-000067000000}"/>
    <cellStyle name="Calculation 2" xfId="105" xr:uid="{00000000-0005-0000-0000-000068000000}"/>
    <cellStyle name="Calculation 2 2" xfId="106" xr:uid="{00000000-0005-0000-0000-000069000000}"/>
    <cellStyle name="Calculation 3" xfId="107" xr:uid="{00000000-0005-0000-0000-00006A000000}"/>
    <cellStyle name="Calculation 3 2" xfId="108" xr:uid="{00000000-0005-0000-0000-00006B000000}"/>
    <cellStyle name="Calculation 4" xfId="109" xr:uid="{00000000-0005-0000-0000-00006C000000}"/>
    <cellStyle name="Calculation 4 2" xfId="110" xr:uid="{00000000-0005-0000-0000-00006D000000}"/>
    <cellStyle name="Calculation 5" xfId="111" xr:uid="{00000000-0005-0000-0000-00006E000000}"/>
    <cellStyle name="Calculation 5 2" xfId="112" xr:uid="{00000000-0005-0000-0000-00006F000000}"/>
    <cellStyle name="Check Cell 2" xfId="113" xr:uid="{00000000-0005-0000-0000-000070000000}"/>
    <cellStyle name="Check Cell 3" xfId="114" xr:uid="{00000000-0005-0000-0000-000071000000}"/>
    <cellStyle name="Check Cell 4" xfId="115" xr:uid="{00000000-0005-0000-0000-000072000000}"/>
    <cellStyle name="Check Cell 5" xfId="116" xr:uid="{00000000-0005-0000-0000-000073000000}"/>
    <cellStyle name="Comma" xfId="117" builtinId="3"/>
    <cellStyle name="Comma 10" xfId="118" xr:uid="{00000000-0005-0000-0000-000075000000}"/>
    <cellStyle name="Comma 11" xfId="119" xr:uid="{00000000-0005-0000-0000-000076000000}"/>
    <cellStyle name="Comma 12" xfId="120" xr:uid="{00000000-0005-0000-0000-000077000000}"/>
    <cellStyle name="Comma 13" xfId="121" xr:uid="{00000000-0005-0000-0000-000078000000}"/>
    <cellStyle name="Comma 14" xfId="122" xr:uid="{00000000-0005-0000-0000-000079000000}"/>
    <cellStyle name="Comma 2" xfId="123" xr:uid="{00000000-0005-0000-0000-00007A000000}"/>
    <cellStyle name="Comma 2 2" xfId="124" xr:uid="{00000000-0005-0000-0000-00007B000000}"/>
    <cellStyle name="Comma 2 2 2" xfId="125" xr:uid="{00000000-0005-0000-0000-00007C000000}"/>
    <cellStyle name="Comma 2 2 3" xfId="126" xr:uid="{00000000-0005-0000-0000-00007D000000}"/>
    <cellStyle name="Comma 2 2 4" xfId="127" xr:uid="{00000000-0005-0000-0000-00007E000000}"/>
    <cellStyle name="Comma 2 2 5" xfId="128" xr:uid="{00000000-0005-0000-0000-00007F000000}"/>
    <cellStyle name="Comma 2 3" xfId="129" xr:uid="{00000000-0005-0000-0000-000080000000}"/>
    <cellStyle name="Comma 2 4" xfId="130" xr:uid="{00000000-0005-0000-0000-000081000000}"/>
    <cellStyle name="Comma 2 5" xfId="131" xr:uid="{00000000-0005-0000-0000-000082000000}"/>
    <cellStyle name="Comma 2 6" xfId="132" xr:uid="{00000000-0005-0000-0000-000083000000}"/>
    <cellStyle name="Comma 3" xfId="133" xr:uid="{00000000-0005-0000-0000-000084000000}"/>
    <cellStyle name="Comma 3 2" xfId="134" xr:uid="{00000000-0005-0000-0000-000085000000}"/>
    <cellStyle name="Comma 4" xfId="135" xr:uid="{00000000-0005-0000-0000-000086000000}"/>
    <cellStyle name="Comma 5" xfId="136" xr:uid="{00000000-0005-0000-0000-000087000000}"/>
    <cellStyle name="Comma 5 2" xfId="137" xr:uid="{00000000-0005-0000-0000-000088000000}"/>
    <cellStyle name="Comma 6" xfId="138" xr:uid="{00000000-0005-0000-0000-000089000000}"/>
    <cellStyle name="Comma 7" xfId="139" xr:uid="{00000000-0005-0000-0000-00008A000000}"/>
    <cellStyle name="Comma 8" xfId="140" xr:uid="{00000000-0005-0000-0000-00008B000000}"/>
    <cellStyle name="Comma 9" xfId="141" xr:uid="{00000000-0005-0000-0000-00008C000000}"/>
    <cellStyle name="Explanatory Text 2" xfId="142" xr:uid="{00000000-0005-0000-0000-00008D000000}"/>
    <cellStyle name="Explanatory Text 3" xfId="143" xr:uid="{00000000-0005-0000-0000-00008E000000}"/>
    <cellStyle name="Explanatory Text 4" xfId="144" xr:uid="{00000000-0005-0000-0000-00008F000000}"/>
    <cellStyle name="Explanatory Text 5" xfId="145" xr:uid="{00000000-0005-0000-0000-000090000000}"/>
    <cellStyle name="Good 2" xfId="146" xr:uid="{00000000-0005-0000-0000-000091000000}"/>
    <cellStyle name="Good 3" xfId="147" xr:uid="{00000000-0005-0000-0000-000092000000}"/>
    <cellStyle name="Good 4" xfId="148" xr:uid="{00000000-0005-0000-0000-000093000000}"/>
    <cellStyle name="Good 5" xfId="149" xr:uid="{00000000-0005-0000-0000-000094000000}"/>
    <cellStyle name="Heading 1 2" xfId="150" xr:uid="{00000000-0005-0000-0000-000095000000}"/>
    <cellStyle name="Heading 1 3" xfId="151" xr:uid="{00000000-0005-0000-0000-000096000000}"/>
    <cellStyle name="Heading 1 4" xfId="152" xr:uid="{00000000-0005-0000-0000-000097000000}"/>
    <cellStyle name="Heading 1 5" xfId="153" xr:uid="{00000000-0005-0000-0000-000098000000}"/>
    <cellStyle name="Heading 2 2" xfId="154" xr:uid="{00000000-0005-0000-0000-000099000000}"/>
    <cellStyle name="Heading 2 3" xfId="155" xr:uid="{00000000-0005-0000-0000-00009A000000}"/>
    <cellStyle name="Heading 2 4" xfId="156" xr:uid="{00000000-0005-0000-0000-00009B000000}"/>
    <cellStyle name="Heading 2 5" xfId="157" xr:uid="{00000000-0005-0000-0000-00009C000000}"/>
    <cellStyle name="Heading 3 2" xfId="158" xr:uid="{00000000-0005-0000-0000-00009D000000}"/>
    <cellStyle name="Heading 3 3" xfId="159" xr:uid="{00000000-0005-0000-0000-00009E000000}"/>
    <cellStyle name="Heading 3 4" xfId="160" xr:uid="{00000000-0005-0000-0000-00009F000000}"/>
    <cellStyle name="Heading 3 5" xfId="161" xr:uid="{00000000-0005-0000-0000-0000A0000000}"/>
    <cellStyle name="Heading 4 2" xfId="162" xr:uid="{00000000-0005-0000-0000-0000A1000000}"/>
    <cellStyle name="Heading 4 3" xfId="163" xr:uid="{00000000-0005-0000-0000-0000A2000000}"/>
    <cellStyle name="Heading 4 4" xfId="164" xr:uid="{00000000-0005-0000-0000-0000A3000000}"/>
    <cellStyle name="Heading 4 5" xfId="165" xr:uid="{00000000-0005-0000-0000-0000A4000000}"/>
    <cellStyle name="Hyperlink" xfId="166" builtinId="8"/>
    <cellStyle name="Input 2" xfId="167" xr:uid="{00000000-0005-0000-0000-0000A6000000}"/>
    <cellStyle name="Input 2 2" xfId="168" xr:uid="{00000000-0005-0000-0000-0000A7000000}"/>
    <cellStyle name="Input 3" xfId="169" xr:uid="{00000000-0005-0000-0000-0000A8000000}"/>
    <cellStyle name="Input 3 2" xfId="170" xr:uid="{00000000-0005-0000-0000-0000A9000000}"/>
    <cellStyle name="Input 4" xfId="171" xr:uid="{00000000-0005-0000-0000-0000AA000000}"/>
    <cellStyle name="Input 4 2" xfId="172" xr:uid="{00000000-0005-0000-0000-0000AB000000}"/>
    <cellStyle name="Input 5" xfId="173" xr:uid="{00000000-0005-0000-0000-0000AC000000}"/>
    <cellStyle name="Input 5 2" xfId="174" xr:uid="{00000000-0005-0000-0000-0000AD000000}"/>
    <cellStyle name="Input 6" xfId="175" xr:uid="{00000000-0005-0000-0000-0000AE000000}"/>
    <cellStyle name="Linked Cell 2" xfId="176" xr:uid="{00000000-0005-0000-0000-0000AF000000}"/>
    <cellStyle name="Linked Cell 3" xfId="177" xr:uid="{00000000-0005-0000-0000-0000B0000000}"/>
    <cellStyle name="Linked Cell 4" xfId="178" xr:uid="{00000000-0005-0000-0000-0000B1000000}"/>
    <cellStyle name="Linked Cell 5" xfId="179" xr:uid="{00000000-0005-0000-0000-0000B2000000}"/>
    <cellStyle name="Neutral 2" xfId="180" xr:uid="{00000000-0005-0000-0000-0000B3000000}"/>
    <cellStyle name="Neutral 3" xfId="181" xr:uid="{00000000-0005-0000-0000-0000B4000000}"/>
    <cellStyle name="Neutral 4" xfId="182" xr:uid="{00000000-0005-0000-0000-0000B5000000}"/>
    <cellStyle name="Neutral 5" xfId="183" xr:uid="{00000000-0005-0000-0000-0000B6000000}"/>
    <cellStyle name="Neutral 6" xfId="184" xr:uid="{00000000-0005-0000-0000-0000B7000000}"/>
    <cellStyle name="Normal" xfId="0" builtinId="0"/>
    <cellStyle name="Normal 10" xfId="185" xr:uid="{00000000-0005-0000-0000-0000B9000000}"/>
    <cellStyle name="Normal 11" xfId="186" xr:uid="{00000000-0005-0000-0000-0000BA000000}"/>
    <cellStyle name="Normal 12" xfId="187" xr:uid="{00000000-0005-0000-0000-0000BB000000}"/>
    <cellStyle name="Normal 13" xfId="188" xr:uid="{00000000-0005-0000-0000-0000BC000000}"/>
    <cellStyle name="Normal 14" xfId="189" xr:uid="{00000000-0005-0000-0000-0000BD000000}"/>
    <cellStyle name="Normal 15" xfId="190" xr:uid="{00000000-0005-0000-0000-0000BE000000}"/>
    <cellStyle name="Normal 16" xfId="191" xr:uid="{00000000-0005-0000-0000-0000BF000000}"/>
    <cellStyle name="Normal 17" xfId="192" xr:uid="{00000000-0005-0000-0000-0000C0000000}"/>
    <cellStyle name="Normal 18" xfId="193" xr:uid="{00000000-0005-0000-0000-0000C1000000}"/>
    <cellStyle name="Normal 19" xfId="194" xr:uid="{00000000-0005-0000-0000-0000C2000000}"/>
    <cellStyle name="Normal 2" xfId="195" xr:uid="{00000000-0005-0000-0000-0000C3000000}"/>
    <cellStyle name="Normal 2 2" xfId="196" xr:uid="{00000000-0005-0000-0000-0000C4000000}"/>
    <cellStyle name="Normal 2 2 2" xfId="197" xr:uid="{00000000-0005-0000-0000-0000C5000000}"/>
    <cellStyle name="Normal 2 2 3" xfId="198" xr:uid="{00000000-0005-0000-0000-0000C6000000}"/>
    <cellStyle name="Normal 2 2 4" xfId="199" xr:uid="{00000000-0005-0000-0000-0000C7000000}"/>
    <cellStyle name="Normal 2 2 5" xfId="200" xr:uid="{00000000-0005-0000-0000-0000C8000000}"/>
    <cellStyle name="Normal 2 2 6" xfId="201" xr:uid="{00000000-0005-0000-0000-0000C9000000}"/>
    <cellStyle name="Normal 2 3" xfId="202" xr:uid="{00000000-0005-0000-0000-0000CA000000}"/>
    <cellStyle name="Normal 2 4" xfId="203" xr:uid="{00000000-0005-0000-0000-0000CB000000}"/>
    <cellStyle name="Normal 2 5" xfId="204" xr:uid="{00000000-0005-0000-0000-0000CC000000}"/>
    <cellStyle name="Normal 2 6" xfId="205" xr:uid="{00000000-0005-0000-0000-0000CD000000}"/>
    <cellStyle name="Normal 2 7" xfId="206" xr:uid="{00000000-0005-0000-0000-0000CE000000}"/>
    <cellStyle name="Normal 2 8" xfId="207" xr:uid="{00000000-0005-0000-0000-0000CF000000}"/>
    <cellStyle name="Normal 2 9" xfId="208" xr:uid="{00000000-0005-0000-0000-0000D0000000}"/>
    <cellStyle name="Normal 20" xfId="209" xr:uid="{00000000-0005-0000-0000-0000D1000000}"/>
    <cellStyle name="Normal 21" xfId="210" xr:uid="{00000000-0005-0000-0000-0000D2000000}"/>
    <cellStyle name="Normal 22" xfId="211" xr:uid="{00000000-0005-0000-0000-0000D3000000}"/>
    <cellStyle name="Normal 23" xfId="212" xr:uid="{00000000-0005-0000-0000-0000D4000000}"/>
    <cellStyle name="Normal 24" xfId="213" xr:uid="{00000000-0005-0000-0000-0000D5000000}"/>
    <cellStyle name="Normal 25" xfId="214" xr:uid="{00000000-0005-0000-0000-0000D6000000}"/>
    <cellStyle name="Normal 26" xfId="215" xr:uid="{00000000-0005-0000-0000-0000D7000000}"/>
    <cellStyle name="Normal 27" xfId="216" xr:uid="{00000000-0005-0000-0000-0000D8000000}"/>
    <cellStyle name="Normal 28" xfId="217" xr:uid="{00000000-0005-0000-0000-0000D9000000}"/>
    <cellStyle name="Normal 29" xfId="218" xr:uid="{00000000-0005-0000-0000-0000DA000000}"/>
    <cellStyle name="Normal 3" xfId="219" xr:uid="{00000000-0005-0000-0000-0000DB000000}"/>
    <cellStyle name="Normal 3 2" xfId="220" xr:uid="{00000000-0005-0000-0000-0000DC000000}"/>
    <cellStyle name="Normal 30" xfId="221" xr:uid="{00000000-0005-0000-0000-0000DD000000}"/>
    <cellStyle name="Normal 30 2" xfId="222" xr:uid="{00000000-0005-0000-0000-0000DE000000}"/>
    <cellStyle name="Normal 31" xfId="223" xr:uid="{00000000-0005-0000-0000-0000DF000000}"/>
    <cellStyle name="Normal 32" xfId="224" xr:uid="{00000000-0005-0000-0000-0000E0000000}"/>
    <cellStyle name="Normal 33" xfId="225" xr:uid="{00000000-0005-0000-0000-0000E1000000}"/>
    <cellStyle name="Normal 34" xfId="226" xr:uid="{00000000-0005-0000-0000-0000E2000000}"/>
    <cellStyle name="Normal 35" xfId="227" xr:uid="{00000000-0005-0000-0000-0000E3000000}"/>
    <cellStyle name="Normal 36" xfId="228" xr:uid="{00000000-0005-0000-0000-0000E4000000}"/>
    <cellStyle name="Normal 37" xfId="229" xr:uid="{00000000-0005-0000-0000-0000E5000000}"/>
    <cellStyle name="Normal 38" xfId="230" xr:uid="{00000000-0005-0000-0000-0000E6000000}"/>
    <cellStyle name="Normal 39" xfId="231" xr:uid="{00000000-0005-0000-0000-0000E7000000}"/>
    <cellStyle name="Normal 4" xfId="232" xr:uid="{00000000-0005-0000-0000-0000E8000000}"/>
    <cellStyle name="Normal 40" xfId="233" xr:uid="{00000000-0005-0000-0000-0000E9000000}"/>
    <cellStyle name="Normal 5" xfId="234" xr:uid="{00000000-0005-0000-0000-0000EA000000}"/>
    <cellStyle name="Normal 5 2" xfId="235" xr:uid="{00000000-0005-0000-0000-0000EB000000}"/>
    <cellStyle name="Normal 6" xfId="236" xr:uid="{00000000-0005-0000-0000-0000EC000000}"/>
    <cellStyle name="Normal 7" xfId="237" xr:uid="{00000000-0005-0000-0000-0000ED000000}"/>
    <cellStyle name="Normal 8" xfId="238" xr:uid="{00000000-0005-0000-0000-0000EE000000}"/>
    <cellStyle name="Normal 9" xfId="239" xr:uid="{00000000-0005-0000-0000-0000EF000000}"/>
    <cellStyle name="Note 2" xfId="240" xr:uid="{00000000-0005-0000-0000-0000F0000000}"/>
    <cellStyle name="Note 2 2" xfId="241" xr:uid="{00000000-0005-0000-0000-0000F1000000}"/>
    <cellStyle name="Note 3" xfId="242" xr:uid="{00000000-0005-0000-0000-0000F2000000}"/>
    <cellStyle name="Note 3 2" xfId="243" xr:uid="{00000000-0005-0000-0000-0000F3000000}"/>
    <cellStyle name="Note 4" xfId="244" xr:uid="{00000000-0005-0000-0000-0000F4000000}"/>
    <cellStyle name="Note 4 2" xfId="245" xr:uid="{00000000-0005-0000-0000-0000F5000000}"/>
    <cellStyle name="Note 5" xfId="246" xr:uid="{00000000-0005-0000-0000-0000F6000000}"/>
    <cellStyle name="Note 5 2" xfId="247" xr:uid="{00000000-0005-0000-0000-0000F7000000}"/>
    <cellStyle name="Output 2" xfId="248" xr:uid="{00000000-0005-0000-0000-0000F8000000}"/>
    <cellStyle name="Output 2 2" xfId="249" xr:uid="{00000000-0005-0000-0000-0000F9000000}"/>
    <cellStyle name="Output 3" xfId="250" xr:uid="{00000000-0005-0000-0000-0000FA000000}"/>
    <cellStyle name="Output 3 2" xfId="251" xr:uid="{00000000-0005-0000-0000-0000FB000000}"/>
    <cellStyle name="Output 4" xfId="252" xr:uid="{00000000-0005-0000-0000-0000FC000000}"/>
    <cellStyle name="Output 4 2" xfId="253" xr:uid="{00000000-0005-0000-0000-0000FD000000}"/>
    <cellStyle name="Output 5" xfId="254" xr:uid="{00000000-0005-0000-0000-0000FE000000}"/>
    <cellStyle name="Output 5 2" xfId="255" xr:uid="{00000000-0005-0000-0000-0000FF000000}"/>
    <cellStyle name="Output 6" xfId="256" xr:uid="{00000000-0005-0000-0000-000000010000}"/>
    <cellStyle name="Title 2" xfId="257" xr:uid="{00000000-0005-0000-0000-000001010000}"/>
    <cellStyle name="Title 3" xfId="258" xr:uid="{00000000-0005-0000-0000-000002010000}"/>
    <cellStyle name="Title 4" xfId="259" xr:uid="{00000000-0005-0000-0000-000003010000}"/>
    <cellStyle name="Title 5" xfId="260" xr:uid="{00000000-0005-0000-0000-000004010000}"/>
    <cellStyle name="Total 2" xfId="261" xr:uid="{00000000-0005-0000-0000-000005010000}"/>
    <cellStyle name="Total 2 2" xfId="262" xr:uid="{00000000-0005-0000-0000-000006010000}"/>
    <cellStyle name="Total 3" xfId="263" xr:uid="{00000000-0005-0000-0000-000007010000}"/>
    <cellStyle name="Total 3 2" xfId="264" xr:uid="{00000000-0005-0000-0000-000008010000}"/>
    <cellStyle name="Total 4" xfId="265" xr:uid="{00000000-0005-0000-0000-000009010000}"/>
    <cellStyle name="Total 4 2" xfId="266" xr:uid="{00000000-0005-0000-0000-00000A010000}"/>
    <cellStyle name="Total 5" xfId="267" xr:uid="{00000000-0005-0000-0000-00000B010000}"/>
    <cellStyle name="Total 5 2" xfId="268" xr:uid="{00000000-0005-0000-0000-00000C010000}"/>
    <cellStyle name="Warning Text 2" xfId="269" xr:uid="{00000000-0005-0000-0000-00000D010000}"/>
    <cellStyle name="Warning Text 3" xfId="270" xr:uid="{00000000-0005-0000-0000-00000E010000}"/>
    <cellStyle name="Warning Text 4" xfId="271" xr:uid="{00000000-0005-0000-0000-00000F010000}"/>
    <cellStyle name="Warning Text 5" xfId="272" xr:uid="{00000000-0005-0000-0000-00001001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5.emf"/><Relationship Id="rId6" Type="http://schemas.openxmlformats.org/officeDocument/2006/relationships/image" Target="../media/image6.png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27</xdr:row>
      <xdr:rowOff>47625</xdr:rowOff>
    </xdr:from>
    <xdr:to>
      <xdr:col>5</xdr:col>
      <xdr:colOff>152400</xdr:colOff>
      <xdr:row>31</xdr:row>
      <xdr:rowOff>95250</xdr:rowOff>
    </xdr:to>
    <xdr:pic>
      <xdr:nvPicPr>
        <xdr:cNvPr id="1030" name="Picture 12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63" r="10168"/>
        <a:stretch>
          <a:fillRect/>
        </a:stretch>
      </xdr:blipFill>
      <xdr:spPr bwMode="auto">
        <a:xfrm>
          <a:off x="2314575" y="5715000"/>
          <a:ext cx="6762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133350</xdr:rowOff>
    </xdr:from>
    <xdr:to>
      <xdr:col>3</xdr:col>
      <xdr:colOff>495300</xdr:colOff>
      <xdr:row>31</xdr:row>
      <xdr:rowOff>19050</xdr:rowOff>
    </xdr:to>
    <xdr:pic>
      <xdr:nvPicPr>
        <xdr:cNvPr id="1031" name="Picture 1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5" t="8093" r="11261" b="7341"/>
        <a:stretch>
          <a:fillRect/>
        </a:stretch>
      </xdr:blipFill>
      <xdr:spPr bwMode="auto">
        <a:xfrm>
          <a:off x="571500" y="5800725"/>
          <a:ext cx="10763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28575</xdr:colOff>
      <xdr:row>27</xdr:row>
      <xdr:rowOff>95250</xdr:rowOff>
    </xdr:from>
    <xdr:to>
      <xdr:col>9</xdr:col>
      <xdr:colOff>352425</xdr:colOff>
      <xdr:row>31</xdr:row>
      <xdr:rowOff>47625</xdr:rowOff>
    </xdr:to>
    <xdr:pic>
      <xdr:nvPicPr>
        <xdr:cNvPr id="1032" name="Picture 3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549" b="16733"/>
        <a:stretch>
          <a:fillRect/>
        </a:stretch>
      </xdr:blipFill>
      <xdr:spPr bwMode="auto">
        <a:xfrm>
          <a:off x="5057775" y="5762625"/>
          <a:ext cx="98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27</xdr:row>
      <xdr:rowOff>28575</xdr:rowOff>
    </xdr:from>
    <xdr:to>
      <xdr:col>7</xdr:col>
      <xdr:colOff>409575</xdr:colOff>
      <xdr:row>31</xdr:row>
      <xdr:rowOff>104775</xdr:rowOff>
    </xdr:to>
    <xdr:pic>
      <xdr:nvPicPr>
        <xdr:cNvPr id="1033" name="Picture 13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9" b="8479"/>
        <a:stretch>
          <a:fillRect/>
        </a:stretch>
      </xdr:blipFill>
      <xdr:spPr bwMode="auto">
        <a:xfrm>
          <a:off x="3752850" y="5695950"/>
          <a:ext cx="99060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315566</xdr:colOff>
      <xdr:row>8</xdr:row>
      <xdr:rowOff>16565</xdr:rowOff>
    </xdr:from>
    <xdr:to>
      <xdr:col>19</xdr:col>
      <xdr:colOff>481633</xdr:colOff>
      <xdr:row>28</xdr:row>
      <xdr:rowOff>60462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84" t="39496" r="60544" b="26814"/>
        <a:stretch>
          <a:fillRect/>
        </a:stretch>
      </xdr:blipFill>
      <xdr:spPr bwMode="auto">
        <a:xfrm>
          <a:off x="9658349" y="1997765"/>
          <a:ext cx="1994867" cy="3900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384313</xdr:colOff>
      <xdr:row>9</xdr:row>
      <xdr:rowOff>112644</xdr:rowOff>
    </xdr:from>
    <xdr:to>
      <xdr:col>7</xdr:col>
      <xdr:colOff>6626</xdr:colOff>
      <xdr:row>11</xdr:row>
      <xdr:rowOff>72887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154017" y="1901687"/>
          <a:ext cx="801757" cy="351183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510209</xdr:colOff>
      <xdr:row>9</xdr:row>
      <xdr:rowOff>73269</xdr:rowOff>
    </xdr:from>
    <xdr:to>
      <xdr:col>9</xdr:col>
      <xdr:colOff>2</xdr:colOff>
      <xdr:row>10</xdr:row>
      <xdr:rowOff>92765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4459357" y="1862312"/>
          <a:ext cx="390941" cy="218279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13</xdr:row>
      <xdr:rowOff>112644</xdr:rowOff>
    </xdr:from>
    <xdr:to>
      <xdr:col>9</xdr:col>
      <xdr:colOff>0</xdr:colOff>
      <xdr:row>14</xdr:row>
      <xdr:rowOff>92765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 flipV="1">
          <a:off x="4618383" y="2676940"/>
          <a:ext cx="231913" cy="178903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159026</xdr:colOff>
      <xdr:row>20</xdr:row>
      <xdr:rowOff>106019</xdr:rowOff>
    </xdr:from>
    <xdr:to>
      <xdr:col>9</xdr:col>
      <xdr:colOff>13252</xdr:colOff>
      <xdr:row>22</xdr:row>
      <xdr:rowOff>86139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 flipV="1">
          <a:off x="4625009" y="4393097"/>
          <a:ext cx="238539" cy="364433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142875</xdr:colOff>
      <xdr:row>167</xdr:row>
      <xdr:rowOff>66675</xdr:rowOff>
    </xdr:from>
    <xdr:to>
      <xdr:col>4</xdr:col>
      <xdr:colOff>476250</xdr:colOff>
      <xdr:row>171</xdr:row>
      <xdr:rowOff>57149</xdr:rowOff>
    </xdr:to>
    <xdr:pic>
      <xdr:nvPicPr>
        <xdr:cNvPr id="2057" name="Picture 11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5" t="8093" r="11261" b="7341"/>
        <a:stretch>
          <a:fillRect/>
        </a:stretch>
      </xdr:blipFill>
      <xdr:spPr bwMode="auto">
        <a:xfrm>
          <a:off x="1133475" y="32651700"/>
          <a:ext cx="14763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167</xdr:row>
      <xdr:rowOff>28575</xdr:rowOff>
    </xdr:from>
    <xdr:to>
      <xdr:col>7</xdr:col>
      <xdr:colOff>295275</xdr:colOff>
      <xdr:row>171</xdr:row>
      <xdr:rowOff>38099</xdr:rowOff>
    </xdr:to>
    <xdr:pic>
      <xdr:nvPicPr>
        <xdr:cNvPr id="2058" name="Picture 12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63" r="10168"/>
        <a:stretch>
          <a:fillRect/>
        </a:stretch>
      </xdr:blipFill>
      <xdr:spPr bwMode="auto">
        <a:xfrm>
          <a:off x="2924175" y="32613600"/>
          <a:ext cx="12192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167</xdr:row>
      <xdr:rowOff>66675</xdr:rowOff>
    </xdr:from>
    <xdr:to>
      <xdr:col>9</xdr:col>
      <xdr:colOff>781050</xdr:colOff>
      <xdr:row>171</xdr:row>
      <xdr:rowOff>38099</xdr:rowOff>
    </xdr:to>
    <xdr:pic>
      <xdr:nvPicPr>
        <xdr:cNvPr id="2059" name="Picture 13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19" b="8479"/>
        <a:stretch>
          <a:fillRect/>
        </a:stretch>
      </xdr:blipFill>
      <xdr:spPr bwMode="auto">
        <a:xfrm>
          <a:off x="4429125" y="32651700"/>
          <a:ext cx="10763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168</xdr:row>
      <xdr:rowOff>95250</xdr:rowOff>
    </xdr:from>
    <xdr:to>
      <xdr:col>11</xdr:col>
      <xdr:colOff>638175</xdr:colOff>
      <xdr:row>171</xdr:row>
      <xdr:rowOff>38100</xdr:rowOff>
    </xdr:to>
    <xdr:pic>
      <xdr:nvPicPr>
        <xdr:cNvPr id="2060" name="Picture 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1549" b="16733"/>
        <a:stretch>
          <a:fillRect/>
        </a:stretch>
      </xdr:blipFill>
      <xdr:spPr bwMode="auto">
        <a:xfrm>
          <a:off x="5715000" y="32889825"/>
          <a:ext cx="1066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284922</xdr:colOff>
      <xdr:row>11</xdr:row>
      <xdr:rowOff>159027</xdr:rowOff>
    </xdr:from>
    <xdr:to>
      <xdr:col>9</xdr:col>
      <xdr:colOff>6626</xdr:colOff>
      <xdr:row>12</xdr:row>
      <xdr:rowOff>106018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H="1" flipV="1">
          <a:off x="4234070" y="2339010"/>
          <a:ext cx="622852" cy="139147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318052</xdr:colOff>
      <xdr:row>23</xdr:row>
      <xdr:rowOff>139148</xdr:rowOff>
    </xdr:from>
    <xdr:to>
      <xdr:col>8</xdr:col>
      <xdr:colOff>364436</xdr:colOff>
      <xdr:row>26</xdr:row>
      <xdr:rowOff>91109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 flipV="1">
          <a:off x="4267200" y="5002696"/>
          <a:ext cx="563219" cy="528430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145774</xdr:colOff>
      <xdr:row>18</xdr:row>
      <xdr:rowOff>66261</xdr:rowOff>
    </xdr:from>
    <xdr:to>
      <xdr:col>9</xdr:col>
      <xdr:colOff>16565</xdr:colOff>
      <xdr:row>19</xdr:row>
      <xdr:rowOff>99392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H="1" flipV="1">
          <a:off x="4611757" y="3969026"/>
          <a:ext cx="255104" cy="225288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48787</xdr:colOff>
      <xdr:row>185</xdr:row>
      <xdr:rowOff>86138</xdr:rowOff>
    </xdr:from>
    <xdr:to>
      <xdr:col>13</xdr:col>
      <xdr:colOff>409825</xdr:colOff>
      <xdr:row>193</xdr:row>
      <xdr:rowOff>122503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FEF4D7-1F3D-4D99-9E2D-F79BAFA1F5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986" t="15382" r="26077" b="14824"/>
        <a:stretch/>
      </xdr:blipFill>
      <xdr:spPr>
        <a:xfrm>
          <a:off x="6363448" y="37424138"/>
          <a:ext cx="1606742" cy="16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19878</xdr:colOff>
      <xdr:row>8</xdr:row>
      <xdr:rowOff>0</xdr:rowOff>
    </xdr:from>
    <xdr:to>
      <xdr:col>8</xdr:col>
      <xdr:colOff>245165</xdr:colOff>
      <xdr:row>15</xdr:row>
      <xdr:rowOff>19202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DEA588-6FDE-4427-B81C-A1E98A2BC6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86" t="12716" r="43427" b="71437"/>
        <a:stretch/>
      </xdr:blipFill>
      <xdr:spPr bwMode="auto">
        <a:xfrm>
          <a:off x="3379304" y="1921564"/>
          <a:ext cx="1331844" cy="137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33131</xdr:colOff>
      <xdr:row>14</xdr:row>
      <xdr:rowOff>86141</xdr:rowOff>
    </xdr:from>
    <xdr:to>
      <xdr:col>8</xdr:col>
      <xdr:colOff>258417</xdr:colOff>
      <xdr:row>31</xdr:row>
      <xdr:rowOff>36166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AF3C3AC-0DA6-4092-ACB3-1898C532A3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151" t="32960" r="43362" b="30037"/>
        <a:stretch/>
      </xdr:blipFill>
      <xdr:spPr bwMode="auto">
        <a:xfrm>
          <a:off x="3392557" y="3220280"/>
          <a:ext cx="1331843" cy="3216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145774</xdr:colOff>
      <xdr:row>22</xdr:row>
      <xdr:rowOff>79513</xdr:rowOff>
    </xdr:from>
    <xdr:to>
      <xdr:col>9</xdr:col>
      <xdr:colOff>0</xdr:colOff>
      <xdr:row>22</xdr:row>
      <xdr:rowOff>106018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6841B4C-F8D3-430E-99A2-744CB2E68605}"/>
            </a:ext>
          </a:extLst>
        </xdr:cNvPr>
        <xdr:cNvCxnSpPr/>
      </xdr:nvCxnSpPr>
      <xdr:spPr>
        <a:xfrm flipH="1">
          <a:off x="4611757" y="4750904"/>
          <a:ext cx="238539" cy="26505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22</xdr:row>
      <xdr:rowOff>72887</xdr:rowOff>
    </xdr:from>
    <xdr:to>
      <xdr:col>9</xdr:col>
      <xdr:colOff>6626</xdr:colOff>
      <xdr:row>24</xdr:row>
      <xdr:rowOff>165653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B5D1A1A-5EFE-4804-8FA2-60D6614766B5}"/>
            </a:ext>
          </a:extLst>
        </xdr:cNvPr>
        <xdr:cNvCxnSpPr/>
      </xdr:nvCxnSpPr>
      <xdr:spPr>
        <a:xfrm flipH="1">
          <a:off x="4618383" y="4744278"/>
          <a:ext cx="238539" cy="477079"/>
        </a:xfrm>
        <a:prstGeom prst="straightConnector1">
          <a:avLst/>
        </a:prstGeom>
        <a:ln w="1270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536714</xdr:colOff>
      <xdr:row>248</xdr:row>
      <xdr:rowOff>15981</xdr:rowOff>
    </xdr:from>
    <xdr:to>
      <xdr:col>9</xdr:col>
      <xdr:colOff>40599</xdr:colOff>
      <xdr:row>271</xdr:row>
      <xdr:rowOff>168381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034548B-ADC4-4ACE-A7AB-5AD4603AB1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4634" t="12228" r="42307" b="20786"/>
        <a:stretch/>
      </xdr:blipFill>
      <xdr:spPr>
        <a:xfrm>
          <a:off x="3306418" y="49870659"/>
          <a:ext cx="1584477" cy="457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box\design\Users\admin\Desktop\General\EXLS\CompositeDesig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doss\Dropbox\Vimal\2020.03.19\DesignShee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Design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 FULL RESTRAINT"/>
      <sheetName val="FULL RESTRAINT"/>
      <sheetName val="CANTILEVER"/>
      <sheetName val="BEARING &amp; BUCKLING"/>
      <sheetName val="Factors"/>
      <sheetName val="Notes"/>
      <sheetName val="About"/>
      <sheetName val="Other"/>
      <sheetName val="UB"/>
      <sheetName val="UC"/>
      <sheetName val="RSJ"/>
      <sheetName val="PFC"/>
    </sheetNames>
    <sheetDataSet>
      <sheetData sheetId="0" refreshError="1">
        <row r="9">
          <cell r="D9">
            <v>15.5</v>
          </cell>
        </row>
        <row r="13">
          <cell r="D13">
            <v>1.6</v>
          </cell>
        </row>
        <row r="14">
          <cell r="AD14">
            <v>0</v>
          </cell>
          <cell r="AE14">
            <v>23.617309286020831</v>
          </cell>
          <cell r="AF14">
            <v>46.434031816583335</v>
          </cell>
          <cell r="AG14">
            <v>68.450167591687489</v>
          </cell>
          <cell r="AH14">
            <v>89.665716611333323</v>
          </cell>
          <cell r="AI14">
            <v>110.08067887552082</v>
          </cell>
          <cell r="AJ14">
            <v>129.69505438425</v>
          </cell>
          <cell r="AK14">
            <v>148.50884313752081</v>
          </cell>
          <cell r="AL14">
            <v>166.52204513533331</v>
          </cell>
          <cell r="AM14">
            <v>183.73466037768748</v>
          </cell>
          <cell r="AN14">
            <v>200.14668886458333</v>
          </cell>
          <cell r="AO14">
            <v>215.75813059602081</v>
          </cell>
          <cell r="AP14">
            <v>230.568985572</v>
          </cell>
          <cell r="AQ14">
            <v>244.5792537925208</v>
          </cell>
          <cell r="AR14">
            <v>257.78893525758332</v>
          </cell>
          <cell r="AS14">
            <v>270.19802996718744</v>
          </cell>
          <cell r="AT14">
            <v>281.8065379213333</v>
          </cell>
          <cell r="AU14">
            <v>292.6144591200208</v>
          </cell>
          <cell r="AV14">
            <v>302.62179356324998</v>
          </cell>
          <cell r="AW14">
            <v>311.82854125102079</v>
          </cell>
          <cell r="AX14">
            <v>320.2347021833333</v>
          </cell>
          <cell r="AY14">
            <v>327.84027636018749</v>
          </cell>
          <cell r="AZ14">
            <v>334.64526378158325</v>
          </cell>
          <cell r="BA14">
            <v>340.64966444752082</v>
          </cell>
          <cell r="BB14">
            <v>345.85347835800002</v>
          </cell>
          <cell r="BC14">
            <v>350.25670551302085</v>
          </cell>
          <cell r="BD14">
            <v>353.85934591258331</v>
          </cell>
          <cell r="BE14">
            <v>356.66139955668746</v>
          </cell>
          <cell r="BF14">
            <v>358.66286644533335</v>
          </cell>
          <cell r="BG14">
            <v>359.86374657852082</v>
          </cell>
          <cell r="BH14">
            <v>360.26403995624992</v>
          </cell>
          <cell r="BI14">
            <v>359.86374657852082</v>
          </cell>
          <cell r="BJ14">
            <v>358.66286644533329</v>
          </cell>
          <cell r="BK14">
            <v>356.66139955668746</v>
          </cell>
          <cell r="BL14">
            <v>353.85934591258331</v>
          </cell>
          <cell r="BM14">
            <v>350.25670551302079</v>
          </cell>
          <cell r="BN14">
            <v>345.85347835799996</v>
          </cell>
          <cell r="BO14">
            <v>340.64966444752076</v>
          </cell>
          <cell r="BP14">
            <v>334.6452637815832</v>
          </cell>
          <cell r="BQ14">
            <v>327.84027636018732</v>
          </cell>
          <cell r="BR14">
            <v>320.23470218333318</v>
          </cell>
          <cell r="BS14">
            <v>311.82854125102057</v>
          </cell>
          <cell r="BT14">
            <v>302.6217935632497</v>
          </cell>
          <cell r="BU14">
            <v>292.61445912002046</v>
          </cell>
          <cell r="BV14">
            <v>281.8065379213329</v>
          </cell>
          <cell r="BW14">
            <v>270.19802996718698</v>
          </cell>
          <cell r="BX14">
            <v>257.78893525758281</v>
          </cell>
          <cell r="BY14">
            <v>244.57925379252018</v>
          </cell>
          <cell r="BZ14">
            <v>230.56898557199926</v>
          </cell>
          <cell r="CA14">
            <v>215.75813059602007</v>
          </cell>
          <cell r="CB14">
            <v>200.14668886458244</v>
          </cell>
          <cell r="CC14">
            <v>183.73466037768651</v>
          </cell>
          <cell r="CD14">
            <v>166.52204513533223</v>
          </cell>
          <cell r="CE14">
            <v>148.50884313751962</v>
          </cell>
          <cell r="CF14">
            <v>129.69505438424869</v>
          </cell>
          <cell r="CG14">
            <v>110.08067887551941</v>
          </cell>
          <cell r="CH14">
            <v>89.665716611331788</v>
          </cell>
          <cell r="CI14">
            <v>68.450167591685826</v>
          </cell>
          <cell r="CJ14">
            <v>46.43403181658153</v>
          </cell>
          <cell r="CK14">
            <v>23.617309286018894</v>
          </cell>
          <cell r="CL14">
            <v>-1.9198724740987518E-12</v>
          </cell>
        </row>
        <row r="17">
          <cell r="S17">
            <v>14240</v>
          </cell>
        </row>
        <row r="24">
          <cell r="AD24">
            <v>92.971365149999997</v>
          </cell>
          <cell r="AE24">
            <v>89.872319645000005</v>
          </cell>
          <cell r="AF24">
            <v>86.773274139999998</v>
          </cell>
          <cell r="AG24">
            <v>83.674228634999992</v>
          </cell>
          <cell r="AH24">
            <v>80.575183129999999</v>
          </cell>
          <cell r="AI24">
            <v>77.476137625000007</v>
          </cell>
          <cell r="AJ24">
            <v>74.37709212</v>
          </cell>
          <cell r="AK24">
            <v>71.278046615000008</v>
          </cell>
          <cell r="AL24">
            <v>68.179001110000002</v>
          </cell>
          <cell r="AM24">
            <v>65.079955604999995</v>
          </cell>
          <cell r="AN24">
            <v>61.980910100000003</v>
          </cell>
          <cell r="AO24">
            <v>58.881864594999996</v>
          </cell>
          <cell r="AP24">
            <v>55.782819090000011</v>
          </cell>
          <cell r="AQ24">
            <v>52.683773584999997</v>
          </cell>
          <cell r="AR24">
            <v>49.584728080000005</v>
          </cell>
          <cell r="AS24">
            <v>46.485682574999998</v>
          </cell>
          <cell r="AT24">
            <v>43.386637069999999</v>
          </cell>
          <cell r="AU24">
            <v>40.287591565</v>
          </cell>
          <cell r="AV24">
            <v>37.18854606</v>
          </cell>
          <cell r="AW24">
            <v>34.089500555000001</v>
          </cell>
          <cell r="AX24">
            <v>30.990455050000001</v>
          </cell>
          <cell r="AY24">
            <v>27.891409545000005</v>
          </cell>
          <cell r="AZ24">
            <v>24.792364040000002</v>
          </cell>
          <cell r="BA24">
            <v>21.693318535000003</v>
          </cell>
          <cell r="BB24">
            <v>18.594273030000004</v>
          </cell>
          <cell r="BC24">
            <v>15.495227525000006</v>
          </cell>
          <cell r="BD24">
            <v>12.396182020000007</v>
          </cell>
          <cell r="BE24">
            <v>9.2971365150000089</v>
          </cell>
          <cell r="BF24">
            <v>6.1980910100000095</v>
          </cell>
          <cell r="BG24">
            <v>3.0990455050000096</v>
          </cell>
          <cell r="BH24">
            <v>1.0321895022036287E-14</v>
          </cell>
          <cell r="BI24">
            <v>-3.0990455049999888</v>
          </cell>
          <cell r="BJ24">
            <v>-6.1980910099999988</v>
          </cell>
          <cell r="BK24">
            <v>-9.2971365150000089</v>
          </cell>
          <cell r="BL24">
            <v>-12.396182020000019</v>
          </cell>
          <cell r="BM24">
            <v>-15.495227525000027</v>
          </cell>
          <cell r="BN24">
            <v>-18.594273030000039</v>
          </cell>
          <cell r="BO24">
            <v>-21.693318535000046</v>
          </cell>
          <cell r="BP24">
            <v>-24.792364040000056</v>
          </cell>
          <cell r="BQ24">
            <v>-27.891409545000066</v>
          </cell>
          <cell r="BR24">
            <v>-30.990455050000076</v>
          </cell>
          <cell r="BS24">
            <v>-34.089500555000086</v>
          </cell>
          <cell r="BT24">
            <v>-37.188546060000093</v>
          </cell>
          <cell r="BU24">
            <v>-40.287591565000099</v>
          </cell>
          <cell r="BV24">
            <v>-43.386637070000113</v>
          </cell>
          <cell r="BW24">
            <v>-46.485682575000126</v>
          </cell>
          <cell r="BX24">
            <v>-49.584728080000133</v>
          </cell>
          <cell r="BY24">
            <v>-52.683773585000139</v>
          </cell>
          <cell r="BZ24">
            <v>-55.782819090000146</v>
          </cell>
          <cell r="CA24">
            <v>-58.881864595000167</v>
          </cell>
          <cell r="CB24">
            <v>-61.980910100000173</v>
          </cell>
          <cell r="CC24">
            <v>-65.07995560500018</v>
          </cell>
          <cell r="CD24">
            <v>-68.179001110000186</v>
          </cell>
          <cell r="CE24">
            <v>-71.278046615000193</v>
          </cell>
          <cell r="CF24">
            <v>-74.377092120000214</v>
          </cell>
          <cell r="CG24">
            <v>-77.47613762500022</v>
          </cell>
          <cell r="CH24">
            <v>-80.575183130000227</v>
          </cell>
          <cell r="CI24">
            <v>-83.674228635000247</v>
          </cell>
          <cell r="CJ24">
            <v>-86.77327414000024</v>
          </cell>
          <cell r="CK24">
            <v>-89.87231964500026</v>
          </cell>
          <cell r="CL24">
            <v>-92.971365150000253</v>
          </cell>
        </row>
        <row r="33">
          <cell r="AD33">
            <v>0</v>
          </cell>
          <cell r="AE33">
            <v>-4.5879923274053866E-2</v>
          </cell>
          <cell r="AF33">
            <v>-9.1609804507208001E-2</v>
          </cell>
          <cell r="AG33">
            <v>-0.13704427718958209</v>
          </cell>
          <cell r="AH33">
            <v>-0.18204307539059003</v>
          </cell>
          <cell r="AI33">
            <v>-0.22647103375893962</v>
          </cell>
          <cell r="AJ33">
            <v>-0.27019808752263286</v>
          </cell>
          <cell r="AK33">
            <v>-0.31309927248896569</v>
          </cell>
          <cell r="AL33">
            <v>-0.35505472504452801</v>
          </cell>
          <cell r="AM33">
            <v>-0.39594968215520376</v>
          </cell>
          <cell r="AN33">
            <v>-0.43567448136617143</v>
          </cell>
          <cell r="AO33">
            <v>-0.47412456080190252</v>
          </cell>
          <cell r="AP33">
            <v>-0.51120045916616363</v>
          </cell>
          <cell r="AQ33">
            <v>-0.54680781574201487</v>
          </cell>
          <cell r="AR33">
            <v>-0.58085737039181073</v>
          </cell>
          <cell r="AS33">
            <v>-0.61326496355719895</v>
          </cell>
          <cell r="AT33">
            <v>-0.64395153625912249</v>
          </cell>
          <cell r="AU33">
            <v>-0.67284313009781704</v>
          </cell>
          <cell r="AV33">
            <v>-0.69987088725281354</v>
          </cell>
          <cell r="AW33">
            <v>-0.7249710504829362</v>
          </cell>
          <cell r="AX33">
            <v>-0.7480849631263039</v>
          </cell>
          <cell r="AY33">
            <v>-0.76915906910032861</v>
          </cell>
          <cell r="AZ33">
            <v>-0.7881449129017174</v>
          </cell>
          <cell r="BA33">
            <v>-0.80499913960647085</v>
          </cell>
          <cell r="BB33">
            <v>-0.81968349486988334</v>
          </cell>
          <cell r="BC33">
            <v>-0.83216482492654353</v>
          </cell>
          <cell r="BD33">
            <v>-0.84241507659033454</v>
          </cell>
          <cell r="BE33">
            <v>-0.85041129725443343</v>
          </cell>
          <cell r="BF33">
            <v>-0.8561356348913105</v>
          </cell>
          <cell r="BG33">
            <v>-0.85957533805273068</v>
          </cell>
          <cell r="BH33">
            <v>-0.86072275586975289</v>
          </cell>
          <cell r="BI33">
            <v>-0.85957533805273068</v>
          </cell>
          <cell r="BJ33">
            <v>-0.8561356348913105</v>
          </cell>
          <cell r="BK33">
            <v>-0.85041129725443343</v>
          </cell>
          <cell r="BL33">
            <v>-0.84241507659033465</v>
          </cell>
          <cell r="BM33">
            <v>-0.83216482492654353</v>
          </cell>
          <cell r="BN33">
            <v>-0.81968349486988279</v>
          </cell>
          <cell r="BO33">
            <v>-0.80499913960647052</v>
          </cell>
          <cell r="BP33">
            <v>-0.78814491290171718</v>
          </cell>
          <cell r="BQ33">
            <v>-0.76915906910032827</v>
          </cell>
          <cell r="BR33">
            <v>-0.74808496312630313</v>
          </cell>
          <cell r="BS33">
            <v>-0.72497105048293575</v>
          </cell>
          <cell r="BT33">
            <v>-0.69987088725281288</v>
          </cell>
          <cell r="BU33">
            <v>-0.67284313009781616</v>
          </cell>
          <cell r="BV33">
            <v>-0.64395153625912116</v>
          </cell>
          <cell r="BW33">
            <v>-0.61326496355719773</v>
          </cell>
          <cell r="BX33">
            <v>-0.5808573703918094</v>
          </cell>
          <cell r="BY33">
            <v>-0.54680781574201343</v>
          </cell>
          <cell r="BZ33">
            <v>-0.51120045916616175</v>
          </cell>
          <cell r="CA33">
            <v>-0.47412456080190052</v>
          </cell>
          <cell r="CB33">
            <v>-0.43567448136616915</v>
          </cell>
          <cell r="CC33">
            <v>-0.39594968215520143</v>
          </cell>
          <cell r="CD33">
            <v>-0.3550547250445254</v>
          </cell>
          <cell r="CE33">
            <v>-0.31309927248896291</v>
          </cell>
          <cell r="CF33">
            <v>-0.27019808752262992</v>
          </cell>
          <cell r="CG33">
            <v>-0.22647103375893654</v>
          </cell>
          <cell r="CH33">
            <v>-0.1820430753905867</v>
          </cell>
          <cell r="CI33">
            <v>-0.13704427718957862</v>
          </cell>
          <cell r="CJ33">
            <v>-9.1609804507204309E-2</v>
          </cell>
          <cell r="CK33">
            <v>-4.5879923274050029E-2</v>
          </cell>
          <cell r="CL33">
            <v>3.6694818101200034E-15</v>
          </cell>
        </row>
        <row r="40">
          <cell r="P40">
            <v>2680.4174040000007</v>
          </cell>
        </row>
        <row r="43">
          <cell r="AD43">
            <v>0</v>
          </cell>
          <cell r="AE43">
            <v>-0.60280559664171296</v>
          </cell>
          <cell r="AF43">
            <v>-1.2036398259503629</v>
          </cell>
          <cell r="AG43">
            <v>-1.8005927513029816</v>
          </cell>
          <cell r="AH43">
            <v>-2.3918214513967047</v>
          </cell>
          <cell r="AI43">
            <v>-2.9755500202487735</v>
          </cell>
          <cell r="AJ43">
            <v>-3.5500695671965321</v>
          </cell>
          <cell r="AK43">
            <v>-4.1137382168974295</v>
          </cell>
          <cell r="AL43">
            <v>-4.6649811093290197</v>
          </cell>
          <cell r="AM43">
            <v>-5.2022903997889536</v>
          </cell>
          <cell r="AN43">
            <v>-5.7242252588950029</v>
          </cell>
          <cell r="AO43">
            <v>-6.2294118725850218</v>
          </cell>
          <cell r="AP43">
            <v>-6.7165434421169845</v>
          </cell>
          <cell r="AQ43">
            <v>-7.1843801840689689</v>
          </cell>
          <cell r="AR43">
            <v>-7.6317493303391455</v>
          </cell>
          <cell r="AS43">
            <v>-8.057545128145799</v>
          </cell>
          <cell r="AT43">
            <v>-8.4607288400273166</v>
          </cell>
          <cell r="AU43">
            <v>-8.8403287438421838</v>
          </cell>
          <cell r="AV43">
            <v>-9.1954401327689972</v>
          </cell>
          <cell r="AW43">
            <v>-9.5252253153064608</v>
          </cell>
          <cell r="AX43">
            <v>-9.8289136152733683</v>
          </cell>
          <cell r="AY43">
            <v>-10.105801371808631</v>
          </cell>
          <cell r="AZ43">
            <v>-10.355251939371257</v>
          </cell>
          <cell r="BA43">
            <v>-10.576695687740365</v>
          </cell>
          <cell r="BB43">
            <v>-10.76963000201517</v>
          </cell>
          <cell r="BC43">
            <v>-10.933619282614993</v>
          </cell>
          <cell r="BD43">
            <v>-11.06829494527927</v>
          </cell>
          <cell r="BE43">
            <v>-11.173355421067527</v>
          </cell>
          <cell r="BF43">
            <v>-11.248566156359399</v>
          </cell>
          <cell r="BG43">
            <v>-11.293759612854627</v>
          </cell>
          <cell r="BH43">
            <v>-11.308835267573048</v>
          </cell>
          <cell r="BI43">
            <v>-11.293759612854625</v>
          </cell>
          <cell r="BJ43">
            <v>-11.248566156359395</v>
          </cell>
          <cell r="BK43">
            <v>-11.173355421067527</v>
          </cell>
          <cell r="BL43">
            <v>-11.068294945279272</v>
          </cell>
          <cell r="BM43">
            <v>-10.933619282614993</v>
          </cell>
          <cell r="BN43">
            <v>-10.769630002015166</v>
          </cell>
          <cell r="BO43">
            <v>-10.57669568774036</v>
          </cell>
          <cell r="BP43">
            <v>-10.355251939371254</v>
          </cell>
          <cell r="BQ43">
            <v>-10.105801371808624</v>
          </cell>
          <cell r="BR43">
            <v>-9.8289136152733576</v>
          </cell>
          <cell r="BS43">
            <v>-9.5252253153064537</v>
          </cell>
          <cell r="BT43">
            <v>-9.1954401327689901</v>
          </cell>
          <cell r="BU43">
            <v>-8.8403287438421732</v>
          </cell>
          <cell r="BV43">
            <v>-8.4607288400272989</v>
          </cell>
          <cell r="BW43">
            <v>-8.0575451281457813</v>
          </cell>
          <cell r="BX43">
            <v>-7.6317493303391277</v>
          </cell>
          <cell r="BY43">
            <v>-7.1843801840689476</v>
          </cell>
          <cell r="BZ43">
            <v>-6.7165434421169623</v>
          </cell>
          <cell r="CA43">
            <v>-6.2294118725849952</v>
          </cell>
          <cell r="CB43">
            <v>-5.7242252588949727</v>
          </cell>
          <cell r="CC43">
            <v>-5.2022903997889243</v>
          </cell>
          <cell r="CD43">
            <v>-4.664981109328985</v>
          </cell>
          <cell r="CE43">
            <v>-4.1137382168973939</v>
          </cell>
          <cell r="CF43">
            <v>-3.5500695671964939</v>
          </cell>
          <cell r="CG43">
            <v>-2.9755500202487326</v>
          </cell>
          <cell r="CH43">
            <v>-2.3918214513966611</v>
          </cell>
          <cell r="CI43">
            <v>-1.8005927513029356</v>
          </cell>
          <cell r="CJ43">
            <v>-1.2036398259503147</v>
          </cell>
          <cell r="CK43">
            <v>-0.60280559664166278</v>
          </cell>
          <cell r="CL43">
            <v>4.8212464495689972E-14</v>
          </cell>
        </row>
      </sheetData>
      <sheetData sheetId="1" refreshError="1"/>
      <sheetData sheetId="2" refreshError="1"/>
      <sheetData sheetId="3" refreshError="1">
        <row r="11">
          <cell r="S11">
            <v>9</v>
          </cell>
        </row>
        <row r="40">
          <cell r="M40">
            <v>178.24998534650862</v>
          </cell>
        </row>
      </sheetData>
      <sheetData sheetId="4" refreshError="1">
        <row r="21">
          <cell r="C21">
            <v>1</v>
          </cell>
          <cell r="P21">
            <v>1</v>
          </cell>
          <cell r="Q21">
            <v>0.8</v>
          </cell>
          <cell r="R21">
            <v>0.6</v>
          </cell>
          <cell r="S21">
            <v>0.4</v>
          </cell>
          <cell r="T21">
            <v>0.2</v>
          </cell>
          <cell r="U21">
            <v>0</v>
          </cell>
          <cell r="V21">
            <v>-0.2</v>
          </cell>
          <cell r="W21">
            <v>-0.4</v>
          </cell>
          <cell r="X21">
            <v>-0.6</v>
          </cell>
          <cell r="Y21">
            <v>-0.8</v>
          </cell>
          <cell r="Z21">
            <v>-1</v>
          </cell>
        </row>
        <row r="22">
          <cell r="B22" t="str">
            <v>&gt; 50.00</v>
          </cell>
          <cell r="O22" t="str">
            <v>&gt; 50.00</v>
          </cell>
        </row>
        <row r="23">
          <cell r="B23">
            <v>50</v>
          </cell>
          <cell r="O23">
            <v>50</v>
          </cell>
        </row>
        <row r="24">
          <cell r="B24">
            <v>10</v>
          </cell>
          <cell r="O24">
            <v>10</v>
          </cell>
        </row>
        <row r="25">
          <cell r="B25">
            <v>5</v>
          </cell>
          <cell r="O25">
            <v>5</v>
          </cell>
        </row>
        <row r="26">
          <cell r="B26">
            <v>2</v>
          </cell>
          <cell r="O26">
            <v>2</v>
          </cell>
        </row>
        <row r="27">
          <cell r="B27">
            <v>1.5</v>
          </cell>
          <cell r="O27">
            <v>1.5</v>
          </cell>
        </row>
        <row r="28">
          <cell r="B28">
            <v>1</v>
          </cell>
          <cell r="O28">
            <v>1</v>
          </cell>
        </row>
        <row r="29">
          <cell r="B29">
            <v>0.5</v>
          </cell>
          <cell r="O29">
            <v>0.5</v>
          </cell>
        </row>
        <row r="30">
          <cell r="B30">
            <v>0</v>
          </cell>
          <cell r="O30">
            <v>0</v>
          </cell>
        </row>
        <row r="31">
          <cell r="B31">
            <v>-0.1</v>
          </cell>
          <cell r="O31">
            <v>-0.1</v>
          </cell>
        </row>
        <row r="32">
          <cell r="B32">
            <v>-0.2</v>
          </cell>
          <cell r="O32">
            <v>-0.2</v>
          </cell>
        </row>
        <row r="33">
          <cell r="B33">
            <v>-0.3</v>
          </cell>
          <cell r="O33">
            <v>-0.3</v>
          </cell>
        </row>
        <row r="34">
          <cell r="B34">
            <v>-0.4</v>
          </cell>
          <cell r="O34">
            <v>-0.4</v>
          </cell>
        </row>
        <row r="35">
          <cell r="B35">
            <v>-0.5</v>
          </cell>
          <cell r="O35">
            <v>-0.5</v>
          </cell>
        </row>
        <row r="36">
          <cell r="B36">
            <v>-0.6</v>
          </cell>
          <cell r="O36">
            <v>-0.6</v>
          </cell>
        </row>
        <row r="37">
          <cell r="B37">
            <v>-0.7</v>
          </cell>
          <cell r="O37">
            <v>-0.7</v>
          </cell>
        </row>
        <row r="38">
          <cell r="B38">
            <v>-0.8</v>
          </cell>
          <cell r="O38">
            <v>-0.8</v>
          </cell>
        </row>
        <row r="39">
          <cell r="B39">
            <v>-0.9</v>
          </cell>
          <cell r="O39">
            <v>-0.9</v>
          </cell>
        </row>
        <row r="40">
          <cell r="B40">
            <v>-1</v>
          </cell>
          <cell r="O40">
            <v>-1</v>
          </cell>
        </row>
        <row r="41">
          <cell r="B41">
            <v>-1.1000000000000001</v>
          </cell>
          <cell r="O41">
            <v>-1.1000000000000001</v>
          </cell>
        </row>
        <row r="42">
          <cell r="B42">
            <v>-1.2</v>
          </cell>
          <cell r="O42">
            <v>-1.2</v>
          </cell>
        </row>
        <row r="43">
          <cell r="B43">
            <v>-1.3</v>
          </cell>
          <cell r="O43">
            <v>-1.3</v>
          </cell>
        </row>
        <row r="44">
          <cell r="B44">
            <v>-1.4</v>
          </cell>
          <cell r="O44">
            <v>-1.4</v>
          </cell>
        </row>
        <row r="45">
          <cell r="B45">
            <v>-1.5</v>
          </cell>
          <cell r="O45">
            <v>-1.5</v>
          </cell>
        </row>
        <row r="46">
          <cell r="B46">
            <v>-1.6</v>
          </cell>
          <cell r="O46">
            <v>-1.6</v>
          </cell>
        </row>
        <row r="47">
          <cell r="B47">
            <v>-1.7</v>
          </cell>
          <cell r="O47">
            <v>-1.7</v>
          </cell>
        </row>
        <row r="48">
          <cell r="B48">
            <v>-1.8</v>
          </cell>
          <cell r="O48">
            <v>-1.8</v>
          </cell>
        </row>
        <row r="49">
          <cell r="B49">
            <v>-1.9</v>
          </cell>
          <cell r="O49">
            <v>-1.9</v>
          </cell>
        </row>
        <row r="50">
          <cell r="B50">
            <v>-2</v>
          </cell>
          <cell r="O50">
            <v>-2</v>
          </cell>
        </row>
        <row r="51">
          <cell r="B51">
            <v>-5</v>
          </cell>
          <cell r="O51">
            <v>-5</v>
          </cell>
        </row>
        <row r="52">
          <cell r="B52">
            <v>-50</v>
          </cell>
          <cell r="O52">
            <v>-50</v>
          </cell>
        </row>
        <row r="53">
          <cell r="B53" t="str">
            <v>&lt; -50.00</v>
          </cell>
          <cell r="O53" t="str">
            <v>&lt; -50.00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  <cell r="B7" t="str">
            <v>430x100x64</v>
          </cell>
          <cell r="C7">
            <v>64.400000000000006</v>
          </cell>
          <cell r="D7">
            <v>430</v>
          </cell>
          <cell r="E7">
            <v>100</v>
          </cell>
          <cell r="F7">
            <v>11</v>
          </cell>
          <cell r="G7">
            <v>19</v>
          </cell>
          <cell r="H7">
            <v>15</v>
          </cell>
          <cell r="I7">
            <v>362</v>
          </cell>
          <cell r="J7">
            <v>5.26</v>
          </cell>
          <cell r="K7">
            <v>32.9</v>
          </cell>
          <cell r="L7">
            <v>21940</v>
          </cell>
          <cell r="M7">
            <v>722</v>
          </cell>
          <cell r="N7">
            <v>16.3</v>
          </cell>
          <cell r="O7">
            <v>2.97</v>
          </cell>
          <cell r="P7">
            <v>1020</v>
          </cell>
          <cell r="Q7">
            <v>97.9</v>
          </cell>
          <cell r="R7">
            <v>2.62</v>
          </cell>
          <cell r="S7">
            <v>1222</v>
          </cell>
          <cell r="T7">
            <v>176</v>
          </cell>
          <cell r="U7">
            <v>0.95399999999999996</v>
          </cell>
          <cell r="V7">
            <v>0.91700000000000004</v>
          </cell>
          <cell r="W7">
            <v>22.5</v>
          </cell>
          <cell r="X7">
            <v>0.219</v>
          </cell>
          <cell r="Y7">
            <v>63</v>
          </cell>
          <cell r="Z7">
            <v>82.1</v>
          </cell>
        </row>
        <row r="8">
          <cell r="A8">
            <v>2</v>
          </cell>
          <cell r="B8" t="str">
            <v>380x100x54</v>
          </cell>
          <cell r="C8">
            <v>54</v>
          </cell>
          <cell r="D8">
            <v>380</v>
          </cell>
          <cell r="E8">
            <v>100</v>
          </cell>
          <cell r="F8">
            <v>9.5</v>
          </cell>
          <cell r="G8">
            <v>17.5</v>
          </cell>
          <cell r="H8">
            <v>15</v>
          </cell>
          <cell r="I8">
            <v>315</v>
          </cell>
          <cell r="J8">
            <v>5.71</v>
          </cell>
          <cell r="K8">
            <v>33.200000000000003</v>
          </cell>
          <cell r="L8">
            <v>15030</v>
          </cell>
          <cell r="M8">
            <v>643</v>
          </cell>
          <cell r="N8">
            <v>14.8</v>
          </cell>
          <cell r="O8">
            <v>3.06</v>
          </cell>
          <cell r="P8">
            <v>791</v>
          </cell>
          <cell r="Q8">
            <v>89.2</v>
          </cell>
          <cell r="R8">
            <v>2.79</v>
          </cell>
          <cell r="S8">
            <v>933</v>
          </cell>
          <cell r="T8">
            <v>161</v>
          </cell>
          <cell r="U8">
            <v>0.90400000000000003</v>
          </cell>
          <cell r="V8">
            <v>0.93200000000000005</v>
          </cell>
          <cell r="W8">
            <v>21.2</v>
          </cell>
          <cell r="X8">
            <v>0.15</v>
          </cell>
          <cell r="Y8">
            <v>45.7</v>
          </cell>
          <cell r="Z8">
            <v>68.7</v>
          </cell>
        </row>
        <row r="9">
          <cell r="A9">
            <v>3</v>
          </cell>
          <cell r="B9" t="str">
            <v>300x100x46</v>
          </cell>
          <cell r="C9">
            <v>45.5</v>
          </cell>
          <cell r="D9">
            <v>300</v>
          </cell>
          <cell r="E9">
            <v>100</v>
          </cell>
          <cell r="F9">
            <v>9</v>
          </cell>
          <cell r="G9">
            <v>16.5</v>
          </cell>
          <cell r="H9">
            <v>15</v>
          </cell>
          <cell r="I9">
            <v>237</v>
          </cell>
          <cell r="J9">
            <v>6.06</v>
          </cell>
          <cell r="K9">
            <v>26.3</v>
          </cell>
          <cell r="L9">
            <v>8229</v>
          </cell>
          <cell r="M9">
            <v>568</v>
          </cell>
          <cell r="N9">
            <v>11.9</v>
          </cell>
          <cell r="O9">
            <v>3.13</v>
          </cell>
          <cell r="P9">
            <v>549</v>
          </cell>
          <cell r="Q9">
            <v>81.7</v>
          </cell>
          <cell r="R9">
            <v>3.05</v>
          </cell>
          <cell r="S9">
            <v>641</v>
          </cell>
          <cell r="T9">
            <v>148</v>
          </cell>
          <cell r="U9">
            <v>1.31</v>
          </cell>
          <cell r="V9">
            <v>0.94399999999999995</v>
          </cell>
          <cell r="W9">
            <v>17</v>
          </cell>
          <cell r="X9">
            <v>8.1000000000000003E-2</v>
          </cell>
          <cell r="Y9">
            <v>36.799999999999997</v>
          </cell>
          <cell r="Z9">
            <v>58</v>
          </cell>
        </row>
        <row r="10">
          <cell r="A10">
            <v>4</v>
          </cell>
          <cell r="B10" t="str">
            <v>300x90x41</v>
          </cell>
          <cell r="C10">
            <v>41.4</v>
          </cell>
          <cell r="D10">
            <v>300</v>
          </cell>
          <cell r="E10">
            <v>90</v>
          </cell>
          <cell r="F10">
            <v>9</v>
          </cell>
          <cell r="G10">
            <v>15.5</v>
          </cell>
          <cell r="H10">
            <v>12</v>
          </cell>
          <cell r="I10">
            <v>245</v>
          </cell>
          <cell r="J10">
            <v>5.81</v>
          </cell>
          <cell r="K10">
            <v>27.2</v>
          </cell>
          <cell r="L10">
            <v>7218</v>
          </cell>
          <cell r="M10">
            <v>404</v>
          </cell>
          <cell r="N10">
            <v>11.7</v>
          </cell>
          <cell r="O10">
            <v>2.77</v>
          </cell>
          <cell r="P10">
            <v>481</v>
          </cell>
          <cell r="Q10">
            <v>63.1</v>
          </cell>
          <cell r="R10">
            <v>2.6</v>
          </cell>
          <cell r="S10">
            <v>568</v>
          </cell>
          <cell r="T10">
            <v>114</v>
          </cell>
          <cell r="U10">
            <v>0.879</v>
          </cell>
          <cell r="V10">
            <v>0.93400000000000005</v>
          </cell>
          <cell r="W10">
            <v>18.399999999999999</v>
          </cell>
          <cell r="X10">
            <v>5.8000000000000003E-2</v>
          </cell>
          <cell r="Y10">
            <v>28.8</v>
          </cell>
          <cell r="Z10">
            <v>52.7</v>
          </cell>
        </row>
        <row r="11">
          <cell r="A11">
            <v>5</v>
          </cell>
          <cell r="B11" t="str">
            <v>260x90x35</v>
          </cell>
          <cell r="C11">
            <v>34.799999999999997</v>
          </cell>
          <cell r="D11">
            <v>260</v>
          </cell>
          <cell r="E11">
            <v>90</v>
          </cell>
          <cell r="F11">
            <v>8</v>
          </cell>
          <cell r="G11">
            <v>14</v>
          </cell>
          <cell r="H11">
            <v>12</v>
          </cell>
          <cell r="I11">
            <v>208</v>
          </cell>
          <cell r="J11">
            <v>6.43</v>
          </cell>
          <cell r="K11">
            <v>26</v>
          </cell>
          <cell r="L11">
            <v>4728</v>
          </cell>
          <cell r="M11">
            <v>353</v>
          </cell>
          <cell r="N11">
            <v>10.3</v>
          </cell>
          <cell r="O11">
            <v>2.82</v>
          </cell>
          <cell r="P11">
            <v>364</v>
          </cell>
          <cell r="Q11">
            <v>56.3</v>
          </cell>
          <cell r="R11">
            <v>2.74</v>
          </cell>
          <cell r="S11">
            <v>425</v>
          </cell>
          <cell r="T11">
            <v>102</v>
          </cell>
          <cell r="U11">
            <v>1.1399999999999999</v>
          </cell>
          <cell r="V11">
            <v>0.94199999999999995</v>
          </cell>
          <cell r="W11">
            <v>17.2</v>
          </cell>
          <cell r="X11">
            <v>3.7999999999999999E-2</v>
          </cell>
          <cell r="Y11">
            <v>20.6</v>
          </cell>
          <cell r="Z11">
            <v>44.4</v>
          </cell>
        </row>
        <row r="12">
          <cell r="A12">
            <v>6</v>
          </cell>
          <cell r="B12" t="str">
            <v>260x75x28</v>
          </cell>
          <cell r="C12">
            <v>27.6</v>
          </cell>
          <cell r="D12">
            <v>260</v>
          </cell>
          <cell r="E12">
            <v>75</v>
          </cell>
          <cell r="F12">
            <v>7</v>
          </cell>
          <cell r="G12">
            <v>12</v>
          </cell>
          <cell r="H12">
            <v>12</v>
          </cell>
          <cell r="I12">
            <v>212</v>
          </cell>
          <cell r="J12">
            <v>6.25</v>
          </cell>
          <cell r="K12">
            <v>30.3</v>
          </cell>
          <cell r="L12">
            <v>3619</v>
          </cell>
          <cell r="M12">
            <v>185</v>
          </cell>
          <cell r="N12">
            <v>10.1</v>
          </cell>
          <cell r="O12">
            <v>2.2999999999999998</v>
          </cell>
          <cell r="P12">
            <v>278</v>
          </cell>
          <cell r="Q12">
            <v>34.4</v>
          </cell>
          <cell r="R12">
            <v>2.1</v>
          </cell>
          <cell r="S12">
            <v>328</v>
          </cell>
          <cell r="T12">
            <v>62</v>
          </cell>
          <cell r="U12">
            <v>0.67600000000000005</v>
          </cell>
          <cell r="V12">
            <v>0.93200000000000005</v>
          </cell>
          <cell r="W12">
            <v>20.5</v>
          </cell>
          <cell r="X12">
            <v>0.02</v>
          </cell>
          <cell r="Y12">
            <v>11.7</v>
          </cell>
          <cell r="Z12">
            <v>35.1</v>
          </cell>
        </row>
        <row r="13">
          <cell r="A13">
            <v>7</v>
          </cell>
          <cell r="B13" t="str">
            <v>230x90x32</v>
          </cell>
          <cell r="C13">
            <v>32.200000000000003</v>
          </cell>
          <cell r="D13">
            <v>230</v>
          </cell>
          <cell r="E13">
            <v>90</v>
          </cell>
          <cell r="F13">
            <v>7.5</v>
          </cell>
          <cell r="G13">
            <v>14</v>
          </cell>
          <cell r="H13">
            <v>12</v>
          </cell>
          <cell r="I13">
            <v>178</v>
          </cell>
          <cell r="J13">
            <v>6.43</v>
          </cell>
          <cell r="K13">
            <v>23.7</v>
          </cell>
          <cell r="L13">
            <v>3518</v>
          </cell>
          <cell r="M13">
            <v>334</v>
          </cell>
          <cell r="N13">
            <v>9.27</v>
          </cell>
          <cell r="O13">
            <v>2.86</v>
          </cell>
          <cell r="P13">
            <v>306</v>
          </cell>
          <cell r="Q13">
            <v>55</v>
          </cell>
          <cell r="R13">
            <v>2.92</v>
          </cell>
          <cell r="S13">
            <v>355</v>
          </cell>
          <cell r="T13">
            <v>98.9</v>
          </cell>
          <cell r="U13">
            <v>1.69</v>
          </cell>
          <cell r="V13">
            <v>0.95</v>
          </cell>
          <cell r="W13">
            <v>15.1</v>
          </cell>
          <cell r="X13">
            <v>2.8000000000000001E-2</v>
          </cell>
          <cell r="Y13">
            <v>19.3</v>
          </cell>
          <cell r="Z13">
            <v>41</v>
          </cell>
        </row>
        <row r="14">
          <cell r="A14">
            <v>8</v>
          </cell>
          <cell r="B14" t="str">
            <v>230x75x26</v>
          </cell>
          <cell r="C14">
            <v>25.7</v>
          </cell>
          <cell r="D14">
            <v>230</v>
          </cell>
          <cell r="E14">
            <v>75</v>
          </cell>
          <cell r="F14">
            <v>6.5</v>
          </cell>
          <cell r="G14">
            <v>12.5</v>
          </cell>
          <cell r="H14">
            <v>12</v>
          </cell>
          <cell r="I14">
            <v>181</v>
          </cell>
          <cell r="J14">
            <v>6</v>
          </cell>
          <cell r="K14">
            <v>27.8</v>
          </cell>
          <cell r="L14">
            <v>2748</v>
          </cell>
          <cell r="M14">
            <v>181</v>
          </cell>
          <cell r="N14">
            <v>9.17</v>
          </cell>
          <cell r="O14">
            <v>2.35</v>
          </cell>
          <cell r="P14">
            <v>239</v>
          </cell>
          <cell r="Q14">
            <v>34.799999999999997</v>
          </cell>
          <cell r="R14">
            <v>2.2999999999999998</v>
          </cell>
          <cell r="S14">
            <v>278</v>
          </cell>
          <cell r="T14">
            <v>63.2</v>
          </cell>
          <cell r="U14">
            <v>1.03</v>
          </cell>
          <cell r="V14">
            <v>0.94699999999999995</v>
          </cell>
          <cell r="W14">
            <v>17.3</v>
          </cell>
          <cell r="X14">
            <v>1.4999999999999999E-2</v>
          </cell>
          <cell r="Y14">
            <v>11.8</v>
          </cell>
          <cell r="Z14">
            <v>32.700000000000003</v>
          </cell>
        </row>
        <row r="15">
          <cell r="A15">
            <v>9</v>
          </cell>
          <cell r="B15" t="str">
            <v>200x90x30</v>
          </cell>
          <cell r="C15">
            <v>29.7</v>
          </cell>
          <cell r="D15">
            <v>200</v>
          </cell>
          <cell r="E15">
            <v>90</v>
          </cell>
          <cell r="F15">
            <v>7</v>
          </cell>
          <cell r="G15">
            <v>14</v>
          </cell>
          <cell r="H15">
            <v>12</v>
          </cell>
          <cell r="I15">
            <v>148</v>
          </cell>
          <cell r="J15">
            <v>6.43</v>
          </cell>
          <cell r="K15">
            <v>21.1</v>
          </cell>
          <cell r="L15">
            <v>2523</v>
          </cell>
          <cell r="M15">
            <v>314</v>
          </cell>
          <cell r="N15">
            <v>8.16</v>
          </cell>
          <cell r="O15">
            <v>2.88</v>
          </cell>
          <cell r="P15">
            <v>252</v>
          </cell>
          <cell r="Q15">
            <v>53.4</v>
          </cell>
          <cell r="R15">
            <v>3.12</v>
          </cell>
          <cell r="S15">
            <v>291</v>
          </cell>
          <cell r="T15">
            <v>94.5</v>
          </cell>
          <cell r="U15">
            <v>2.2400000000000002</v>
          </cell>
          <cell r="V15">
            <v>0.95399999999999996</v>
          </cell>
          <cell r="W15">
            <v>12.9</v>
          </cell>
          <cell r="X15">
            <v>0.02</v>
          </cell>
          <cell r="Y15">
            <v>18.3</v>
          </cell>
          <cell r="Z15">
            <v>37.9</v>
          </cell>
        </row>
        <row r="16">
          <cell r="A16">
            <v>10</v>
          </cell>
          <cell r="B16" t="str">
            <v>200x75x23</v>
          </cell>
          <cell r="C16">
            <v>23.4</v>
          </cell>
          <cell r="D16">
            <v>200</v>
          </cell>
          <cell r="E16">
            <v>75</v>
          </cell>
          <cell r="F16">
            <v>6</v>
          </cell>
          <cell r="G16">
            <v>12.5</v>
          </cell>
          <cell r="H16">
            <v>12</v>
          </cell>
          <cell r="I16">
            <v>151</v>
          </cell>
          <cell r="J16">
            <v>6</v>
          </cell>
          <cell r="K16">
            <v>25.2</v>
          </cell>
          <cell r="L16">
            <v>1963</v>
          </cell>
          <cell r="M16">
            <v>170</v>
          </cell>
          <cell r="N16">
            <v>8.11</v>
          </cell>
          <cell r="O16">
            <v>2.39</v>
          </cell>
          <cell r="P16">
            <v>196</v>
          </cell>
          <cell r="Q16">
            <v>33.799999999999997</v>
          </cell>
          <cell r="R16">
            <v>2.48</v>
          </cell>
          <cell r="S16">
            <v>227</v>
          </cell>
          <cell r="T16">
            <v>60.6</v>
          </cell>
          <cell r="U16">
            <v>1.53</v>
          </cell>
          <cell r="V16">
            <v>0.95599999999999996</v>
          </cell>
          <cell r="W16">
            <v>14.8</v>
          </cell>
          <cell r="X16">
            <v>1.0999999999999999E-2</v>
          </cell>
          <cell r="Y16">
            <v>11.1</v>
          </cell>
          <cell r="Z16">
            <v>29.9</v>
          </cell>
        </row>
        <row r="17">
          <cell r="A17">
            <v>11</v>
          </cell>
          <cell r="B17" t="str">
            <v>180x90x26</v>
          </cell>
          <cell r="C17">
            <v>26.1</v>
          </cell>
          <cell r="D17">
            <v>180</v>
          </cell>
          <cell r="E17">
            <v>90</v>
          </cell>
          <cell r="F17">
            <v>6.5</v>
          </cell>
          <cell r="G17">
            <v>12.5</v>
          </cell>
          <cell r="H17">
            <v>12</v>
          </cell>
          <cell r="I17">
            <v>131</v>
          </cell>
          <cell r="J17">
            <v>7.2</v>
          </cell>
          <cell r="K17">
            <v>20.2</v>
          </cell>
          <cell r="L17">
            <v>1817</v>
          </cell>
          <cell r="M17">
            <v>277</v>
          </cell>
          <cell r="N17">
            <v>7.4</v>
          </cell>
          <cell r="O17">
            <v>2.89</v>
          </cell>
          <cell r="P17">
            <v>202</v>
          </cell>
          <cell r="Q17">
            <v>47.4</v>
          </cell>
          <cell r="R17">
            <v>3.17</v>
          </cell>
          <cell r="S17">
            <v>232</v>
          </cell>
          <cell r="T17">
            <v>83.5</v>
          </cell>
          <cell r="U17">
            <v>2.36</v>
          </cell>
          <cell r="V17">
            <v>0.94899999999999995</v>
          </cell>
          <cell r="W17">
            <v>12.8</v>
          </cell>
          <cell r="X17">
            <v>1.4E-2</v>
          </cell>
          <cell r="Y17">
            <v>13.3</v>
          </cell>
          <cell r="Z17">
            <v>33.200000000000003</v>
          </cell>
        </row>
        <row r="18">
          <cell r="A18">
            <v>12</v>
          </cell>
          <cell r="B18" t="str">
            <v>180x75x20</v>
          </cell>
          <cell r="C18">
            <v>20.3</v>
          </cell>
          <cell r="D18">
            <v>180</v>
          </cell>
          <cell r="E18">
            <v>75</v>
          </cell>
          <cell r="F18">
            <v>6</v>
          </cell>
          <cell r="G18">
            <v>10.5</v>
          </cell>
          <cell r="H18">
            <v>12</v>
          </cell>
          <cell r="I18">
            <v>135</v>
          </cell>
          <cell r="J18">
            <v>7.14</v>
          </cell>
          <cell r="K18">
            <v>22.5</v>
          </cell>
          <cell r="L18">
            <v>1370</v>
          </cell>
          <cell r="M18">
            <v>146</v>
          </cell>
          <cell r="N18">
            <v>7.27</v>
          </cell>
          <cell r="O18">
            <v>2.38</v>
          </cell>
          <cell r="P18">
            <v>152</v>
          </cell>
          <cell r="Q18">
            <v>28.8</v>
          </cell>
          <cell r="R18">
            <v>2.41</v>
          </cell>
          <cell r="S18">
            <v>176</v>
          </cell>
          <cell r="T18">
            <v>51.8</v>
          </cell>
          <cell r="U18">
            <v>1.34</v>
          </cell>
          <cell r="V18">
            <v>0.94599999999999995</v>
          </cell>
          <cell r="W18">
            <v>15.3</v>
          </cell>
          <cell r="X18">
            <v>8.0000000000000002E-3</v>
          </cell>
          <cell r="Y18">
            <v>7.34</v>
          </cell>
          <cell r="Z18">
            <v>25.9</v>
          </cell>
        </row>
        <row r="19">
          <cell r="A19">
            <v>13</v>
          </cell>
          <cell r="B19" t="str">
            <v>150x90x24</v>
          </cell>
          <cell r="C19">
            <v>23.9</v>
          </cell>
          <cell r="D19">
            <v>150</v>
          </cell>
          <cell r="E19">
            <v>90</v>
          </cell>
          <cell r="F19">
            <v>6.5</v>
          </cell>
          <cell r="G19">
            <v>12</v>
          </cell>
          <cell r="H19">
            <v>12</v>
          </cell>
          <cell r="I19">
            <v>102</v>
          </cell>
          <cell r="J19">
            <v>7.5</v>
          </cell>
          <cell r="K19">
            <v>15.7</v>
          </cell>
          <cell r="L19">
            <v>1162</v>
          </cell>
          <cell r="M19">
            <v>253</v>
          </cell>
          <cell r="N19">
            <v>6.18</v>
          </cell>
          <cell r="O19">
            <v>2.89</v>
          </cell>
          <cell r="P19">
            <v>155</v>
          </cell>
          <cell r="Q19">
            <v>44.4</v>
          </cell>
          <cell r="R19">
            <v>3.3</v>
          </cell>
          <cell r="S19">
            <v>179</v>
          </cell>
          <cell r="T19">
            <v>76.900000000000006</v>
          </cell>
          <cell r="U19">
            <v>2.66</v>
          </cell>
          <cell r="V19">
            <v>0.93600000000000005</v>
          </cell>
          <cell r="W19">
            <v>10.8</v>
          </cell>
          <cell r="X19">
            <v>8.9999999999999993E-3</v>
          </cell>
          <cell r="Y19">
            <v>11.8</v>
          </cell>
          <cell r="Z19">
            <v>30.4</v>
          </cell>
        </row>
        <row r="20">
          <cell r="A20">
            <v>14</v>
          </cell>
          <cell r="B20" t="str">
            <v>150x75x18</v>
          </cell>
          <cell r="C20">
            <v>17.899999999999999</v>
          </cell>
          <cell r="D20">
            <v>150</v>
          </cell>
          <cell r="E20">
            <v>75</v>
          </cell>
          <cell r="F20">
            <v>5.5</v>
          </cell>
          <cell r="G20">
            <v>10</v>
          </cell>
          <cell r="H20">
            <v>12</v>
          </cell>
          <cell r="I20">
            <v>106</v>
          </cell>
          <cell r="J20">
            <v>7.5</v>
          </cell>
          <cell r="K20">
            <v>19.3</v>
          </cell>
          <cell r="L20">
            <v>861</v>
          </cell>
          <cell r="M20">
            <v>131</v>
          </cell>
          <cell r="N20">
            <v>6.15</v>
          </cell>
          <cell r="O20">
            <v>2.4</v>
          </cell>
          <cell r="P20">
            <v>115</v>
          </cell>
          <cell r="Q20">
            <v>26.6</v>
          </cell>
          <cell r="R20">
            <v>2.58</v>
          </cell>
          <cell r="S20">
            <v>132</v>
          </cell>
          <cell r="T20">
            <v>47.2</v>
          </cell>
          <cell r="U20">
            <v>1.81</v>
          </cell>
          <cell r="V20">
            <v>0.94599999999999995</v>
          </cell>
          <cell r="W20">
            <v>13.1</v>
          </cell>
          <cell r="X20">
            <v>5.0000000000000001E-3</v>
          </cell>
          <cell r="Y20">
            <v>6.1</v>
          </cell>
          <cell r="Z20">
            <v>22.8</v>
          </cell>
        </row>
        <row r="21">
          <cell r="A21">
            <v>15</v>
          </cell>
          <cell r="B21" t="str">
            <v>125x65x15</v>
          </cell>
          <cell r="C21">
            <v>14.8</v>
          </cell>
          <cell r="D21">
            <v>125</v>
          </cell>
          <cell r="E21">
            <v>65</v>
          </cell>
          <cell r="F21">
            <v>5.5</v>
          </cell>
          <cell r="G21">
            <v>9.5</v>
          </cell>
          <cell r="H21">
            <v>12</v>
          </cell>
          <cell r="I21">
            <v>82</v>
          </cell>
          <cell r="J21">
            <v>6.84</v>
          </cell>
          <cell r="K21">
            <v>14.9</v>
          </cell>
          <cell r="L21">
            <v>483</v>
          </cell>
          <cell r="M21">
            <v>80</v>
          </cell>
          <cell r="N21">
            <v>5.07</v>
          </cell>
          <cell r="O21">
            <v>2.06</v>
          </cell>
          <cell r="P21">
            <v>77.3</v>
          </cell>
          <cell r="Q21">
            <v>18.8</v>
          </cell>
          <cell r="R21">
            <v>2.25</v>
          </cell>
          <cell r="S21">
            <v>89.9</v>
          </cell>
          <cell r="T21">
            <v>33.200000000000003</v>
          </cell>
          <cell r="U21">
            <v>1.55</v>
          </cell>
          <cell r="V21">
            <v>0.94199999999999995</v>
          </cell>
          <cell r="W21">
            <v>11.1</v>
          </cell>
          <cell r="X21">
            <v>2E-3</v>
          </cell>
          <cell r="Y21">
            <v>4.72</v>
          </cell>
          <cell r="Z21">
            <v>18.8</v>
          </cell>
        </row>
        <row r="22">
          <cell r="A22">
            <v>16</v>
          </cell>
          <cell r="B22" t="str">
            <v>100x50x10</v>
          </cell>
          <cell r="C22">
            <v>10.199999999999999</v>
          </cell>
          <cell r="D22">
            <v>100</v>
          </cell>
          <cell r="E22">
            <v>50</v>
          </cell>
          <cell r="F22">
            <v>5</v>
          </cell>
          <cell r="G22">
            <v>8.5</v>
          </cell>
          <cell r="H22">
            <v>9</v>
          </cell>
          <cell r="I22">
            <v>65</v>
          </cell>
          <cell r="J22">
            <v>5.88</v>
          </cell>
          <cell r="K22">
            <v>13</v>
          </cell>
          <cell r="L22">
            <v>208</v>
          </cell>
          <cell r="M22">
            <v>32.299999999999997</v>
          </cell>
          <cell r="N22">
            <v>4</v>
          </cell>
          <cell r="O22">
            <v>1.58</v>
          </cell>
          <cell r="P22">
            <v>41.5</v>
          </cell>
          <cell r="Q22">
            <v>9.89</v>
          </cell>
          <cell r="R22">
            <v>1.73</v>
          </cell>
          <cell r="S22">
            <v>48.9</v>
          </cell>
          <cell r="T22">
            <v>17.5</v>
          </cell>
          <cell r="U22">
            <v>1.18</v>
          </cell>
          <cell r="V22">
            <v>0.94199999999999995</v>
          </cell>
          <cell r="W22">
            <v>10</v>
          </cell>
          <cell r="X22">
            <v>0</v>
          </cell>
          <cell r="Y22">
            <v>2.5299999999999998</v>
          </cell>
          <cell r="Z22">
            <v>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ables"/>
      <sheetName val="I"/>
      <sheetName val="HS(C)"/>
      <sheetName val="HS(R,S)"/>
      <sheetName val="Beam"/>
      <sheetName val="Conc1"/>
      <sheetName val="Conc2"/>
      <sheetName val="Steel"/>
      <sheetName val="∑r2"/>
      <sheetName val="Bolt"/>
      <sheetName val="Weld"/>
      <sheetName val="Crack"/>
      <sheetName val="Diablo"/>
      <sheetName val="BP&amp;AB"/>
      <sheetName val="ClevisFin"/>
      <sheetName val="ClevisFin_Tube"/>
      <sheetName val="CoverPlateSpliceI"/>
      <sheetName val="ShearTab"/>
      <sheetName val="ShearCleat"/>
      <sheetName val="Seismic"/>
      <sheetName val="Wind"/>
      <sheetName val="Vibration"/>
      <sheetName val="Sections"/>
      <sheetName val="Stiffness"/>
      <sheetName val="T-Sec"/>
      <sheetName val="I-Sec"/>
      <sheetName val="Excel&amp;Solver"/>
    </sheetNames>
    <sheetDataSet>
      <sheetData sheetId="0" refreshError="1"/>
      <sheetData sheetId="1">
        <row r="5">
          <cell r="V5">
            <v>5</v>
          </cell>
        </row>
        <row r="6">
          <cell r="P6">
            <v>10</v>
          </cell>
          <cell r="Q6">
            <v>10</v>
          </cell>
          <cell r="V6">
            <v>6</v>
          </cell>
        </row>
        <row r="7">
          <cell r="C7" t="str">
            <v>E250</v>
          </cell>
          <cell r="D7">
            <v>410</v>
          </cell>
          <cell r="E7">
            <v>250</v>
          </cell>
          <cell r="F7">
            <v>240</v>
          </cell>
          <cell r="G7">
            <v>230</v>
          </cell>
          <cell r="I7">
            <v>3.6</v>
          </cell>
          <cell r="J7">
            <v>180</v>
          </cell>
          <cell r="K7">
            <v>179.99999999999997</v>
          </cell>
          <cell r="L7">
            <v>300</v>
          </cell>
          <cell r="M7">
            <v>300</v>
          </cell>
          <cell r="P7">
            <v>15</v>
          </cell>
          <cell r="Q7">
            <v>15</v>
          </cell>
          <cell r="V7">
            <v>8</v>
          </cell>
        </row>
        <row r="8">
          <cell r="C8" t="str">
            <v>E275</v>
          </cell>
          <cell r="D8">
            <v>430</v>
          </cell>
          <cell r="E8">
            <v>275</v>
          </cell>
          <cell r="F8">
            <v>265</v>
          </cell>
          <cell r="G8">
            <v>255</v>
          </cell>
          <cell r="I8">
            <v>4.5999999999999996</v>
          </cell>
          <cell r="J8">
            <v>225</v>
          </cell>
          <cell r="K8">
            <v>240</v>
          </cell>
          <cell r="L8">
            <v>400</v>
          </cell>
          <cell r="M8">
            <v>400</v>
          </cell>
          <cell r="P8">
            <v>20</v>
          </cell>
          <cell r="Q8">
            <v>20</v>
          </cell>
          <cell r="R8">
            <v>1.2</v>
          </cell>
          <cell r="S8">
            <v>1.5</v>
          </cell>
          <cell r="V8">
            <v>10</v>
          </cell>
        </row>
        <row r="9">
          <cell r="C9" t="str">
            <v>E300</v>
          </cell>
          <cell r="D9">
            <v>440</v>
          </cell>
          <cell r="E9">
            <v>300</v>
          </cell>
          <cell r="F9">
            <v>290</v>
          </cell>
          <cell r="G9">
            <v>280</v>
          </cell>
          <cell r="I9">
            <v>4.8</v>
          </cell>
          <cell r="J9">
            <v>310</v>
          </cell>
          <cell r="K9">
            <v>320</v>
          </cell>
          <cell r="L9">
            <v>420</v>
          </cell>
          <cell r="M9">
            <v>420</v>
          </cell>
          <cell r="P9">
            <v>25</v>
          </cell>
          <cell r="Q9">
            <v>25</v>
          </cell>
          <cell r="R9">
            <v>1.4</v>
          </cell>
          <cell r="S9">
            <v>1.75</v>
          </cell>
          <cell r="V9">
            <v>12</v>
          </cell>
          <cell r="X9" t="str">
            <v>AGRA</v>
          </cell>
          <cell r="Y9" t="str">
            <v>III</v>
          </cell>
          <cell r="Z9">
            <v>0.16</v>
          </cell>
          <cell r="AA9">
            <v>47</v>
          </cell>
        </row>
        <row r="10">
          <cell r="C10" t="str">
            <v>E350</v>
          </cell>
          <cell r="D10">
            <v>490</v>
          </cell>
          <cell r="E10">
            <v>350</v>
          </cell>
          <cell r="F10">
            <v>330</v>
          </cell>
          <cell r="G10">
            <v>320</v>
          </cell>
          <cell r="I10">
            <v>5.6</v>
          </cell>
          <cell r="J10">
            <v>280</v>
          </cell>
          <cell r="K10">
            <v>300</v>
          </cell>
          <cell r="L10">
            <v>500</v>
          </cell>
          <cell r="M10">
            <v>500</v>
          </cell>
          <cell r="P10">
            <v>30</v>
          </cell>
          <cell r="Q10">
            <v>30</v>
          </cell>
          <cell r="R10">
            <v>1.5</v>
          </cell>
          <cell r="S10">
            <v>1.875</v>
          </cell>
          <cell r="V10">
            <v>16</v>
          </cell>
          <cell r="X10" t="str">
            <v>AHMEDABAD</v>
          </cell>
          <cell r="Y10" t="str">
            <v>III</v>
          </cell>
          <cell r="Z10">
            <v>0.16</v>
          </cell>
          <cell r="AA10">
            <v>39</v>
          </cell>
        </row>
        <row r="11">
          <cell r="C11" t="str">
            <v>E410</v>
          </cell>
          <cell r="D11">
            <v>540</v>
          </cell>
          <cell r="E11">
            <v>410</v>
          </cell>
          <cell r="F11">
            <v>390</v>
          </cell>
          <cell r="G11">
            <v>380</v>
          </cell>
          <cell r="I11">
            <v>5.8</v>
          </cell>
          <cell r="J11">
            <v>380</v>
          </cell>
          <cell r="K11">
            <v>400</v>
          </cell>
          <cell r="L11">
            <v>520</v>
          </cell>
          <cell r="M11">
            <v>520</v>
          </cell>
          <cell r="P11">
            <v>35</v>
          </cell>
          <cell r="Q11">
            <v>35</v>
          </cell>
          <cell r="R11">
            <v>1.7</v>
          </cell>
          <cell r="S11">
            <v>2.125</v>
          </cell>
          <cell r="V11">
            <v>20</v>
          </cell>
          <cell r="X11" t="str">
            <v>AJMER</v>
          </cell>
          <cell r="Y11" t="str">
            <v>II</v>
          </cell>
          <cell r="Z11">
            <v>0.1</v>
          </cell>
          <cell r="AA11">
            <v>47</v>
          </cell>
        </row>
        <row r="12">
          <cell r="C12" t="str">
            <v>E450</v>
          </cell>
          <cell r="D12">
            <v>570</v>
          </cell>
          <cell r="E12">
            <v>450</v>
          </cell>
          <cell r="F12">
            <v>430</v>
          </cell>
          <cell r="G12">
            <v>420</v>
          </cell>
          <cell r="I12">
            <v>6.8</v>
          </cell>
          <cell r="J12">
            <v>440</v>
          </cell>
          <cell r="K12">
            <v>480.00000000000006</v>
          </cell>
          <cell r="L12">
            <v>600</v>
          </cell>
          <cell r="M12">
            <v>600</v>
          </cell>
          <cell r="P12">
            <v>40</v>
          </cell>
          <cell r="Q12">
            <v>40</v>
          </cell>
          <cell r="R12">
            <v>1.9</v>
          </cell>
          <cell r="S12">
            <v>2.375</v>
          </cell>
          <cell r="V12">
            <v>24</v>
          </cell>
          <cell r="X12" t="str">
            <v>ALLAHABAD</v>
          </cell>
          <cell r="Y12" t="str">
            <v>II</v>
          </cell>
          <cell r="Z12">
            <v>0.1</v>
          </cell>
        </row>
        <row r="13">
          <cell r="C13" t="str">
            <v>E550</v>
          </cell>
          <cell r="D13">
            <v>650</v>
          </cell>
          <cell r="E13">
            <v>550</v>
          </cell>
          <cell r="F13">
            <v>530</v>
          </cell>
          <cell r="G13">
            <v>520</v>
          </cell>
          <cell r="I13" t="str">
            <v>8.8 (&lt;16)</v>
          </cell>
          <cell r="J13">
            <v>580</v>
          </cell>
          <cell r="K13">
            <v>640</v>
          </cell>
          <cell r="L13">
            <v>800</v>
          </cell>
          <cell r="M13">
            <v>800</v>
          </cell>
          <cell r="P13">
            <v>45</v>
          </cell>
          <cell r="Q13">
            <v>45</v>
          </cell>
          <cell r="R13">
            <v>1.9</v>
          </cell>
          <cell r="S13">
            <v>2.375</v>
          </cell>
          <cell r="V13">
            <v>30</v>
          </cell>
          <cell r="X13" t="str">
            <v>ALMORA</v>
          </cell>
          <cell r="Y13" t="str">
            <v>IV</v>
          </cell>
          <cell r="Z13">
            <v>0.24</v>
          </cell>
          <cell r="AA13">
            <v>47</v>
          </cell>
        </row>
        <row r="14">
          <cell r="C14" t="str">
            <v>E600</v>
          </cell>
          <cell r="D14">
            <v>730</v>
          </cell>
          <cell r="E14">
            <v>600</v>
          </cell>
          <cell r="F14">
            <v>580</v>
          </cell>
          <cell r="G14">
            <v>570</v>
          </cell>
          <cell r="I14" t="str">
            <v>8.8 (&gt;16)</v>
          </cell>
          <cell r="J14">
            <v>600</v>
          </cell>
          <cell r="K14">
            <v>660</v>
          </cell>
          <cell r="L14">
            <v>830</v>
          </cell>
          <cell r="M14">
            <v>830</v>
          </cell>
          <cell r="P14">
            <v>50</v>
          </cell>
          <cell r="Q14">
            <v>50</v>
          </cell>
          <cell r="R14">
            <v>1.9</v>
          </cell>
          <cell r="S14">
            <v>2.375</v>
          </cell>
          <cell r="V14">
            <v>36</v>
          </cell>
          <cell r="X14" t="str">
            <v>AMBALA</v>
          </cell>
          <cell r="Y14" t="str">
            <v>IV</v>
          </cell>
          <cell r="Z14">
            <v>0.24</v>
          </cell>
        </row>
        <row r="15">
          <cell r="C15" t="str">
            <v>E650</v>
          </cell>
          <cell r="D15">
            <v>780</v>
          </cell>
          <cell r="E15">
            <v>650</v>
          </cell>
          <cell r="F15">
            <v>630</v>
          </cell>
          <cell r="G15">
            <v>620</v>
          </cell>
          <cell r="I15">
            <v>9.8000000000000007</v>
          </cell>
          <cell r="J15">
            <v>650</v>
          </cell>
          <cell r="K15">
            <v>720</v>
          </cell>
          <cell r="L15">
            <v>900</v>
          </cell>
          <cell r="M15">
            <v>900</v>
          </cell>
          <cell r="P15">
            <v>55</v>
          </cell>
          <cell r="Q15">
            <v>55</v>
          </cell>
          <cell r="R15">
            <v>1.9</v>
          </cell>
          <cell r="S15">
            <v>2.375</v>
          </cell>
          <cell r="V15">
            <v>42</v>
          </cell>
          <cell r="X15" t="str">
            <v>AMRISTAR</v>
          </cell>
          <cell r="Y15" t="str">
            <v>IV</v>
          </cell>
          <cell r="Z15">
            <v>0.24</v>
          </cell>
          <cell r="AA15">
            <v>47</v>
          </cell>
        </row>
        <row r="16">
          <cell r="C16" t="str">
            <v>Yst210</v>
          </cell>
          <cell r="D16">
            <v>330</v>
          </cell>
          <cell r="E16">
            <v>210</v>
          </cell>
          <cell r="F16">
            <v>210</v>
          </cell>
          <cell r="G16">
            <v>210</v>
          </cell>
          <cell r="I16">
            <v>10.9</v>
          </cell>
          <cell r="J16">
            <v>830</v>
          </cell>
          <cell r="K16">
            <v>940</v>
          </cell>
          <cell r="L16">
            <v>1040</v>
          </cell>
          <cell r="M16">
            <v>1040</v>
          </cell>
          <cell r="P16">
            <v>60</v>
          </cell>
          <cell r="Q16">
            <v>60</v>
          </cell>
          <cell r="R16">
            <v>1.9</v>
          </cell>
          <cell r="S16">
            <v>2.375</v>
          </cell>
          <cell r="V16">
            <v>48</v>
          </cell>
          <cell r="X16" t="str">
            <v>ASANSOL</v>
          </cell>
          <cell r="Y16" t="str">
            <v>III</v>
          </cell>
          <cell r="Z16">
            <v>0.16</v>
          </cell>
          <cell r="AA16">
            <v>47</v>
          </cell>
        </row>
        <row r="17">
          <cell r="C17" t="str">
            <v>Yst240</v>
          </cell>
          <cell r="D17">
            <v>410</v>
          </cell>
          <cell r="E17">
            <v>240</v>
          </cell>
          <cell r="F17">
            <v>240</v>
          </cell>
          <cell r="G17">
            <v>240</v>
          </cell>
          <cell r="I17">
            <v>12.9</v>
          </cell>
          <cell r="J17">
            <v>970</v>
          </cell>
          <cell r="K17">
            <v>1100</v>
          </cell>
          <cell r="L17">
            <v>1220</v>
          </cell>
          <cell r="M17">
            <v>1220</v>
          </cell>
          <cell r="P17">
            <v>65</v>
          </cell>
          <cell r="Q17">
            <v>65</v>
          </cell>
          <cell r="R17">
            <v>1.9</v>
          </cell>
          <cell r="S17">
            <v>2.375</v>
          </cell>
          <cell r="V17">
            <v>56</v>
          </cell>
          <cell r="X17" t="str">
            <v>AURANGABAD</v>
          </cell>
          <cell r="Y17" t="str">
            <v>II</v>
          </cell>
          <cell r="Z17">
            <v>0.1</v>
          </cell>
          <cell r="AA17">
            <v>39</v>
          </cell>
        </row>
        <row r="18">
          <cell r="C18" t="str">
            <v>Yst310</v>
          </cell>
          <cell r="D18">
            <v>450</v>
          </cell>
          <cell r="E18">
            <v>310</v>
          </cell>
          <cell r="F18">
            <v>310</v>
          </cell>
          <cell r="G18">
            <v>310</v>
          </cell>
          <cell r="P18">
            <v>70</v>
          </cell>
          <cell r="Q18">
            <v>70</v>
          </cell>
          <cell r="R18">
            <v>1.9</v>
          </cell>
          <cell r="S18">
            <v>2.375</v>
          </cell>
          <cell r="V18">
            <v>64</v>
          </cell>
          <cell r="X18" t="str">
            <v>BAHRAICH</v>
          </cell>
          <cell r="Y18" t="str">
            <v>IV</v>
          </cell>
          <cell r="Z18">
            <v>0.24</v>
          </cell>
          <cell r="AA18">
            <v>47</v>
          </cell>
        </row>
        <row r="19">
          <cell r="C19" t="str">
            <v>Yst355</v>
          </cell>
          <cell r="D19">
            <v>490</v>
          </cell>
          <cell r="E19">
            <v>355</v>
          </cell>
          <cell r="F19">
            <v>355</v>
          </cell>
          <cell r="G19">
            <v>355</v>
          </cell>
          <cell r="P19">
            <v>75</v>
          </cell>
          <cell r="Q19">
            <v>75</v>
          </cell>
          <cell r="R19">
            <v>1.9</v>
          </cell>
          <cell r="S19">
            <v>2.375</v>
          </cell>
          <cell r="V19">
            <v>14</v>
          </cell>
          <cell r="X19" t="str">
            <v>BENGALURU</v>
          </cell>
          <cell r="Y19" t="str">
            <v>II</v>
          </cell>
          <cell r="Z19">
            <v>0.1</v>
          </cell>
          <cell r="AA19">
            <v>33</v>
          </cell>
        </row>
        <row r="20">
          <cell r="P20">
            <v>80</v>
          </cell>
          <cell r="Q20">
            <v>80</v>
          </cell>
          <cell r="R20">
            <v>1.9</v>
          </cell>
          <cell r="S20">
            <v>2.375</v>
          </cell>
          <cell r="V20">
            <v>18</v>
          </cell>
          <cell r="X20" t="str">
            <v>BARAUNI</v>
          </cell>
          <cell r="Y20" t="str">
            <v>IV</v>
          </cell>
          <cell r="Z20">
            <v>0.24</v>
          </cell>
          <cell r="AA20">
            <v>47</v>
          </cell>
        </row>
        <row r="21">
          <cell r="V21">
            <v>22</v>
          </cell>
          <cell r="X21" t="str">
            <v>BAREILLY</v>
          </cell>
          <cell r="Y21" t="str">
            <v>III</v>
          </cell>
          <cell r="Z21">
            <v>0.16</v>
          </cell>
          <cell r="AA21">
            <v>47</v>
          </cell>
        </row>
        <row r="22">
          <cell r="V22">
            <v>27</v>
          </cell>
          <cell r="X22" t="str">
            <v>BELGAUM</v>
          </cell>
          <cell r="Y22" t="str">
            <v>III</v>
          </cell>
          <cell r="Z22">
            <v>0.16</v>
          </cell>
        </row>
        <row r="23">
          <cell r="E23" t="str">
            <v>a</v>
          </cell>
          <cell r="F23" t="str">
            <v>b</v>
          </cell>
          <cell r="G23" t="str">
            <v>c</v>
          </cell>
          <cell r="H23" t="str">
            <v>d</v>
          </cell>
          <cell r="L23">
            <v>5</v>
          </cell>
          <cell r="V23">
            <v>33</v>
          </cell>
          <cell r="X23" t="str">
            <v>BHATINDA</v>
          </cell>
          <cell r="Y23" t="str">
            <v>III</v>
          </cell>
          <cell r="Z23">
            <v>0.16</v>
          </cell>
          <cell r="AA23">
            <v>47</v>
          </cell>
        </row>
        <row r="24">
          <cell r="E24">
            <v>0.21</v>
          </cell>
          <cell r="F24">
            <v>0.34</v>
          </cell>
          <cell r="G24">
            <v>0.49</v>
          </cell>
          <cell r="H24">
            <v>0.76</v>
          </cell>
          <cell r="L24">
            <v>6</v>
          </cell>
          <cell r="V24">
            <v>39</v>
          </cell>
          <cell r="X24" t="str">
            <v>BHILAI</v>
          </cell>
          <cell r="Y24" t="str">
            <v>II</v>
          </cell>
          <cell r="Z24">
            <v>0.1</v>
          </cell>
          <cell r="AA24">
            <v>39</v>
          </cell>
        </row>
        <row r="25">
          <cell r="L25">
            <v>8</v>
          </cell>
          <cell r="V25">
            <v>45</v>
          </cell>
          <cell r="X25" t="str">
            <v>BHOPAL</v>
          </cell>
          <cell r="Y25" t="str">
            <v>II</v>
          </cell>
          <cell r="Z25">
            <v>0.1</v>
          </cell>
          <cell r="AA25">
            <v>39</v>
          </cell>
        </row>
        <row r="26">
          <cell r="L26">
            <v>10</v>
          </cell>
          <cell r="V26">
            <v>52</v>
          </cell>
          <cell r="X26" t="str">
            <v>BHUBANESHWAR</v>
          </cell>
          <cell r="Y26" t="str">
            <v>III</v>
          </cell>
          <cell r="Z26">
            <v>0.16</v>
          </cell>
          <cell r="AA26">
            <v>50</v>
          </cell>
        </row>
        <row r="27">
          <cell r="L27">
            <v>12</v>
          </cell>
          <cell r="V27">
            <v>60</v>
          </cell>
          <cell r="X27" t="str">
            <v>BHUJ</v>
          </cell>
          <cell r="Y27" t="str">
            <v>V</v>
          </cell>
          <cell r="Z27">
            <v>0.3</v>
          </cell>
          <cell r="AA27">
            <v>50</v>
          </cell>
        </row>
        <row r="28">
          <cell r="L28">
            <v>14</v>
          </cell>
          <cell r="X28" t="str">
            <v>BIJAPUR</v>
          </cell>
          <cell r="Y28" t="str">
            <v>III</v>
          </cell>
          <cell r="Z28">
            <v>0.16</v>
          </cell>
        </row>
        <row r="29">
          <cell r="L29">
            <v>16</v>
          </cell>
          <cell r="X29" t="str">
            <v>BIKENER</v>
          </cell>
          <cell r="Y29" t="str">
            <v>III</v>
          </cell>
          <cell r="Z29">
            <v>0.16</v>
          </cell>
          <cell r="AA29">
            <v>47</v>
          </cell>
        </row>
        <row r="30">
          <cell r="L30">
            <v>18</v>
          </cell>
          <cell r="X30" t="str">
            <v>BOKARO</v>
          </cell>
          <cell r="Y30" t="str">
            <v>III</v>
          </cell>
          <cell r="Z30">
            <v>0.16</v>
          </cell>
          <cell r="AA30">
            <v>47</v>
          </cell>
        </row>
        <row r="31">
          <cell r="L31">
            <v>20</v>
          </cell>
          <cell r="X31" t="str">
            <v>BULANDSHAHR</v>
          </cell>
          <cell r="Y31" t="str">
            <v>IV</v>
          </cell>
          <cell r="Z31">
            <v>0.24</v>
          </cell>
        </row>
        <row r="32">
          <cell r="L32">
            <v>22</v>
          </cell>
          <cell r="X32" t="str">
            <v>BURDWAN</v>
          </cell>
          <cell r="Y32" t="str">
            <v>III</v>
          </cell>
          <cell r="Z32">
            <v>0.16</v>
          </cell>
        </row>
        <row r="33">
          <cell r="L33">
            <v>24</v>
          </cell>
          <cell r="X33" t="str">
            <v>KOZHIKODE</v>
          </cell>
          <cell r="Y33" t="str">
            <v>III</v>
          </cell>
          <cell r="Z33">
            <v>0.16</v>
          </cell>
          <cell r="AA33">
            <v>39</v>
          </cell>
        </row>
        <row r="34">
          <cell r="L34">
            <v>25</v>
          </cell>
          <cell r="X34" t="str">
            <v>CHANDIGARH</v>
          </cell>
          <cell r="Y34" t="str">
            <v>IV</v>
          </cell>
          <cell r="Z34">
            <v>0.24</v>
          </cell>
          <cell r="AA34">
            <v>47</v>
          </cell>
        </row>
        <row r="35">
          <cell r="L35">
            <v>28</v>
          </cell>
          <cell r="X35" t="str">
            <v>CHENNAI</v>
          </cell>
          <cell r="Y35" t="str">
            <v>III</v>
          </cell>
          <cell r="Z35">
            <v>0.16</v>
          </cell>
          <cell r="AA35">
            <v>50</v>
          </cell>
        </row>
        <row r="36">
          <cell r="L36">
            <v>30</v>
          </cell>
          <cell r="X36" t="str">
            <v>CHITRADURGA</v>
          </cell>
          <cell r="Y36" t="str">
            <v>II</v>
          </cell>
          <cell r="Z36">
            <v>0.1</v>
          </cell>
        </row>
        <row r="37">
          <cell r="L37">
            <v>32</v>
          </cell>
          <cell r="X37" t="str">
            <v>COIMBATORE</v>
          </cell>
          <cell r="Y37" t="str">
            <v>III</v>
          </cell>
          <cell r="Z37">
            <v>0.16</v>
          </cell>
          <cell r="AA37">
            <v>39</v>
          </cell>
        </row>
        <row r="38">
          <cell r="L38">
            <v>35</v>
          </cell>
          <cell r="X38" t="str">
            <v>CUDDALORE</v>
          </cell>
          <cell r="Y38" t="str">
            <v>II</v>
          </cell>
          <cell r="Z38">
            <v>0.1</v>
          </cell>
        </row>
        <row r="39">
          <cell r="L39">
            <v>36</v>
          </cell>
          <cell r="X39" t="str">
            <v>CUTTACK</v>
          </cell>
          <cell r="Y39" t="str">
            <v>III</v>
          </cell>
          <cell r="Z39">
            <v>0.16</v>
          </cell>
          <cell r="AA39">
            <v>50</v>
          </cell>
        </row>
        <row r="40">
          <cell r="L40">
            <v>40</v>
          </cell>
          <cell r="X40" t="str">
            <v>DARBHANGA</v>
          </cell>
          <cell r="Y40" t="str">
            <v>V</v>
          </cell>
          <cell r="Z40">
            <v>0.3</v>
          </cell>
          <cell r="AA40">
            <v>55</v>
          </cell>
        </row>
        <row r="41">
          <cell r="L41">
            <v>45</v>
          </cell>
          <cell r="X41" t="str">
            <v>DARJEELING</v>
          </cell>
          <cell r="Y41" t="str">
            <v>IV</v>
          </cell>
          <cell r="Z41">
            <v>0.24</v>
          </cell>
          <cell r="AA41">
            <v>47</v>
          </cell>
        </row>
        <row r="42">
          <cell r="L42">
            <v>50</v>
          </cell>
          <cell r="X42" t="str">
            <v>DHARWAD</v>
          </cell>
          <cell r="Y42" t="str">
            <v>III</v>
          </cell>
          <cell r="Z42">
            <v>0.16</v>
          </cell>
        </row>
        <row r="43">
          <cell r="L43">
            <v>56</v>
          </cell>
          <cell r="X43" t="str">
            <v>DEHRA DUN</v>
          </cell>
          <cell r="Y43" t="str">
            <v>IV</v>
          </cell>
          <cell r="Z43">
            <v>0.24</v>
          </cell>
          <cell r="AA43">
            <v>47</v>
          </cell>
        </row>
        <row r="44">
          <cell r="L44">
            <v>60</v>
          </cell>
          <cell r="X44" t="str">
            <v>DHARAMPURI</v>
          </cell>
          <cell r="Y44" t="str">
            <v>III</v>
          </cell>
          <cell r="Z44">
            <v>0.16</v>
          </cell>
        </row>
        <row r="45">
          <cell r="L45">
            <v>63</v>
          </cell>
          <cell r="X45" t="str">
            <v>DELHI</v>
          </cell>
          <cell r="Y45" t="str">
            <v>IV</v>
          </cell>
          <cell r="Z45">
            <v>0.24</v>
          </cell>
          <cell r="AA45">
            <v>47</v>
          </cell>
        </row>
        <row r="46">
          <cell r="L46">
            <v>70</v>
          </cell>
          <cell r="X46" t="str">
            <v>DURGAPUR</v>
          </cell>
          <cell r="Y46" t="str">
            <v>III</v>
          </cell>
          <cell r="Z46">
            <v>0.16</v>
          </cell>
          <cell r="AA46">
            <v>47</v>
          </cell>
        </row>
        <row r="47">
          <cell r="L47">
            <v>75</v>
          </cell>
          <cell r="X47" t="str">
            <v>GANGTOK</v>
          </cell>
          <cell r="Y47" t="str">
            <v>IV</v>
          </cell>
          <cell r="Z47">
            <v>0.24</v>
          </cell>
          <cell r="AA47">
            <v>47</v>
          </cell>
        </row>
        <row r="48">
          <cell r="L48">
            <v>80</v>
          </cell>
          <cell r="X48" t="str">
            <v>GUWAHATI</v>
          </cell>
          <cell r="Y48" t="str">
            <v>V</v>
          </cell>
          <cell r="Z48">
            <v>0.3</v>
          </cell>
          <cell r="AA48">
            <v>50</v>
          </cell>
        </row>
        <row r="49">
          <cell r="L49">
            <v>90</v>
          </cell>
          <cell r="X49" t="str">
            <v>GULBARGA</v>
          </cell>
          <cell r="Y49" t="str">
            <v>II</v>
          </cell>
          <cell r="Z49">
            <v>0.1</v>
          </cell>
        </row>
        <row r="50">
          <cell r="L50">
            <v>100</v>
          </cell>
          <cell r="X50" t="str">
            <v>GAYA</v>
          </cell>
          <cell r="Y50" t="str">
            <v>III</v>
          </cell>
          <cell r="Z50">
            <v>0.16</v>
          </cell>
          <cell r="AA50">
            <v>39</v>
          </cell>
        </row>
        <row r="51">
          <cell r="L51">
            <v>110</v>
          </cell>
          <cell r="X51" t="str">
            <v>GORAKHPUR</v>
          </cell>
          <cell r="Y51" t="str">
            <v>IV</v>
          </cell>
          <cell r="Z51">
            <v>0.24</v>
          </cell>
          <cell r="AA51">
            <v>47</v>
          </cell>
        </row>
        <row r="52">
          <cell r="L52">
            <v>120</v>
          </cell>
          <cell r="X52" t="str">
            <v>HYDERABAD</v>
          </cell>
          <cell r="Y52" t="str">
            <v>II</v>
          </cell>
          <cell r="Z52">
            <v>0.1</v>
          </cell>
          <cell r="AA52">
            <v>44</v>
          </cell>
        </row>
        <row r="53">
          <cell r="X53" t="str">
            <v>IMPHAL</v>
          </cell>
          <cell r="Y53" t="str">
            <v>V</v>
          </cell>
          <cell r="Z53">
            <v>0.3</v>
          </cell>
          <cell r="AA53">
            <v>47</v>
          </cell>
        </row>
        <row r="54">
          <cell r="X54" t="str">
            <v>JABALPUR</v>
          </cell>
          <cell r="Y54" t="str">
            <v>III</v>
          </cell>
          <cell r="Z54">
            <v>0.16</v>
          </cell>
          <cell r="AA54">
            <v>47</v>
          </cell>
        </row>
        <row r="55">
          <cell r="X55" t="str">
            <v>JAIPUR</v>
          </cell>
          <cell r="Y55" t="str">
            <v>II</v>
          </cell>
          <cell r="Z55">
            <v>0.1</v>
          </cell>
          <cell r="AA55">
            <v>47</v>
          </cell>
        </row>
        <row r="56">
          <cell r="X56" t="str">
            <v>JAMSHEDPUR</v>
          </cell>
          <cell r="Y56" t="str">
            <v>II</v>
          </cell>
          <cell r="Z56">
            <v>0.1</v>
          </cell>
          <cell r="AA56">
            <v>47</v>
          </cell>
        </row>
        <row r="57">
          <cell r="X57" t="str">
            <v>JHANSI</v>
          </cell>
          <cell r="Y57" t="str">
            <v>II</v>
          </cell>
          <cell r="Z57">
            <v>0.1</v>
          </cell>
          <cell r="AA57">
            <v>47</v>
          </cell>
        </row>
        <row r="58">
          <cell r="X58" t="str">
            <v>JODHPUR</v>
          </cell>
          <cell r="Y58" t="str">
            <v>II</v>
          </cell>
          <cell r="Z58">
            <v>0.1</v>
          </cell>
          <cell r="AA58">
            <v>47</v>
          </cell>
        </row>
        <row r="59">
          <cell r="X59" t="str">
            <v>JORHAT</v>
          </cell>
          <cell r="Y59" t="str">
            <v>V</v>
          </cell>
          <cell r="Z59">
            <v>0.3</v>
          </cell>
        </row>
        <row r="60">
          <cell r="X60" t="str">
            <v>KAKRAPARA</v>
          </cell>
          <cell r="Y60" t="str">
            <v>III</v>
          </cell>
          <cell r="Z60">
            <v>0.16</v>
          </cell>
        </row>
        <row r="61">
          <cell r="X61" t="str">
            <v>KALPAKKAM</v>
          </cell>
          <cell r="Y61" t="str">
            <v>III</v>
          </cell>
          <cell r="Z61">
            <v>0.16</v>
          </cell>
        </row>
        <row r="62">
          <cell r="X62" t="str">
            <v>KANPUR</v>
          </cell>
          <cell r="Y62" t="str">
            <v>III</v>
          </cell>
          <cell r="Z62">
            <v>0.16</v>
          </cell>
          <cell r="AA62">
            <v>47</v>
          </cell>
        </row>
        <row r="63">
          <cell r="X63" t="str">
            <v>KARWAR</v>
          </cell>
          <cell r="Y63" t="str">
            <v>III</v>
          </cell>
          <cell r="Z63">
            <v>0.16</v>
          </cell>
        </row>
        <row r="64">
          <cell r="X64" t="str">
            <v>KOCHI</v>
          </cell>
          <cell r="Y64" t="str">
            <v>III</v>
          </cell>
          <cell r="Z64">
            <v>0.16</v>
          </cell>
        </row>
        <row r="65">
          <cell r="X65" t="str">
            <v>KOHIMA</v>
          </cell>
          <cell r="Y65" t="str">
            <v>V</v>
          </cell>
          <cell r="Z65">
            <v>0.3</v>
          </cell>
          <cell r="AA65">
            <v>44</v>
          </cell>
        </row>
        <row r="66">
          <cell r="X66" t="str">
            <v>KOLKATA</v>
          </cell>
          <cell r="Y66" t="str">
            <v>III</v>
          </cell>
          <cell r="Z66">
            <v>0.16</v>
          </cell>
          <cell r="AA66">
            <v>50</v>
          </cell>
        </row>
        <row r="67">
          <cell r="X67" t="str">
            <v>KOTA</v>
          </cell>
          <cell r="Y67" t="str">
            <v>II</v>
          </cell>
          <cell r="Z67">
            <v>0.1</v>
          </cell>
        </row>
        <row r="68">
          <cell r="X68" t="str">
            <v>KURNOOL</v>
          </cell>
          <cell r="Y68" t="str">
            <v>II</v>
          </cell>
          <cell r="Z68">
            <v>0.1</v>
          </cell>
          <cell r="AA68">
            <v>39</v>
          </cell>
        </row>
        <row r="69">
          <cell r="X69" t="str">
            <v>LAKSHADWEEP</v>
          </cell>
          <cell r="Z69" t="str">
            <v/>
          </cell>
          <cell r="AA69">
            <v>39</v>
          </cell>
        </row>
        <row r="70">
          <cell r="X70" t="str">
            <v>LUCKNOW</v>
          </cell>
          <cell r="Y70" t="str">
            <v>III</v>
          </cell>
          <cell r="Z70">
            <v>0.16</v>
          </cell>
          <cell r="AA70">
            <v>47</v>
          </cell>
        </row>
        <row r="71">
          <cell r="X71" t="str">
            <v>LUDHIANA</v>
          </cell>
          <cell r="Y71" t="str">
            <v>IV</v>
          </cell>
          <cell r="Z71">
            <v>0.24</v>
          </cell>
          <cell r="AA71">
            <v>47</v>
          </cell>
        </row>
        <row r="72">
          <cell r="X72" t="str">
            <v>MADURAI</v>
          </cell>
          <cell r="Y72" t="str">
            <v>II</v>
          </cell>
          <cell r="Z72">
            <v>0.1</v>
          </cell>
          <cell r="AA72">
            <v>39</v>
          </cell>
        </row>
        <row r="73">
          <cell r="X73" t="str">
            <v>MANDI</v>
          </cell>
          <cell r="Y73" t="str">
            <v>V</v>
          </cell>
          <cell r="Z73">
            <v>0.3</v>
          </cell>
          <cell r="AA73">
            <v>39</v>
          </cell>
        </row>
        <row r="74">
          <cell r="X74" t="str">
            <v>MANGALURU</v>
          </cell>
          <cell r="Y74" t="str">
            <v>III</v>
          </cell>
          <cell r="Z74">
            <v>0.16</v>
          </cell>
          <cell r="AA74">
            <v>39</v>
          </cell>
        </row>
        <row r="75">
          <cell r="X75" t="str">
            <v>MUNGHER</v>
          </cell>
          <cell r="Y75" t="str">
            <v>IV</v>
          </cell>
          <cell r="Z75">
            <v>0.24</v>
          </cell>
        </row>
        <row r="76">
          <cell r="X76" t="str">
            <v>MORADABAD</v>
          </cell>
          <cell r="Y76" t="str">
            <v>IV</v>
          </cell>
          <cell r="Z76">
            <v>0.24</v>
          </cell>
          <cell r="AA76">
            <v>47</v>
          </cell>
        </row>
        <row r="77">
          <cell r="X77" t="str">
            <v>MUMBAI</v>
          </cell>
          <cell r="Y77" t="str">
            <v>III</v>
          </cell>
          <cell r="Z77">
            <v>0.16</v>
          </cell>
          <cell r="AA77">
            <v>44</v>
          </cell>
        </row>
        <row r="78">
          <cell r="X78" t="str">
            <v>MYSURU</v>
          </cell>
          <cell r="Y78" t="str">
            <v>II</v>
          </cell>
          <cell r="Z78">
            <v>0.1</v>
          </cell>
          <cell r="AA78">
            <v>33</v>
          </cell>
        </row>
        <row r="79">
          <cell r="X79" t="str">
            <v>NAGPUR</v>
          </cell>
          <cell r="Y79" t="str">
            <v>II</v>
          </cell>
          <cell r="Z79">
            <v>0.1</v>
          </cell>
          <cell r="AA79">
            <v>44</v>
          </cell>
        </row>
        <row r="80">
          <cell r="X80" t="str">
            <v>NAGARJUNSAGAR</v>
          </cell>
          <cell r="Y80" t="str">
            <v>II</v>
          </cell>
          <cell r="Z80">
            <v>0.1</v>
          </cell>
        </row>
        <row r="81">
          <cell r="X81" t="str">
            <v>NAINITAL</v>
          </cell>
          <cell r="Y81" t="str">
            <v>IV</v>
          </cell>
          <cell r="Z81">
            <v>0.24</v>
          </cell>
          <cell r="AA81">
            <v>47</v>
          </cell>
        </row>
        <row r="82">
          <cell r="X82" t="str">
            <v>NASHIK</v>
          </cell>
          <cell r="Y82" t="str">
            <v>III</v>
          </cell>
          <cell r="Z82">
            <v>0.16</v>
          </cell>
          <cell r="AA82">
            <v>39</v>
          </cell>
        </row>
        <row r="83">
          <cell r="X83" t="str">
            <v>NELLORE</v>
          </cell>
          <cell r="Y83" t="str">
            <v>III</v>
          </cell>
          <cell r="Z83">
            <v>0.16</v>
          </cell>
          <cell r="AA83">
            <v>50</v>
          </cell>
        </row>
        <row r="84">
          <cell r="X84" t="str">
            <v>OSMANABAD</v>
          </cell>
          <cell r="Y84" t="str">
            <v>III</v>
          </cell>
          <cell r="Z84">
            <v>0.16</v>
          </cell>
        </row>
        <row r="85">
          <cell r="X85" t="str">
            <v>PANJIM</v>
          </cell>
          <cell r="Y85" t="str">
            <v>III</v>
          </cell>
          <cell r="Z85">
            <v>0.16</v>
          </cell>
          <cell r="AA85">
            <v>39</v>
          </cell>
        </row>
        <row r="86">
          <cell r="X86" t="str">
            <v>PATIALA</v>
          </cell>
          <cell r="Y86" t="str">
            <v>III</v>
          </cell>
          <cell r="Z86">
            <v>0.16</v>
          </cell>
          <cell r="AA86">
            <v>47</v>
          </cell>
        </row>
        <row r="87">
          <cell r="X87" t="str">
            <v>PATNA</v>
          </cell>
          <cell r="Y87" t="str">
            <v>IV</v>
          </cell>
          <cell r="Z87">
            <v>0.24</v>
          </cell>
          <cell r="AA87">
            <v>47</v>
          </cell>
        </row>
        <row r="88">
          <cell r="X88" t="str">
            <v>PILIBHIT</v>
          </cell>
          <cell r="Y88" t="str">
            <v>IV</v>
          </cell>
          <cell r="Z88">
            <v>0.24</v>
          </cell>
        </row>
        <row r="89">
          <cell r="X89" t="str">
            <v>PONDICHERRY</v>
          </cell>
          <cell r="Y89" t="str">
            <v>II</v>
          </cell>
          <cell r="Z89">
            <v>0.1</v>
          </cell>
          <cell r="AA89">
            <v>50</v>
          </cell>
        </row>
        <row r="90">
          <cell r="X90" t="str">
            <v>PORT BLAIR</v>
          </cell>
          <cell r="Z90" t="str">
            <v/>
          </cell>
          <cell r="AA90">
            <v>44</v>
          </cell>
        </row>
        <row r="91">
          <cell r="X91" t="str">
            <v>PUNE</v>
          </cell>
          <cell r="Y91" t="str">
            <v>III</v>
          </cell>
          <cell r="Z91">
            <v>0.16</v>
          </cell>
          <cell r="AA91">
            <v>39</v>
          </cell>
        </row>
        <row r="92">
          <cell r="X92" t="str">
            <v>RAIPUR</v>
          </cell>
          <cell r="Y92" t="str">
            <v>II</v>
          </cell>
          <cell r="Z92">
            <v>0.1</v>
          </cell>
          <cell r="AA92">
            <v>39</v>
          </cell>
        </row>
        <row r="93">
          <cell r="X93" t="str">
            <v>RAJKOT</v>
          </cell>
          <cell r="Y93" t="str">
            <v>III</v>
          </cell>
          <cell r="Z93">
            <v>0.16</v>
          </cell>
          <cell r="AA93">
            <v>39</v>
          </cell>
        </row>
        <row r="94">
          <cell r="X94" t="str">
            <v>RANCHI</v>
          </cell>
          <cell r="Y94" t="str">
            <v>II</v>
          </cell>
          <cell r="Z94">
            <v>0.1</v>
          </cell>
          <cell r="AA94">
            <v>39</v>
          </cell>
        </row>
        <row r="95">
          <cell r="X95" t="str">
            <v>ROORKEE</v>
          </cell>
          <cell r="Y95" t="str">
            <v>IV</v>
          </cell>
          <cell r="Z95">
            <v>0.24</v>
          </cell>
          <cell r="AA95">
            <v>39</v>
          </cell>
        </row>
        <row r="96">
          <cell r="X96" t="str">
            <v>ROURKELA</v>
          </cell>
          <cell r="Y96" t="str">
            <v>II</v>
          </cell>
          <cell r="Z96">
            <v>0.1</v>
          </cell>
          <cell r="AA96">
            <v>39</v>
          </cell>
        </row>
        <row r="97">
          <cell r="X97" t="str">
            <v>SADIYA</v>
          </cell>
          <cell r="Y97" t="str">
            <v>V</v>
          </cell>
          <cell r="Z97">
            <v>0.3</v>
          </cell>
        </row>
        <row r="98">
          <cell r="X98" t="str">
            <v>SALEM</v>
          </cell>
          <cell r="Y98" t="str">
            <v>III</v>
          </cell>
          <cell r="Z98">
            <v>0.16</v>
          </cell>
        </row>
        <row r="99">
          <cell r="X99" t="str">
            <v>SHILLONG</v>
          </cell>
          <cell r="Y99" t="str">
            <v>V</v>
          </cell>
          <cell r="Z99">
            <v>0.3</v>
          </cell>
        </row>
        <row r="100">
          <cell r="X100" t="str">
            <v>SHIMLA</v>
          </cell>
          <cell r="Y100" t="str">
            <v>IV</v>
          </cell>
          <cell r="Z100">
            <v>0.24</v>
          </cell>
          <cell r="AA100">
            <v>39</v>
          </cell>
        </row>
        <row r="101">
          <cell r="X101" t="str">
            <v>SIRONJ</v>
          </cell>
          <cell r="Y101" t="str">
            <v>II</v>
          </cell>
          <cell r="Z101">
            <v>0.1</v>
          </cell>
        </row>
        <row r="102">
          <cell r="X102" t="str">
            <v>SOLAPUR</v>
          </cell>
          <cell r="Y102" t="str">
            <v>III</v>
          </cell>
          <cell r="Z102">
            <v>0.16</v>
          </cell>
        </row>
        <row r="103">
          <cell r="X103" t="str">
            <v>SRINAGAR</v>
          </cell>
          <cell r="Y103" t="str">
            <v>V</v>
          </cell>
          <cell r="Z103">
            <v>0.3</v>
          </cell>
          <cell r="AA103">
            <v>39</v>
          </cell>
        </row>
        <row r="104">
          <cell r="X104" t="str">
            <v>SURAT</v>
          </cell>
          <cell r="Y104" t="str">
            <v>III</v>
          </cell>
          <cell r="Z104">
            <v>0.16</v>
          </cell>
          <cell r="AA104">
            <v>44</v>
          </cell>
        </row>
        <row r="105">
          <cell r="X105" t="str">
            <v>TARAPUR</v>
          </cell>
          <cell r="Y105" t="str">
            <v>III</v>
          </cell>
          <cell r="Z105">
            <v>0.16</v>
          </cell>
        </row>
        <row r="106">
          <cell r="X106" t="str">
            <v>TEZPUR</v>
          </cell>
          <cell r="Y106" t="str">
            <v>V</v>
          </cell>
          <cell r="Z106">
            <v>0.3</v>
          </cell>
        </row>
        <row r="107">
          <cell r="X107" t="str">
            <v>THANE</v>
          </cell>
          <cell r="Y107" t="str">
            <v>III</v>
          </cell>
          <cell r="Z107">
            <v>0.16</v>
          </cell>
        </row>
        <row r="108">
          <cell r="X108" t="str">
            <v>THANJAVUR</v>
          </cell>
          <cell r="Y108" t="str">
            <v>II</v>
          </cell>
          <cell r="Z108">
            <v>0.1</v>
          </cell>
        </row>
        <row r="109">
          <cell r="X109" t="str">
            <v>TRIVANDRUM</v>
          </cell>
          <cell r="Y109" t="str">
            <v>III</v>
          </cell>
          <cell r="Z109">
            <v>0.16</v>
          </cell>
          <cell r="AA109">
            <v>39</v>
          </cell>
        </row>
        <row r="110">
          <cell r="X110" t="str">
            <v>TIRUCHIRAPPALLI</v>
          </cell>
          <cell r="Y110" t="str">
            <v>II</v>
          </cell>
          <cell r="Z110">
            <v>0.1</v>
          </cell>
          <cell r="AA110">
            <v>47</v>
          </cell>
        </row>
        <row r="111">
          <cell r="X111" t="str">
            <v>TIRUVANNAMALAI</v>
          </cell>
          <cell r="Y111" t="str">
            <v>III</v>
          </cell>
          <cell r="Z111">
            <v>0.16</v>
          </cell>
        </row>
        <row r="112">
          <cell r="X112" t="str">
            <v>UDAIPUR</v>
          </cell>
          <cell r="Y112" t="str">
            <v>II</v>
          </cell>
          <cell r="Z112">
            <v>0.1</v>
          </cell>
          <cell r="AA112">
            <v>47</v>
          </cell>
        </row>
        <row r="113">
          <cell r="X113" t="str">
            <v>VODADARA</v>
          </cell>
          <cell r="Y113" t="str">
            <v>III</v>
          </cell>
          <cell r="Z113">
            <v>0.16</v>
          </cell>
          <cell r="AA113">
            <v>44</v>
          </cell>
        </row>
        <row r="114">
          <cell r="X114" t="str">
            <v>VARANASI</v>
          </cell>
          <cell r="Y114" t="str">
            <v>III</v>
          </cell>
          <cell r="Z114">
            <v>0.16</v>
          </cell>
          <cell r="AA114">
            <v>47</v>
          </cell>
        </row>
        <row r="115">
          <cell r="X115" t="str">
            <v>VELLORE</v>
          </cell>
          <cell r="Y115" t="str">
            <v>III</v>
          </cell>
          <cell r="Z115">
            <v>0.16</v>
          </cell>
        </row>
        <row r="116">
          <cell r="X116" t="str">
            <v>VIJAYAWADA</v>
          </cell>
          <cell r="Y116" t="str">
            <v>III</v>
          </cell>
          <cell r="Z116">
            <v>0.16</v>
          </cell>
          <cell r="AA116">
            <v>50</v>
          </cell>
        </row>
        <row r="117">
          <cell r="X117" t="str">
            <v>VISHAKHAPATANAM</v>
          </cell>
          <cell r="Y117" t="str">
            <v>II</v>
          </cell>
          <cell r="Z117">
            <v>0.1</v>
          </cell>
          <cell r="AA117">
            <v>50</v>
          </cell>
        </row>
      </sheetData>
      <sheetData sheetId="2">
        <row r="9">
          <cell r="A9" t="str">
            <v>UB127X76X13</v>
          </cell>
          <cell r="B9" t="str">
            <v>UB</v>
          </cell>
          <cell r="C9">
            <v>127</v>
          </cell>
          <cell r="D9">
            <v>111.80000000000001</v>
          </cell>
          <cell r="E9">
            <v>76</v>
          </cell>
          <cell r="F9">
            <v>7.6</v>
          </cell>
          <cell r="G9">
            <v>4</v>
          </cell>
          <cell r="H9">
            <v>76</v>
          </cell>
          <cell r="I9">
            <v>7.6</v>
          </cell>
          <cell r="J9">
            <v>1602.4</v>
          </cell>
          <cell r="K9">
            <v>508</v>
          </cell>
          <cell r="L9">
            <v>1155.2</v>
          </cell>
          <cell r="M9">
            <v>2.4626517333333324</v>
          </cell>
          <cell r="N9">
            <v>556632.53333333321</v>
          </cell>
          <cell r="O9">
            <v>4588602.1413333341</v>
          </cell>
          <cell r="P9">
            <v>14648.224561403506</v>
          </cell>
          <cell r="Q9">
            <v>72261.451044619433</v>
          </cell>
          <cell r="R9">
            <v>63.5</v>
          </cell>
          <cell r="S9">
            <v>38</v>
          </cell>
          <cell r="T9">
            <v>50.839166250624068</v>
          </cell>
          <cell r="U9">
            <v>13.976535197204193</v>
          </cell>
          <cell r="V9">
            <v>22396</v>
          </cell>
          <cell r="W9">
            <v>81464.680000000008</v>
          </cell>
          <cell r="X9">
            <v>18.637979287611763</v>
          </cell>
          <cell r="Y9">
            <v>53.512437497118455</v>
          </cell>
          <cell r="Z9">
            <v>12.57884</v>
          </cell>
        </row>
        <row r="10">
          <cell r="A10" t="str">
            <v>UB152X89X16</v>
          </cell>
          <cell r="B10" t="str">
            <v>UB</v>
          </cell>
          <cell r="C10">
            <v>152.4</v>
          </cell>
          <cell r="D10">
            <v>137.00000000000003</v>
          </cell>
          <cell r="E10">
            <v>88.7</v>
          </cell>
          <cell r="F10">
            <v>7.7</v>
          </cell>
          <cell r="G10">
            <v>4.5</v>
          </cell>
          <cell r="H10">
            <v>88.7</v>
          </cell>
          <cell r="I10">
            <v>7.7</v>
          </cell>
          <cell r="J10">
            <v>1982.48</v>
          </cell>
          <cell r="K10">
            <v>685.80000000000007</v>
          </cell>
          <cell r="L10">
            <v>1365.98</v>
          </cell>
          <cell r="M10">
            <v>3.1157693066666674</v>
          </cell>
          <cell r="N10">
            <v>896632.60926666681</v>
          </cell>
          <cell r="O10">
            <v>8121259.4990666686</v>
          </cell>
          <cell r="P10">
            <v>20217.195248402859</v>
          </cell>
          <cell r="Q10">
            <v>106578.20864916887</v>
          </cell>
          <cell r="R10">
            <v>76.200000000000017</v>
          </cell>
          <cell r="S10">
            <v>44.35</v>
          </cell>
          <cell r="T10">
            <v>60.501885517130084</v>
          </cell>
          <cell r="U10">
            <v>15.628994491747711</v>
          </cell>
          <cell r="V10">
            <v>30984.169000000002</v>
          </cell>
          <cell r="W10">
            <v>119943.77800000005</v>
          </cell>
          <cell r="X10">
            <v>21.266834795293246</v>
          </cell>
          <cell r="Y10">
            <v>64.004025052224762</v>
          </cell>
          <cell r="Z10">
            <v>15.562468000000001</v>
          </cell>
        </row>
        <row r="11">
          <cell r="A11" t="str">
            <v>UB178X102X19</v>
          </cell>
          <cell r="B11" t="str">
            <v>UB</v>
          </cell>
          <cell r="C11">
            <v>177.8</v>
          </cell>
          <cell r="D11">
            <v>162</v>
          </cell>
          <cell r="E11">
            <v>101.2</v>
          </cell>
          <cell r="F11">
            <v>7.9</v>
          </cell>
          <cell r="G11">
            <v>4.8</v>
          </cell>
          <cell r="H11">
            <v>101.2</v>
          </cell>
          <cell r="I11">
            <v>7.9</v>
          </cell>
          <cell r="J11">
            <v>2376.56</v>
          </cell>
          <cell r="K11">
            <v>853.44</v>
          </cell>
          <cell r="L11">
            <v>1598.96</v>
          </cell>
          <cell r="M11">
            <v>3.9235665866666665</v>
          </cell>
          <cell r="N11">
            <v>1366130.7338666669</v>
          </cell>
          <cell r="O11">
            <v>13247825.961866666</v>
          </cell>
          <cell r="P11">
            <v>26998.631104084325</v>
          </cell>
          <cell r="Q11">
            <v>149019.41464416945</v>
          </cell>
          <cell r="R11">
            <v>88.9</v>
          </cell>
          <cell r="S11">
            <v>50.6</v>
          </cell>
          <cell r="T11">
            <v>70.406155114956064</v>
          </cell>
          <cell r="U11">
            <v>17.414585787861448</v>
          </cell>
          <cell r="V11">
            <v>41386.808000000005</v>
          </cell>
          <cell r="W11">
            <v>167324.45199999999</v>
          </cell>
          <cell r="X11">
            <v>23.975724483411089</v>
          </cell>
          <cell r="Y11">
            <v>74.661707070541567</v>
          </cell>
          <cell r="Z11">
            <v>18.655995999999998</v>
          </cell>
        </row>
        <row r="12">
          <cell r="A12" t="str">
            <v>UB203X102X23</v>
          </cell>
          <cell r="B12" t="str">
            <v>UB</v>
          </cell>
          <cell r="C12">
            <v>203.2</v>
          </cell>
          <cell r="D12">
            <v>184.59999999999997</v>
          </cell>
          <cell r="E12">
            <v>101.8</v>
          </cell>
          <cell r="F12">
            <v>9.3000000000000007</v>
          </cell>
          <cell r="G12">
            <v>5.4</v>
          </cell>
          <cell r="H12">
            <v>101.8</v>
          </cell>
          <cell r="I12">
            <v>9.3000000000000007</v>
          </cell>
          <cell r="J12">
            <v>2890.3199999999997</v>
          </cell>
          <cell r="K12">
            <v>1097.28</v>
          </cell>
          <cell r="L12">
            <v>1893.48</v>
          </cell>
          <cell r="M12">
            <v>6.427831320000001</v>
          </cell>
          <cell r="N12">
            <v>1637637.9608</v>
          </cell>
          <cell r="O12">
            <v>20641828.235999994</v>
          </cell>
          <cell r="P12">
            <v>32173.63380746562</v>
          </cell>
          <cell r="Q12">
            <v>203167.60074803146</v>
          </cell>
          <cell r="R12">
            <v>101.59999999999997</v>
          </cell>
          <cell r="S12">
            <v>50.899999999999991</v>
          </cell>
          <cell r="T12">
            <v>79.429631321099365</v>
          </cell>
          <cell r="U12">
            <v>17.138171551938882</v>
          </cell>
          <cell r="V12">
            <v>49534.799999999981</v>
          </cell>
          <cell r="W12">
            <v>229577.05199999988</v>
          </cell>
          <cell r="X12">
            <v>23.803235006807014</v>
          </cell>
          <cell r="Y12">
            <v>84.508640635780239</v>
          </cell>
          <cell r="Z12">
            <v>22.689011999999995</v>
          </cell>
        </row>
        <row r="13">
          <cell r="A13" t="str">
            <v>UB203X133X25</v>
          </cell>
          <cell r="B13" t="str">
            <v>UB</v>
          </cell>
          <cell r="C13">
            <v>203.2</v>
          </cell>
          <cell r="D13">
            <v>187.59999999999997</v>
          </cell>
          <cell r="E13">
            <v>133.19999999999999</v>
          </cell>
          <cell r="F13">
            <v>7.8</v>
          </cell>
          <cell r="G13">
            <v>5.7</v>
          </cell>
          <cell r="H13">
            <v>133.19999999999999</v>
          </cell>
          <cell r="I13">
            <v>7.8</v>
          </cell>
          <cell r="J13">
            <v>3147.24</v>
          </cell>
          <cell r="K13">
            <v>1158.24</v>
          </cell>
          <cell r="L13">
            <v>2077.9199999999996</v>
          </cell>
          <cell r="M13">
            <v>5.3720953199999988</v>
          </cell>
          <cell r="N13">
            <v>3075141.4622999988</v>
          </cell>
          <cell r="O13">
            <v>22981000.004799992</v>
          </cell>
          <cell r="P13">
            <v>46173.295229729716</v>
          </cell>
          <cell r="Q13">
            <v>226190.94492913378</v>
          </cell>
          <cell r="R13">
            <v>101.60000000000002</v>
          </cell>
          <cell r="S13">
            <v>66.600000000000009</v>
          </cell>
          <cell r="T13">
            <v>80.439970259656093</v>
          </cell>
          <cell r="U13">
            <v>22.470010866664129</v>
          </cell>
          <cell r="V13">
            <v>70718.517000000007</v>
          </cell>
          <cell r="W13">
            <v>253163.89200000002</v>
          </cell>
          <cell r="X13">
            <v>31.258462904092848</v>
          </cell>
          <cell r="Y13">
            <v>85.45146844354322</v>
          </cell>
          <cell r="Z13">
            <v>24.705833999999999</v>
          </cell>
        </row>
        <row r="14">
          <cell r="A14" t="str">
            <v>UB203X133X30</v>
          </cell>
          <cell r="B14" t="str">
            <v>UB</v>
          </cell>
          <cell r="C14">
            <v>206.8</v>
          </cell>
          <cell r="D14">
            <v>187.60000000000002</v>
          </cell>
          <cell r="E14">
            <v>133.9</v>
          </cell>
          <cell r="F14">
            <v>9.6</v>
          </cell>
          <cell r="G14">
            <v>6.4</v>
          </cell>
          <cell r="H14">
            <v>133.9</v>
          </cell>
          <cell r="I14">
            <v>9.6</v>
          </cell>
          <cell r="J14">
            <v>3771.5200000000004</v>
          </cell>
          <cell r="K14">
            <v>1323.5200000000002</v>
          </cell>
          <cell r="L14">
            <v>2570.88</v>
          </cell>
          <cell r="M14">
            <v>9.537017173333334</v>
          </cell>
          <cell r="N14">
            <v>3845252.1349333338</v>
          </cell>
          <cell r="O14">
            <v>28534989.883733336</v>
          </cell>
          <cell r="P14">
            <v>57434.684614388854</v>
          </cell>
          <cell r="Q14">
            <v>275967.02015215991</v>
          </cell>
          <cell r="R14">
            <v>103.40000000000003</v>
          </cell>
          <cell r="S14">
            <v>66.95</v>
          </cell>
          <cell r="T14">
            <v>82.141625657559857</v>
          </cell>
          <cell r="U14">
            <v>23.327791447480063</v>
          </cell>
          <cell r="V14">
            <v>87981.232000000018</v>
          </cell>
          <cell r="W14">
            <v>309798.78400000016</v>
          </cell>
          <cell r="X14">
            <v>31.930388556365614</v>
          </cell>
          <cell r="Y14">
            <v>86.982253284490142</v>
          </cell>
          <cell r="Z14">
            <v>29.606432000000005</v>
          </cell>
        </row>
        <row r="15">
          <cell r="A15" t="str">
            <v>UB254X102X22</v>
          </cell>
          <cell r="B15" t="str">
            <v>UB</v>
          </cell>
          <cell r="C15">
            <v>254</v>
          </cell>
          <cell r="D15">
            <v>240.39999999999998</v>
          </cell>
          <cell r="E15">
            <v>101.6</v>
          </cell>
          <cell r="F15">
            <v>6.8</v>
          </cell>
          <cell r="G15">
            <v>5.7</v>
          </cell>
          <cell r="H15">
            <v>101.6</v>
          </cell>
          <cell r="I15">
            <v>6.8</v>
          </cell>
          <cell r="J15">
            <v>2752.04</v>
          </cell>
          <cell r="K15">
            <v>1447.8</v>
          </cell>
          <cell r="L15">
            <v>1381.76</v>
          </cell>
          <cell r="M15">
            <v>3.613765986666666</v>
          </cell>
          <cell r="N15">
            <v>1192318.4085666663</v>
          </cell>
          <cell r="O15">
            <v>27713703.381866664</v>
          </cell>
          <cell r="P15">
            <v>23470.834814304457</v>
          </cell>
          <cell r="Q15">
            <v>218218.13686509183</v>
          </cell>
          <cell r="R15">
            <v>126.99999999999999</v>
          </cell>
          <cell r="S15">
            <v>50.800000000000004</v>
          </cell>
          <cell r="T15">
            <v>91.982443569134148</v>
          </cell>
          <cell r="U15">
            <v>13.462505268818768</v>
          </cell>
          <cell r="V15">
            <v>37049.353000000003</v>
          </cell>
          <cell r="W15">
            <v>253139.36399999994</v>
          </cell>
          <cell r="X15">
            <v>20.814632796378717</v>
          </cell>
          <cell r="Y15">
            <v>100.35058561626157</v>
          </cell>
          <cell r="Z15">
            <v>21.603514000000001</v>
          </cell>
        </row>
        <row r="16">
          <cell r="A16" t="str">
            <v>UB254X102X25</v>
          </cell>
          <cell r="B16" t="str">
            <v>UB</v>
          </cell>
          <cell r="C16">
            <v>257.2</v>
          </cell>
          <cell r="D16">
            <v>240.39999999999998</v>
          </cell>
          <cell r="E16">
            <v>101.9</v>
          </cell>
          <cell r="F16">
            <v>8.4</v>
          </cell>
          <cell r="G16">
            <v>6</v>
          </cell>
          <cell r="H16">
            <v>101.9</v>
          </cell>
          <cell r="I16">
            <v>8.4</v>
          </cell>
          <cell r="J16">
            <v>3154.3199999999997</v>
          </cell>
          <cell r="K16">
            <v>1543.1999999999998</v>
          </cell>
          <cell r="L16">
            <v>1711.92</v>
          </cell>
          <cell r="M16">
            <v>5.7573158400000004</v>
          </cell>
          <cell r="N16">
            <v>1485653.0026000002</v>
          </cell>
          <cell r="O16">
            <v>33449262.012800001</v>
          </cell>
          <cell r="P16">
            <v>29159.038323846911</v>
          </cell>
          <cell r="Q16">
            <v>260103.12607153968</v>
          </cell>
          <cell r="R16">
            <v>128.6</v>
          </cell>
          <cell r="S16">
            <v>50.949999999999996</v>
          </cell>
          <cell r="T16">
            <v>94.997047858175463</v>
          </cell>
          <cell r="U16">
            <v>14.511768622080192</v>
          </cell>
          <cell r="V16">
            <v>45774.761999999988</v>
          </cell>
          <cell r="W16">
            <v>299651.08799999999</v>
          </cell>
          <cell r="X16">
            <v>21.702302752799095</v>
          </cell>
          <cell r="Y16">
            <v>102.97703791659593</v>
          </cell>
          <cell r="Z16">
            <v>24.761411999999996</v>
          </cell>
        </row>
        <row r="17">
          <cell r="A17" t="str">
            <v>UB254X102X28</v>
          </cell>
          <cell r="B17" t="str">
            <v>UB</v>
          </cell>
          <cell r="C17">
            <v>260.39999999999998</v>
          </cell>
          <cell r="D17">
            <v>240.39999999999998</v>
          </cell>
          <cell r="E17">
            <v>102.2</v>
          </cell>
          <cell r="F17">
            <v>10</v>
          </cell>
          <cell r="G17">
            <v>6.3</v>
          </cell>
          <cell r="H17">
            <v>102.2</v>
          </cell>
          <cell r="I17">
            <v>10</v>
          </cell>
          <cell r="J17">
            <v>3558.5199999999995</v>
          </cell>
          <cell r="K17">
            <v>1640.5199999999998</v>
          </cell>
          <cell r="L17">
            <v>2044</v>
          </cell>
          <cell r="M17">
            <v>8.8170432933333327</v>
          </cell>
          <cell r="N17">
            <v>1784113.6882333332</v>
          </cell>
          <cell r="O17">
            <v>39350763.606933326</v>
          </cell>
          <cell r="P17">
            <v>34914.162196347024</v>
          </cell>
          <cell r="Q17">
            <v>302233.20742652327</v>
          </cell>
          <cell r="R17">
            <v>130.19999999999996</v>
          </cell>
          <cell r="S17">
            <v>51.099999999999994</v>
          </cell>
          <cell r="T17">
            <v>97.493185931229817</v>
          </cell>
          <cell r="U17">
            <v>15.3461464316626</v>
          </cell>
          <cell r="V17">
            <v>54609.568999999989</v>
          </cell>
          <cell r="W17">
            <v>346931.45199999987</v>
          </cell>
          <cell r="X17">
            <v>22.391158134669976</v>
          </cell>
          <cell r="Y17">
            <v>105.15789321200113</v>
          </cell>
          <cell r="Z17">
            <v>27.934381999999996</v>
          </cell>
        </row>
        <row r="18">
          <cell r="A18" t="str">
            <v>UB254X146X31</v>
          </cell>
          <cell r="B18" t="str">
            <v>UB</v>
          </cell>
          <cell r="C18">
            <v>251.4</v>
          </cell>
          <cell r="D18">
            <v>234.20000000000002</v>
          </cell>
          <cell r="E18">
            <v>146.1</v>
          </cell>
          <cell r="F18">
            <v>8.6</v>
          </cell>
          <cell r="G18">
            <v>6</v>
          </cell>
          <cell r="H18">
            <v>146.1</v>
          </cell>
          <cell r="I18">
            <v>8.6</v>
          </cell>
          <cell r="J18">
            <v>3918.12</v>
          </cell>
          <cell r="K18">
            <v>1508.4</v>
          </cell>
          <cell r="L18">
            <v>2512.9199999999996</v>
          </cell>
          <cell r="M18">
            <v>7.8814254399999992</v>
          </cell>
          <cell r="N18">
            <v>4474116.0261000004</v>
          </cell>
          <cell r="O18">
            <v>43473695.250799999</v>
          </cell>
          <cell r="P18">
            <v>61247.310418891175</v>
          </cell>
          <cell r="Q18">
            <v>345852.78640254575</v>
          </cell>
          <cell r="R18">
            <v>125.7</v>
          </cell>
          <cell r="S18">
            <v>73.050000000000011</v>
          </cell>
          <cell r="T18">
            <v>98.859388686410824</v>
          </cell>
          <cell r="U18">
            <v>23.963585341949717</v>
          </cell>
          <cell r="V18">
            <v>93892.203000000023</v>
          </cell>
          <cell r="W18">
            <v>387342.94799999997</v>
          </cell>
          <cell r="X18">
            <v>33.792066773680041</v>
          </cell>
          <cell r="Y18">
            <v>105.33541529501699</v>
          </cell>
          <cell r="Z18">
            <v>30.757242000000002</v>
          </cell>
        </row>
        <row r="19">
          <cell r="A19" t="str">
            <v>UB254X146X37</v>
          </cell>
          <cell r="B19" t="str">
            <v>UB</v>
          </cell>
          <cell r="C19">
            <v>256</v>
          </cell>
          <cell r="D19">
            <v>234.2</v>
          </cell>
          <cell r="E19">
            <v>146.4</v>
          </cell>
          <cell r="F19">
            <v>10.9</v>
          </cell>
          <cell r="G19">
            <v>6.3</v>
          </cell>
          <cell r="H19">
            <v>146.4</v>
          </cell>
          <cell r="I19">
            <v>10.9</v>
          </cell>
          <cell r="J19">
            <v>4666.9800000000005</v>
          </cell>
          <cell r="K19">
            <v>1612.8</v>
          </cell>
          <cell r="L19">
            <v>3191.5200000000004</v>
          </cell>
          <cell r="M19">
            <v>14.591516619999998</v>
          </cell>
          <cell r="N19">
            <v>5705190.1255500009</v>
          </cell>
          <cell r="O19">
            <v>54707487.292599998</v>
          </cell>
          <cell r="P19">
            <v>77939.755813524593</v>
          </cell>
          <cell r="Q19">
            <v>427402.24447343749</v>
          </cell>
          <cell r="R19">
            <v>128.00000000000003</v>
          </cell>
          <cell r="S19">
            <v>73.2</v>
          </cell>
          <cell r="T19">
            <v>102.31647853644115</v>
          </cell>
          <cell r="U19">
            <v>25.52688923029454</v>
          </cell>
          <cell r="V19">
            <v>119133.48150000002</v>
          </cell>
          <cell r="W19">
            <v>477508.95900000021</v>
          </cell>
          <cell r="X19">
            <v>34.963676320175374</v>
          </cell>
          <cell r="Y19">
            <v>108.2693212604005</v>
          </cell>
          <cell r="Z19">
            <v>36.635793</v>
          </cell>
        </row>
        <row r="20">
          <cell r="A20" t="str">
            <v>UB254X146X43</v>
          </cell>
          <cell r="B20" t="str">
            <v>UB</v>
          </cell>
          <cell r="C20">
            <v>259.60000000000002</v>
          </cell>
          <cell r="D20">
            <v>234.20000000000005</v>
          </cell>
          <cell r="E20">
            <v>147.30000000000001</v>
          </cell>
          <cell r="F20">
            <v>12.7</v>
          </cell>
          <cell r="G20">
            <v>7.2</v>
          </cell>
          <cell r="H20">
            <v>147.30000000000001</v>
          </cell>
          <cell r="I20">
            <v>12.7</v>
          </cell>
          <cell r="J20">
            <v>5427.6600000000008</v>
          </cell>
          <cell r="K20">
            <v>1869.1200000000001</v>
          </cell>
          <cell r="L20">
            <v>3741.42</v>
          </cell>
          <cell r="M20">
            <v>23.028943779999999</v>
          </cell>
          <cell r="N20">
            <v>6772174.119450001</v>
          </cell>
          <cell r="O20">
            <v>64776635.227000028</v>
          </cell>
          <cell r="P20">
            <v>91950.768763747459</v>
          </cell>
          <cell r="Q20">
            <v>499049.57802003098</v>
          </cell>
          <cell r="R20">
            <v>129.80000000000004</v>
          </cell>
          <cell r="S20">
            <v>73.650000000000006</v>
          </cell>
          <cell r="T20">
            <v>103.28717181990031</v>
          </cell>
          <cell r="U20">
            <v>25.943596964437713</v>
          </cell>
          <cell r="V20">
            <v>140813.02350000001</v>
          </cell>
          <cell r="W20">
            <v>560607.65100000019</v>
          </cell>
          <cell r="X20">
            <v>35.323012947206841</v>
          </cell>
          <cell r="Y20">
            <v>109.24532857238759</v>
          </cell>
          <cell r="Z20">
            <v>42.60713100000001</v>
          </cell>
        </row>
        <row r="21">
          <cell r="A21" t="str">
            <v>UB305X102X25</v>
          </cell>
          <cell r="B21" t="str">
            <v>UB</v>
          </cell>
          <cell r="C21">
            <v>305.10000000000002</v>
          </cell>
          <cell r="D21">
            <v>291.10000000000002</v>
          </cell>
          <cell r="E21">
            <v>101.6</v>
          </cell>
          <cell r="F21">
            <v>7</v>
          </cell>
          <cell r="G21">
            <v>5.8</v>
          </cell>
          <cell r="H21">
            <v>101.6</v>
          </cell>
          <cell r="I21">
            <v>7</v>
          </cell>
          <cell r="J21">
            <v>3110.7799999999997</v>
          </cell>
          <cell r="K21">
            <v>1769.5800000000002</v>
          </cell>
          <cell r="L21">
            <v>1422.3999999999999</v>
          </cell>
          <cell r="M21">
            <v>4.216490106666666</v>
          </cell>
          <cell r="N21">
            <v>1228300.5372666665</v>
          </cell>
          <cell r="O21">
            <v>43528373.464316666</v>
          </cell>
          <cell r="P21">
            <v>24179.144434383201</v>
          </cell>
          <cell r="Q21">
            <v>285338.40356811974</v>
          </cell>
          <cell r="R21">
            <v>152.54999999999998</v>
          </cell>
          <cell r="S21">
            <v>50.79999999999999</v>
          </cell>
          <cell r="T21">
            <v>107.65164187117054</v>
          </cell>
          <cell r="U21">
            <v>12.401105510515043</v>
          </cell>
          <cell r="V21">
            <v>38577.110999999983</v>
          </cell>
          <cell r="W21">
            <v>334880.57449999987</v>
          </cell>
          <cell r="X21">
            <v>19.870906134592154</v>
          </cell>
          <cell r="Y21">
            <v>118.29096384704948</v>
          </cell>
          <cell r="Z21">
            <v>24.419622999999998</v>
          </cell>
        </row>
        <row r="22">
          <cell r="A22" t="str">
            <v>UB305X102X28</v>
          </cell>
          <cell r="B22" t="str">
            <v>UB</v>
          </cell>
          <cell r="C22">
            <v>308.7</v>
          </cell>
          <cell r="D22">
            <v>291.09999999999997</v>
          </cell>
          <cell r="E22">
            <v>101.8</v>
          </cell>
          <cell r="F22">
            <v>8.8000000000000007</v>
          </cell>
          <cell r="G22">
            <v>6</v>
          </cell>
          <cell r="H22">
            <v>101.8</v>
          </cell>
          <cell r="I22">
            <v>8.8000000000000007</v>
          </cell>
          <cell r="J22">
            <v>3538.2799999999997</v>
          </cell>
          <cell r="K22">
            <v>1852.1999999999998</v>
          </cell>
          <cell r="L22">
            <v>1791.68</v>
          </cell>
          <cell r="M22">
            <v>6.7208433066666666</v>
          </cell>
          <cell r="N22">
            <v>1552540.6202666669</v>
          </cell>
          <cell r="O22">
            <v>52631283.602966666</v>
          </cell>
          <cell r="P22">
            <v>30501.780358873613</v>
          </cell>
          <cell r="Q22">
            <v>340986.61226411833</v>
          </cell>
          <cell r="R22">
            <v>154.34999999999997</v>
          </cell>
          <cell r="S22">
            <v>50.899999999999991</v>
          </cell>
          <cell r="T22">
            <v>111.85412997275508</v>
          </cell>
          <cell r="U22">
            <v>13.627569327469841</v>
          </cell>
          <cell r="V22">
            <v>48218.155999999988</v>
          </cell>
          <cell r="W22">
            <v>395771.2309999998</v>
          </cell>
          <cell r="X22">
            <v>20.947171435950086</v>
          </cell>
          <cell r="Y22">
            <v>121.9623776111012</v>
          </cell>
          <cell r="Z22">
            <v>27.775497999999995</v>
          </cell>
        </row>
        <row r="23">
          <cell r="A23" t="str">
            <v>UB305X102X33</v>
          </cell>
          <cell r="B23" t="str">
            <v>UB</v>
          </cell>
          <cell r="C23">
            <v>312.7</v>
          </cell>
          <cell r="D23">
            <v>291.09999999999997</v>
          </cell>
          <cell r="E23">
            <v>102.4</v>
          </cell>
          <cell r="F23">
            <v>10.8</v>
          </cell>
          <cell r="G23">
            <v>6.6</v>
          </cell>
          <cell r="H23">
            <v>102.4</v>
          </cell>
          <cell r="I23">
            <v>10.8</v>
          </cell>
          <cell r="J23">
            <v>4133.1000000000004</v>
          </cell>
          <cell r="K23">
            <v>2063.8199999999997</v>
          </cell>
          <cell r="L23">
            <v>2211.84</v>
          </cell>
          <cell r="M23">
            <v>11.389303440000001</v>
          </cell>
          <cell r="N23">
            <v>1939709.4570000006</v>
          </cell>
          <cell r="O23">
            <v>63987440.887449995</v>
          </cell>
          <cell r="P23">
            <v>37884.950332031258</v>
          </cell>
          <cell r="Q23">
            <v>409257.6967537576</v>
          </cell>
          <cell r="R23">
            <v>156.35000000000005</v>
          </cell>
          <cell r="S23">
            <v>51.20000000000001</v>
          </cell>
          <cell r="T23">
            <v>114.61056942730642</v>
          </cell>
          <cell r="U23">
            <v>14.46690934165639</v>
          </cell>
          <cell r="V23">
            <v>59793.183000000026</v>
          </cell>
          <cell r="W23">
            <v>473696.94450000022</v>
          </cell>
          <cell r="X23">
            <v>21.663587870283983</v>
          </cell>
          <cell r="Y23">
            <v>124.42550558494506</v>
          </cell>
          <cell r="Z23">
            <v>32.444835000000005</v>
          </cell>
        </row>
        <row r="24">
          <cell r="A24" t="str">
            <v>UB305X127X37</v>
          </cell>
          <cell r="B24" t="str">
            <v>UB</v>
          </cell>
          <cell r="C24">
            <v>304.39999999999998</v>
          </cell>
          <cell r="D24">
            <v>283</v>
          </cell>
          <cell r="E24">
            <v>123.4</v>
          </cell>
          <cell r="F24">
            <v>10.7</v>
          </cell>
          <cell r="G24">
            <v>7.1</v>
          </cell>
          <cell r="H24">
            <v>123.4</v>
          </cell>
          <cell r="I24">
            <v>10.7</v>
          </cell>
          <cell r="J24">
            <v>4650.0599999999995</v>
          </cell>
          <cell r="K24">
            <v>2161.2399999999998</v>
          </cell>
          <cell r="L24">
            <v>2640.7599999999998</v>
          </cell>
          <cell r="M24">
            <v>13.454314179999995</v>
          </cell>
          <cell r="N24">
            <v>3359468.3465499999</v>
          </cell>
          <cell r="O24">
            <v>70383215.433799982</v>
          </cell>
          <cell r="P24">
            <v>54448.433493517012</v>
          </cell>
          <cell r="Q24">
            <v>462438.99759395525</v>
          </cell>
          <cell r="R24">
            <v>152.19999999999996</v>
          </cell>
          <cell r="S24">
            <v>61.699999999999989</v>
          </cell>
          <cell r="T24">
            <v>113.96704150053974</v>
          </cell>
          <cell r="U24">
            <v>18.286635763839602</v>
          </cell>
          <cell r="V24">
            <v>85033.953499999974</v>
          </cell>
          <cell r="W24">
            <v>529953.58099999977</v>
          </cell>
          <cell r="X24">
            <v>26.878560025796698</v>
          </cell>
          <cell r="Y24">
            <v>123.02837095214672</v>
          </cell>
          <cell r="Z24">
            <v>36.502970999999995</v>
          </cell>
        </row>
        <row r="25">
          <cell r="A25" t="str">
            <v>UB305X127X42</v>
          </cell>
          <cell r="B25" t="str">
            <v>UB</v>
          </cell>
          <cell r="C25">
            <v>307.2</v>
          </cell>
          <cell r="D25">
            <v>282.99999999999994</v>
          </cell>
          <cell r="E25">
            <v>124.3</v>
          </cell>
          <cell r="F25">
            <v>12.1</v>
          </cell>
          <cell r="G25">
            <v>8</v>
          </cell>
          <cell r="H25">
            <v>124.3</v>
          </cell>
          <cell r="I25">
            <v>12.1</v>
          </cell>
          <cell r="J25">
            <v>5272.0599999999995</v>
          </cell>
          <cell r="K25">
            <v>2457.6</v>
          </cell>
          <cell r="L25">
            <v>3008.06</v>
          </cell>
          <cell r="M25">
            <v>19.510202153333328</v>
          </cell>
          <cell r="N25">
            <v>3885074.7457833327</v>
          </cell>
          <cell r="O25">
            <v>80635307.285533309</v>
          </cell>
          <cell r="P25">
            <v>62511.258982837215</v>
          </cell>
          <cell r="Q25">
            <v>524969.44847352419</v>
          </cell>
          <cell r="R25">
            <v>153.6</v>
          </cell>
          <cell r="S25">
            <v>62.15</v>
          </cell>
          <cell r="T25">
            <v>114.56949522577514</v>
          </cell>
          <cell r="U25">
            <v>18.589216454289218</v>
          </cell>
          <cell r="V25">
            <v>98003.464500000002</v>
          </cell>
          <cell r="W25">
            <v>604017.25300000003</v>
          </cell>
          <cell r="X25">
            <v>27.146229553429475</v>
          </cell>
          <cell r="Y25">
            <v>123.67230366611659</v>
          </cell>
          <cell r="Z25">
            <v>41.385670999999995</v>
          </cell>
        </row>
        <row r="26">
          <cell r="A26" t="str">
            <v>UB305X127X48</v>
          </cell>
          <cell r="B26" t="str">
            <v>UB</v>
          </cell>
          <cell r="C26">
            <v>311</v>
          </cell>
          <cell r="D26">
            <v>283</v>
          </cell>
          <cell r="E26">
            <v>125.3</v>
          </cell>
          <cell r="F26">
            <v>14</v>
          </cell>
          <cell r="G26">
            <v>9</v>
          </cell>
          <cell r="H26">
            <v>125.3</v>
          </cell>
          <cell r="I26">
            <v>14</v>
          </cell>
          <cell r="J26">
            <v>6055.4</v>
          </cell>
          <cell r="K26">
            <v>2799</v>
          </cell>
          <cell r="L26">
            <v>3508.4</v>
          </cell>
          <cell r="M26">
            <v>29.798446666666667</v>
          </cell>
          <cell r="N26">
            <v>4607375.2296666661</v>
          </cell>
          <cell r="O26">
            <v>94424308.016666666</v>
          </cell>
          <cell r="P26">
            <v>73541.504064910871</v>
          </cell>
          <cell r="Q26">
            <v>607230.27663451235</v>
          </cell>
          <cell r="R26">
            <v>155.49999999999997</v>
          </cell>
          <cell r="S26">
            <v>62.649999999999991</v>
          </cell>
          <cell r="T26">
            <v>115.79708194338936</v>
          </cell>
          <cell r="U26">
            <v>19.095580803910558</v>
          </cell>
          <cell r="V26">
            <v>115631.37999999999</v>
          </cell>
          <cell r="W26">
            <v>701197.64999999991</v>
          </cell>
          <cell r="X26">
            <v>27.583881174611065</v>
          </cell>
          <cell r="Y26">
            <v>124.87355828246599</v>
          </cell>
          <cell r="Z26">
            <v>47.534889999999997</v>
          </cell>
        </row>
        <row r="27">
          <cell r="A27" t="str">
            <v>UB305X165X40</v>
          </cell>
          <cell r="B27" t="str">
            <v>UB</v>
          </cell>
          <cell r="C27">
            <v>303.39999999999998</v>
          </cell>
          <cell r="D27">
            <v>283</v>
          </cell>
          <cell r="E27">
            <v>165</v>
          </cell>
          <cell r="F27">
            <v>10.199999999999999</v>
          </cell>
          <cell r="G27">
            <v>6</v>
          </cell>
          <cell r="H27">
            <v>165</v>
          </cell>
          <cell r="I27">
            <v>10.199999999999999</v>
          </cell>
          <cell r="J27">
            <v>5064</v>
          </cell>
          <cell r="K27">
            <v>1820.3999999999999</v>
          </cell>
          <cell r="L27">
            <v>3365.9999999999995</v>
          </cell>
          <cell r="M27">
            <v>13.710887999999997</v>
          </cell>
          <cell r="N27">
            <v>7641706.5</v>
          </cell>
          <cell r="O27">
            <v>83702367.679999977</v>
          </cell>
          <cell r="P27">
            <v>92626.745454545453</v>
          </cell>
          <cell r="Q27">
            <v>551762.47646671056</v>
          </cell>
          <cell r="R27">
            <v>151.70000000000002</v>
          </cell>
          <cell r="S27">
            <v>82.5</v>
          </cell>
          <cell r="T27">
            <v>121.16688388625595</v>
          </cell>
          <cell r="U27">
            <v>27.921504739336488</v>
          </cell>
          <cell r="V27">
            <v>141394.49999999997</v>
          </cell>
          <cell r="W27">
            <v>613589.10000000009</v>
          </cell>
          <cell r="X27">
            <v>38.846180895194578</v>
          </cell>
          <cell r="Y27">
            <v>128.56478355405167</v>
          </cell>
          <cell r="Z27">
            <v>39.752400000000002</v>
          </cell>
        </row>
        <row r="28">
          <cell r="A28" t="str">
            <v>UB305X165X46</v>
          </cell>
          <cell r="B28" t="str">
            <v>UB</v>
          </cell>
          <cell r="C28">
            <v>306.60000000000002</v>
          </cell>
          <cell r="D28">
            <v>283</v>
          </cell>
          <cell r="E28">
            <v>165.7</v>
          </cell>
          <cell r="F28">
            <v>11.8</v>
          </cell>
          <cell r="G28">
            <v>6.7</v>
          </cell>
          <cell r="H28">
            <v>165.7</v>
          </cell>
          <cell r="I28">
            <v>11.8</v>
          </cell>
          <cell r="J28">
            <v>5806.62</v>
          </cell>
          <cell r="K28">
            <v>2054.2200000000003</v>
          </cell>
          <cell r="L28">
            <v>3910.52</v>
          </cell>
          <cell r="M28">
            <v>20.98722446</v>
          </cell>
          <cell r="N28">
            <v>8954522.43365</v>
          </cell>
          <cell r="O28">
            <v>97663033.990600005</v>
          </cell>
          <cell r="P28">
            <v>108081.13981472542</v>
          </cell>
          <cell r="Q28">
            <v>637071.3241395955</v>
          </cell>
          <cell r="R28">
            <v>153.29999999999998</v>
          </cell>
          <cell r="S28">
            <v>82.84999999999998</v>
          </cell>
          <cell r="T28">
            <v>122.37062576851936</v>
          </cell>
          <cell r="U28">
            <v>28.444991836903387</v>
          </cell>
          <cell r="V28">
            <v>165169.25849999994</v>
          </cell>
          <cell r="W28">
            <v>710559.72299999988</v>
          </cell>
          <cell r="X28">
            <v>39.269874342733111</v>
          </cell>
          <cell r="Y28">
            <v>129.68907812292062</v>
          </cell>
          <cell r="Z28">
            <v>45.581966999999999</v>
          </cell>
        </row>
        <row r="29">
          <cell r="A29" t="str">
            <v>UB305X165X54</v>
          </cell>
          <cell r="B29" t="str">
            <v>UB</v>
          </cell>
          <cell r="C29">
            <v>310.39999999999998</v>
          </cell>
          <cell r="D29">
            <v>283</v>
          </cell>
          <cell r="E29">
            <v>166.9</v>
          </cell>
          <cell r="F29">
            <v>13.7</v>
          </cell>
          <cell r="G29">
            <v>7.9</v>
          </cell>
          <cell r="H29">
            <v>166.9</v>
          </cell>
          <cell r="I29">
            <v>13.7</v>
          </cell>
          <cell r="J29">
            <v>6808.76</v>
          </cell>
          <cell r="K29">
            <v>2452.16</v>
          </cell>
          <cell r="L29">
            <v>4573.0599999999995</v>
          </cell>
          <cell r="M29">
            <v>33.261588946666663</v>
          </cell>
          <cell r="N29">
            <v>10627075.491966667</v>
          </cell>
          <cell r="O29">
            <v>115635410.03346665</v>
          </cell>
          <cell r="P29">
            <v>127346.62063471141</v>
          </cell>
          <cell r="Q29">
            <v>745073.51825687278</v>
          </cell>
          <cell r="R29">
            <v>155.20000000000005</v>
          </cell>
          <cell r="S29">
            <v>83.449999999999989</v>
          </cell>
          <cell r="T29">
            <v>122.869542471757</v>
          </cell>
          <cell r="U29">
            <v>28.67283264500437</v>
          </cell>
          <cell r="V29">
            <v>195226.43599999996</v>
          </cell>
          <cell r="W29">
            <v>836589.22600000026</v>
          </cell>
          <cell r="X29">
            <v>39.506892421225118</v>
          </cell>
          <cell r="Y29">
            <v>130.32010142049023</v>
          </cell>
          <cell r="Z29">
            <v>53.448765999999999</v>
          </cell>
        </row>
        <row r="30">
          <cell r="A30" t="str">
            <v>UB356X127X33</v>
          </cell>
          <cell r="B30" t="str">
            <v>UB</v>
          </cell>
          <cell r="C30">
            <v>349</v>
          </cell>
          <cell r="D30">
            <v>332</v>
          </cell>
          <cell r="E30">
            <v>125.4</v>
          </cell>
          <cell r="F30">
            <v>8.5</v>
          </cell>
          <cell r="G30">
            <v>6</v>
          </cell>
          <cell r="H30">
            <v>125.4</v>
          </cell>
          <cell r="I30">
            <v>8.5</v>
          </cell>
          <cell r="J30">
            <v>4123.8</v>
          </cell>
          <cell r="K30">
            <v>2094</v>
          </cell>
          <cell r="L30">
            <v>2131.8000000000002</v>
          </cell>
          <cell r="M30">
            <v>7.5244850000000003</v>
          </cell>
          <cell r="N30">
            <v>2799550.6740000001</v>
          </cell>
          <cell r="O30">
            <v>80100375.450000003</v>
          </cell>
          <cell r="P30">
            <v>44649.931004784688</v>
          </cell>
          <cell r="Q30">
            <v>459027.93954154727</v>
          </cell>
          <cell r="R30">
            <v>174.5</v>
          </cell>
          <cell r="S30">
            <v>62.7</v>
          </cell>
          <cell r="T30">
            <v>128.10392114069546</v>
          </cell>
          <cell r="U30">
            <v>16.930969009166304</v>
          </cell>
          <cell r="V30">
            <v>69819.930000000008</v>
          </cell>
          <cell r="W30">
            <v>528274.94999999995</v>
          </cell>
          <cell r="X30">
            <v>26.055257484843324</v>
          </cell>
          <cell r="Y30">
            <v>139.36973642893642</v>
          </cell>
          <cell r="Z30">
            <v>32.371830000000003</v>
          </cell>
        </row>
        <row r="31">
          <cell r="A31" t="str">
            <v>UB356X127X39</v>
          </cell>
          <cell r="B31" t="str">
            <v>UB</v>
          </cell>
          <cell r="C31">
            <v>353.4</v>
          </cell>
          <cell r="D31">
            <v>332</v>
          </cell>
          <cell r="E31">
            <v>126</v>
          </cell>
          <cell r="F31">
            <v>10.7</v>
          </cell>
          <cell r="G31">
            <v>6.6</v>
          </cell>
          <cell r="H31">
            <v>126</v>
          </cell>
          <cell r="I31">
            <v>10.7</v>
          </cell>
          <cell r="J31">
            <v>4887.5999999999995</v>
          </cell>
          <cell r="K31">
            <v>2332.4399999999996</v>
          </cell>
          <cell r="L31">
            <v>2696.3999999999996</v>
          </cell>
          <cell r="M31">
            <v>13.471983599999994</v>
          </cell>
          <cell r="N31">
            <v>3575291.2560000001</v>
          </cell>
          <cell r="O31">
            <v>99321150.091999978</v>
          </cell>
          <cell r="P31">
            <v>56750.654857142858</v>
          </cell>
          <cell r="Q31">
            <v>562089.13464629301</v>
          </cell>
          <cell r="R31">
            <v>176.7</v>
          </cell>
          <cell r="S31">
            <v>62.999999999999993</v>
          </cell>
          <cell r="T31">
            <v>131.74108765038054</v>
          </cell>
          <cell r="U31">
            <v>18.117701939602256</v>
          </cell>
          <cell r="V31">
            <v>88552.079999999973</v>
          </cell>
          <cell r="W31">
            <v>643897.73999999987</v>
          </cell>
          <cell r="X31">
            <v>27.046301516666194</v>
          </cell>
          <cell r="Y31">
            <v>142.55191039941769</v>
          </cell>
          <cell r="Z31">
            <v>38.367659999999994</v>
          </cell>
        </row>
        <row r="32">
          <cell r="A32" t="str">
            <v>UB356X171X45</v>
          </cell>
          <cell r="B32" t="str">
            <v>UB</v>
          </cell>
          <cell r="C32">
            <v>351.4</v>
          </cell>
          <cell r="D32">
            <v>332</v>
          </cell>
          <cell r="E32">
            <v>171.1</v>
          </cell>
          <cell r="F32">
            <v>9.6999999999999993</v>
          </cell>
          <cell r="G32">
            <v>7</v>
          </cell>
          <cell r="H32">
            <v>171.1</v>
          </cell>
          <cell r="I32">
            <v>9.6999999999999993</v>
          </cell>
          <cell r="J32">
            <v>5643.34</v>
          </cell>
          <cell r="K32">
            <v>2459.7999999999997</v>
          </cell>
          <cell r="L32">
            <v>3319.3399999999997</v>
          </cell>
          <cell r="M32">
            <v>14.20642335333333</v>
          </cell>
          <cell r="N32">
            <v>8107354.2967833336</v>
          </cell>
          <cell r="O32">
            <v>118263354.54153332</v>
          </cell>
          <cell r="P32">
            <v>94767.43771809859</v>
          </cell>
          <cell r="Q32">
            <v>673098.20456194272</v>
          </cell>
          <cell r="R32">
            <v>175.70000000000005</v>
          </cell>
          <cell r="S32">
            <v>85.550000000000011</v>
          </cell>
          <cell r="T32">
            <v>134.67224002098052</v>
          </cell>
          <cell r="U32">
            <v>25.880377312017355</v>
          </cell>
          <cell r="V32">
            <v>146051.76850000003</v>
          </cell>
          <cell r="W32">
            <v>760001.23900000029</v>
          </cell>
          <cell r="X32">
            <v>37.902815195665397</v>
          </cell>
          <cell r="Y32">
            <v>144.76280464992618</v>
          </cell>
          <cell r="Z32">
            <v>44.300218999999998</v>
          </cell>
        </row>
        <row r="33">
          <cell r="A33" t="str">
            <v>UB356X171X51</v>
          </cell>
          <cell r="B33" t="str">
            <v>UB</v>
          </cell>
          <cell r="C33">
            <v>355</v>
          </cell>
          <cell r="D33">
            <v>332</v>
          </cell>
          <cell r="E33">
            <v>171.5</v>
          </cell>
          <cell r="F33">
            <v>11.5</v>
          </cell>
          <cell r="G33">
            <v>7.4</v>
          </cell>
          <cell r="H33">
            <v>171.5</v>
          </cell>
          <cell r="I33">
            <v>11.5</v>
          </cell>
          <cell r="J33">
            <v>6401.3</v>
          </cell>
          <cell r="K33">
            <v>2627</v>
          </cell>
          <cell r="L33">
            <v>3944.5</v>
          </cell>
          <cell r="M33">
            <v>21.873149766666668</v>
          </cell>
          <cell r="N33">
            <v>9679262.874416668</v>
          </cell>
          <cell r="O33">
            <v>138965106.14166665</v>
          </cell>
          <cell r="P33">
            <v>112877.70115937805</v>
          </cell>
          <cell r="Q33">
            <v>782902.00643192476</v>
          </cell>
          <cell r="R33">
            <v>177.5</v>
          </cell>
          <cell r="S33">
            <v>85.75</v>
          </cell>
          <cell r="T33">
            <v>137.6880125911924</v>
          </cell>
          <cell r="U33">
            <v>27.129726383703307</v>
          </cell>
          <cell r="V33">
            <v>173665.51749999999</v>
          </cell>
          <cell r="W33">
            <v>881382.27499999991</v>
          </cell>
          <cell r="X33">
            <v>38.885443077688784</v>
          </cell>
          <cell r="Y33">
            <v>147.33936411128016</v>
          </cell>
          <cell r="Z33">
            <v>50.250205000000001</v>
          </cell>
        </row>
        <row r="34">
          <cell r="A34" t="str">
            <v>UB356X171X57</v>
          </cell>
          <cell r="B34" t="str">
            <v>UB</v>
          </cell>
          <cell r="C34">
            <v>358</v>
          </cell>
          <cell r="D34">
            <v>332</v>
          </cell>
          <cell r="E34">
            <v>172.2</v>
          </cell>
          <cell r="F34">
            <v>13</v>
          </cell>
          <cell r="G34">
            <v>8.1</v>
          </cell>
          <cell r="H34">
            <v>172.2</v>
          </cell>
          <cell r="I34">
            <v>13</v>
          </cell>
          <cell r="J34">
            <v>7166.4</v>
          </cell>
          <cell r="K34">
            <v>2899.7999999999997</v>
          </cell>
          <cell r="L34">
            <v>4477.2</v>
          </cell>
          <cell r="M34">
            <v>31.102840399999998</v>
          </cell>
          <cell r="N34">
            <v>11078177.805</v>
          </cell>
          <cell r="O34">
            <v>157988934.80000001</v>
          </cell>
          <cell r="P34">
            <v>128666.40888501743</v>
          </cell>
          <cell r="Q34">
            <v>882619.74748603359</v>
          </cell>
          <cell r="R34">
            <v>179.00000000000003</v>
          </cell>
          <cell r="S34">
            <v>86.1</v>
          </cell>
          <cell r="T34">
            <v>138.91502009377098</v>
          </cell>
          <cell r="U34">
            <v>27.655320663094443</v>
          </cell>
          <cell r="V34">
            <v>198189.09</v>
          </cell>
          <cell r="W34">
            <v>995520.60000000033</v>
          </cell>
          <cell r="X34">
            <v>39.317296090295628</v>
          </cell>
          <cell r="Y34">
            <v>148.47824067822413</v>
          </cell>
          <cell r="Z34">
            <v>56.256239999999998</v>
          </cell>
        </row>
        <row r="35">
          <cell r="A35" t="str">
            <v>UB356X171X67</v>
          </cell>
          <cell r="B35" t="str">
            <v>UB</v>
          </cell>
          <cell r="C35">
            <v>363.4</v>
          </cell>
          <cell r="D35">
            <v>332</v>
          </cell>
          <cell r="E35">
            <v>173.2</v>
          </cell>
          <cell r="F35">
            <v>15.7</v>
          </cell>
          <cell r="G35">
            <v>9.1</v>
          </cell>
          <cell r="H35">
            <v>173.2</v>
          </cell>
          <cell r="I35">
            <v>15.7</v>
          </cell>
          <cell r="J35">
            <v>8459.68</v>
          </cell>
          <cell r="K35">
            <v>3306.9399999999996</v>
          </cell>
          <cell r="L35">
            <v>5438.48</v>
          </cell>
          <cell r="M35">
            <v>53.023883573333315</v>
          </cell>
          <cell r="N35">
            <v>13616251.15393333</v>
          </cell>
          <cell r="O35">
            <v>192234094.16773328</v>
          </cell>
          <cell r="P35">
            <v>157231.53757428788</v>
          </cell>
          <cell r="Q35">
            <v>1057975.2018037054</v>
          </cell>
          <cell r="R35">
            <v>181.70000000000005</v>
          </cell>
          <cell r="S35">
            <v>86.600000000000009</v>
          </cell>
          <cell r="T35">
            <v>141.40479876307384</v>
          </cell>
          <cell r="U35">
            <v>28.648768511338496</v>
          </cell>
          <cell r="V35">
            <v>242359.41400000005</v>
          </cell>
          <cell r="W35">
            <v>1196239.3480000005</v>
          </cell>
          <cell r="X35">
            <v>40.119157932410154</v>
          </cell>
          <cell r="Y35">
            <v>150.74337692453963</v>
          </cell>
          <cell r="Z35">
            <v>66.408488000000006</v>
          </cell>
        </row>
        <row r="36">
          <cell r="A36" t="str">
            <v>UB406X140X39</v>
          </cell>
          <cell r="B36" t="str">
            <v>UB</v>
          </cell>
          <cell r="C36">
            <v>398</v>
          </cell>
          <cell r="D36">
            <v>380.79999999999995</v>
          </cell>
          <cell r="E36">
            <v>141.80000000000001</v>
          </cell>
          <cell r="F36">
            <v>8.6</v>
          </cell>
          <cell r="G36">
            <v>6.4</v>
          </cell>
          <cell r="H36">
            <v>141.80000000000001</v>
          </cell>
          <cell r="I36">
            <v>8.6</v>
          </cell>
          <cell r="J36">
            <v>4876.08</v>
          </cell>
          <cell r="K36">
            <v>2547.2000000000003</v>
          </cell>
          <cell r="L36">
            <v>2438.96</v>
          </cell>
          <cell r="M36">
            <v>9.3403305599999999</v>
          </cell>
          <cell r="N36">
            <v>4095048.2088000006</v>
          </cell>
          <cell r="O36">
            <v>121921635.36959998</v>
          </cell>
          <cell r="P36">
            <v>57758.084750352617</v>
          </cell>
          <cell r="Q36">
            <v>612671.5345206029</v>
          </cell>
          <cell r="R36">
            <v>198.99999999999997</v>
          </cell>
          <cell r="S36">
            <v>70.900000000000006</v>
          </cell>
          <cell r="T36">
            <v>144.96877327689452</v>
          </cell>
          <cell r="U36">
            <v>18.531386687667144</v>
          </cell>
          <cell r="V36">
            <v>90360.524000000005</v>
          </cell>
          <cell r="W36">
            <v>706879.33599999989</v>
          </cell>
          <cell r="X36">
            <v>28.979714210186586</v>
          </cell>
          <cell r="Y36">
            <v>158.12661659573683</v>
          </cell>
          <cell r="Z36">
            <v>38.277228000000001</v>
          </cell>
        </row>
        <row r="37">
          <cell r="A37" t="str">
            <v>UB406X140X46</v>
          </cell>
          <cell r="B37" t="str">
            <v>UB</v>
          </cell>
          <cell r="C37">
            <v>403.2</v>
          </cell>
          <cell r="D37">
            <v>380.8</v>
          </cell>
          <cell r="E37">
            <v>142.19999999999999</v>
          </cell>
          <cell r="F37">
            <v>11.2</v>
          </cell>
          <cell r="G37">
            <v>6.8</v>
          </cell>
          <cell r="H37">
            <v>142.19999999999999</v>
          </cell>
          <cell r="I37">
            <v>11.2</v>
          </cell>
          <cell r="J37">
            <v>5774.7199999999993</v>
          </cell>
          <cell r="K37">
            <v>2741.7599999999998</v>
          </cell>
          <cell r="L37">
            <v>3185.2799999999997</v>
          </cell>
          <cell r="M37">
            <v>17.309907626666661</v>
          </cell>
          <cell r="N37">
            <v>5377397.7450666651</v>
          </cell>
          <cell r="O37">
            <v>153689944.33706665</v>
          </cell>
          <cell r="P37">
            <v>75631.473207688687</v>
          </cell>
          <cell r="Q37">
            <v>762350.91437037033</v>
          </cell>
          <cell r="R37">
            <v>201.59999999999997</v>
          </cell>
          <cell r="S37">
            <v>71.099999999999994</v>
          </cell>
          <cell r="T37">
            <v>150.80031031807601</v>
          </cell>
          <cell r="U37">
            <v>20.37133436772692</v>
          </cell>
          <cell r="V37">
            <v>117638.75199999999</v>
          </cell>
          <cell r="W37">
            <v>870829.56799999985</v>
          </cell>
          <cell r="X37">
            <v>30.515508738952782</v>
          </cell>
          <cell r="Y37">
            <v>163.13879907343889</v>
          </cell>
          <cell r="Z37">
            <v>45.331551999999995</v>
          </cell>
        </row>
        <row r="38">
          <cell r="A38" t="str">
            <v>UB406X178X54</v>
          </cell>
          <cell r="B38" t="str">
            <v>UB</v>
          </cell>
          <cell r="C38">
            <v>402.6</v>
          </cell>
          <cell r="D38">
            <v>380.80000000000007</v>
          </cell>
          <cell r="E38">
            <v>177.7</v>
          </cell>
          <cell r="F38">
            <v>10.9</v>
          </cell>
          <cell r="G38">
            <v>7.7</v>
          </cell>
          <cell r="H38">
            <v>177.7</v>
          </cell>
          <cell r="I38">
            <v>10.9</v>
          </cell>
          <cell r="J38">
            <v>6806.02</v>
          </cell>
          <cell r="K38">
            <v>3100.0200000000004</v>
          </cell>
          <cell r="L38">
            <v>3873.8599999999997</v>
          </cell>
          <cell r="M38">
            <v>21.13670243333333</v>
          </cell>
          <cell r="N38">
            <v>10208320.700483333</v>
          </cell>
          <cell r="O38">
            <v>184061242.21793336</v>
          </cell>
          <cell r="P38">
            <v>114893.87395029076</v>
          </cell>
          <cell r="Q38">
            <v>914362.85254810401</v>
          </cell>
          <cell r="R38">
            <v>201.3</v>
          </cell>
          <cell r="S38">
            <v>88.85</v>
          </cell>
          <cell r="T38">
            <v>152.48810802789296</v>
          </cell>
          <cell r="U38">
            <v>26.115209549780925</v>
          </cell>
          <cell r="V38">
            <v>177740.63849999997</v>
          </cell>
          <cell r="W38">
            <v>1037837.1130000001</v>
          </cell>
          <cell r="X38">
            <v>38.728488009600824</v>
          </cell>
          <cell r="Y38">
            <v>164.45025978397575</v>
          </cell>
          <cell r="Z38">
            <v>53.427256999999997</v>
          </cell>
        </row>
        <row r="39">
          <cell r="A39" t="str">
            <v>UB406X178X60</v>
          </cell>
          <cell r="B39" t="str">
            <v>UB</v>
          </cell>
          <cell r="C39">
            <v>406.4</v>
          </cell>
          <cell r="D39">
            <v>380.79999999999995</v>
          </cell>
          <cell r="E39">
            <v>177.9</v>
          </cell>
          <cell r="F39">
            <v>12.8</v>
          </cell>
          <cell r="G39">
            <v>7.9</v>
          </cell>
          <cell r="H39">
            <v>177.9</v>
          </cell>
          <cell r="I39">
            <v>12.8</v>
          </cell>
          <cell r="J39">
            <v>7562.56</v>
          </cell>
          <cell r="K39">
            <v>3210.56</v>
          </cell>
          <cell r="L39">
            <v>4554.2400000000007</v>
          </cell>
          <cell r="M39">
            <v>31.130531093333342</v>
          </cell>
          <cell r="N39">
            <v>12026850.334133336</v>
          </cell>
          <cell r="O39">
            <v>212801688.09813333</v>
          </cell>
          <cell r="P39">
            <v>135209.10999587787</v>
          </cell>
          <cell r="Q39">
            <v>1047252.4020577428</v>
          </cell>
          <cell r="R39">
            <v>203.19999999999996</v>
          </cell>
          <cell r="S39">
            <v>88.95</v>
          </cell>
          <cell r="T39">
            <v>156.38441162780856</v>
          </cell>
          <cell r="U39">
            <v>27.568872974230953</v>
          </cell>
          <cell r="V39">
            <v>208491.25600000005</v>
          </cell>
          <cell r="W39">
            <v>1182666.496</v>
          </cell>
          <cell r="X39">
            <v>39.878749974608915</v>
          </cell>
          <cell r="Y39">
            <v>167.74636492177797</v>
          </cell>
          <cell r="Z39">
            <v>59.366095999999999</v>
          </cell>
        </row>
        <row r="40">
          <cell r="A40" t="str">
            <v>UB406X178X67</v>
          </cell>
          <cell r="B40" t="str">
            <v>UB</v>
          </cell>
          <cell r="C40">
            <v>409.4</v>
          </cell>
          <cell r="D40">
            <v>380.79999999999995</v>
          </cell>
          <cell r="E40">
            <v>178.8</v>
          </cell>
          <cell r="F40">
            <v>14.3</v>
          </cell>
          <cell r="G40">
            <v>8.8000000000000007</v>
          </cell>
          <cell r="H40">
            <v>178.8</v>
          </cell>
          <cell r="I40">
            <v>14.3</v>
          </cell>
          <cell r="J40">
            <v>8464.7200000000012</v>
          </cell>
          <cell r="K40">
            <v>3602.7200000000003</v>
          </cell>
          <cell r="L40">
            <v>5113.68</v>
          </cell>
          <cell r="M40">
            <v>43.506698693333341</v>
          </cell>
          <cell r="N40">
            <v>13645082.539733335</v>
          </cell>
          <cell r="O40">
            <v>240147775.91493332</v>
          </cell>
          <cell r="P40">
            <v>152629.55860999256</v>
          </cell>
          <cell r="Q40">
            <v>1173169.3987050969</v>
          </cell>
          <cell r="R40">
            <v>204.70000000000005</v>
          </cell>
          <cell r="S40">
            <v>89.40000000000002</v>
          </cell>
          <cell r="T40">
            <v>157.03135980871195</v>
          </cell>
          <cell r="U40">
            <v>27.874966212704031</v>
          </cell>
          <cell r="V40">
            <v>235953.7840000001</v>
          </cell>
          <cell r="W40">
            <v>1329226.4920000006</v>
          </cell>
          <cell r="X40">
            <v>40.149651976504416</v>
          </cell>
          <cell r="Y40">
            <v>168.43525019112849</v>
          </cell>
          <cell r="Z40">
            <v>66.448052000000004</v>
          </cell>
        </row>
        <row r="41">
          <cell r="A41" t="str">
            <v>UB406X178X74</v>
          </cell>
          <cell r="B41" t="str">
            <v>UB</v>
          </cell>
          <cell r="C41">
            <v>412.8</v>
          </cell>
          <cell r="D41">
            <v>380.8</v>
          </cell>
          <cell r="E41">
            <v>179.5</v>
          </cell>
          <cell r="F41">
            <v>16</v>
          </cell>
          <cell r="G41">
            <v>9.5</v>
          </cell>
          <cell r="H41">
            <v>179.5</v>
          </cell>
          <cell r="I41">
            <v>16</v>
          </cell>
          <cell r="J41">
            <v>9361.6</v>
          </cell>
          <cell r="K41">
            <v>3921.6</v>
          </cell>
          <cell r="L41">
            <v>5744</v>
          </cell>
          <cell r="M41">
            <v>59.89841333333333</v>
          </cell>
          <cell r="N41">
            <v>15449967.033333331</v>
          </cell>
          <cell r="O41">
            <v>269936354.64533335</v>
          </cell>
          <cell r="P41">
            <v>172144.47948003712</v>
          </cell>
          <cell r="Q41">
            <v>1307831.1756072352</v>
          </cell>
          <cell r="R41">
            <v>206.4</v>
          </cell>
          <cell r="S41">
            <v>89.75</v>
          </cell>
          <cell r="T41">
            <v>158.52045804136046</v>
          </cell>
          <cell r="U41">
            <v>28.451739018971114</v>
          </cell>
          <cell r="V41">
            <v>266353.8</v>
          </cell>
          <cell r="W41">
            <v>1484005.12</v>
          </cell>
          <cell r="X41">
            <v>40.624566354959576</v>
          </cell>
          <cell r="Y41">
            <v>169.80702331531486</v>
          </cell>
          <cell r="Z41">
            <v>73.488560000000007</v>
          </cell>
        </row>
        <row r="42">
          <cell r="A42" t="str">
            <v>UB457X152X52</v>
          </cell>
          <cell r="B42" t="str">
            <v>UB</v>
          </cell>
          <cell r="C42">
            <v>449.8</v>
          </cell>
          <cell r="D42">
            <v>428.00000000000006</v>
          </cell>
          <cell r="E42">
            <v>152.4</v>
          </cell>
          <cell r="F42">
            <v>10.9</v>
          </cell>
          <cell r="G42">
            <v>7.6</v>
          </cell>
          <cell r="H42">
            <v>152.4</v>
          </cell>
          <cell r="I42">
            <v>10.9</v>
          </cell>
          <cell r="J42">
            <v>6575.1200000000008</v>
          </cell>
          <cell r="K42">
            <v>3418.48</v>
          </cell>
          <cell r="L42">
            <v>3322.32</v>
          </cell>
          <cell r="M42">
            <v>19.420218906666666</v>
          </cell>
          <cell r="N42">
            <v>6445940.7242666688</v>
          </cell>
          <cell r="O42">
            <v>209685261.56506673</v>
          </cell>
          <cell r="P42">
            <v>84592.397956255489</v>
          </cell>
          <cell r="Q42">
            <v>932348.87312168395</v>
          </cell>
          <cell r="R42">
            <v>224.90000000000006</v>
          </cell>
          <cell r="S42">
            <v>76.200000000000017</v>
          </cell>
          <cell r="T42">
            <v>163.81947766732779</v>
          </cell>
          <cell r="U42">
            <v>20.191374758179325</v>
          </cell>
          <cell r="V42">
            <v>132760.71200000006</v>
          </cell>
          <cell r="W42">
            <v>1077132.7240000004</v>
          </cell>
          <cell r="X42">
            <v>31.310594380117259</v>
          </cell>
          <cell r="Y42">
            <v>178.57970909034833</v>
          </cell>
          <cell r="Z42">
            <v>51.614692000000005</v>
          </cell>
        </row>
        <row r="43">
          <cell r="A43" t="str">
            <v>UB457X152X60</v>
          </cell>
          <cell r="B43" t="str">
            <v>UB</v>
          </cell>
          <cell r="C43">
            <v>454.6</v>
          </cell>
          <cell r="D43">
            <v>428</v>
          </cell>
          <cell r="E43">
            <v>152.9</v>
          </cell>
          <cell r="F43">
            <v>13.3</v>
          </cell>
          <cell r="G43">
            <v>8.1</v>
          </cell>
          <cell r="H43">
            <v>152.9</v>
          </cell>
          <cell r="I43">
            <v>13.3</v>
          </cell>
          <cell r="J43">
            <v>7533.9400000000005</v>
          </cell>
          <cell r="K43">
            <v>3682.26</v>
          </cell>
          <cell r="L43">
            <v>4067.1400000000003</v>
          </cell>
          <cell r="M43">
            <v>31.563104753333334</v>
          </cell>
          <cell r="N43">
            <v>7942560.2662833352</v>
          </cell>
          <cell r="O43">
            <v>250996307.03953335</v>
          </cell>
          <cell r="P43">
            <v>103892.22061848704</v>
          </cell>
          <cell r="Q43">
            <v>1104251.2408250477</v>
          </cell>
          <cell r="R43">
            <v>227.3</v>
          </cell>
          <cell r="S43">
            <v>76.450000000000017</v>
          </cell>
          <cell r="T43">
            <v>168.35308497280309</v>
          </cell>
          <cell r="U43">
            <v>21.567293673695314</v>
          </cell>
          <cell r="V43">
            <v>162486.69650000008</v>
          </cell>
          <cell r="W43">
            <v>1268362.0410000002</v>
          </cell>
          <cell r="X43">
            <v>32.469020011209373</v>
          </cell>
          <cell r="Y43">
            <v>182.5250967191416</v>
          </cell>
          <cell r="Z43">
            <v>59.141429000000009</v>
          </cell>
        </row>
        <row r="44">
          <cell r="A44" t="str">
            <v>UB457X152X67</v>
          </cell>
          <cell r="B44" t="str">
            <v>UB</v>
          </cell>
          <cell r="C44">
            <v>458</v>
          </cell>
          <cell r="D44">
            <v>428</v>
          </cell>
          <cell r="E44">
            <v>153.80000000000001</v>
          </cell>
          <cell r="F44">
            <v>15</v>
          </cell>
          <cell r="G44">
            <v>9</v>
          </cell>
          <cell r="H44">
            <v>153.80000000000001</v>
          </cell>
          <cell r="I44">
            <v>15</v>
          </cell>
          <cell r="J44">
            <v>8466</v>
          </cell>
          <cell r="K44">
            <v>4122</v>
          </cell>
          <cell r="L44">
            <v>4614</v>
          </cell>
          <cell r="M44">
            <v>45.005400000000002</v>
          </cell>
          <cell r="N44">
            <v>9121133.1800000016</v>
          </cell>
          <cell r="O44">
            <v>285261798</v>
          </cell>
          <cell r="P44">
            <v>118610.31443433031</v>
          </cell>
          <cell r="Q44">
            <v>1245684.7074235808</v>
          </cell>
          <cell r="R44">
            <v>229</v>
          </cell>
          <cell r="S44">
            <v>76.900000000000006</v>
          </cell>
          <cell r="T44">
            <v>169.4029057406095</v>
          </cell>
          <cell r="U44">
            <v>21.979128277817154</v>
          </cell>
          <cell r="V44">
            <v>186075.30000000002</v>
          </cell>
          <cell r="W44">
            <v>1434165</v>
          </cell>
          <cell r="X44">
            <v>32.82352857138018</v>
          </cell>
          <cell r="Y44">
            <v>183.56195546842852</v>
          </cell>
          <cell r="Z44">
            <v>66.458100000000002</v>
          </cell>
        </row>
        <row r="45">
          <cell r="A45" t="str">
            <v>UB457X152X74</v>
          </cell>
          <cell r="B45" t="str">
            <v>UB</v>
          </cell>
          <cell r="C45">
            <v>462</v>
          </cell>
          <cell r="D45">
            <v>428</v>
          </cell>
          <cell r="E45">
            <v>154.4</v>
          </cell>
          <cell r="F45">
            <v>17</v>
          </cell>
          <cell r="G45">
            <v>9.6</v>
          </cell>
          <cell r="H45">
            <v>154.4</v>
          </cell>
          <cell r="I45">
            <v>17</v>
          </cell>
          <cell r="J45">
            <v>9358.4000000000015</v>
          </cell>
          <cell r="K45">
            <v>4435.2</v>
          </cell>
          <cell r="L45">
            <v>5249.6</v>
          </cell>
          <cell r="M45">
            <v>63.193380266666665</v>
          </cell>
          <cell r="N45">
            <v>10460480.938666668</v>
          </cell>
          <cell r="O45">
            <v>322736639.4666667</v>
          </cell>
          <cell r="P45">
            <v>135498.45775474957</v>
          </cell>
          <cell r="Q45">
            <v>1397128.3093795094</v>
          </cell>
          <cell r="R45">
            <v>231.00000000000006</v>
          </cell>
          <cell r="S45">
            <v>77.200000000000017</v>
          </cell>
          <cell r="T45">
            <v>171.78979312703029</v>
          </cell>
          <cell r="U45">
            <v>22.70641135236793</v>
          </cell>
          <cell r="V45">
            <v>212495.68000000005</v>
          </cell>
          <cell r="W45">
            <v>1607677.6000000006</v>
          </cell>
          <cell r="X45">
            <v>33.43297504853723</v>
          </cell>
          <cell r="Y45">
            <v>185.70488764260435</v>
          </cell>
          <cell r="Z45">
            <v>73.46344000000002</v>
          </cell>
        </row>
        <row r="46">
          <cell r="A46" t="str">
            <v>UB457X152X82</v>
          </cell>
          <cell r="B46" t="str">
            <v>UB</v>
          </cell>
          <cell r="C46">
            <v>465.8</v>
          </cell>
          <cell r="D46">
            <v>428.00000000000006</v>
          </cell>
          <cell r="E46">
            <v>155.30000000000001</v>
          </cell>
          <cell r="F46">
            <v>18.899999999999999</v>
          </cell>
          <cell r="G46">
            <v>10.5</v>
          </cell>
          <cell r="H46">
            <v>155.30000000000001</v>
          </cell>
          <cell r="I46">
            <v>18.899999999999999</v>
          </cell>
          <cell r="J46">
            <v>10364.34</v>
          </cell>
          <cell r="K46">
            <v>4890.9000000000005</v>
          </cell>
          <cell r="L46">
            <v>5870.34</v>
          </cell>
          <cell r="M46">
            <v>86.413588379999993</v>
          </cell>
          <cell r="N46">
            <v>11839737.662550002</v>
          </cell>
          <cell r="O46">
            <v>361882657.18780017</v>
          </cell>
          <cell r="P46">
            <v>152475.69430199615</v>
          </cell>
          <cell r="Q46">
            <v>1553811.323262345</v>
          </cell>
          <cell r="R46">
            <v>232.89999999999998</v>
          </cell>
          <cell r="S46">
            <v>77.649999999999991</v>
          </cell>
          <cell r="T46">
            <v>172.95703083843253</v>
          </cell>
          <cell r="U46">
            <v>23.128602544879843</v>
          </cell>
          <cell r="V46">
            <v>239712.70049999995</v>
          </cell>
          <cell r="W46">
            <v>1792585.4729999998</v>
          </cell>
          <cell r="X46">
            <v>33.798716947743642</v>
          </cell>
          <cell r="Y46">
            <v>186.85858660440792</v>
          </cell>
          <cell r="Z46">
            <v>81.360068999999996</v>
          </cell>
        </row>
        <row r="47">
          <cell r="A47" t="str">
            <v>UB457X191X67</v>
          </cell>
          <cell r="B47" t="str">
            <v>UB</v>
          </cell>
          <cell r="C47">
            <v>453.4</v>
          </cell>
          <cell r="D47">
            <v>428</v>
          </cell>
          <cell r="E47">
            <v>189.9</v>
          </cell>
          <cell r="F47">
            <v>12.7</v>
          </cell>
          <cell r="G47">
            <v>8.5</v>
          </cell>
          <cell r="H47">
            <v>189.9</v>
          </cell>
          <cell r="I47">
            <v>12.7</v>
          </cell>
          <cell r="J47">
            <v>8461.4599999999991</v>
          </cell>
          <cell r="K47">
            <v>3853.8999999999996</v>
          </cell>
          <cell r="L47">
            <v>4823.46</v>
          </cell>
          <cell r="M47">
            <v>34.694045446666664</v>
          </cell>
          <cell r="N47">
            <v>14517209.021216668</v>
          </cell>
          <cell r="O47">
            <v>289798981.70246667</v>
          </cell>
          <cell r="P47">
            <v>152893.19664261895</v>
          </cell>
          <cell r="Q47">
            <v>1278336.9285508015</v>
          </cell>
          <cell r="R47">
            <v>226.69999999999993</v>
          </cell>
          <cell r="S47">
            <v>94.949999999999989</v>
          </cell>
          <cell r="T47">
            <v>171.61523082304939</v>
          </cell>
          <cell r="U47">
            <v>27.976792834806282</v>
          </cell>
          <cell r="V47">
            <v>236724.51349999994</v>
          </cell>
          <cell r="W47">
            <v>1452115.4109999994</v>
          </cell>
          <cell r="X47">
            <v>41.420840963720863</v>
          </cell>
          <cell r="Y47">
            <v>185.06563200428454</v>
          </cell>
          <cell r="Z47">
            <v>66.422460999999998</v>
          </cell>
        </row>
        <row r="48">
          <cell r="A48" t="str">
            <v>UB457X191X74</v>
          </cell>
          <cell r="B48" t="str">
            <v>UB</v>
          </cell>
          <cell r="C48">
            <v>457</v>
          </cell>
          <cell r="D48">
            <v>428</v>
          </cell>
          <cell r="E48">
            <v>190.4</v>
          </cell>
          <cell r="F48">
            <v>14.5</v>
          </cell>
          <cell r="G48">
            <v>9</v>
          </cell>
          <cell r="H48">
            <v>190.4</v>
          </cell>
          <cell r="I48">
            <v>14.5</v>
          </cell>
          <cell r="J48">
            <v>9373.6</v>
          </cell>
          <cell r="K48">
            <v>4113</v>
          </cell>
          <cell r="L48">
            <v>5521.6</v>
          </cell>
          <cell r="M48">
            <v>49.097613333333335</v>
          </cell>
          <cell r="N48">
            <v>16706828.221333334</v>
          </cell>
          <cell r="O48">
            <v>329189754.53333336</v>
          </cell>
          <cell r="P48">
            <v>175491.8930812325</v>
          </cell>
          <cell r="Q48">
            <v>1440655.3808898616</v>
          </cell>
          <cell r="R48">
            <v>228.5</v>
          </cell>
          <cell r="S48">
            <v>95.2</v>
          </cell>
          <cell r="T48">
            <v>174.29994879235298</v>
          </cell>
          <cell r="U48">
            <v>28.963808995476661</v>
          </cell>
          <cell r="V48">
            <v>271495.16000000003</v>
          </cell>
          <cell r="W48">
            <v>1633818</v>
          </cell>
          <cell r="X48">
            <v>42.217624730666088</v>
          </cell>
          <cell r="Y48">
            <v>187.40015535499822</v>
          </cell>
          <cell r="Z48">
            <v>73.582759999999993</v>
          </cell>
        </row>
        <row r="49">
          <cell r="A49" t="str">
            <v>UB457X191X82</v>
          </cell>
          <cell r="B49" t="str">
            <v>UB</v>
          </cell>
          <cell r="C49">
            <v>460</v>
          </cell>
          <cell r="D49">
            <v>428</v>
          </cell>
          <cell r="E49">
            <v>191.3</v>
          </cell>
          <cell r="F49">
            <v>16</v>
          </cell>
          <cell r="G49">
            <v>9.9</v>
          </cell>
          <cell r="H49">
            <v>191.3</v>
          </cell>
          <cell r="I49">
            <v>16</v>
          </cell>
          <cell r="J49">
            <v>10358.799999999999</v>
          </cell>
          <cell r="K49">
            <v>4554</v>
          </cell>
          <cell r="L49">
            <v>6121.6</v>
          </cell>
          <cell r="M49">
            <v>66.080585733333336</v>
          </cell>
          <cell r="N49">
            <v>18703288.656333335</v>
          </cell>
          <cell r="O49">
            <v>366509798.9333334</v>
          </cell>
          <cell r="P49">
            <v>195538.82547133646</v>
          </cell>
          <cell r="Q49">
            <v>1593520.8649275366</v>
          </cell>
          <cell r="R49">
            <v>229.99999999999989</v>
          </cell>
          <cell r="S49">
            <v>95.649999999999991</v>
          </cell>
          <cell r="T49">
            <v>174.95999536625857</v>
          </cell>
          <cell r="U49">
            <v>29.274876433563733</v>
          </cell>
          <cell r="V49">
            <v>303252.58999999997</v>
          </cell>
          <cell r="W49">
            <v>1812375.5999999992</v>
          </cell>
          <cell r="X49">
            <v>42.491715421687495</v>
          </cell>
          <cell r="Y49">
            <v>188.09968623510753</v>
          </cell>
          <cell r="Z49">
            <v>81.316580000000002</v>
          </cell>
        </row>
        <row r="50">
          <cell r="A50" t="str">
            <v>UB457X191X89</v>
          </cell>
          <cell r="B50" t="str">
            <v>UB</v>
          </cell>
          <cell r="C50">
            <v>463.4</v>
          </cell>
          <cell r="D50">
            <v>428</v>
          </cell>
          <cell r="E50">
            <v>191.9</v>
          </cell>
          <cell r="F50">
            <v>17.7</v>
          </cell>
          <cell r="G50">
            <v>10.5</v>
          </cell>
          <cell r="H50">
            <v>191.9</v>
          </cell>
          <cell r="I50">
            <v>17.7</v>
          </cell>
          <cell r="J50">
            <v>11287.26</v>
          </cell>
          <cell r="K50">
            <v>4865.7</v>
          </cell>
          <cell r="L50">
            <v>6793.26</v>
          </cell>
          <cell r="M50">
            <v>87.457464179999988</v>
          </cell>
          <cell r="N50">
            <v>20888450.574049998</v>
          </cell>
          <cell r="O50">
            <v>406147473.32979995</v>
          </cell>
          <cell r="P50">
            <v>217701.41296560707</v>
          </cell>
          <cell r="Q50">
            <v>1752902.3449710831</v>
          </cell>
          <cell r="R50">
            <v>231.70000000000005</v>
          </cell>
          <cell r="S50">
            <v>95.95</v>
          </cell>
          <cell r="T50">
            <v>176.72455414334394</v>
          </cell>
          <cell r="U50">
            <v>29.918988177821721</v>
          </cell>
          <cell r="V50">
            <v>337703.39850000001</v>
          </cell>
          <cell r="W50">
            <v>1994735.9910000004</v>
          </cell>
          <cell r="X50">
            <v>43.018855196262933</v>
          </cell>
          <cell r="Y50">
            <v>189.69138757762721</v>
          </cell>
          <cell r="Z50">
            <v>88.604990999999998</v>
          </cell>
        </row>
        <row r="51">
          <cell r="A51" t="str">
            <v>UB457X191X98</v>
          </cell>
          <cell r="B51" t="str">
            <v>UB</v>
          </cell>
          <cell r="C51">
            <v>467.2</v>
          </cell>
          <cell r="D51">
            <v>427.99999999999994</v>
          </cell>
          <cell r="E51">
            <v>192.8</v>
          </cell>
          <cell r="F51">
            <v>19.600000000000001</v>
          </cell>
          <cell r="G51">
            <v>11.4</v>
          </cell>
          <cell r="H51">
            <v>192.8</v>
          </cell>
          <cell r="I51">
            <v>19.600000000000001</v>
          </cell>
          <cell r="J51">
            <v>12436.960000000001</v>
          </cell>
          <cell r="K51">
            <v>5326.08</v>
          </cell>
          <cell r="L51">
            <v>7557.7600000000011</v>
          </cell>
          <cell r="M51">
            <v>117.91633045333336</v>
          </cell>
          <cell r="N51">
            <v>23464162.192533337</v>
          </cell>
          <cell r="O51">
            <v>453265856.26453328</v>
          </cell>
          <cell r="P51">
            <v>243404.17212171509</v>
          </cell>
          <cell r="Q51">
            <v>1940350.4120913241</v>
          </cell>
          <cell r="R51">
            <v>233.59999999999994</v>
          </cell>
          <cell r="S51">
            <v>96.4</v>
          </cell>
          <cell r="T51">
            <v>177.97766399505986</v>
          </cell>
          <cell r="U51">
            <v>30.408536491232585</v>
          </cell>
          <cell r="V51">
            <v>378189.75200000004</v>
          </cell>
          <cell r="W51">
            <v>2213501.088</v>
          </cell>
          <cell r="X51">
            <v>43.435558211791154</v>
          </cell>
          <cell r="Y51">
            <v>190.90591470527883</v>
          </cell>
          <cell r="Z51">
            <v>97.630135999999993</v>
          </cell>
        </row>
        <row r="52">
          <cell r="A52" t="str">
            <v>UB533X210X101</v>
          </cell>
          <cell r="B52" t="str">
            <v>UB</v>
          </cell>
          <cell r="C52">
            <v>536.70000000000005</v>
          </cell>
          <cell r="D52">
            <v>501.90000000000009</v>
          </cell>
          <cell r="E52">
            <v>210</v>
          </cell>
          <cell r="F52">
            <v>17.399999999999999</v>
          </cell>
          <cell r="G52">
            <v>10.8</v>
          </cell>
          <cell r="H52">
            <v>210</v>
          </cell>
          <cell r="I52">
            <v>17.399999999999999</v>
          </cell>
          <cell r="J52">
            <v>12728.52</v>
          </cell>
          <cell r="K52">
            <v>5796.3600000000006</v>
          </cell>
          <cell r="L52">
            <v>7307.9999999999991</v>
          </cell>
          <cell r="M52">
            <v>94.827317759999985</v>
          </cell>
          <cell r="N52">
            <v>26909587.454399999</v>
          </cell>
          <cell r="O52">
            <v>606663399.74310017</v>
          </cell>
          <cell r="P52">
            <v>256281.78527999998</v>
          </cell>
          <cell r="Q52">
            <v>2260716.9731436563</v>
          </cell>
          <cell r="R52">
            <v>268.35000000000008</v>
          </cell>
          <cell r="S52">
            <v>105</v>
          </cell>
          <cell r="T52">
            <v>202.51073549792125</v>
          </cell>
          <cell r="U52">
            <v>31.292357948920998</v>
          </cell>
          <cell r="V52">
            <v>398305.40399999992</v>
          </cell>
          <cell r="W52">
            <v>2577661.9470000006</v>
          </cell>
          <cell r="X52">
            <v>45.979533980245883</v>
          </cell>
          <cell r="Y52">
            <v>218.31568686051932</v>
          </cell>
          <cell r="Z52">
            <v>99.918881999999996</v>
          </cell>
        </row>
        <row r="53">
          <cell r="A53" t="str">
            <v>UB533X210X109</v>
          </cell>
          <cell r="B53" t="str">
            <v>UB</v>
          </cell>
          <cell r="C53">
            <v>539.5</v>
          </cell>
          <cell r="D53">
            <v>501.90000000000003</v>
          </cell>
          <cell r="E53">
            <v>210.8</v>
          </cell>
          <cell r="F53">
            <v>18.8</v>
          </cell>
          <cell r="G53">
            <v>11.6</v>
          </cell>
          <cell r="H53">
            <v>210.8</v>
          </cell>
          <cell r="I53">
            <v>18.8</v>
          </cell>
          <cell r="J53">
            <v>13748.12</v>
          </cell>
          <cell r="K53">
            <v>6258.2</v>
          </cell>
          <cell r="L53">
            <v>7926.0800000000008</v>
          </cell>
          <cell r="M53">
            <v>119.49358058666671</v>
          </cell>
          <cell r="N53">
            <v>29415981.43946667</v>
          </cell>
          <cell r="O53">
            <v>659696049.44476676</v>
          </cell>
          <cell r="P53">
            <v>279089.00796457939</v>
          </cell>
          <cell r="Q53">
            <v>2445583.1304717953</v>
          </cell>
          <cell r="R53">
            <v>269.75</v>
          </cell>
          <cell r="S53">
            <v>105.4</v>
          </cell>
          <cell r="T53">
            <v>203.23327094904613</v>
          </cell>
          <cell r="U53">
            <v>31.610746196570883</v>
          </cell>
          <cell r="V53">
            <v>434588.33200000011</v>
          </cell>
          <cell r="W53">
            <v>2794075.3970000003</v>
          </cell>
          <cell r="X53">
            <v>46.256206625408169</v>
          </cell>
          <cell r="Y53">
            <v>219.05354434196877</v>
          </cell>
          <cell r="Z53">
            <v>107.922742</v>
          </cell>
        </row>
        <row r="54">
          <cell r="A54" t="str">
            <v>UB533X210X122</v>
          </cell>
          <cell r="B54" t="str">
            <v>UB</v>
          </cell>
          <cell r="C54">
            <v>544.5</v>
          </cell>
          <cell r="D54">
            <v>501.90000000000003</v>
          </cell>
          <cell r="E54">
            <v>211.9</v>
          </cell>
          <cell r="F54">
            <v>21.3</v>
          </cell>
          <cell r="G54">
            <v>12.7</v>
          </cell>
          <cell r="H54">
            <v>211.9</v>
          </cell>
          <cell r="I54">
            <v>21.3</v>
          </cell>
          <cell r="J54">
            <v>15401.07</v>
          </cell>
          <cell r="K54">
            <v>6915.15</v>
          </cell>
          <cell r="L54">
            <v>9026.94</v>
          </cell>
          <cell r="M54">
            <v>170.78386121</v>
          </cell>
          <cell r="N54">
            <v>33862685.233424999</v>
          </cell>
          <cell r="O54">
            <v>751901482.88122511</v>
          </cell>
          <cell r="P54">
            <v>319610.05411444075</v>
          </cell>
          <cell r="Q54">
            <v>2761805.2631082647</v>
          </cell>
          <cell r="R54">
            <v>272.25</v>
          </cell>
          <cell r="S54">
            <v>105.94999999999997</v>
          </cell>
          <cell r="T54">
            <v>205.26115820199504</v>
          </cell>
          <cell r="U54">
            <v>32.36398570034418</v>
          </cell>
          <cell r="V54">
            <v>498440.00924999971</v>
          </cell>
          <cell r="W54">
            <v>3161241.46575</v>
          </cell>
          <cell r="X54">
            <v>46.890541648600113</v>
          </cell>
          <cell r="Y54">
            <v>220.95560522615369</v>
          </cell>
          <cell r="Z54">
            <v>120.8983995</v>
          </cell>
        </row>
        <row r="55">
          <cell r="A55" t="str">
            <v>UB533X210X82</v>
          </cell>
          <cell r="B55" t="str">
            <v>UB</v>
          </cell>
          <cell r="C55">
            <v>528.29999999999995</v>
          </cell>
          <cell r="D55">
            <v>501.89999999999992</v>
          </cell>
          <cell r="E55">
            <v>208.8</v>
          </cell>
          <cell r="F55">
            <v>13.2</v>
          </cell>
          <cell r="G55">
            <v>9.6</v>
          </cell>
          <cell r="H55">
            <v>208.8</v>
          </cell>
          <cell r="I55">
            <v>13.2</v>
          </cell>
          <cell r="J55">
            <v>10330.559999999998</v>
          </cell>
          <cell r="K55">
            <v>5071.6799999999994</v>
          </cell>
          <cell r="L55">
            <v>5512.32</v>
          </cell>
          <cell r="M55">
            <v>46.817187839999995</v>
          </cell>
          <cell r="N55">
            <v>20063924.121600002</v>
          </cell>
          <cell r="O55">
            <v>466867600.39439976</v>
          </cell>
          <cell r="P55">
            <v>192183.18124137932</v>
          </cell>
          <cell r="Q55">
            <v>1767433.6566132871</v>
          </cell>
          <cell r="R55">
            <v>264.14999999999992</v>
          </cell>
          <cell r="S55">
            <v>104.39999999999998</v>
          </cell>
          <cell r="T55">
            <v>195.94936576526339</v>
          </cell>
          <cell r="U55">
            <v>28.972957903540557</v>
          </cell>
          <cell r="V55">
            <v>299306.87999999989</v>
          </cell>
          <cell r="W55">
            <v>2024266.679999999</v>
          </cell>
          <cell r="X55">
            <v>44.070299923846143</v>
          </cell>
          <cell r="Y55">
            <v>212.58613478727031</v>
          </cell>
          <cell r="Z55">
            <v>81.094895999999991</v>
          </cell>
        </row>
        <row r="56">
          <cell r="A56" t="str">
            <v>UB533X210X92</v>
          </cell>
          <cell r="B56" t="str">
            <v>UB</v>
          </cell>
          <cell r="C56">
            <v>533.1</v>
          </cell>
          <cell r="D56">
            <v>501.9</v>
          </cell>
          <cell r="E56">
            <v>209.3</v>
          </cell>
          <cell r="F56">
            <v>15.6</v>
          </cell>
          <cell r="G56">
            <v>10.1</v>
          </cell>
          <cell r="H56">
            <v>209.3</v>
          </cell>
          <cell r="I56">
            <v>15.6</v>
          </cell>
          <cell r="J56">
            <v>11599.349999999999</v>
          </cell>
          <cell r="K56">
            <v>5384.31</v>
          </cell>
          <cell r="L56">
            <v>6530.16</v>
          </cell>
          <cell r="M56">
            <v>70.209593650000002</v>
          </cell>
          <cell r="N56">
            <v>23881708.067525003</v>
          </cell>
          <cell r="O56">
            <v>543749118.75112498</v>
          </cell>
          <cell r="P56">
            <v>228205.52381772577</v>
          </cell>
          <cell r="Q56">
            <v>2039951.6741741698</v>
          </cell>
          <cell r="R56">
            <v>266.55</v>
          </cell>
          <cell r="S56">
            <v>104.64999999999999</v>
          </cell>
          <cell r="T56">
            <v>200.50567620168371</v>
          </cell>
          <cell r="U56">
            <v>30.56122340907033</v>
          </cell>
          <cell r="V56">
            <v>354490.32674999989</v>
          </cell>
          <cell r="W56">
            <v>2325735.5152499997</v>
          </cell>
          <cell r="X56">
            <v>45.374919342260846</v>
          </cell>
          <cell r="Y56">
            <v>216.51224166217688</v>
          </cell>
          <cell r="Z56">
            <v>91.054897499999981</v>
          </cell>
        </row>
        <row r="57">
          <cell r="A57" t="str">
            <v>UB610X229X101</v>
          </cell>
          <cell r="B57" t="str">
            <v>UB</v>
          </cell>
          <cell r="C57">
            <v>602.6</v>
          </cell>
          <cell r="D57">
            <v>573.00000000000011</v>
          </cell>
          <cell r="E57">
            <v>227.6</v>
          </cell>
          <cell r="F57">
            <v>14.8</v>
          </cell>
          <cell r="G57">
            <v>10.5</v>
          </cell>
          <cell r="H57">
            <v>227.6</v>
          </cell>
          <cell r="I57">
            <v>14.8</v>
          </cell>
          <cell r="J57">
            <v>12753.460000000001</v>
          </cell>
          <cell r="K57">
            <v>6327.3</v>
          </cell>
          <cell r="L57">
            <v>6736.96</v>
          </cell>
          <cell r="M57">
            <v>71.299428113333335</v>
          </cell>
          <cell r="N57">
            <v>29137475.347883333</v>
          </cell>
          <cell r="O57">
            <v>746658733.03313351</v>
          </cell>
          <cell r="P57">
            <v>256041.08390055652</v>
          </cell>
          <cell r="Q57">
            <v>2478123.9065155443</v>
          </cell>
          <cell r="R57">
            <v>301.3</v>
          </cell>
          <cell r="S57">
            <v>113.8</v>
          </cell>
          <cell r="T57">
            <v>222.83020991950423</v>
          </cell>
          <cell r="U57">
            <v>31.295533643419116</v>
          </cell>
          <cell r="V57">
            <v>399126.33649999998</v>
          </cell>
          <cell r="W57">
            <v>2841856.1690000007</v>
          </cell>
          <cell r="X57">
            <v>47.798244599908656</v>
          </cell>
          <cell r="Y57">
            <v>241.96194244919948</v>
          </cell>
          <cell r="Z57">
            <v>100.114661</v>
          </cell>
        </row>
        <row r="58">
          <cell r="A58" t="str">
            <v>UB610X229X113</v>
          </cell>
          <cell r="B58" t="str">
            <v>UB</v>
          </cell>
          <cell r="C58">
            <v>607.6</v>
          </cell>
          <cell r="D58">
            <v>573.00000000000011</v>
          </cell>
          <cell r="E58">
            <v>228.2</v>
          </cell>
          <cell r="F58">
            <v>17.3</v>
          </cell>
          <cell r="G58">
            <v>11.1</v>
          </cell>
          <cell r="H58">
            <v>228.2</v>
          </cell>
          <cell r="I58">
            <v>17.3</v>
          </cell>
          <cell r="J58">
            <v>14256.02</v>
          </cell>
          <cell r="K58">
            <v>6744.36</v>
          </cell>
          <cell r="L58">
            <v>7895.72</v>
          </cell>
          <cell r="M58">
            <v>104.89208672666666</v>
          </cell>
          <cell r="N58">
            <v>34329597.211316667</v>
          </cell>
          <cell r="O58">
            <v>862043485.93526697</v>
          </cell>
          <cell r="P58">
            <v>300872.89405185514</v>
          </cell>
          <cell r="Q58">
            <v>2837536.1617355724</v>
          </cell>
          <cell r="R58">
            <v>303.8</v>
          </cell>
          <cell r="S58">
            <v>114.09999999999998</v>
          </cell>
          <cell r="T58">
            <v>227.38006351001195</v>
          </cell>
          <cell r="U58">
            <v>32.835297544475942</v>
          </cell>
          <cell r="V58">
            <v>468100.65849999996</v>
          </cell>
          <cell r="W58">
            <v>3241534.7330000005</v>
          </cell>
          <cell r="X58">
            <v>49.072163536276157</v>
          </cell>
          <cell r="Y58">
            <v>245.90391279245648</v>
          </cell>
          <cell r="Z58">
            <v>111.909757</v>
          </cell>
        </row>
        <row r="59">
          <cell r="A59" t="str">
            <v>UB610X229X125</v>
          </cell>
          <cell r="B59" t="str">
            <v>UB</v>
          </cell>
          <cell r="C59">
            <v>612.20000000000005</v>
          </cell>
          <cell r="D59">
            <v>573</v>
          </cell>
          <cell r="E59">
            <v>229</v>
          </cell>
          <cell r="F59">
            <v>19.600000000000001</v>
          </cell>
          <cell r="G59">
            <v>11.9</v>
          </cell>
          <cell r="H59">
            <v>229</v>
          </cell>
          <cell r="I59">
            <v>19.600000000000001</v>
          </cell>
          <cell r="J59">
            <v>15795.5</v>
          </cell>
          <cell r="K59">
            <v>7285.1800000000012</v>
          </cell>
          <cell r="L59">
            <v>8976.8000000000011</v>
          </cell>
          <cell r="M59">
            <v>147.13745316666666</v>
          </cell>
          <cell r="N59">
            <v>39309830.408916667</v>
          </cell>
          <cell r="O59">
            <v>974958519.70766664</v>
          </cell>
          <cell r="P59">
            <v>343317.29614774382</v>
          </cell>
          <cell r="Q59">
            <v>3185098.0715702926</v>
          </cell>
          <cell r="R59">
            <v>306.09999999999991</v>
          </cell>
          <cell r="S59">
            <v>114.49999999999999</v>
          </cell>
          <cell r="T59">
            <v>230.23042100598263</v>
          </cell>
          <cell r="U59">
            <v>33.820229337469527</v>
          </cell>
          <cell r="V59">
            <v>534207.43249999988</v>
          </cell>
          <cell r="W59">
            <v>3636604.6149999988</v>
          </cell>
          <cell r="X59">
            <v>49.886598893211158</v>
          </cell>
          <cell r="Y59">
            <v>248.4427801166637</v>
          </cell>
          <cell r="Z59">
            <v>123.994675</v>
          </cell>
        </row>
        <row r="60">
          <cell r="A60" t="str">
            <v>UB610X229X140</v>
          </cell>
          <cell r="B60" t="str">
            <v>UB</v>
          </cell>
          <cell r="C60">
            <v>617.20000000000005</v>
          </cell>
          <cell r="D60">
            <v>573</v>
          </cell>
          <cell r="E60">
            <v>230.2</v>
          </cell>
          <cell r="F60">
            <v>22.1</v>
          </cell>
          <cell r="G60">
            <v>13.1</v>
          </cell>
          <cell r="H60">
            <v>230.2</v>
          </cell>
          <cell r="I60">
            <v>22.1</v>
          </cell>
          <cell r="J60">
            <v>17681.14</v>
          </cell>
          <cell r="K60">
            <v>8085.3200000000006</v>
          </cell>
          <cell r="L60">
            <v>10174.84</v>
          </cell>
          <cell r="M60">
            <v>208.58832491333337</v>
          </cell>
          <cell r="N60">
            <v>45039473.701383322</v>
          </cell>
          <cell r="O60">
            <v>1106631781.8691335</v>
          </cell>
          <cell r="P60">
            <v>391307.33015971613</v>
          </cell>
          <cell r="Q60">
            <v>3585974.6658105426</v>
          </cell>
          <cell r="R60">
            <v>308.60000000000002</v>
          </cell>
          <cell r="S60">
            <v>115.1</v>
          </cell>
          <cell r="T60">
            <v>232.04392459988441</v>
          </cell>
          <cell r="U60">
            <v>34.508248591436974</v>
          </cell>
          <cell r="V60">
            <v>610145.17449999996</v>
          </cell>
          <cell r="W60">
            <v>4102801.1170000001</v>
          </cell>
          <cell r="X60">
            <v>50.470954955289599</v>
          </cell>
          <cell r="Y60">
            <v>250.17645709830654</v>
          </cell>
          <cell r="Z60">
            <v>138.79694900000001</v>
          </cell>
        </row>
        <row r="61">
          <cell r="A61" t="str">
            <v>UB610X305X149</v>
          </cell>
          <cell r="B61" t="str">
            <v>UB</v>
          </cell>
          <cell r="C61">
            <v>612.4</v>
          </cell>
          <cell r="D61">
            <v>572.99999999999989</v>
          </cell>
          <cell r="E61">
            <v>304.8</v>
          </cell>
          <cell r="F61">
            <v>19.7</v>
          </cell>
          <cell r="G61">
            <v>11.8</v>
          </cell>
          <cell r="H61">
            <v>304.8</v>
          </cell>
          <cell r="I61">
            <v>19.7</v>
          </cell>
          <cell r="J61">
            <v>18770.52</v>
          </cell>
          <cell r="K61">
            <v>7226.3200000000006</v>
          </cell>
          <cell r="L61">
            <v>12009.12</v>
          </cell>
          <cell r="M61">
            <v>186.73589055999997</v>
          </cell>
          <cell r="N61">
            <v>93052101.088400006</v>
          </cell>
          <cell r="O61">
            <v>1240066178.6995997</v>
          </cell>
          <cell r="P61">
            <v>610578.09113123361</v>
          </cell>
          <cell r="Q61">
            <v>4049856.8866740684</v>
          </cell>
          <cell r="R61">
            <v>306.19999999999987</v>
          </cell>
          <cell r="S61">
            <v>152.40000000000003</v>
          </cell>
          <cell r="T61">
            <v>241.20126997014461</v>
          </cell>
          <cell r="U61">
            <v>49.814340465794253</v>
          </cell>
          <cell r="V61">
            <v>935041.07400000037</v>
          </cell>
          <cell r="W61">
            <v>4527473.2619999992</v>
          </cell>
          <cell r="X61">
            <v>70.408475321915745</v>
          </cell>
          <cell r="Y61">
            <v>257.03027410703294</v>
          </cell>
          <cell r="Z61">
            <v>147.34858199999999</v>
          </cell>
        </row>
        <row r="62">
          <cell r="A62" t="str">
            <v>UB610X305X179</v>
          </cell>
          <cell r="B62" t="str">
            <v>UB</v>
          </cell>
          <cell r="C62">
            <v>620.20000000000005</v>
          </cell>
          <cell r="D62">
            <v>573</v>
          </cell>
          <cell r="E62">
            <v>307.10000000000002</v>
          </cell>
          <cell r="F62">
            <v>23.6</v>
          </cell>
          <cell r="G62">
            <v>14.1</v>
          </cell>
          <cell r="H62">
            <v>307.10000000000002</v>
          </cell>
          <cell r="I62">
            <v>23.6</v>
          </cell>
          <cell r="J62">
            <v>22574.420000000002</v>
          </cell>
          <cell r="K62">
            <v>8744.82</v>
          </cell>
          <cell r="L62">
            <v>14495.120000000003</v>
          </cell>
          <cell r="M62">
            <v>322.64825560666668</v>
          </cell>
          <cell r="N62">
            <v>114053912.98601669</v>
          </cell>
          <cell r="O62">
            <v>1511546142.8080673</v>
          </cell>
          <cell r="P62">
            <v>742780.28646054503</v>
          </cell>
          <cell r="Q62">
            <v>4874382.9177944763</v>
          </cell>
          <cell r="R62">
            <v>310.10000000000002</v>
          </cell>
          <cell r="S62">
            <v>153.55000000000001</v>
          </cell>
          <cell r="T62">
            <v>242.80818825024082</v>
          </cell>
          <cell r="U62">
            <v>50.559100543889947</v>
          </cell>
          <cell r="V62">
            <v>1141342.3705000002</v>
          </cell>
          <cell r="W62">
            <v>5481254.0210000016</v>
          </cell>
          <cell r="X62">
            <v>71.079897755266572</v>
          </cell>
          <cell r="Y62">
            <v>258.76313507413647</v>
          </cell>
          <cell r="Z62">
            <v>177.20919699999999</v>
          </cell>
        </row>
        <row r="63">
          <cell r="A63" t="str">
            <v>UB610X305X238</v>
          </cell>
          <cell r="B63" t="str">
            <v>UB</v>
          </cell>
          <cell r="C63">
            <v>635.79999999999995</v>
          </cell>
          <cell r="D63">
            <v>573</v>
          </cell>
          <cell r="E63">
            <v>311.39999999999998</v>
          </cell>
          <cell r="F63">
            <v>31.4</v>
          </cell>
          <cell r="G63">
            <v>18.399999999999999</v>
          </cell>
          <cell r="H63">
            <v>311.39999999999998</v>
          </cell>
          <cell r="I63">
            <v>31.4</v>
          </cell>
          <cell r="J63">
            <v>30099.119999999995</v>
          </cell>
          <cell r="K63">
            <v>11698.719999999998</v>
          </cell>
          <cell r="L63">
            <v>19555.919999999998</v>
          </cell>
          <cell r="M63">
            <v>761.69535583999982</v>
          </cell>
          <cell r="N63">
            <v>158325523.82959998</v>
          </cell>
          <cell r="O63">
            <v>2076017904.0263996</v>
          </cell>
          <cell r="P63">
            <v>1016862.7092459858</v>
          </cell>
          <cell r="Q63">
            <v>6530411.7773714997</v>
          </cell>
          <cell r="R63">
            <v>317.89999999999998</v>
          </cell>
          <cell r="S63">
            <v>155.69999999999999</v>
          </cell>
          <cell r="T63">
            <v>246.52257022796678</v>
          </cell>
          <cell r="U63">
            <v>52.191794710277243</v>
          </cell>
          <cell r="V63">
            <v>1570927.0919999997</v>
          </cell>
          <cell r="W63">
            <v>7420112.4239999987</v>
          </cell>
          <cell r="X63">
            <v>72.526808596199871</v>
          </cell>
          <cell r="Y63">
            <v>262.6265618018395</v>
          </cell>
          <cell r="Z63">
            <v>236.27809199999996</v>
          </cell>
        </row>
        <row r="64">
          <cell r="A64" t="str">
            <v>UB686X254X125</v>
          </cell>
          <cell r="B64" t="str">
            <v>UB</v>
          </cell>
          <cell r="C64">
            <v>677.9</v>
          </cell>
          <cell r="D64">
            <v>645.49999999999989</v>
          </cell>
          <cell r="E64">
            <v>253</v>
          </cell>
          <cell r="F64">
            <v>16.2</v>
          </cell>
          <cell r="G64">
            <v>11.7</v>
          </cell>
          <cell r="H64">
            <v>253</v>
          </cell>
          <cell r="I64">
            <v>16.2</v>
          </cell>
          <cell r="J64">
            <v>15749.549999999997</v>
          </cell>
          <cell r="K64">
            <v>7931.4299999999994</v>
          </cell>
          <cell r="L64">
            <v>8197.1999999999989</v>
          </cell>
          <cell r="M64">
            <v>106.17047864999996</v>
          </cell>
          <cell r="N64">
            <v>43810701.332625002</v>
          </cell>
          <cell r="O64">
            <v>1159695534.6566246</v>
          </cell>
          <cell r="P64">
            <v>346329.65480335971</v>
          </cell>
          <cell r="Q64">
            <v>3421435.4171902188</v>
          </cell>
          <cell r="R64">
            <v>338.94999999999993</v>
          </cell>
          <cell r="S64">
            <v>126.49999999999999</v>
          </cell>
          <cell r="T64">
            <v>249.58199448555666</v>
          </cell>
          <cell r="U64">
            <v>34.322474213548951</v>
          </cell>
          <cell r="V64">
            <v>540563.52374999982</v>
          </cell>
          <cell r="W64">
            <v>3930804.1012499984</v>
          </cell>
          <cell r="X64">
            <v>52.741931213303175</v>
          </cell>
          <cell r="Y64">
            <v>271.35505584761438</v>
          </cell>
          <cell r="Z64">
            <v>123.63396749999998</v>
          </cell>
        </row>
        <row r="65">
          <cell r="A65" t="str">
            <v>UB686X254X140</v>
          </cell>
          <cell r="B65" t="str">
            <v>UB</v>
          </cell>
          <cell r="C65">
            <v>683.5</v>
          </cell>
          <cell r="D65">
            <v>645.5</v>
          </cell>
          <cell r="E65">
            <v>253.7</v>
          </cell>
          <cell r="F65">
            <v>19</v>
          </cell>
          <cell r="G65">
            <v>12.4</v>
          </cell>
          <cell r="H65">
            <v>253.7</v>
          </cell>
          <cell r="I65">
            <v>19</v>
          </cell>
          <cell r="J65">
            <v>17644.8</v>
          </cell>
          <cell r="K65">
            <v>8475.4</v>
          </cell>
          <cell r="L65">
            <v>9640.6</v>
          </cell>
          <cell r="M65">
            <v>157.03274639999998</v>
          </cell>
          <cell r="N65">
            <v>51811276.300499991</v>
          </cell>
          <cell r="O65">
            <v>1342442459.1750002</v>
          </cell>
          <cell r="P65">
            <v>408445.22113125736</v>
          </cell>
          <cell r="Q65">
            <v>3928141.7971470379</v>
          </cell>
          <cell r="R65">
            <v>341.75</v>
          </cell>
          <cell r="S65">
            <v>126.84999999999998</v>
          </cell>
          <cell r="T65">
            <v>254.73607663447589</v>
          </cell>
          <cell r="U65">
            <v>36.059806571907863</v>
          </cell>
          <cell r="V65">
            <v>636268.07499999984</v>
          </cell>
          <cell r="W65">
            <v>4494767.125</v>
          </cell>
          <cell r="X65">
            <v>54.1880814964099</v>
          </cell>
          <cell r="Y65">
            <v>275.82871094649693</v>
          </cell>
          <cell r="Z65">
            <v>138.51168000000001</v>
          </cell>
        </row>
        <row r="66">
          <cell r="A66" t="str">
            <v>UB686X254X152</v>
          </cell>
          <cell r="B66" t="str">
            <v>UB</v>
          </cell>
          <cell r="C66">
            <v>687.5</v>
          </cell>
          <cell r="D66">
            <v>645.5</v>
          </cell>
          <cell r="E66">
            <v>254.5</v>
          </cell>
          <cell r="F66">
            <v>21</v>
          </cell>
          <cell r="G66">
            <v>13.2</v>
          </cell>
          <cell r="H66">
            <v>254.5</v>
          </cell>
          <cell r="I66">
            <v>21</v>
          </cell>
          <cell r="J66">
            <v>19209.599999999999</v>
          </cell>
          <cell r="K66">
            <v>9075</v>
          </cell>
          <cell r="L66">
            <v>10689</v>
          </cell>
          <cell r="M66">
            <v>206.61594479999999</v>
          </cell>
          <cell r="N66">
            <v>57817819.299500003</v>
          </cell>
          <cell r="O66">
            <v>1483322439.325</v>
          </cell>
          <cell r="P66">
            <v>454364.00235363463</v>
          </cell>
          <cell r="Q66">
            <v>4315119.8234909093</v>
          </cell>
          <cell r="R66">
            <v>343.75</v>
          </cell>
          <cell r="S66">
            <v>127.24999999999997</v>
          </cell>
          <cell r="T66">
            <v>257.0132160482259</v>
          </cell>
          <cell r="U66">
            <v>36.867274956271856</v>
          </cell>
          <cell r="V66">
            <v>708205.60499999975</v>
          </cell>
          <cell r="W66">
            <v>4937121.0750000002</v>
          </cell>
          <cell r="X66">
            <v>54.862007211408695</v>
          </cell>
          <cell r="Y66">
            <v>277.88085246035763</v>
          </cell>
          <cell r="Z66">
            <v>150.79535999999999</v>
          </cell>
        </row>
        <row r="67">
          <cell r="A67" t="str">
            <v>UB686X254X170</v>
          </cell>
          <cell r="B67" t="str">
            <v>UB</v>
          </cell>
          <cell r="C67">
            <v>692.9</v>
          </cell>
          <cell r="D67">
            <v>645.49999999999989</v>
          </cell>
          <cell r="E67">
            <v>255.8</v>
          </cell>
          <cell r="F67">
            <v>23.7</v>
          </cell>
          <cell r="G67">
            <v>14.5</v>
          </cell>
          <cell r="H67">
            <v>255.8</v>
          </cell>
          <cell r="I67">
            <v>23.7</v>
          </cell>
          <cell r="J67">
            <v>21484.67</v>
          </cell>
          <cell r="K67">
            <v>10047.049999999999</v>
          </cell>
          <cell r="L67">
            <v>12124.92</v>
          </cell>
          <cell r="M67">
            <v>292.61112507666655</v>
          </cell>
          <cell r="N67">
            <v>66278794.81219168</v>
          </cell>
          <cell r="O67">
            <v>1683033259.9898911</v>
          </cell>
          <cell r="P67">
            <v>518207.93441901234</v>
          </cell>
          <cell r="Q67">
            <v>4857939.8469905937</v>
          </cell>
          <cell r="R67">
            <v>346.44999999999993</v>
          </cell>
          <cell r="S67">
            <v>127.9</v>
          </cell>
          <cell r="T67">
            <v>259.13490354983338</v>
          </cell>
          <cell r="U67">
            <v>37.669544272730285</v>
          </cell>
          <cell r="V67">
            <v>809317.72775000008</v>
          </cell>
          <cell r="W67">
            <v>5567427.888249998</v>
          </cell>
          <cell r="X67">
            <v>55.542184619497391</v>
          </cell>
          <cell r="Y67">
            <v>279.88653499296043</v>
          </cell>
          <cell r="Z67">
            <v>168.65465950000001</v>
          </cell>
        </row>
        <row r="68">
          <cell r="A68" t="str">
            <v>UB762X267X134</v>
          </cell>
          <cell r="B68" t="str">
            <v>UB</v>
          </cell>
          <cell r="C68">
            <v>750</v>
          </cell>
          <cell r="D68">
            <v>719</v>
          </cell>
          <cell r="E68">
            <v>264.39999999999998</v>
          </cell>
          <cell r="F68">
            <v>15.5</v>
          </cell>
          <cell r="G68">
            <v>12</v>
          </cell>
          <cell r="H68">
            <v>264.39999999999998</v>
          </cell>
          <cell r="I68">
            <v>15.5</v>
          </cell>
          <cell r="J68">
            <v>16824.400000000001</v>
          </cell>
          <cell r="K68">
            <v>9000</v>
          </cell>
          <cell r="L68">
            <v>8196.4</v>
          </cell>
          <cell r="M68">
            <v>107.05390333333332</v>
          </cell>
          <cell r="N68">
            <v>47852593.125333317</v>
          </cell>
          <cell r="O68">
            <v>1477328529.0333333</v>
          </cell>
          <cell r="P68">
            <v>361971.20367120515</v>
          </cell>
          <cell r="Q68">
            <v>3939542.7440888886</v>
          </cell>
          <cell r="R68">
            <v>375.00000000000006</v>
          </cell>
          <cell r="S68">
            <v>132.20000000000002</v>
          </cell>
          <cell r="T68">
            <v>271.09501081762204</v>
          </cell>
          <cell r="U68">
            <v>33.740640973823737</v>
          </cell>
          <cell r="V68">
            <v>567666.04000000015</v>
          </cell>
          <cell r="W68">
            <v>4561010.9000000004</v>
          </cell>
          <cell r="X68">
            <v>53.33139527259366</v>
          </cell>
          <cell r="Y68">
            <v>296.32531160369831</v>
          </cell>
          <cell r="Z68">
            <v>132.07154000000003</v>
          </cell>
        </row>
        <row r="69">
          <cell r="A69" t="str">
            <v>UB762X267X147</v>
          </cell>
          <cell r="B69" t="str">
            <v>UB</v>
          </cell>
          <cell r="C69">
            <v>754</v>
          </cell>
          <cell r="D69">
            <v>719</v>
          </cell>
          <cell r="E69">
            <v>265.2</v>
          </cell>
          <cell r="F69">
            <v>17.5</v>
          </cell>
          <cell r="G69">
            <v>12.8</v>
          </cell>
          <cell r="H69">
            <v>265.2</v>
          </cell>
          <cell r="I69">
            <v>17.5</v>
          </cell>
          <cell r="J69">
            <v>18485.2</v>
          </cell>
          <cell r="K69">
            <v>9651.2000000000007</v>
          </cell>
          <cell r="L69">
            <v>9282</v>
          </cell>
          <cell r="M69">
            <v>145.01549293333335</v>
          </cell>
          <cell r="N69">
            <v>54526713.79733333</v>
          </cell>
          <cell r="O69">
            <v>1655425543.4333334</v>
          </cell>
          <cell r="P69">
            <v>411212.0195877325</v>
          </cell>
          <cell r="Q69">
            <v>4391049.1868258184</v>
          </cell>
          <cell r="R69">
            <v>377</v>
          </cell>
          <cell r="S69">
            <v>132.6</v>
          </cell>
          <cell r="T69">
            <v>274.40177547443358</v>
          </cell>
          <cell r="U69">
            <v>34.884493540778564</v>
          </cell>
          <cell r="V69">
            <v>644846.84</v>
          </cell>
          <cell r="W69">
            <v>5072371.7</v>
          </cell>
          <cell r="X69">
            <v>54.31159852903258</v>
          </cell>
          <cell r="Y69">
            <v>299.25591905805345</v>
          </cell>
          <cell r="Z69">
            <v>145.10882000000001</v>
          </cell>
        </row>
        <row r="70">
          <cell r="A70" t="str">
            <v>UB762X267X173</v>
          </cell>
          <cell r="B70" t="str">
            <v>UB</v>
          </cell>
          <cell r="C70">
            <v>762.2</v>
          </cell>
          <cell r="D70">
            <v>719</v>
          </cell>
          <cell r="E70">
            <v>266.7</v>
          </cell>
          <cell r="F70">
            <v>21.6</v>
          </cell>
          <cell r="G70">
            <v>14.3</v>
          </cell>
          <cell r="H70">
            <v>266.7</v>
          </cell>
          <cell r="I70">
            <v>21.6</v>
          </cell>
          <cell r="J70">
            <v>21803.14</v>
          </cell>
          <cell r="K70">
            <v>10899.460000000001</v>
          </cell>
          <cell r="L70">
            <v>11521.44</v>
          </cell>
          <cell r="M70">
            <v>249.26492931333334</v>
          </cell>
          <cell r="N70">
            <v>68467478.602883339</v>
          </cell>
          <cell r="O70">
            <v>2023228379.0051334</v>
          </cell>
          <cell r="P70">
            <v>513441.90928296471</v>
          </cell>
          <cell r="Q70">
            <v>5308917.2894388177</v>
          </cell>
          <cell r="R70">
            <v>381.09999999999991</v>
          </cell>
          <cell r="S70">
            <v>133.34999999999997</v>
          </cell>
          <cell r="T70">
            <v>280.44239531553706</v>
          </cell>
          <cell r="U70">
            <v>36.918952476569878</v>
          </cell>
          <cell r="V70">
            <v>804949.08949999977</v>
          </cell>
          <cell r="W70">
            <v>6114524.8069999982</v>
          </cell>
          <cell r="X70">
            <v>56.038002420726777</v>
          </cell>
          <cell r="Y70">
            <v>304.62316936469426</v>
          </cell>
          <cell r="Z70">
            <v>171.15464900000001</v>
          </cell>
        </row>
        <row r="71">
          <cell r="A71" t="str">
            <v>UB762X267X197</v>
          </cell>
          <cell r="B71" t="str">
            <v>UB</v>
          </cell>
          <cell r="C71">
            <v>769.8</v>
          </cell>
          <cell r="D71">
            <v>719</v>
          </cell>
          <cell r="E71">
            <v>268</v>
          </cell>
          <cell r="F71">
            <v>25.4</v>
          </cell>
          <cell r="G71">
            <v>15.6</v>
          </cell>
          <cell r="H71">
            <v>268</v>
          </cell>
          <cell r="I71">
            <v>25.4</v>
          </cell>
          <cell r="J71">
            <v>24830.799999999999</v>
          </cell>
          <cell r="K71">
            <v>12008.88</v>
          </cell>
          <cell r="L71">
            <v>13614.4</v>
          </cell>
          <cell r="M71">
            <v>383.76964693333332</v>
          </cell>
          <cell r="N71">
            <v>81714190.725333333</v>
          </cell>
          <cell r="O71">
            <v>2369976899.1213331</v>
          </cell>
          <cell r="P71">
            <v>609807.39347263682</v>
          </cell>
          <cell r="Q71">
            <v>6157383.4739447478</v>
          </cell>
          <cell r="R71">
            <v>384.9</v>
          </cell>
          <cell r="S71">
            <v>134</v>
          </cell>
          <cell r="T71">
            <v>285.26779564089759</v>
          </cell>
          <cell r="U71">
            <v>38.49689740161412</v>
          </cell>
          <cell r="V71">
            <v>955908.75999999989</v>
          </cell>
          <cell r="W71">
            <v>7083427.5800000001</v>
          </cell>
          <cell r="X71">
            <v>57.365843795467022</v>
          </cell>
          <cell r="Y71">
            <v>308.94181984648196</v>
          </cell>
          <cell r="Z71">
            <v>194.92178000000001</v>
          </cell>
        </row>
        <row r="72">
          <cell r="A72" t="str">
            <v>UB838X292X176</v>
          </cell>
          <cell r="B72" t="str">
            <v>UB</v>
          </cell>
          <cell r="C72">
            <v>834.9</v>
          </cell>
          <cell r="D72">
            <v>797.30000000000007</v>
          </cell>
          <cell r="E72">
            <v>291.7</v>
          </cell>
          <cell r="F72">
            <v>18.8</v>
          </cell>
          <cell r="G72">
            <v>14</v>
          </cell>
          <cell r="H72">
            <v>291.7</v>
          </cell>
          <cell r="I72">
            <v>18.8</v>
          </cell>
          <cell r="J72">
            <v>22130.120000000003</v>
          </cell>
          <cell r="K72">
            <v>11688.6</v>
          </cell>
          <cell r="L72">
            <v>10967.92</v>
          </cell>
          <cell r="M72">
            <v>202.1430948266667</v>
          </cell>
          <cell r="N72">
            <v>77952994.134066671</v>
          </cell>
          <cell r="O72">
            <v>2417840117.6093669</v>
          </cell>
          <cell r="P72">
            <v>534473.73420683353</v>
          </cell>
          <cell r="Q72">
            <v>5791927.4586402373</v>
          </cell>
          <cell r="R72">
            <v>417.45000000000016</v>
          </cell>
          <cell r="S72">
            <v>145.85000000000002</v>
          </cell>
          <cell r="T72">
            <v>302.7713031379858</v>
          </cell>
          <cell r="U72">
            <v>37.907759469898949</v>
          </cell>
          <cell r="V72">
            <v>838903.26600000018</v>
          </cell>
          <cell r="W72">
            <v>6700365.2710000034</v>
          </cell>
          <cell r="X72">
            <v>59.350518307054699</v>
          </cell>
          <cell r="Y72">
            <v>330.53838833122961</v>
          </cell>
          <cell r="Z72">
            <v>173.72144200000002</v>
          </cell>
        </row>
        <row r="73">
          <cell r="A73" t="str">
            <v>UB838X292X194</v>
          </cell>
          <cell r="B73" t="str">
            <v>UB</v>
          </cell>
          <cell r="C73">
            <v>840.7</v>
          </cell>
          <cell r="D73">
            <v>797.3</v>
          </cell>
          <cell r="E73">
            <v>292.39999999999998</v>
          </cell>
          <cell r="F73">
            <v>21.7</v>
          </cell>
          <cell r="G73">
            <v>14.7</v>
          </cell>
          <cell r="H73">
            <v>292.39999999999998</v>
          </cell>
          <cell r="I73">
            <v>21.7</v>
          </cell>
          <cell r="J73">
            <v>24410.469999999998</v>
          </cell>
          <cell r="K73">
            <v>12358.29</v>
          </cell>
          <cell r="L73">
            <v>12690.159999999998</v>
          </cell>
          <cell r="M73">
            <v>283.61037434333332</v>
          </cell>
          <cell r="N73">
            <v>90626074.65245831</v>
          </cell>
          <cell r="O73">
            <v>2749385083.8818579</v>
          </cell>
          <cell r="P73">
            <v>619877.39160368207</v>
          </cell>
          <cell r="Q73">
            <v>6540704.3746445999</v>
          </cell>
          <cell r="R73">
            <v>420.34999999999997</v>
          </cell>
          <cell r="S73">
            <v>146.19999999999999</v>
          </cell>
          <cell r="T73">
            <v>308.58772120118942</v>
          </cell>
          <cell r="U73">
            <v>39.766658947984197</v>
          </cell>
          <cell r="V73">
            <v>970722.83524999977</v>
          </cell>
          <cell r="W73">
            <v>7532771.3107499974</v>
          </cell>
          <cell r="X73">
            <v>60.931029213162944</v>
          </cell>
          <cell r="Y73">
            <v>335.60599906614124</v>
          </cell>
          <cell r="Z73">
            <v>191.62218949999996</v>
          </cell>
        </row>
        <row r="74">
          <cell r="A74" t="str">
            <v>UB838X292X226</v>
          </cell>
          <cell r="B74" t="str">
            <v>UB</v>
          </cell>
          <cell r="C74">
            <v>850.9</v>
          </cell>
          <cell r="D74">
            <v>797.30000000000007</v>
          </cell>
          <cell r="E74">
            <v>293.8</v>
          </cell>
          <cell r="F74">
            <v>26.8</v>
          </cell>
          <cell r="G74">
            <v>16.100000000000001</v>
          </cell>
          <cell r="H74">
            <v>293.8</v>
          </cell>
          <cell r="I74">
            <v>26.8</v>
          </cell>
          <cell r="J74">
            <v>28584.210000000003</v>
          </cell>
          <cell r="K74">
            <v>13699.490000000002</v>
          </cell>
          <cell r="L74">
            <v>15747.68</v>
          </cell>
          <cell r="M74">
            <v>487.93235415000004</v>
          </cell>
          <cell r="N74">
            <v>113553544.01337501</v>
          </cell>
          <cell r="O74">
            <v>3354667169.570776</v>
          </cell>
          <cell r="P74">
            <v>772998.93814414577</v>
          </cell>
          <cell r="Q74">
            <v>7884985.7082401598</v>
          </cell>
          <cell r="R74">
            <v>425.45</v>
          </cell>
          <cell r="S74">
            <v>146.9</v>
          </cell>
          <cell r="T74">
            <v>316.51995581651551</v>
          </cell>
          <cell r="U74">
            <v>42.272783793919793</v>
          </cell>
          <cell r="V74">
            <v>1208334.1292500002</v>
          </cell>
          <cell r="W74">
            <v>9047472.8862500023</v>
          </cell>
          <cell r="X74">
            <v>63.028540354709527</v>
          </cell>
          <cell r="Y74">
            <v>342.57969811260995</v>
          </cell>
          <cell r="Z74">
            <v>224.38604850000004</v>
          </cell>
        </row>
        <row r="75">
          <cell r="A75" t="str">
            <v>UB914X305X201</v>
          </cell>
          <cell r="B75" t="str">
            <v>UB</v>
          </cell>
          <cell r="C75">
            <v>903</v>
          </cell>
          <cell r="D75">
            <v>862.59999999999991</v>
          </cell>
          <cell r="E75">
            <v>303.3</v>
          </cell>
          <cell r="F75">
            <v>20.2</v>
          </cell>
          <cell r="G75">
            <v>15.1</v>
          </cell>
          <cell r="H75">
            <v>303.3</v>
          </cell>
          <cell r="I75">
            <v>20.2</v>
          </cell>
          <cell r="J75">
            <v>25278.579999999998</v>
          </cell>
          <cell r="K75">
            <v>13635.3</v>
          </cell>
          <cell r="L75">
            <v>12253.32</v>
          </cell>
          <cell r="M75">
            <v>265.6578075133333</v>
          </cell>
          <cell r="N75">
            <v>94180308.482283354</v>
          </cell>
          <cell r="O75">
            <v>3195431121.5947332</v>
          </cell>
          <cell r="P75">
            <v>621037.31277470058</v>
          </cell>
          <cell r="Q75">
            <v>7077366.8252375042</v>
          </cell>
          <cell r="R75">
            <v>451.5</v>
          </cell>
          <cell r="S75">
            <v>151.65</v>
          </cell>
          <cell r="T75">
            <v>325.078100391715</v>
          </cell>
          <cell r="U75">
            <v>38.699893170423344</v>
          </cell>
          <cell r="V75">
            <v>978278.34550000005</v>
          </cell>
          <cell r="W75">
            <v>8217512.7669999981</v>
          </cell>
          <cell r="X75">
            <v>61.038480992083443</v>
          </cell>
          <cell r="Y75">
            <v>355.53993870900638</v>
          </cell>
          <cell r="Z75">
            <v>198.43685300000001</v>
          </cell>
        </row>
        <row r="76">
          <cell r="A76" t="str">
            <v>UB914X305X224</v>
          </cell>
          <cell r="B76" t="str">
            <v>UB</v>
          </cell>
          <cell r="C76">
            <v>910.4</v>
          </cell>
          <cell r="D76">
            <v>862.6</v>
          </cell>
          <cell r="E76">
            <v>304.10000000000002</v>
          </cell>
          <cell r="F76">
            <v>23.9</v>
          </cell>
          <cell r="G76">
            <v>15.9</v>
          </cell>
          <cell r="H76">
            <v>304.10000000000002</v>
          </cell>
          <cell r="I76">
            <v>23.9</v>
          </cell>
          <cell r="J76">
            <v>28251.32</v>
          </cell>
          <cell r="K76">
            <v>14475.36</v>
          </cell>
          <cell r="L76">
            <v>14535.98</v>
          </cell>
          <cell r="M76">
            <v>392.34907470666661</v>
          </cell>
          <cell r="N76">
            <v>112309036.31076668</v>
          </cell>
          <cell r="O76">
            <v>3707025190.1982665</v>
          </cell>
          <cell r="P76">
            <v>738632.26774591696</v>
          </cell>
          <cell r="Q76">
            <v>8143728.4494689517</v>
          </cell>
          <cell r="R76">
            <v>455.2</v>
          </cell>
          <cell r="S76">
            <v>152.05000000000001</v>
          </cell>
          <cell r="T76">
            <v>332.75564490437972</v>
          </cell>
          <cell r="U76">
            <v>41.046448661513878</v>
          </cell>
          <cell r="V76">
            <v>1159616.3560000001</v>
          </cell>
          <cell r="W76">
            <v>9400786.2060000002</v>
          </cell>
          <cell r="X76">
            <v>63.050419167743421</v>
          </cell>
          <cell r="Y76">
            <v>362.23749042834004</v>
          </cell>
          <cell r="Z76">
            <v>221.772862</v>
          </cell>
        </row>
        <row r="77">
          <cell r="A77" t="str">
            <v>UB914X305X238</v>
          </cell>
          <cell r="B77" t="str">
            <v>UB</v>
          </cell>
          <cell r="C77">
            <v>915</v>
          </cell>
          <cell r="D77">
            <v>863.2</v>
          </cell>
          <cell r="E77">
            <v>305</v>
          </cell>
          <cell r="F77">
            <v>25.9</v>
          </cell>
          <cell r="G77">
            <v>16.5</v>
          </cell>
          <cell r="H77">
            <v>305</v>
          </cell>
          <cell r="I77">
            <v>25.9</v>
          </cell>
          <cell r="J77">
            <v>30041.800000000003</v>
          </cell>
          <cell r="K77">
            <v>15097.5</v>
          </cell>
          <cell r="L77">
            <v>15799</v>
          </cell>
          <cell r="M77">
            <v>482.52431633333333</v>
          </cell>
          <cell r="N77">
            <v>122798298.10833332</v>
          </cell>
          <cell r="O77">
            <v>4007531943.5193338</v>
          </cell>
          <cell r="P77">
            <v>805234.74169398902</v>
          </cell>
          <cell r="Q77">
            <v>8759632.6634302381</v>
          </cell>
          <cell r="R77">
            <v>457.50000000000011</v>
          </cell>
          <cell r="S77">
            <v>152.50000000000003</v>
          </cell>
          <cell r="T77">
            <v>336.09975733810904</v>
          </cell>
          <cell r="U77">
            <v>42.055579226278063</v>
          </cell>
          <cell r="V77">
            <v>1263425.3000000005</v>
          </cell>
          <cell r="W77">
            <v>10097041.690000005</v>
          </cell>
          <cell r="X77">
            <v>63.934194609896593</v>
          </cell>
          <cell r="Y77">
            <v>365.23763428696907</v>
          </cell>
          <cell r="Z77">
            <v>235.82813000000002</v>
          </cell>
        </row>
        <row r="78">
          <cell r="A78" t="str">
            <v>UB914X305X253</v>
          </cell>
          <cell r="B78" t="str">
            <v>UB</v>
          </cell>
          <cell r="C78">
            <v>918.4</v>
          </cell>
          <cell r="D78">
            <v>862.6</v>
          </cell>
          <cell r="E78">
            <v>305.5</v>
          </cell>
          <cell r="F78">
            <v>27.9</v>
          </cell>
          <cell r="G78">
            <v>17.3</v>
          </cell>
          <cell r="H78">
            <v>305.5</v>
          </cell>
          <cell r="I78">
            <v>27.9</v>
          </cell>
          <cell r="J78">
            <v>31969.879999999997</v>
          </cell>
          <cell r="K78">
            <v>15888.32</v>
          </cell>
          <cell r="L78">
            <v>17046.899999999998</v>
          </cell>
          <cell r="M78">
            <v>591.19253710666669</v>
          </cell>
          <cell r="N78">
            <v>132954811.45076665</v>
          </cell>
          <cell r="O78">
            <v>4305934867.4590664</v>
          </cell>
          <cell r="P78">
            <v>870407.93093791592</v>
          </cell>
          <cell r="Q78">
            <v>9377035.8611913472</v>
          </cell>
          <cell r="R78">
            <v>459.19999999999987</v>
          </cell>
          <cell r="S78">
            <v>152.74999999999994</v>
          </cell>
          <cell r="T78">
            <v>338.07674167059736</v>
          </cell>
          <cell r="U78">
            <v>42.743322026857761</v>
          </cell>
          <cell r="V78">
            <v>1366498.8759999992</v>
          </cell>
          <cell r="W78">
            <v>10808272.861999996</v>
          </cell>
          <cell r="X78">
            <v>64.488388748853311</v>
          </cell>
          <cell r="Y78">
            <v>366.99760077114678</v>
          </cell>
          <cell r="Z78">
            <v>250.96355799999998</v>
          </cell>
        </row>
        <row r="79">
          <cell r="A79" t="str">
            <v>UB914X305X271</v>
          </cell>
          <cell r="B79" t="str">
            <v>UB</v>
          </cell>
          <cell r="C79">
            <v>923</v>
          </cell>
          <cell r="D79">
            <v>863</v>
          </cell>
          <cell r="E79">
            <v>307</v>
          </cell>
          <cell r="F79">
            <v>30</v>
          </cell>
          <cell r="G79">
            <v>18.399999999999999</v>
          </cell>
          <cell r="H79">
            <v>307</v>
          </cell>
          <cell r="I79">
            <v>30</v>
          </cell>
          <cell r="J79">
            <v>34299.199999999997</v>
          </cell>
          <cell r="K79">
            <v>16983.199999999997</v>
          </cell>
          <cell r="L79">
            <v>18420</v>
          </cell>
          <cell r="M79">
            <v>731.80206506666661</v>
          </cell>
          <cell r="N79">
            <v>145120220.16266668</v>
          </cell>
          <cell r="O79">
            <v>4659162137.0666666</v>
          </cell>
          <cell r="P79">
            <v>945408.60040825198</v>
          </cell>
          <cell r="Q79">
            <v>10095692.604694836</v>
          </cell>
          <cell r="R79">
            <v>461.49999999999994</v>
          </cell>
          <cell r="S79">
            <v>153.5</v>
          </cell>
          <cell r="T79">
            <v>339.67169496664644</v>
          </cell>
          <cell r="U79">
            <v>43.347346876895095</v>
          </cell>
          <cell r="V79">
            <v>1486779.32</v>
          </cell>
          <cell r="W79">
            <v>11650467.399999999</v>
          </cell>
          <cell r="X79">
            <v>65.046205817458883</v>
          </cell>
          <cell r="Y79">
            <v>368.56315479188032</v>
          </cell>
          <cell r="Z79">
            <v>269.24871999999999</v>
          </cell>
        </row>
        <row r="80">
          <cell r="A80" t="str">
            <v>UB914X305X289</v>
          </cell>
          <cell r="B80" t="str">
            <v>UB</v>
          </cell>
          <cell r="C80">
            <v>926.6</v>
          </cell>
          <cell r="D80">
            <v>862.6</v>
          </cell>
          <cell r="E80">
            <v>307.7</v>
          </cell>
          <cell r="F80">
            <v>32</v>
          </cell>
          <cell r="G80">
            <v>19.5</v>
          </cell>
          <cell r="H80">
            <v>307.7</v>
          </cell>
          <cell r="I80">
            <v>32</v>
          </cell>
          <cell r="J80">
            <v>36513.5</v>
          </cell>
          <cell r="K80">
            <v>18068.7</v>
          </cell>
          <cell r="L80">
            <v>19692.8</v>
          </cell>
          <cell r="M80">
            <v>885.38327916666663</v>
          </cell>
          <cell r="N80">
            <v>155908032.77391666</v>
          </cell>
          <cell r="O80">
            <v>4984756308.6396675</v>
          </cell>
          <cell r="P80">
            <v>1013376.8786084931</v>
          </cell>
          <cell r="Q80">
            <v>10759240.899287</v>
          </cell>
          <cell r="R80">
            <v>463.3</v>
          </cell>
          <cell r="S80">
            <v>153.85</v>
          </cell>
          <cell r="T80">
            <v>340.58562983554026</v>
          </cell>
          <cell r="U80">
            <v>43.733675284483823</v>
          </cell>
          <cell r="V80">
            <v>1596869.5525</v>
          </cell>
          <cell r="W80">
            <v>12435973.395</v>
          </cell>
          <cell r="X80">
            <v>65.344270478451548</v>
          </cell>
          <cell r="Y80">
            <v>369.48365723973444</v>
          </cell>
          <cell r="Z80">
            <v>286.63097499999998</v>
          </cell>
        </row>
        <row r="81">
          <cell r="A81" t="str">
            <v>UB914X305X313</v>
          </cell>
          <cell r="B81" t="str">
            <v>UB</v>
          </cell>
          <cell r="C81">
            <v>932</v>
          </cell>
          <cell r="D81">
            <v>863</v>
          </cell>
          <cell r="E81">
            <v>309</v>
          </cell>
          <cell r="F81">
            <v>34.5</v>
          </cell>
          <cell r="G81">
            <v>21.1</v>
          </cell>
          <cell r="H81">
            <v>309</v>
          </cell>
          <cell r="I81">
            <v>34.5</v>
          </cell>
          <cell r="J81">
            <v>39530.300000000003</v>
          </cell>
          <cell r="K81">
            <v>19665.2</v>
          </cell>
          <cell r="L81">
            <v>21321</v>
          </cell>
          <cell r="M81">
            <v>1116.1427567666667</v>
          </cell>
          <cell r="N81">
            <v>170321446.95441666</v>
          </cell>
          <cell r="O81">
            <v>5425807978.3916664</v>
          </cell>
          <cell r="P81">
            <v>1102404.1874072277</v>
          </cell>
          <cell r="Q81">
            <v>11643364.760497138</v>
          </cell>
          <cell r="R81">
            <v>466.00000000000006</v>
          </cell>
          <cell r="S81">
            <v>154.5</v>
          </cell>
          <cell r="T81">
            <v>341.42051097512547</v>
          </cell>
          <cell r="U81">
            <v>44.095322006157303</v>
          </cell>
          <cell r="V81">
            <v>1743101.3075000001</v>
          </cell>
          <cell r="W81">
            <v>13496455.225000003</v>
          </cell>
          <cell r="X81">
            <v>65.640157409501796</v>
          </cell>
          <cell r="Y81">
            <v>370.48203609187766</v>
          </cell>
          <cell r="Z81">
            <v>310.31285500000001</v>
          </cell>
        </row>
        <row r="82">
          <cell r="A82" t="str">
            <v>UB914X305X345</v>
          </cell>
          <cell r="B82" t="str">
            <v>UB</v>
          </cell>
          <cell r="C82">
            <v>943</v>
          </cell>
          <cell r="D82">
            <v>863.2</v>
          </cell>
          <cell r="E82">
            <v>308</v>
          </cell>
          <cell r="F82">
            <v>39.9</v>
          </cell>
          <cell r="G82">
            <v>22.1</v>
          </cell>
          <cell r="H82">
            <v>308</v>
          </cell>
          <cell r="I82">
            <v>39.9</v>
          </cell>
          <cell r="J82">
            <v>43655.119999999995</v>
          </cell>
          <cell r="K82">
            <v>20840.300000000003</v>
          </cell>
          <cell r="L82">
            <v>24578.399999999998</v>
          </cell>
          <cell r="M82">
            <v>1614.8773133066666</v>
          </cell>
          <cell r="N82">
            <v>195076883.20126665</v>
          </cell>
          <cell r="O82">
            <v>6199260649.5290661</v>
          </cell>
          <cell r="P82">
            <v>1266733.0078004329</v>
          </cell>
          <cell r="Q82">
            <v>13147954.717983173</v>
          </cell>
          <cell r="R82">
            <v>471.49999999999994</v>
          </cell>
          <cell r="S82">
            <v>153.99999999999997</v>
          </cell>
          <cell r="T82">
            <v>348.53031433655434</v>
          </cell>
          <cell r="U82">
            <v>45.766354049650978</v>
          </cell>
          <cell r="V82">
            <v>1997935.6779999991</v>
          </cell>
          <cell r="W82">
            <v>15215132.695999999</v>
          </cell>
          <cell r="X82">
            <v>66.84752169873812</v>
          </cell>
          <cell r="Y82">
            <v>376.83597393502851</v>
          </cell>
          <cell r="Z82">
            <v>342.69269199999997</v>
          </cell>
        </row>
        <row r="83">
          <cell r="A83" t="str">
            <v>UB914X305X381</v>
          </cell>
          <cell r="B83" t="str">
            <v>UB</v>
          </cell>
          <cell r="C83">
            <v>951</v>
          </cell>
          <cell r="D83">
            <v>863.2</v>
          </cell>
          <cell r="E83">
            <v>310</v>
          </cell>
          <cell r="F83">
            <v>43.9</v>
          </cell>
          <cell r="G83">
            <v>24.4</v>
          </cell>
          <cell r="H83">
            <v>310</v>
          </cell>
          <cell r="I83">
            <v>43.9</v>
          </cell>
          <cell r="J83">
            <v>48280.08</v>
          </cell>
          <cell r="K83">
            <v>23204.399999999998</v>
          </cell>
          <cell r="L83">
            <v>27218</v>
          </cell>
          <cell r="M83">
            <v>2166.4773909599999</v>
          </cell>
          <cell r="N83">
            <v>219015776.66240001</v>
          </cell>
          <cell r="O83">
            <v>6911125402.6616001</v>
          </cell>
          <cell r="P83">
            <v>1413005.0107251613</v>
          </cell>
          <cell r="Q83">
            <v>14534438.28109695</v>
          </cell>
          <cell r="R83">
            <v>475.50000000000006</v>
          </cell>
          <cell r="S83">
            <v>155.00000000000003</v>
          </cell>
          <cell r="T83">
            <v>349.83207906863453</v>
          </cell>
          <cell r="U83">
            <v>46.35190513354577</v>
          </cell>
          <cell r="V83">
            <v>2237873.6880000005</v>
          </cell>
          <cell r="W83">
            <v>16889920.764000002</v>
          </cell>
          <cell r="X83">
            <v>67.352498287387732</v>
          </cell>
          <cell r="Y83">
            <v>378.34708837535089</v>
          </cell>
          <cell r="Z83">
            <v>378.998628</v>
          </cell>
        </row>
        <row r="84">
          <cell r="A84" t="str">
            <v>UB914X305X425</v>
          </cell>
          <cell r="B84" t="str">
            <v>UB</v>
          </cell>
          <cell r="C84">
            <v>961</v>
          </cell>
          <cell r="D84">
            <v>863</v>
          </cell>
          <cell r="E84">
            <v>313</v>
          </cell>
          <cell r="F84">
            <v>49</v>
          </cell>
          <cell r="G84">
            <v>26.9</v>
          </cell>
          <cell r="H84">
            <v>313</v>
          </cell>
          <cell r="I84">
            <v>49</v>
          </cell>
          <cell r="J84">
            <v>53888.7</v>
          </cell>
          <cell r="K84">
            <v>25850.899999999998</v>
          </cell>
          <cell r="L84">
            <v>30674</v>
          </cell>
          <cell r="M84">
            <v>3014.8887688999998</v>
          </cell>
          <cell r="N84">
            <v>251824957.92224997</v>
          </cell>
          <cell r="O84">
            <v>7825165295.5249996</v>
          </cell>
          <cell r="P84">
            <v>1609105.1624424919</v>
          </cell>
          <cell r="Q84">
            <v>16285463.674349636</v>
          </cell>
          <cell r="R84">
            <v>480.49999999999994</v>
          </cell>
          <cell r="S84">
            <v>156.5</v>
          </cell>
          <cell r="T84">
            <v>352.50276078287283</v>
          </cell>
          <cell r="U84">
            <v>47.437762601435921</v>
          </cell>
          <cell r="V84">
            <v>2556359.3574999999</v>
          </cell>
          <cell r="W84">
            <v>18995915.524999999</v>
          </cell>
          <cell r="X84">
            <v>68.359760357069888</v>
          </cell>
          <cell r="Y84">
            <v>381.06398660765626</v>
          </cell>
          <cell r="Z84">
            <v>423.026295</v>
          </cell>
        </row>
        <row r="85">
          <cell r="A85" t="str">
            <v>UB914X305X474</v>
          </cell>
          <cell r="B85" t="str">
            <v>UB</v>
          </cell>
          <cell r="C85">
            <v>971</v>
          </cell>
          <cell r="D85">
            <v>862.8</v>
          </cell>
          <cell r="E85">
            <v>316</v>
          </cell>
          <cell r="F85">
            <v>54.1</v>
          </cell>
          <cell r="G85">
            <v>30</v>
          </cell>
          <cell r="H85">
            <v>316</v>
          </cell>
          <cell r="I85">
            <v>54.1</v>
          </cell>
          <cell r="J85">
            <v>60075.200000000004</v>
          </cell>
          <cell r="K85">
            <v>29130</v>
          </cell>
          <cell r="L85">
            <v>34191.200000000004</v>
          </cell>
          <cell r="M85">
            <v>4112.2248690666656</v>
          </cell>
          <cell r="N85">
            <v>286457672.26666671</v>
          </cell>
          <cell r="O85">
            <v>8800244898.2106667</v>
          </cell>
          <cell r="P85">
            <v>1813023.2421940931</v>
          </cell>
          <cell r="Q85">
            <v>18126148.091062136</v>
          </cell>
          <cell r="R85">
            <v>485.5</v>
          </cell>
          <cell r="S85">
            <v>158.00000000000003</v>
          </cell>
          <cell r="T85">
            <v>353.85873771539667</v>
          </cell>
          <cell r="U85">
            <v>48.193510799797593</v>
          </cell>
          <cell r="V85">
            <v>2895234.8000000007</v>
          </cell>
          <cell r="W85">
            <v>21258134.440000001</v>
          </cell>
          <cell r="X85">
            <v>69.053010401985048</v>
          </cell>
          <cell r="Y85">
            <v>382.73639894079162</v>
          </cell>
          <cell r="Z85">
            <v>471.59032000000008</v>
          </cell>
        </row>
        <row r="86">
          <cell r="A86" t="str">
            <v>UB914X305X521</v>
          </cell>
          <cell r="B86" t="str">
            <v>UB</v>
          </cell>
          <cell r="C86">
            <v>981</v>
          </cell>
          <cell r="D86">
            <v>863.2</v>
          </cell>
          <cell r="E86">
            <v>319</v>
          </cell>
          <cell r="F86">
            <v>58.9</v>
          </cell>
          <cell r="G86">
            <v>33</v>
          </cell>
          <cell r="H86">
            <v>319</v>
          </cell>
          <cell r="I86">
            <v>58.9</v>
          </cell>
          <cell r="J86">
            <v>66063.8</v>
          </cell>
          <cell r="K86">
            <v>32373</v>
          </cell>
          <cell r="L86">
            <v>37578.199999999997</v>
          </cell>
          <cell r="M86">
            <v>5379.5828540666653</v>
          </cell>
          <cell r="N86">
            <v>321251335.71666664</v>
          </cell>
          <cell r="O86">
            <v>9767505163.0126667</v>
          </cell>
          <cell r="P86">
            <v>2014114.9574712643</v>
          </cell>
          <cell r="Q86">
            <v>19913364.246712878</v>
          </cell>
          <cell r="R86">
            <v>490.5</v>
          </cell>
          <cell r="S86">
            <v>159.5</v>
          </cell>
          <cell r="T86">
            <v>355.30232275467046</v>
          </cell>
          <cell r="U86">
            <v>48.920401944786704</v>
          </cell>
          <cell r="V86">
            <v>3231867.65</v>
          </cell>
          <cell r="W86">
            <v>23472621.59</v>
          </cell>
          <cell r="X86">
            <v>69.733376715804511</v>
          </cell>
          <cell r="Y86">
            <v>384.5121340192718</v>
          </cell>
          <cell r="Z86">
            <v>518.60082999999997</v>
          </cell>
        </row>
        <row r="87">
          <cell r="A87" t="str">
            <v>UB914X305X576</v>
          </cell>
          <cell r="B87" t="str">
            <v>UB</v>
          </cell>
          <cell r="C87">
            <v>993</v>
          </cell>
          <cell r="D87">
            <v>863</v>
          </cell>
          <cell r="E87">
            <v>322</v>
          </cell>
          <cell r="F87">
            <v>65</v>
          </cell>
          <cell r="G87">
            <v>36.1</v>
          </cell>
          <cell r="H87">
            <v>322</v>
          </cell>
          <cell r="I87">
            <v>65</v>
          </cell>
          <cell r="J87">
            <v>73014.3</v>
          </cell>
          <cell r="K87">
            <v>35847.300000000003</v>
          </cell>
          <cell r="L87">
            <v>41860</v>
          </cell>
          <cell r="M87">
            <v>7248.6365100999992</v>
          </cell>
          <cell r="N87">
            <v>365067736.27524996</v>
          </cell>
          <cell r="O87">
            <v>10960591839.725</v>
          </cell>
          <cell r="P87">
            <v>2267501.4675481366</v>
          </cell>
          <cell r="Q87">
            <v>22075713.675176233</v>
          </cell>
          <cell r="R87">
            <v>496.5</v>
          </cell>
          <cell r="S87">
            <v>161</v>
          </cell>
          <cell r="T87">
            <v>358.07479117104458</v>
          </cell>
          <cell r="U87">
            <v>50.002500297886854</v>
          </cell>
          <cell r="V87">
            <v>3650897.5575000001</v>
          </cell>
          <cell r="W87">
            <v>26144580.225000001</v>
          </cell>
          <cell r="X87">
            <v>70.71031361989867</v>
          </cell>
          <cell r="Y87">
            <v>387.44765771798507</v>
          </cell>
          <cell r="Z87">
            <v>573.16225499999996</v>
          </cell>
        </row>
        <row r="88">
          <cell r="A88" t="str">
            <v>UB914X419X343</v>
          </cell>
          <cell r="B88" t="str">
            <v>UB</v>
          </cell>
          <cell r="C88">
            <v>911.8</v>
          </cell>
          <cell r="D88">
            <v>847.8</v>
          </cell>
          <cell r="E88">
            <v>418.5</v>
          </cell>
          <cell r="F88">
            <v>32</v>
          </cell>
          <cell r="G88">
            <v>19.399999999999999</v>
          </cell>
          <cell r="H88">
            <v>418.5</v>
          </cell>
          <cell r="I88">
            <v>32</v>
          </cell>
          <cell r="J88">
            <v>43231.32</v>
          </cell>
          <cell r="K88">
            <v>17688.919999999998</v>
          </cell>
          <cell r="L88">
            <v>26784</v>
          </cell>
          <cell r="M88">
            <v>1120.5643118400001</v>
          </cell>
          <cell r="N88">
            <v>391433344.77960002</v>
          </cell>
          <cell r="O88">
            <v>6170457521.192399</v>
          </cell>
          <cell r="P88">
            <v>1870649.1984688174</v>
          </cell>
          <cell r="Q88">
            <v>13534673.220426409</v>
          </cell>
          <cell r="R88">
            <v>455.9</v>
          </cell>
          <cell r="S88">
            <v>209.25</v>
          </cell>
          <cell r="T88">
            <v>353.17661070723722</v>
          </cell>
          <cell r="U88">
            <v>66.665683629368701</v>
          </cell>
          <cell r="V88">
            <v>2882045.5019999999</v>
          </cell>
          <cell r="W88">
            <v>15268291.073999999</v>
          </cell>
          <cell r="X88">
            <v>95.154572251855143</v>
          </cell>
          <cell r="Y88">
            <v>377.79780932859427</v>
          </cell>
          <cell r="Z88">
            <v>339.36586199999999</v>
          </cell>
        </row>
        <row r="89">
          <cell r="A89" t="str">
            <v>UB914X419X388</v>
          </cell>
          <cell r="B89" t="str">
            <v>UB</v>
          </cell>
          <cell r="C89">
            <v>921</v>
          </cell>
          <cell r="D89">
            <v>847.8</v>
          </cell>
          <cell r="E89">
            <v>420.5</v>
          </cell>
          <cell r="F89">
            <v>36.6</v>
          </cell>
          <cell r="G89">
            <v>21.4</v>
          </cell>
          <cell r="H89">
            <v>420.5</v>
          </cell>
          <cell r="I89">
            <v>36.6</v>
          </cell>
          <cell r="J89">
            <v>48923.520000000004</v>
          </cell>
          <cell r="K89">
            <v>19709.399999999998</v>
          </cell>
          <cell r="L89">
            <v>30780.600000000002</v>
          </cell>
          <cell r="M89">
            <v>1651.3730726399999</v>
          </cell>
          <cell r="N89">
            <v>454245176.56610006</v>
          </cell>
          <cell r="O89">
            <v>7109008167.3264008</v>
          </cell>
          <cell r="P89">
            <v>2160500.2452608803</v>
          </cell>
          <cell r="Q89">
            <v>15437585.596800001</v>
          </cell>
          <cell r="R89">
            <v>460.50000000000017</v>
          </cell>
          <cell r="S89">
            <v>210.25000000000003</v>
          </cell>
          <cell r="T89">
            <v>356.81351656626521</v>
          </cell>
          <cell r="U89">
            <v>68.124190512048216</v>
          </cell>
          <cell r="V89">
            <v>3332875.1970000016</v>
          </cell>
          <cell r="W89">
            <v>17456573.214000009</v>
          </cell>
          <cell r="X89">
            <v>96.357675333924661</v>
          </cell>
          <cell r="Y89">
            <v>381.19365074390976</v>
          </cell>
          <cell r="Z89">
            <v>384.04963200000009</v>
          </cell>
        </row>
        <row r="90">
          <cell r="A90" t="str">
            <v>UB1016X305X222</v>
          </cell>
          <cell r="B90" t="str">
            <v>UB</v>
          </cell>
          <cell r="C90">
            <v>970.3</v>
          </cell>
          <cell r="D90">
            <v>928.09999999999991</v>
          </cell>
          <cell r="E90">
            <v>300</v>
          </cell>
          <cell r="F90">
            <v>21.1</v>
          </cell>
          <cell r="G90">
            <v>16</v>
          </cell>
          <cell r="H90">
            <v>300</v>
          </cell>
          <cell r="I90">
            <v>21.1</v>
          </cell>
          <cell r="J90">
            <v>27509.599999999999</v>
          </cell>
          <cell r="K90">
            <v>15524.8</v>
          </cell>
          <cell r="L90">
            <v>12660</v>
          </cell>
          <cell r="M90">
            <v>314.59520666666663</v>
          </cell>
          <cell r="N90">
            <v>95266791.466666669</v>
          </cell>
          <cell r="O90">
            <v>3917989602.2046661</v>
          </cell>
          <cell r="P90">
            <v>635111.94311111118</v>
          </cell>
          <cell r="Q90">
            <v>8075831.3968971791</v>
          </cell>
          <cell r="R90">
            <v>485.15</v>
          </cell>
          <cell r="S90">
            <v>150</v>
          </cell>
          <cell r="T90">
            <v>343.65873876755751</v>
          </cell>
          <cell r="U90">
            <v>36.674411841684361</v>
          </cell>
          <cell r="V90">
            <v>1008898.4</v>
          </cell>
          <cell r="W90">
            <v>9453914.4399999995</v>
          </cell>
          <cell r="X90">
            <v>58.847583190170909</v>
          </cell>
          <cell r="Y90">
            <v>377.38922974224334</v>
          </cell>
          <cell r="Z90">
            <v>215.95035999999999</v>
          </cell>
        </row>
        <row r="91">
          <cell r="A91" t="str">
            <v>UB1016X305X249</v>
          </cell>
          <cell r="B91" t="str">
            <v>UB</v>
          </cell>
          <cell r="C91">
            <v>980</v>
          </cell>
          <cell r="D91">
            <v>928</v>
          </cell>
          <cell r="E91">
            <v>300</v>
          </cell>
          <cell r="F91">
            <v>26</v>
          </cell>
          <cell r="G91">
            <v>16.5</v>
          </cell>
          <cell r="H91">
            <v>300</v>
          </cell>
          <cell r="I91">
            <v>26</v>
          </cell>
          <cell r="J91">
            <v>30912</v>
          </cell>
          <cell r="K91">
            <v>16170</v>
          </cell>
          <cell r="L91">
            <v>15600</v>
          </cell>
          <cell r="M91">
            <v>490.47640000000001</v>
          </cell>
          <cell r="N91">
            <v>117347391</v>
          </cell>
          <cell r="O91">
            <v>4649201984</v>
          </cell>
          <cell r="P91">
            <v>782315.94</v>
          </cell>
          <cell r="Q91">
            <v>9488167.3142857142</v>
          </cell>
          <cell r="R91">
            <v>490</v>
          </cell>
          <cell r="S91">
            <v>150</v>
          </cell>
          <cell r="T91">
            <v>355.64130434782606</v>
          </cell>
          <cell r="U91">
            <v>39.892663043478258</v>
          </cell>
          <cell r="V91">
            <v>1233162</v>
          </cell>
          <cell r="W91">
            <v>10993584</v>
          </cell>
          <cell r="X91">
            <v>61.613115089946206</v>
          </cell>
          <cell r="Y91">
            <v>387.81593945910828</v>
          </cell>
          <cell r="Z91">
            <v>242.6592</v>
          </cell>
        </row>
        <row r="92">
          <cell r="A92" t="str">
            <v>UB1016X305X272</v>
          </cell>
          <cell r="B92" t="str">
            <v>UB</v>
          </cell>
          <cell r="C92">
            <v>990.1</v>
          </cell>
          <cell r="D92">
            <v>928.1</v>
          </cell>
          <cell r="E92">
            <v>300</v>
          </cell>
          <cell r="F92">
            <v>31</v>
          </cell>
          <cell r="G92">
            <v>16.5</v>
          </cell>
          <cell r="H92">
            <v>300</v>
          </cell>
          <cell r="I92">
            <v>31</v>
          </cell>
          <cell r="J92">
            <v>33913.65</v>
          </cell>
          <cell r="K92">
            <v>16336.65</v>
          </cell>
          <cell r="L92">
            <v>18600</v>
          </cell>
          <cell r="M92">
            <v>734.79137374999993</v>
          </cell>
          <cell r="N92">
            <v>139847428.43437499</v>
          </cell>
          <cell r="O92">
            <v>5378124177.1813755</v>
          </cell>
          <cell r="P92">
            <v>932316.18956249987</v>
          </cell>
          <cell r="Q92">
            <v>10863799.974106405</v>
          </cell>
          <cell r="R92">
            <v>495.05000000000007</v>
          </cell>
          <cell r="S92">
            <v>150</v>
          </cell>
          <cell r="T92">
            <v>367.78051437253151</v>
          </cell>
          <cell r="U92">
            <v>42.996516336342438</v>
          </cell>
          <cell r="V92">
            <v>1458168.8062499997</v>
          </cell>
          <cell r="W92">
            <v>12472779.641250003</v>
          </cell>
          <cell r="X92">
            <v>64.215515831332596</v>
          </cell>
          <cell r="Y92">
            <v>398.22465609644252</v>
          </cell>
          <cell r="Z92">
            <v>266.22215249999999</v>
          </cell>
        </row>
        <row r="93">
          <cell r="A93" t="str">
            <v>UB1016X305X314</v>
          </cell>
          <cell r="B93" t="str">
            <v>UB</v>
          </cell>
          <cell r="C93">
            <v>1000</v>
          </cell>
          <cell r="D93">
            <v>928.2</v>
          </cell>
          <cell r="E93">
            <v>300</v>
          </cell>
          <cell r="F93">
            <v>35.9</v>
          </cell>
          <cell r="G93">
            <v>19.100000000000001</v>
          </cell>
          <cell r="H93">
            <v>300</v>
          </cell>
          <cell r="I93">
            <v>35.9</v>
          </cell>
          <cell r="J93">
            <v>39268.620000000003</v>
          </cell>
          <cell r="K93">
            <v>19100</v>
          </cell>
          <cell r="L93">
            <v>21540</v>
          </cell>
          <cell r="M93">
            <v>1140.9515087399998</v>
          </cell>
          <cell r="N93">
            <v>162088964.82185</v>
          </cell>
          <cell r="O93">
            <v>6280459444.0474005</v>
          </cell>
          <cell r="P93">
            <v>1080593.0988123333</v>
          </cell>
          <cell r="Q93">
            <v>12560918.888094801</v>
          </cell>
          <cell r="R93">
            <v>499.99999999999994</v>
          </cell>
          <cell r="S93">
            <v>150</v>
          </cell>
          <cell r="T93">
            <v>369.18239731877514</v>
          </cell>
          <cell r="U93">
            <v>43.295490406843932</v>
          </cell>
          <cell r="V93">
            <v>1700154.1604999998</v>
          </cell>
          <cell r="W93">
            <v>14497283.271000002</v>
          </cell>
          <cell r="X93">
            <v>64.247155550068001</v>
          </cell>
          <cell r="Y93">
            <v>399.91978300240089</v>
          </cell>
          <cell r="Z93">
            <v>308.258667</v>
          </cell>
        </row>
        <row r="94">
          <cell r="A94" t="str">
            <v>UB1016X305X350</v>
          </cell>
          <cell r="B94" t="str">
            <v>UB</v>
          </cell>
          <cell r="C94">
            <v>1008.1</v>
          </cell>
          <cell r="D94">
            <v>928.1</v>
          </cell>
          <cell r="E94">
            <v>302</v>
          </cell>
          <cell r="F94">
            <v>40</v>
          </cell>
          <cell r="G94">
            <v>21.1</v>
          </cell>
          <cell r="H94">
            <v>302</v>
          </cell>
          <cell r="I94">
            <v>40</v>
          </cell>
          <cell r="J94">
            <v>43742.91</v>
          </cell>
          <cell r="K94">
            <v>21270.910000000003</v>
          </cell>
          <cell r="L94">
            <v>24160</v>
          </cell>
          <cell r="M94">
            <v>1579.15024537</v>
          </cell>
          <cell r="N94">
            <v>184350595.61342502</v>
          </cell>
          <cell r="O94">
            <v>7069692660.1804237</v>
          </cell>
          <cell r="P94">
            <v>1220864.8716120862</v>
          </cell>
          <cell r="Q94">
            <v>14025776.530464089</v>
          </cell>
          <cell r="R94">
            <v>504.05000000000007</v>
          </cell>
          <cell r="S94">
            <v>151</v>
          </cell>
          <cell r="T94">
            <v>371.22296373858075</v>
          </cell>
          <cell r="U94">
            <v>44.061537063949338</v>
          </cell>
          <cell r="V94">
            <v>1927379.8502500004</v>
          </cell>
          <cell r="W94">
            <v>16238372.692750003</v>
          </cell>
          <cell r="X94">
            <v>64.918494091596713</v>
          </cell>
          <cell r="Y94">
            <v>402.01886352534916</v>
          </cell>
          <cell r="Z94">
            <v>343.3818435</v>
          </cell>
        </row>
        <row r="95">
          <cell r="A95" t="str">
            <v>UB1016X305X393</v>
          </cell>
          <cell r="B95" t="str">
            <v>UB</v>
          </cell>
          <cell r="C95">
            <v>1016</v>
          </cell>
          <cell r="D95">
            <v>928.2</v>
          </cell>
          <cell r="E95">
            <v>303</v>
          </cell>
          <cell r="F95">
            <v>43.9</v>
          </cell>
          <cell r="G95">
            <v>24.4</v>
          </cell>
          <cell r="H95">
            <v>303</v>
          </cell>
          <cell r="I95">
            <v>43.9</v>
          </cell>
          <cell r="J95">
            <v>49251.479999999996</v>
          </cell>
          <cell r="K95">
            <v>24790.399999999998</v>
          </cell>
          <cell r="L95">
            <v>26603.399999999998</v>
          </cell>
          <cell r="M95">
            <v>2158.4699807599995</v>
          </cell>
          <cell r="N95">
            <v>204659609.2924</v>
          </cell>
          <cell r="O95">
            <v>7915229853.0195999</v>
          </cell>
          <cell r="P95">
            <v>1350888.5101808582</v>
          </cell>
          <cell r="Q95">
            <v>15581161.127991339</v>
          </cell>
          <cell r="R95">
            <v>508</v>
          </cell>
          <cell r="S95">
            <v>151.5</v>
          </cell>
          <cell r="T95">
            <v>369.24919888701822</v>
          </cell>
          <cell r="U95">
            <v>43.721748828664644</v>
          </cell>
          <cell r="V95">
            <v>2153360.838</v>
          </cell>
          <cell r="W95">
            <v>18186069.533999998</v>
          </cell>
          <cell r="X95">
            <v>64.462393601501759</v>
          </cell>
          <cell r="Y95">
            <v>400.88713809755353</v>
          </cell>
          <cell r="Z95">
            <v>386.62411799999995</v>
          </cell>
        </row>
        <row r="96">
          <cell r="A96" t="str">
            <v>UB1016X305X415</v>
          </cell>
          <cell r="B96" t="str">
            <v>UB</v>
          </cell>
          <cell r="C96">
            <v>1020</v>
          </cell>
          <cell r="D96">
            <v>928</v>
          </cell>
          <cell r="E96">
            <v>304</v>
          </cell>
          <cell r="F96">
            <v>46</v>
          </cell>
          <cell r="G96">
            <v>26</v>
          </cell>
          <cell r="H96">
            <v>304</v>
          </cell>
          <cell r="I96">
            <v>46</v>
          </cell>
          <cell r="J96">
            <v>52096</v>
          </cell>
          <cell r="K96">
            <v>26520</v>
          </cell>
          <cell r="L96">
            <v>27968</v>
          </cell>
          <cell r="M96">
            <v>2516.360533333333</v>
          </cell>
          <cell r="N96">
            <v>216750101.33333331</v>
          </cell>
          <cell r="O96">
            <v>8369628245.333333</v>
          </cell>
          <cell r="P96">
            <v>1425987.5087719297</v>
          </cell>
          <cell r="Q96">
            <v>16411035.775163397</v>
          </cell>
          <cell r="R96">
            <v>510</v>
          </cell>
          <cell r="S96">
            <v>152</v>
          </cell>
          <cell r="T96">
            <v>368.89803439803438</v>
          </cell>
          <cell r="U96">
            <v>43.811425061425062</v>
          </cell>
          <cell r="V96">
            <v>2282400</v>
          </cell>
          <cell r="W96">
            <v>19218112</v>
          </cell>
          <cell r="X96">
            <v>64.50263630341081</v>
          </cell>
          <cell r="Y96">
            <v>400.82139455846209</v>
          </cell>
          <cell r="Z96">
            <v>408.95359999999999</v>
          </cell>
        </row>
        <row r="97">
          <cell r="A97" t="str">
            <v>UB1016X305X438</v>
          </cell>
          <cell r="B97" t="str">
            <v>UB</v>
          </cell>
          <cell r="C97">
            <v>1026</v>
          </cell>
          <cell r="D97">
            <v>928</v>
          </cell>
          <cell r="E97">
            <v>305</v>
          </cell>
          <cell r="F97">
            <v>49</v>
          </cell>
          <cell r="G97">
            <v>26.9</v>
          </cell>
          <cell r="H97">
            <v>305</v>
          </cell>
          <cell r="I97">
            <v>49</v>
          </cell>
          <cell r="J97">
            <v>54853.2</v>
          </cell>
          <cell r="K97">
            <v>27599.399999999998</v>
          </cell>
          <cell r="L97">
            <v>29890</v>
          </cell>
          <cell r="M97">
            <v>2994.3170383999995</v>
          </cell>
          <cell r="N97">
            <v>233215072.59600002</v>
          </cell>
          <cell r="O97">
            <v>8930190812.4000015</v>
          </cell>
          <cell r="P97">
            <v>1529279.1645639346</v>
          </cell>
          <cell r="Q97">
            <v>17407779.36140351</v>
          </cell>
          <cell r="R97">
            <v>512.99999999999989</v>
          </cell>
          <cell r="S97">
            <v>152.5</v>
          </cell>
          <cell r="T97">
            <v>371.76914746997426</v>
          </cell>
          <cell r="U97">
            <v>44.60979523528254</v>
          </cell>
          <cell r="V97">
            <v>2446990.02</v>
          </cell>
          <cell r="W97">
            <v>20392727.399999991</v>
          </cell>
          <cell r="X97">
            <v>65.204463136072405</v>
          </cell>
          <cell r="Y97">
            <v>403.48684991224934</v>
          </cell>
          <cell r="Z97">
            <v>430.59762000000001</v>
          </cell>
        </row>
        <row r="98">
          <cell r="A98" t="str">
            <v>UB1016X305X494</v>
          </cell>
          <cell r="B98" t="str">
            <v>UB</v>
          </cell>
          <cell r="C98">
            <v>1036</v>
          </cell>
          <cell r="D98">
            <v>928</v>
          </cell>
          <cell r="E98">
            <v>309</v>
          </cell>
          <cell r="F98">
            <v>54</v>
          </cell>
          <cell r="G98">
            <v>31</v>
          </cell>
          <cell r="H98">
            <v>309</v>
          </cell>
          <cell r="I98">
            <v>54</v>
          </cell>
          <cell r="J98">
            <v>62140</v>
          </cell>
          <cell r="K98">
            <v>32116</v>
          </cell>
          <cell r="L98">
            <v>33372</v>
          </cell>
          <cell r="M98">
            <v>4165.2933333333331</v>
          </cell>
          <cell r="N98">
            <v>267836498.33333334</v>
          </cell>
          <cell r="O98">
            <v>10118009637.333332</v>
          </cell>
          <cell r="P98">
            <v>1733569.5685005395</v>
          </cell>
          <cell r="Q98">
            <v>19532837.137709137</v>
          </cell>
          <cell r="R98">
            <v>518</v>
          </cell>
          <cell r="S98">
            <v>154.5</v>
          </cell>
          <cell r="T98">
            <v>371.09475378178308</v>
          </cell>
          <cell r="U98">
            <v>45.074654007080788</v>
          </cell>
          <cell r="V98">
            <v>2800939</v>
          </cell>
          <cell r="W98">
            <v>23059828</v>
          </cell>
          <cell r="X98">
            <v>65.65219560280643</v>
          </cell>
          <cell r="Y98">
            <v>403.51707788205687</v>
          </cell>
          <cell r="Z98">
            <v>487.79899999999998</v>
          </cell>
        </row>
        <row r="99">
          <cell r="A99" t="str">
            <v>UB1016X305X584</v>
          </cell>
          <cell r="B99" t="str">
            <v>UB</v>
          </cell>
          <cell r="C99">
            <v>1056</v>
          </cell>
          <cell r="D99">
            <v>928</v>
          </cell>
          <cell r="E99">
            <v>314</v>
          </cell>
          <cell r="F99">
            <v>64</v>
          </cell>
          <cell r="G99">
            <v>36</v>
          </cell>
          <cell r="H99">
            <v>314</v>
          </cell>
          <cell r="I99">
            <v>64</v>
          </cell>
          <cell r="J99">
            <v>73600</v>
          </cell>
          <cell r="K99">
            <v>38016</v>
          </cell>
          <cell r="L99">
            <v>40192</v>
          </cell>
          <cell r="M99">
            <v>6930.7733333333326</v>
          </cell>
          <cell r="N99">
            <v>333838933.33333331</v>
          </cell>
          <cell r="O99">
            <v>12299130197.333334</v>
          </cell>
          <cell r="P99">
            <v>2126362.6326963906</v>
          </cell>
          <cell r="Q99">
            <v>23293807.191919193</v>
          </cell>
          <cell r="R99">
            <v>528</v>
          </cell>
          <cell r="S99">
            <v>157</v>
          </cell>
          <cell r="T99">
            <v>376.16695652173911</v>
          </cell>
          <cell r="U99">
            <v>46.953043478260867</v>
          </cell>
          <cell r="V99">
            <v>3455744</v>
          </cell>
          <cell r="W99">
            <v>27685888</v>
          </cell>
          <cell r="X99">
            <v>67.348757022411093</v>
          </cell>
          <cell r="Y99">
            <v>408.78814469890983</v>
          </cell>
          <cell r="Z99">
            <v>577.76</v>
          </cell>
        </row>
        <row r="100">
          <cell r="A100" t="str">
            <v>UB1016X305X642</v>
          </cell>
          <cell r="B100" t="str">
            <v>UB</v>
          </cell>
          <cell r="C100">
            <v>1048</v>
          </cell>
          <cell r="D100">
            <v>928</v>
          </cell>
          <cell r="E100">
            <v>412</v>
          </cell>
          <cell r="F100">
            <v>60</v>
          </cell>
          <cell r="G100">
            <v>34</v>
          </cell>
          <cell r="H100">
            <v>412</v>
          </cell>
          <cell r="I100">
            <v>60</v>
          </cell>
          <cell r="J100">
            <v>80992</v>
          </cell>
          <cell r="K100">
            <v>35632</v>
          </cell>
          <cell r="L100">
            <v>49440</v>
          </cell>
          <cell r="M100">
            <v>7148.6037333333325</v>
          </cell>
          <cell r="N100">
            <v>702384789.33333325</v>
          </cell>
          <cell r="O100">
            <v>14344311637.333334</v>
          </cell>
          <cell r="P100">
            <v>3409634.8996763751</v>
          </cell>
          <cell r="Q100">
            <v>27374640.529262088</v>
          </cell>
          <cell r="R100">
            <v>524</v>
          </cell>
          <cell r="S100">
            <v>206</v>
          </cell>
          <cell r="T100">
            <v>391.93283287238245</v>
          </cell>
          <cell r="U100">
            <v>66.185697352824974</v>
          </cell>
          <cell r="V100">
            <v>5360512</v>
          </cell>
          <cell r="W100">
            <v>31743424</v>
          </cell>
          <cell r="X100">
            <v>93.125043211372414</v>
          </cell>
          <cell r="Y100">
            <v>420.84172708031531</v>
          </cell>
          <cell r="Z100">
            <v>635.78719999999998</v>
          </cell>
        </row>
        <row r="101">
          <cell r="A101" t="str">
            <v>UB1016X305X748</v>
          </cell>
          <cell r="B101" t="str">
            <v>UB</v>
          </cell>
          <cell r="C101">
            <v>1068</v>
          </cell>
          <cell r="D101">
            <v>928</v>
          </cell>
          <cell r="E101">
            <v>417</v>
          </cell>
          <cell r="F101">
            <v>70</v>
          </cell>
          <cell r="G101">
            <v>39</v>
          </cell>
          <cell r="H101">
            <v>417</v>
          </cell>
          <cell r="I101">
            <v>70</v>
          </cell>
          <cell r="J101">
            <v>94572</v>
          </cell>
          <cell r="K101">
            <v>41652</v>
          </cell>
          <cell r="L101">
            <v>58380</v>
          </cell>
          <cell r="M101">
            <v>11370.3344</v>
          </cell>
          <cell r="N101">
            <v>850557321</v>
          </cell>
          <cell r="O101">
            <v>17157847824</v>
          </cell>
          <cell r="P101">
            <v>4079411.6115107914</v>
          </cell>
          <cell r="Q101">
            <v>32130801.168539327</v>
          </cell>
          <cell r="R101">
            <v>534</v>
          </cell>
          <cell r="S101">
            <v>208.5</v>
          </cell>
          <cell r="T101">
            <v>396.82108869432813</v>
          </cell>
          <cell r="U101">
            <v>68.085553863722879</v>
          </cell>
          <cell r="V101">
            <v>6438987</v>
          </cell>
          <cell r="W101">
            <v>37528164</v>
          </cell>
          <cell r="X101">
            <v>94.835405768551851</v>
          </cell>
          <cell r="Y101">
            <v>425.94165994647631</v>
          </cell>
          <cell r="Z101">
            <v>742.39020000000005</v>
          </cell>
        </row>
        <row r="102">
          <cell r="A102" t="str">
            <v>UB1016X305X883</v>
          </cell>
          <cell r="B102" t="str">
            <v>UB</v>
          </cell>
          <cell r="C102">
            <v>1092</v>
          </cell>
          <cell r="D102">
            <v>928</v>
          </cell>
          <cell r="E102">
            <v>424</v>
          </cell>
          <cell r="F102">
            <v>82</v>
          </cell>
          <cell r="G102">
            <v>45.5</v>
          </cell>
          <cell r="H102">
            <v>424</v>
          </cell>
          <cell r="I102">
            <v>82</v>
          </cell>
          <cell r="J102">
            <v>111760</v>
          </cell>
          <cell r="K102">
            <v>49686</v>
          </cell>
          <cell r="L102">
            <v>69536</v>
          </cell>
          <cell r="M102">
            <v>18499.14333333333</v>
          </cell>
          <cell r="N102">
            <v>1049026514.3333333</v>
          </cell>
          <cell r="O102">
            <v>20802601173.333336</v>
          </cell>
          <cell r="P102">
            <v>4948238.2751572328</v>
          </cell>
          <cell r="Q102">
            <v>38100002.148962155</v>
          </cell>
          <cell r="R102">
            <v>546</v>
          </cell>
          <cell r="S102">
            <v>212</v>
          </cell>
          <cell r="T102">
            <v>401.85798138869006</v>
          </cell>
          <cell r="U102">
            <v>70.249767358625633</v>
          </cell>
          <cell r="V102">
            <v>7851114.0000000009</v>
          </cell>
          <cell r="W102">
            <v>44911648</v>
          </cell>
          <cell r="X102">
            <v>96.883548267795419</v>
          </cell>
          <cell r="Y102">
            <v>431.43524906415718</v>
          </cell>
          <cell r="Z102">
            <v>877.31600000000003</v>
          </cell>
        </row>
        <row r="103">
          <cell r="A103" t="str">
            <v>UB1016X305X976</v>
          </cell>
          <cell r="B103" t="str">
            <v>UB</v>
          </cell>
          <cell r="C103">
            <v>1108</v>
          </cell>
          <cell r="D103">
            <v>928.2</v>
          </cell>
          <cell r="E103">
            <v>428</v>
          </cell>
          <cell r="F103">
            <v>89.9</v>
          </cell>
          <cell r="G103">
            <v>50</v>
          </cell>
          <cell r="H103">
            <v>428</v>
          </cell>
          <cell r="I103">
            <v>89.9</v>
          </cell>
          <cell r="J103">
            <v>123364.40000000001</v>
          </cell>
          <cell r="K103">
            <v>55400</v>
          </cell>
          <cell r="L103">
            <v>76954.400000000009</v>
          </cell>
          <cell r="M103">
            <v>24599.04101146667</v>
          </cell>
          <cell r="N103">
            <v>1184403317.4666667</v>
          </cell>
          <cell r="O103">
            <v>23325233820.974674</v>
          </cell>
          <cell r="P103">
            <v>5534594.9414330218</v>
          </cell>
          <cell r="Q103">
            <v>42103310.146163672</v>
          </cell>
          <cell r="R103">
            <v>554.00000000000011</v>
          </cell>
          <cell r="S103">
            <v>214</v>
          </cell>
          <cell r="T103">
            <v>404.84189782465614</v>
          </cell>
          <cell r="U103">
            <v>71.448860449205768</v>
          </cell>
          <cell r="V103">
            <v>8814245.8000000007</v>
          </cell>
          <cell r="W103">
            <v>49943077.820000015</v>
          </cell>
          <cell r="X103">
            <v>97.983936259505242</v>
          </cell>
          <cell r="Y103">
            <v>434.82857631890022</v>
          </cell>
          <cell r="Z103">
            <v>968.41054000000008</v>
          </cell>
        </row>
        <row r="104">
          <cell r="A104" t="str">
            <v>UBP203X203X45</v>
          </cell>
          <cell r="B104" t="str">
            <v>UBP</v>
          </cell>
          <cell r="C104">
            <v>200.2</v>
          </cell>
          <cell r="D104">
            <v>181.2</v>
          </cell>
          <cell r="E104">
            <v>205.9</v>
          </cell>
          <cell r="F104">
            <v>9.5</v>
          </cell>
          <cell r="G104">
            <v>9.5</v>
          </cell>
          <cell r="H104">
            <v>205.9</v>
          </cell>
          <cell r="I104">
            <v>9.5</v>
          </cell>
          <cell r="J104">
            <v>5633.5</v>
          </cell>
          <cell r="K104">
            <v>1901.8999999999999</v>
          </cell>
          <cell r="L104">
            <v>3912.1</v>
          </cell>
          <cell r="M104">
            <v>16.947445833333333</v>
          </cell>
          <cell r="N104">
            <v>13834007.712583333</v>
          </cell>
          <cell r="O104">
            <v>40306715.602333322</v>
          </cell>
          <cell r="P104">
            <v>134375.9855520479</v>
          </cell>
          <cell r="Q104">
            <v>402664.49153180147</v>
          </cell>
          <cell r="R104">
            <v>100.10000000000001</v>
          </cell>
          <cell r="S104">
            <v>102.95</v>
          </cell>
          <cell r="T104">
            <v>80.056475548060718</v>
          </cell>
          <cell r="U104">
            <v>36.471762225969648</v>
          </cell>
          <cell r="V104">
            <v>205463.67250000002</v>
          </cell>
          <cell r="W104">
            <v>450998.15500000003</v>
          </cell>
          <cell r="X104">
            <v>49.554700696886002</v>
          </cell>
          <cell r="Y104">
            <v>84.586208044476436</v>
          </cell>
          <cell r="Z104">
            <v>44.222974999999998</v>
          </cell>
        </row>
        <row r="105">
          <cell r="A105" t="str">
            <v>UBP203X203X54</v>
          </cell>
          <cell r="B105" t="str">
            <v>UBP</v>
          </cell>
          <cell r="C105">
            <v>204</v>
          </cell>
          <cell r="D105">
            <v>181.2</v>
          </cell>
          <cell r="E105">
            <v>207.7</v>
          </cell>
          <cell r="F105">
            <v>11.4</v>
          </cell>
          <cell r="G105">
            <v>11.3</v>
          </cell>
          <cell r="H105">
            <v>207.7</v>
          </cell>
          <cell r="I105">
            <v>11.4</v>
          </cell>
          <cell r="J105">
            <v>6783.119999999999</v>
          </cell>
          <cell r="K105">
            <v>2305.2000000000003</v>
          </cell>
          <cell r="L105">
            <v>4735.5599999999995</v>
          </cell>
          <cell r="M105">
            <v>29.229543799999998</v>
          </cell>
          <cell r="N105">
            <v>17045845.757399995</v>
          </cell>
          <cell r="O105">
            <v>49569771.398399979</v>
          </cell>
          <cell r="P105">
            <v>164139.10214155028</v>
          </cell>
          <cell r="Q105">
            <v>485978.15096470568</v>
          </cell>
          <cell r="R105">
            <v>101.99999999999999</v>
          </cell>
          <cell r="S105">
            <v>103.84999999999998</v>
          </cell>
          <cell r="T105">
            <v>80.905084385946282</v>
          </cell>
          <cell r="U105">
            <v>37.103620457842403</v>
          </cell>
          <cell r="V105">
            <v>251678.30999999994</v>
          </cell>
          <cell r="W105">
            <v>548788.89599999983</v>
          </cell>
          <cell r="X105">
            <v>50.129633219841423</v>
          </cell>
          <cell r="Y105">
            <v>85.485746385906353</v>
          </cell>
          <cell r="Z105">
            <v>53.247491999999994</v>
          </cell>
        </row>
        <row r="106">
          <cell r="A106" t="str">
            <v>UBP254X254X63</v>
          </cell>
          <cell r="B106" t="str">
            <v>UBP</v>
          </cell>
          <cell r="C106">
            <v>247.1</v>
          </cell>
          <cell r="D106">
            <v>225.70000000000002</v>
          </cell>
          <cell r="E106">
            <v>256.60000000000002</v>
          </cell>
          <cell r="F106">
            <v>10.7</v>
          </cell>
          <cell r="G106">
            <v>10.6</v>
          </cell>
          <cell r="H106">
            <v>256.60000000000002</v>
          </cell>
          <cell r="I106">
            <v>10.7</v>
          </cell>
          <cell r="J106">
            <v>7883.66</v>
          </cell>
          <cell r="K106">
            <v>2619.2599999999998</v>
          </cell>
          <cell r="L106">
            <v>5491.24</v>
          </cell>
          <cell r="M106">
            <v>29.916812626666658</v>
          </cell>
          <cell r="N106">
            <v>30152633.560466669</v>
          </cell>
          <cell r="O106">
            <v>86927743.533716679</v>
          </cell>
          <cell r="P106">
            <v>235016.62946583529</v>
          </cell>
          <cell r="Q106">
            <v>703583.51706771902</v>
          </cell>
          <cell r="R106">
            <v>123.55000000000001</v>
          </cell>
          <cell r="S106">
            <v>128.30000000000001</v>
          </cell>
          <cell r="T106">
            <v>99.453409520451174</v>
          </cell>
          <cell r="U106">
            <v>45.486862573982137</v>
          </cell>
          <cell r="V106">
            <v>358602.95900000003</v>
          </cell>
          <cell r="W106">
            <v>784056.86650000012</v>
          </cell>
          <cell r="X106">
            <v>61.844158117448806</v>
          </cell>
          <cell r="Y106">
            <v>105.00627683027543</v>
          </cell>
          <cell r="Z106">
            <v>61.886730999999997</v>
          </cell>
        </row>
        <row r="107">
          <cell r="A107" t="str">
            <v>UBP254X254X71</v>
          </cell>
          <cell r="B107" t="str">
            <v>UBP</v>
          </cell>
          <cell r="C107">
            <v>249.7</v>
          </cell>
          <cell r="D107">
            <v>225.7</v>
          </cell>
          <cell r="E107">
            <v>258</v>
          </cell>
          <cell r="F107">
            <v>12</v>
          </cell>
          <cell r="G107">
            <v>12</v>
          </cell>
          <cell r="H107">
            <v>258</v>
          </cell>
          <cell r="I107">
            <v>12</v>
          </cell>
          <cell r="J107">
            <v>8900.4</v>
          </cell>
          <cell r="K107">
            <v>2996.3999999999996</v>
          </cell>
          <cell r="L107">
            <v>6192</v>
          </cell>
          <cell r="M107">
            <v>42.721920000000004</v>
          </cell>
          <cell r="N107">
            <v>34379524.799999997</v>
          </cell>
          <cell r="O107">
            <v>99035569.512999982</v>
          </cell>
          <cell r="P107">
            <v>266507.94418604649</v>
          </cell>
          <cell r="Q107">
            <v>793236.43983179808</v>
          </cell>
          <cell r="R107">
            <v>124.84999999999998</v>
          </cell>
          <cell r="S107">
            <v>129</v>
          </cell>
          <cell r="T107">
            <v>99.854014426317903</v>
          </cell>
          <cell r="U107">
            <v>45.785492786841047</v>
          </cell>
          <cell r="V107">
            <v>407509.2</v>
          </cell>
          <cell r="W107">
            <v>888740.66999999981</v>
          </cell>
          <cell r="X107">
            <v>62.150578040881435</v>
          </cell>
          <cell r="Y107">
            <v>105.48503204763466</v>
          </cell>
          <cell r="Z107">
            <v>69.868139999999997</v>
          </cell>
        </row>
        <row r="108">
          <cell r="A108" t="str">
            <v>UBP254X254X85</v>
          </cell>
          <cell r="B108" t="str">
            <v>UBP</v>
          </cell>
          <cell r="C108">
            <v>254.3</v>
          </cell>
          <cell r="D108">
            <v>225.7</v>
          </cell>
          <cell r="E108">
            <v>260.39999999999998</v>
          </cell>
          <cell r="F108">
            <v>14.3</v>
          </cell>
          <cell r="G108">
            <v>14.4</v>
          </cell>
          <cell r="H108">
            <v>260.39999999999998</v>
          </cell>
          <cell r="I108">
            <v>14.3</v>
          </cell>
          <cell r="J108">
            <v>10697.52</v>
          </cell>
          <cell r="K108">
            <v>3661.92</v>
          </cell>
          <cell r="L108">
            <v>7447.44</v>
          </cell>
          <cell r="M108">
            <v>73.228786479999982</v>
          </cell>
          <cell r="N108">
            <v>42139261.64159999</v>
          </cell>
          <cell r="O108">
            <v>121166768.8954</v>
          </cell>
          <cell r="P108">
            <v>323650.2430230414</v>
          </cell>
          <cell r="Q108">
            <v>952943.52257491148</v>
          </cell>
          <cell r="R108">
            <v>127.15000000000003</v>
          </cell>
          <cell r="S108">
            <v>130.19999999999999</v>
          </cell>
          <cell r="T108">
            <v>100.68488434702624</v>
          </cell>
          <cell r="U108">
            <v>46.415302986112657</v>
          </cell>
          <cell r="V108">
            <v>496528.63199999987</v>
          </cell>
          <cell r="W108">
            <v>1077078.5640000002</v>
          </cell>
          <cell r="X108">
            <v>62.762741762353876</v>
          </cell>
          <cell r="Y108">
            <v>106.42660536189966</v>
          </cell>
          <cell r="Z108">
            <v>83.975532000000001</v>
          </cell>
        </row>
        <row r="109">
          <cell r="A109" t="str">
            <v>UBP305X305X110</v>
          </cell>
          <cell r="B109" t="str">
            <v>UBP</v>
          </cell>
          <cell r="C109">
            <v>307.89999999999998</v>
          </cell>
          <cell r="D109">
            <v>277.10000000000002</v>
          </cell>
          <cell r="E109">
            <v>310.7</v>
          </cell>
          <cell r="F109">
            <v>15.4</v>
          </cell>
          <cell r="G109">
            <v>15.3</v>
          </cell>
          <cell r="H109">
            <v>310.7</v>
          </cell>
          <cell r="I109">
            <v>15.4</v>
          </cell>
          <cell r="J109">
            <v>13809.189999999999</v>
          </cell>
          <cell r="K109">
            <v>4710.87</v>
          </cell>
          <cell r="L109">
            <v>9569.56</v>
          </cell>
          <cell r="M109">
            <v>108.73239454333336</v>
          </cell>
          <cell r="N109">
            <v>77065420.75925833</v>
          </cell>
          <cell r="O109">
            <v>232001167.35565835</v>
          </cell>
          <cell r="P109">
            <v>496076.09114424419</v>
          </cell>
          <cell r="Q109">
            <v>1506990.3693124934</v>
          </cell>
          <cell r="R109">
            <v>153.94999999999996</v>
          </cell>
          <cell r="S109">
            <v>155.34999999999997</v>
          </cell>
          <cell r="T109">
            <v>122.61751183451018</v>
          </cell>
          <cell r="U109">
            <v>55.001934056233544</v>
          </cell>
          <cell r="V109">
            <v>759532.15774999966</v>
          </cell>
          <cell r="W109">
            <v>1693248.5182499995</v>
          </cell>
          <cell r="X109">
            <v>74.704312687492916</v>
          </cell>
          <cell r="Y109">
            <v>129.61670664332908</v>
          </cell>
          <cell r="Z109">
            <v>108.40214149999998</v>
          </cell>
        </row>
        <row r="110">
          <cell r="A110" t="str">
            <v>UBP305X305X126</v>
          </cell>
          <cell r="B110" t="str">
            <v>UBP</v>
          </cell>
          <cell r="C110">
            <v>312.3</v>
          </cell>
          <cell r="D110">
            <v>277.09999999999997</v>
          </cell>
          <cell r="E110">
            <v>312.89999999999998</v>
          </cell>
          <cell r="F110">
            <v>17.600000000000001</v>
          </cell>
          <cell r="G110">
            <v>17.5</v>
          </cell>
          <cell r="H110">
            <v>312.89999999999998</v>
          </cell>
          <cell r="I110">
            <v>17.600000000000001</v>
          </cell>
          <cell r="J110">
            <v>15863.329999999998</v>
          </cell>
          <cell r="K110">
            <v>5465.25</v>
          </cell>
          <cell r="L110">
            <v>11014.08</v>
          </cell>
          <cell r="M110">
            <v>163.22680777666667</v>
          </cell>
          <cell r="N110">
            <v>89986176.255441666</v>
          </cell>
          <cell r="O110">
            <v>270451162.91124165</v>
          </cell>
          <cell r="P110">
            <v>575175.30364615959</v>
          </cell>
          <cell r="Q110">
            <v>1731995.9200207598</v>
          </cell>
          <cell r="R110">
            <v>156.14999999999995</v>
          </cell>
          <cell r="S110">
            <v>156.44999999999996</v>
          </cell>
          <cell r="T110">
            <v>123.48330910029605</v>
          </cell>
          <cell r="U110">
            <v>55.649846327977777</v>
          </cell>
          <cell r="V110">
            <v>882791.87674999959</v>
          </cell>
          <cell r="W110">
            <v>1958856.4817499991</v>
          </cell>
          <cell r="X110">
            <v>75.316602257324078</v>
          </cell>
          <cell r="Y110">
            <v>130.57115542073157</v>
          </cell>
          <cell r="Z110">
            <v>124.52714049999999</v>
          </cell>
        </row>
        <row r="111">
          <cell r="A111" t="str">
            <v>UBP305X305X149</v>
          </cell>
          <cell r="B111" t="str">
            <v>UBP</v>
          </cell>
          <cell r="C111">
            <v>318.5</v>
          </cell>
          <cell r="D111">
            <v>277.10000000000002</v>
          </cell>
          <cell r="E111">
            <v>316</v>
          </cell>
          <cell r="F111">
            <v>20.7</v>
          </cell>
          <cell r="G111">
            <v>20.6</v>
          </cell>
          <cell r="H111">
            <v>316</v>
          </cell>
          <cell r="I111">
            <v>20.7</v>
          </cell>
          <cell r="J111">
            <v>18790.66</v>
          </cell>
          <cell r="K111">
            <v>6561.1</v>
          </cell>
          <cell r="L111">
            <v>13082.4</v>
          </cell>
          <cell r="M111">
            <v>267.6011596533333</v>
          </cell>
          <cell r="N111">
            <v>109064874.30113332</v>
          </cell>
          <cell r="O111">
            <v>327045225.52088338</v>
          </cell>
          <cell r="P111">
            <v>690284.01456413488</v>
          </cell>
          <cell r="Q111">
            <v>2053659.1869443227</v>
          </cell>
          <cell r="R111">
            <v>159.25</v>
          </cell>
          <cell r="S111">
            <v>157.99999999999997</v>
          </cell>
          <cell r="T111">
            <v>124.71137636996252</v>
          </cell>
          <cell r="U111">
            <v>56.565716105767429</v>
          </cell>
          <cell r="V111">
            <v>1062907.1389999997</v>
          </cell>
          <cell r="W111">
            <v>2343409.0715000001</v>
          </cell>
          <cell r="X111">
            <v>76.185344262531487</v>
          </cell>
          <cell r="Y111">
            <v>131.92675779379718</v>
          </cell>
          <cell r="Z111">
            <v>147.50668099999999</v>
          </cell>
        </row>
        <row r="112">
          <cell r="A112" t="str">
            <v>UBP305X305X186</v>
          </cell>
          <cell r="B112" t="str">
            <v>UBP</v>
          </cell>
          <cell r="C112">
            <v>328.3</v>
          </cell>
          <cell r="D112">
            <v>277.09999999999997</v>
          </cell>
          <cell r="E112">
            <v>320.89999999999998</v>
          </cell>
          <cell r="F112">
            <v>25.6</v>
          </cell>
          <cell r="G112">
            <v>25.5</v>
          </cell>
          <cell r="H112">
            <v>320.89999999999998</v>
          </cell>
          <cell r="I112">
            <v>25.6</v>
          </cell>
          <cell r="J112">
            <v>23496.129999999997</v>
          </cell>
          <cell r="K112">
            <v>8371.65</v>
          </cell>
          <cell r="L112">
            <v>16430.079999999998</v>
          </cell>
          <cell r="M112">
            <v>512.07720804333337</v>
          </cell>
          <cell r="N112">
            <v>141375993.78810829</v>
          </cell>
          <cell r="O112">
            <v>422471767.67990822</v>
          </cell>
          <cell r="P112">
            <v>881121.8060960318</v>
          </cell>
          <cell r="Q112">
            <v>2573693.3760579238</v>
          </cell>
          <cell r="R112">
            <v>164.14999999999995</v>
          </cell>
          <cell r="S112">
            <v>160.44999999999996</v>
          </cell>
          <cell r="T112">
            <v>126.66737976636998</v>
          </cell>
          <cell r="U112">
            <v>58.015904608546165</v>
          </cell>
          <cell r="V112">
            <v>1363149.2367499997</v>
          </cell>
          <cell r="W112">
            <v>2976193.2217499982</v>
          </cell>
          <cell r="X112">
            <v>77.569263363784302</v>
          </cell>
          <cell r="Y112">
            <v>134.09132362008663</v>
          </cell>
          <cell r="Z112">
            <v>184.44462049999996</v>
          </cell>
        </row>
        <row r="113">
          <cell r="A113" t="str">
            <v>UBP305X305X223</v>
          </cell>
          <cell r="B113" t="str">
            <v>UBP</v>
          </cell>
          <cell r="C113">
            <v>337.9</v>
          </cell>
          <cell r="D113">
            <v>277.10000000000002</v>
          </cell>
          <cell r="E113">
            <v>325.7</v>
          </cell>
          <cell r="F113">
            <v>30.4</v>
          </cell>
          <cell r="G113">
            <v>30.3</v>
          </cell>
          <cell r="H113">
            <v>325.7</v>
          </cell>
          <cell r="I113">
            <v>30.4</v>
          </cell>
          <cell r="J113">
            <v>28198.69</v>
          </cell>
          <cell r="K113">
            <v>10238.369999999999</v>
          </cell>
          <cell r="L113">
            <v>19802.559999999998</v>
          </cell>
          <cell r="M113">
            <v>866.97122804333321</v>
          </cell>
          <cell r="N113">
            <v>175697805.9205083</v>
          </cell>
          <cell r="O113">
            <v>523363338.68190825</v>
          </cell>
          <cell r="P113">
            <v>1078893.496595077</v>
          </cell>
          <cell r="Q113">
            <v>3097740.9806564562</v>
          </cell>
          <cell r="R113">
            <v>168.95000000000005</v>
          </cell>
          <cell r="S113">
            <v>162.85</v>
          </cell>
          <cell r="T113">
            <v>128.59765846392156</v>
          </cell>
          <cell r="U113">
            <v>59.436240929986461</v>
          </cell>
          <cell r="V113">
            <v>1676024.1327499999</v>
          </cell>
          <cell r="W113">
            <v>3626285.50575</v>
          </cell>
          <cell r="X113">
            <v>78.934834454494123</v>
          </cell>
          <cell r="Y113">
            <v>136.2345250604165</v>
          </cell>
          <cell r="Z113">
            <v>221.35971649999999</v>
          </cell>
        </row>
        <row r="114">
          <cell r="A114" t="str">
            <v>UBP305X305X79</v>
          </cell>
          <cell r="B114" t="str">
            <v>UBP</v>
          </cell>
          <cell r="C114">
            <v>299.3</v>
          </cell>
          <cell r="D114">
            <v>277.09999999999997</v>
          </cell>
          <cell r="E114">
            <v>306.39999999999998</v>
          </cell>
          <cell r="F114">
            <v>11.1</v>
          </cell>
          <cell r="G114">
            <v>11</v>
          </cell>
          <cell r="H114">
            <v>306.39999999999998</v>
          </cell>
          <cell r="I114">
            <v>11.1</v>
          </cell>
          <cell r="J114">
            <v>9850.1799999999985</v>
          </cell>
          <cell r="K114">
            <v>3292.3</v>
          </cell>
          <cell r="L114">
            <v>6802.079999999999</v>
          </cell>
          <cell r="M114">
            <v>40.230145893333322</v>
          </cell>
          <cell r="N114">
            <v>53246218.374733314</v>
          </cell>
          <cell r="O114">
            <v>160817619.1712833</v>
          </cell>
          <cell r="P114">
            <v>347560.17215883365</v>
          </cell>
          <cell r="Q114">
            <v>1074624.9192868914</v>
          </cell>
          <cell r="R114">
            <v>149.65</v>
          </cell>
          <cell r="S114">
            <v>153.19999999999999</v>
          </cell>
          <cell r="T114">
            <v>120.94569393655749</v>
          </cell>
          <cell r="U114">
            <v>53.747403905309341</v>
          </cell>
          <cell r="V114">
            <v>529421.60299999989</v>
          </cell>
          <cell r="W114">
            <v>1191336.8554999996</v>
          </cell>
          <cell r="X114">
            <v>73.522844521380293</v>
          </cell>
          <cell r="Y114">
            <v>127.77465904869628</v>
          </cell>
          <cell r="Z114">
            <v>77.32391299999999</v>
          </cell>
        </row>
        <row r="115">
          <cell r="A115" t="str">
            <v>UBP305X305X88</v>
          </cell>
          <cell r="B115" t="str">
            <v>UBP</v>
          </cell>
          <cell r="C115">
            <v>301.7</v>
          </cell>
          <cell r="D115">
            <v>277.09999999999997</v>
          </cell>
          <cell r="E115">
            <v>307.8</v>
          </cell>
          <cell r="F115">
            <v>12.3</v>
          </cell>
          <cell r="G115">
            <v>12.4</v>
          </cell>
          <cell r="H115">
            <v>307.8</v>
          </cell>
          <cell r="I115">
            <v>12.3</v>
          </cell>
          <cell r="J115">
            <v>11007.92</v>
          </cell>
          <cell r="K115">
            <v>3741.08</v>
          </cell>
          <cell r="L115">
            <v>7571.880000000001</v>
          </cell>
          <cell r="M115">
            <v>55.795841186666678</v>
          </cell>
          <cell r="N115">
            <v>59824549.757466681</v>
          </cell>
          <cell r="O115">
            <v>180622359.39766663</v>
          </cell>
          <cell r="P115">
            <v>388723.52019146638</v>
          </cell>
          <cell r="Q115">
            <v>1197363.9999845319</v>
          </cell>
          <cell r="R115">
            <v>150.85</v>
          </cell>
          <cell r="S115">
            <v>153.9</v>
          </cell>
          <cell r="T115">
            <v>121.15664966678536</v>
          </cell>
          <cell r="U115">
            <v>53.898274151701692</v>
          </cell>
          <cell r="V115">
            <v>593307.89000000013</v>
          </cell>
          <cell r="W115">
            <v>1333682.7069999999</v>
          </cell>
          <cell r="X115">
            <v>73.720298840448024</v>
          </cell>
          <cell r="Y115">
            <v>128.09527876693369</v>
          </cell>
          <cell r="Z115">
            <v>86.412171999999998</v>
          </cell>
        </row>
        <row r="116">
          <cell r="A116" t="str">
            <v>UBP305X305X95</v>
          </cell>
          <cell r="B116" t="str">
            <v>UBP</v>
          </cell>
          <cell r="C116">
            <v>303.7</v>
          </cell>
          <cell r="D116">
            <v>277.09999999999997</v>
          </cell>
          <cell r="E116">
            <v>308.7</v>
          </cell>
          <cell r="F116">
            <v>13.3</v>
          </cell>
          <cell r="G116">
            <v>13.3</v>
          </cell>
          <cell r="H116">
            <v>308.7</v>
          </cell>
          <cell r="I116">
            <v>13.3</v>
          </cell>
          <cell r="J116">
            <v>11896.85</v>
          </cell>
          <cell r="K116">
            <v>4039.21</v>
          </cell>
          <cell r="L116">
            <v>8211.42</v>
          </cell>
          <cell r="M116">
            <v>70.14779321666667</v>
          </cell>
          <cell r="N116">
            <v>65263737.541041657</v>
          </cell>
          <cell r="O116">
            <v>196824703.50264162</v>
          </cell>
          <cell r="P116">
            <v>422829.5273148148</v>
          </cell>
          <cell r="Q116">
            <v>1296178.4886575018</v>
          </cell>
          <cell r="R116">
            <v>151.85000000000002</v>
          </cell>
          <cell r="S116">
            <v>154.35</v>
          </cell>
          <cell r="T116">
            <v>121.67980156512019</v>
          </cell>
          <cell r="U116">
            <v>54.297599217439902</v>
          </cell>
          <cell r="V116">
            <v>645970.39324999996</v>
          </cell>
          <cell r="W116">
            <v>1447606.3472500001</v>
          </cell>
          <cell r="X116">
            <v>74.066185375009127</v>
          </cell>
          <cell r="Y116">
            <v>128.6245327157327</v>
          </cell>
          <cell r="Z116">
            <v>93.390272499999995</v>
          </cell>
        </row>
        <row r="117">
          <cell r="A117" t="str">
            <v>UBP356X368X109</v>
          </cell>
          <cell r="B117" t="str">
            <v>UBP</v>
          </cell>
          <cell r="C117">
            <v>346.4</v>
          </cell>
          <cell r="D117">
            <v>320.60000000000002</v>
          </cell>
          <cell r="E117">
            <v>371</v>
          </cell>
          <cell r="F117">
            <v>12.9</v>
          </cell>
          <cell r="G117">
            <v>12.8</v>
          </cell>
          <cell r="H117">
            <v>371</v>
          </cell>
          <cell r="I117">
            <v>12.9</v>
          </cell>
          <cell r="J117">
            <v>13675.480000000001</v>
          </cell>
          <cell r="K117">
            <v>4433.92</v>
          </cell>
          <cell r="L117">
            <v>9571.8000000000011</v>
          </cell>
          <cell r="M117">
            <v>75.506338973333342</v>
          </cell>
          <cell r="N117">
            <v>109845372.56093332</v>
          </cell>
          <cell r="O117">
            <v>301431530.27773339</v>
          </cell>
          <cell r="P117">
            <v>592158.34264654084</v>
          </cell>
          <cell r="Q117">
            <v>1740366.8029892228</v>
          </cell>
          <cell r="R117">
            <v>173.2</v>
          </cell>
          <cell r="S117">
            <v>185.50000000000003</v>
          </cell>
          <cell r="T117">
            <v>140.7634395282652</v>
          </cell>
          <cell r="U117">
            <v>65.878216047992467</v>
          </cell>
          <cell r="V117">
            <v>900916.22600000014</v>
          </cell>
          <cell r="W117">
            <v>1925007.6020000004</v>
          </cell>
          <cell r="X117">
            <v>89.623024049291232</v>
          </cell>
          <cell r="Y117">
            <v>148.46464693135184</v>
          </cell>
          <cell r="Z117">
            <v>107.35251800000002</v>
          </cell>
        </row>
        <row r="118">
          <cell r="A118" t="str">
            <v>UBP356X368X133</v>
          </cell>
          <cell r="B118" t="str">
            <v>UBP</v>
          </cell>
          <cell r="C118">
            <v>352</v>
          </cell>
          <cell r="D118">
            <v>320.60000000000002</v>
          </cell>
          <cell r="E118">
            <v>373.8</v>
          </cell>
          <cell r="F118">
            <v>15.7</v>
          </cell>
          <cell r="G118">
            <v>15.6</v>
          </cell>
          <cell r="H118">
            <v>373.8</v>
          </cell>
          <cell r="I118">
            <v>15.7</v>
          </cell>
          <cell r="J118">
            <v>16738.68</v>
          </cell>
          <cell r="K118">
            <v>5491.2</v>
          </cell>
          <cell r="L118">
            <v>11737.32</v>
          </cell>
          <cell r="M118">
            <v>137.00876588</v>
          </cell>
          <cell r="N118">
            <v>136769255.80919999</v>
          </cell>
          <cell r="O118">
            <v>374945504.59240001</v>
          </cell>
          <cell r="P118">
            <v>731777.71968539315</v>
          </cell>
          <cell r="Q118">
            <v>2130372.1851840909</v>
          </cell>
          <cell r="R118">
            <v>176.00000000000003</v>
          </cell>
          <cell r="S118">
            <v>186.9</v>
          </cell>
          <cell r="T118">
            <v>141.85642846389325</v>
          </cell>
          <cell r="U118">
            <v>66.69330305615496</v>
          </cell>
          <cell r="V118">
            <v>1116357.858</v>
          </cell>
          <cell r="W118">
            <v>2374489.3620000007</v>
          </cell>
          <cell r="X118">
            <v>90.392758209321798</v>
          </cell>
          <cell r="Y118">
            <v>149.66611037552286</v>
          </cell>
          <cell r="Z118">
            <v>131.39863800000001</v>
          </cell>
        </row>
        <row r="119">
          <cell r="A119" t="str">
            <v>UBP356X368X152</v>
          </cell>
          <cell r="B119" t="str">
            <v>UBP</v>
          </cell>
          <cell r="C119">
            <v>356.4</v>
          </cell>
          <cell r="D119">
            <v>320.60000000000002</v>
          </cell>
          <cell r="E119">
            <v>376</v>
          </cell>
          <cell r="F119">
            <v>17.899999999999999</v>
          </cell>
          <cell r="G119">
            <v>17.8</v>
          </cell>
          <cell r="H119">
            <v>376</v>
          </cell>
          <cell r="I119">
            <v>17.899999999999999</v>
          </cell>
          <cell r="J119">
            <v>19167.48</v>
          </cell>
          <cell r="K119">
            <v>6343.92</v>
          </cell>
          <cell r="L119">
            <v>13460.8</v>
          </cell>
          <cell r="M119">
            <v>204.03598063999996</v>
          </cell>
          <cell r="N119">
            <v>158736847.10759997</v>
          </cell>
          <cell r="O119">
            <v>434831389.90439999</v>
          </cell>
          <cell r="P119">
            <v>844344.93142340414</v>
          </cell>
          <cell r="Q119">
            <v>2440131.2564781145</v>
          </cell>
          <cell r="R119">
            <v>178.20000000000005</v>
          </cell>
          <cell r="S119">
            <v>188</v>
          </cell>
          <cell r="T119">
            <v>142.72250718404302</v>
          </cell>
          <cell r="U119">
            <v>67.338529947598744</v>
          </cell>
          <cell r="V119">
            <v>1290709.926</v>
          </cell>
          <cell r="W119">
            <v>2735630.8020000011</v>
          </cell>
          <cell r="X119">
            <v>91.003137479547703</v>
          </cell>
          <cell r="Y119">
            <v>150.61836692293662</v>
          </cell>
          <cell r="Z119">
            <v>150.464718</v>
          </cell>
        </row>
        <row r="120">
          <cell r="A120" t="str">
            <v>UBP356X368X174</v>
          </cell>
          <cell r="B120" t="str">
            <v>UBP</v>
          </cell>
          <cell r="C120">
            <v>361.4</v>
          </cell>
          <cell r="D120">
            <v>320.60000000000002</v>
          </cell>
          <cell r="E120">
            <v>378.5</v>
          </cell>
          <cell r="F120">
            <v>20.399999999999999</v>
          </cell>
          <cell r="G120">
            <v>20.3</v>
          </cell>
          <cell r="H120">
            <v>378.5</v>
          </cell>
          <cell r="I120">
            <v>20.399999999999999</v>
          </cell>
          <cell r="J120">
            <v>21950.98</v>
          </cell>
          <cell r="K120">
            <v>7336.42</v>
          </cell>
          <cell r="L120">
            <v>15442.8</v>
          </cell>
          <cell r="M120">
            <v>303.6210514733333</v>
          </cell>
          <cell r="N120">
            <v>184587685.84968331</v>
          </cell>
          <cell r="O120">
            <v>505206539.34273338</v>
          </cell>
          <cell r="P120">
            <v>975364.25812250096</v>
          </cell>
          <cell r="Q120">
            <v>2795830.3228706885</v>
          </cell>
          <cell r="R120">
            <v>180.70000000000005</v>
          </cell>
          <cell r="S120">
            <v>189.25</v>
          </cell>
          <cell r="T120">
            <v>143.71240040307998</v>
          </cell>
          <cell r="U120">
            <v>68.074589995526395</v>
          </cell>
          <cell r="V120">
            <v>1494303.9635000001</v>
          </cell>
          <cell r="W120">
            <v>3154628.0270000007</v>
          </cell>
          <cell r="X120">
            <v>91.701070495779788</v>
          </cell>
          <cell r="Y120">
            <v>151.70766523690725</v>
          </cell>
          <cell r="Z120">
            <v>172.31519299999999</v>
          </cell>
        </row>
        <row r="121">
          <cell r="A121" t="str">
            <v>UC152X152X23</v>
          </cell>
          <cell r="B121" t="str">
            <v>UC</v>
          </cell>
          <cell r="C121">
            <v>152.4</v>
          </cell>
          <cell r="D121">
            <v>138.79999999999998</v>
          </cell>
          <cell r="E121">
            <v>152.19999999999999</v>
          </cell>
          <cell r="F121">
            <v>6.8</v>
          </cell>
          <cell r="G121">
            <v>5.8</v>
          </cell>
          <cell r="H121">
            <v>152.19999999999999</v>
          </cell>
          <cell r="I121">
            <v>6.8</v>
          </cell>
          <cell r="J121">
            <v>2874.9599999999996</v>
          </cell>
          <cell r="K121">
            <v>883.92</v>
          </cell>
          <cell r="L121">
            <v>2069.9199999999996</v>
          </cell>
          <cell r="M121">
            <v>4.0931548799999993</v>
          </cell>
          <cell r="N121">
            <v>3998037.263199999</v>
          </cell>
          <cell r="O121">
            <v>12270675.055999994</v>
          </cell>
          <cell r="P121">
            <v>52536.626323258861</v>
          </cell>
          <cell r="Q121">
            <v>161032.48104986869</v>
          </cell>
          <cell r="R121">
            <v>76.2</v>
          </cell>
          <cell r="S121">
            <v>76.099999999999994</v>
          </cell>
          <cell r="T121">
            <v>62.131321479255369</v>
          </cell>
          <cell r="U121">
            <v>27.801348192670503</v>
          </cell>
          <cell r="V121">
            <v>79927.763999999981</v>
          </cell>
          <cell r="W121">
            <v>178625.06399999998</v>
          </cell>
          <cell r="X121">
            <v>37.291299317856705</v>
          </cell>
          <cell r="Y121">
            <v>65.330852371497386</v>
          </cell>
          <cell r="Z121">
            <v>22.568435999999995</v>
          </cell>
        </row>
        <row r="122">
          <cell r="A122" t="str">
            <v>UC152X152X30</v>
          </cell>
          <cell r="B122" t="str">
            <v>UC</v>
          </cell>
          <cell r="C122">
            <v>157.6</v>
          </cell>
          <cell r="D122">
            <v>138.79999999999998</v>
          </cell>
          <cell r="E122">
            <v>152.9</v>
          </cell>
          <cell r="F122">
            <v>9.4</v>
          </cell>
          <cell r="G122">
            <v>6.5</v>
          </cell>
          <cell r="H122">
            <v>152.9</v>
          </cell>
          <cell r="I122">
            <v>9.4</v>
          </cell>
          <cell r="J122">
            <v>3776.7200000000003</v>
          </cell>
          <cell r="K122">
            <v>1024.3999999999999</v>
          </cell>
          <cell r="L122">
            <v>2874.5200000000004</v>
          </cell>
          <cell r="M122">
            <v>9.7370179066666687</v>
          </cell>
          <cell r="N122">
            <v>5603318.7552666683</v>
          </cell>
          <cell r="O122">
            <v>17253049.207466669</v>
          </cell>
          <cell r="P122">
            <v>73293.901311532609</v>
          </cell>
          <cell r="Q122">
            <v>218947.32496785113</v>
          </cell>
          <cell r="R122">
            <v>78.799999999999969</v>
          </cell>
          <cell r="S122">
            <v>76.45</v>
          </cell>
          <cell r="T122">
            <v>64.687949331695208</v>
          </cell>
          <cell r="U122">
            <v>29.481826028935163</v>
          </cell>
          <cell r="V122">
            <v>111344.60200000001</v>
          </cell>
          <cell r="W122">
            <v>244308.27199999994</v>
          </cell>
          <cell r="X122">
            <v>38.518136719439347</v>
          </cell>
          <cell r="Y122">
            <v>67.58892459053348</v>
          </cell>
          <cell r="Z122">
            <v>29.647252000000005</v>
          </cell>
        </row>
        <row r="123">
          <cell r="A123" t="str">
            <v>UC152X152X37</v>
          </cell>
          <cell r="B123" t="str">
            <v>UC</v>
          </cell>
          <cell r="C123">
            <v>161.80000000000001</v>
          </cell>
          <cell r="D123">
            <v>138.80000000000001</v>
          </cell>
          <cell r="E123">
            <v>154.4</v>
          </cell>
          <cell r="F123">
            <v>11.5</v>
          </cell>
          <cell r="G123">
            <v>8</v>
          </cell>
          <cell r="H123">
            <v>154.4</v>
          </cell>
          <cell r="I123">
            <v>11.5</v>
          </cell>
          <cell r="J123">
            <v>4661.6000000000004</v>
          </cell>
          <cell r="K123">
            <v>1294.4000000000001</v>
          </cell>
          <cell r="L123">
            <v>3551.2000000000003</v>
          </cell>
          <cell r="M123">
            <v>18.023726666666665</v>
          </cell>
          <cell r="N123">
            <v>7060783.4026666675</v>
          </cell>
          <cell r="O123">
            <v>21877314.466666676</v>
          </cell>
          <cell r="P123">
            <v>91460.924905008636</v>
          </cell>
          <cell r="Q123">
            <v>270424.15904408746</v>
          </cell>
          <cell r="R123">
            <v>80.900000000000006</v>
          </cell>
          <cell r="S123">
            <v>77.2</v>
          </cell>
          <cell r="T123">
            <v>65.514750300326071</v>
          </cell>
          <cell r="U123">
            <v>29.881825982495279</v>
          </cell>
          <cell r="V123">
            <v>139297.12</v>
          </cell>
          <cell r="W123">
            <v>305403.56000000006</v>
          </cell>
          <cell r="X123">
            <v>38.91875528823789</v>
          </cell>
          <cell r="Y123">
            <v>68.506140698670265</v>
          </cell>
          <cell r="Z123">
            <v>36.593559999999997</v>
          </cell>
        </row>
        <row r="124">
          <cell r="A124" t="str">
            <v>UC203X203X46</v>
          </cell>
          <cell r="B124" t="str">
            <v>UC</v>
          </cell>
          <cell r="C124">
            <v>203.2</v>
          </cell>
          <cell r="D124">
            <v>181.2</v>
          </cell>
          <cell r="E124">
            <v>203.6</v>
          </cell>
          <cell r="F124">
            <v>11</v>
          </cell>
          <cell r="G124">
            <v>7.2</v>
          </cell>
          <cell r="H124">
            <v>203.6</v>
          </cell>
          <cell r="I124">
            <v>11</v>
          </cell>
          <cell r="J124">
            <v>5783.84</v>
          </cell>
          <cell r="K124">
            <v>1463.04</v>
          </cell>
          <cell r="L124">
            <v>4479.2</v>
          </cell>
          <cell r="M124">
            <v>20.320524586666668</v>
          </cell>
          <cell r="N124">
            <v>15478644.247466665</v>
          </cell>
          <cell r="O124">
            <v>44981169.495466657</v>
          </cell>
          <cell r="P124">
            <v>152049.55056450554</v>
          </cell>
          <cell r="Q124">
            <v>442728.04621522303</v>
          </cell>
          <cell r="R124">
            <v>101.6</v>
          </cell>
          <cell r="S124">
            <v>101.80000000000001</v>
          </cell>
          <cell r="T124">
            <v>84.641226589947152</v>
          </cell>
          <cell r="U124">
            <v>39.824689479653664</v>
          </cell>
          <cell r="V124">
            <v>230339.63200000004</v>
          </cell>
          <cell r="W124">
            <v>489551.31199999998</v>
          </cell>
          <cell r="X124">
            <v>51.73188746576264</v>
          </cell>
          <cell r="Y124">
            <v>88.187541639348893</v>
          </cell>
          <cell r="Z124">
            <v>45.403143999999998</v>
          </cell>
        </row>
        <row r="125">
          <cell r="A125" t="str">
            <v>UC203X203X52</v>
          </cell>
          <cell r="B125" t="str">
            <v>UC</v>
          </cell>
          <cell r="C125">
            <v>206.2</v>
          </cell>
          <cell r="D125">
            <v>181.2</v>
          </cell>
          <cell r="E125">
            <v>204.3</v>
          </cell>
          <cell r="F125">
            <v>12.5</v>
          </cell>
          <cell r="G125">
            <v>7.9</v>
          </cell>
          <cell r="H125">
            <v>204.3</v>
          </cell>
          <cell r="I125">
            <v>12.5</v>
          </cell>
          <cell r="J125">
            <v>6538.98</v>
          </cell>
          <cell r="K125">
            <v>1628.98</v>
          </cell>
          <cell r="L125">
            <v>5107.5</v>
          </cell>
          <cell r="M125">
            <v>29.579518059999998</v>
          </cell>
          <cell r="N125">
            <v>17772389.695150003</v>
          </cell>
          <cell r="O125">
            <v>51891159.132599995</v>
          </cell>
          <cell r="P125">
            <v>173983.25692755752</v>
          </cell>
          <cell r="Q125">
            <v>503309.01195538312</v>
          </cell>
          <cell r="R125">
            <v>103.09999999999997</v>
          </cell>
          <cell r="S125">
            <v>102.15</v>
          </cell>
          <cell r="T125">
            <v>85.564938109613394</v>
          </cell>
          <cell r="U125">
            <v>40.326279557362163</v>
          </cell>
          <cell r="V125">
            <v>263692.73550000001</v>
          </cell>
          <cell r="W125">
            <v>559507.41899999976</v>
          </cell>
          <cell r="X125">
            <v>52.133623258163098</v>
          </cell>
          <cell r="Y125">
            <v>89.082353328561922</v>
          </cell>
          <cell r="Z125">
            <v>51.330992999999999</v>
          </cell>
        </row>
        <row r="126">
          <cell r="A126" t="str">
            <v>UC203X203X60</v>
          </cell>
          <cell r="B126" t="str">
            <v>UC</v>
          </cell>
          <cell r="C126">
            <v>209.6</v>
          </cell>
          <cell r="D126">
            <v>181.20000000000002</v>
          </cell>
          <cell r="E126">
            <v>205.8</v>
          </cell>
          <cell r="F126">
            <v>14.2</v>
          </cell>
          <cell r="G126">
            <v>9.4</v>
          </cell>
          <cell r="H126">
            <v>205.8</v>
          </cell>
          <cell r="I126">
            <v>14.2</v>
          </cell>
          <cell r="J126">
            <v>7548</v>
          </cell>
          <cell r="K126">
            <v>1970.24</v>
          </cell>
          <cell r="L126">
            <v>5844.72</v>
          </cell>
          <cell r="M126">
            <v>44.301038720000001</v>
          </cell>
          <cell r="N126">
            <v>20641305.716800004</v>
          </cell>
          <cell r="O126">
            <v>60548136.620800003</v>
          </cell>
          <cell r="P126">
            <v>200595.77956073862</v>
          </cell>
          <cell r="Q126">
            <v>577749.39523664129</v>
          </cell>
          <cell r="R126">
            <v>104.79999999999998</v>
          </cell>
          <cell r="S126">
            <v>102.89999999999999</v>
          </cell>
          <cell r="T126">
            <v>85.875427662957065</v>
          </cell>
          <cell r="U126">
            <v>40.370104928457856</v>
          </cell>
          <cell r="V126">
            <v>304713.55199999991</v>
          </cell>
          <cell r="W126">
            <v>648187.72799999989</v>
          </cell>
          <cell r="X126">
            <v>52.294093294890502</v>
          </cell>
          <cell r="Y126">
            <v>89.564198819773267</v>
          </cell>
          <cell r="Z126">
            <v>59.251800000000003</v>
          </cell>
        </row>
        <row r="127">
          <cell r="A127" t="str">
            <v>UC203X203X71</v>
          </cell>
          <cell r="B127" t="str">
            <v>UC</v>
          </cell>
          <cell r="C127">
            <v>215.8</v>
          </cell>
          <cell r="D127">
            <v>181.2</v>
          </cell>
          <cell r="E127">
            <v>206.4</v>
          </cell>
          <cell r="F127">
            <v>17.3</v>
          </cell>
          <cell r="G127">
            <v>10</v>
          </cell>
          <cell r="H127">
            <v>206.4</v>
          </cell>
          <cell r="I127">
            <v>17.3</v>
          </cell>
          <cell r="J127">
            <v>8953.44</v>
          </cell>
          <cell r="K127">
            <v>2158</v>
          </cell>
          <cell r="L127">
            <v>7141.4400000000005</v>
          </cell>
          <cell r="M127">
            <v>77.28538592000001</v>
          </cell>
          <cell r="N127">
            <v>25367783.315200001</v>
          </cell>
          <cell r="O127">
            <v>75483163.9648</v>
          </cell>
          <cell r="P127">
            <v>245811.85382945737</v>
          </cell>
          <cell r="Q127">
            <v>699565.93109175155</v>
          </cell>
          <cell r="R127">
            <v>107.9</v>
          </cell>
          <cell r="S127">
            <v>103.2</v>
          </cell>
          <cell r="T127">
            <v>88.331582051144579</v>
          </cell>
          <cell r="U127">
            <v>41.66312657481371</v>
          </cell>
          <cell r="V127">
            <v>373028.30400000006</v>
          </cell>
          <cell r="W127">
            <v>790871.52</v>
          </cell>
          <cell r="X127">
            <v>53.228753479016348</v>
          </cell>
          <cell r="Y127">
            <v>91.818476852073729</v>
          </cell>
          <cell r="Z127">
            <v>70.284503999999998</v>
          </cell>
        </row>
        <row r="128">
          <cell r="A128" t="str">
            <v>UC203X203X86</v>
          </cell>
          <cell r="B128" t="str">
            <v>UC</v>
          </cell>
          <cell r="C128">
            <v>222.2</v>
          </cell>
          <cell r="D128">
            <v>181.2</v>
          </cell>
          <cell r="E128">
            <v>209.1</v>
          </cell>
          <cell r="F128">
            <v>20.5</v>
          </cell>
          <cell r="G128">
            <v>12.7</v>
          </cell>
          <cell r="H128">
            <v>209.1</v>
          </cell>
          <cell r="I128">
            <v>20.5</v>
          </cell>
          <cell r="J128">
            <v>10874.34</v>
          </cell>
          <cell r="K128">
            <v>2821.9399999999996</v>
          </cell>
          <cell r="L128">
            <v>8573.1</v>
          </cell>
          <cell r="M128">
            <v>132.46707581999999</v>
          </cell>
          <cell r="N128">
            <v>31267599.117549993</v>
          </cell>
          <cell r="O128">
            <v>93791326.95979999</v>
          </cell>
          <cell r="P128">
            <v>299068.37989048299</v>
          </cell>
          <cell r="Q128">
            <v>844206.36327452736</v>
          </cell>
          <cell r="R128">
            <v>111.10000000000002</v>
          </cell>
          <cell r="S128">
            <v>104.55000000000001</v>
          </cell>
          <cell r="T128">
            <v>89.094446835394166</v>
          </cell>
          <cell r="U128">
            <v>41.884403053426695</v>
          </cell>
          <cell r="V128">
            <v>455465.23950000003</v>
          </cell>
          <cell r="W128">
            <v>968843.30700000026</v>
          </cell>
          <cell r="X128">
            <v>53.622346390443219</v>
          </cell>
          <cell r="Y128">
            <v>92.870949626166734</v>
          </cell>
          <cell r="Z128">
            <v>85.363568999999998</v>
          </cell>
        </row>
        <row r="129">
          <cell r="A129" t="str">
            <v>UC254X254X107</v>
          </cell>
          <cell r="B129" t="str">
            <v>UC</v>
          </cell>
          <cell r="C129">
            <v>266.7</v>
          </cell>
          <cell r="D129">
            <v>225.7</v>
          </cell>
          <cell r="E129">
            <v>258.8</v>
          </cell>
          <cell r="F129">
            <v>20.5</v>
          </cell>
          <cell r="G129">
            <v>12.8</v>
          </cell>
          <cell r="H129">
            <v>258.8</v>
          </cell>
          <cell r="I129">
            <v>20.5</v>
          </cell>
          <cell r="J129">
            <v>13499.760000000002</v>
          </cell>
          <cell r="K129">
            <v>3413.76</v>
          </cell>
          <cell r="L129">
            <v>10610.800000000001</v>
          </cell>
          <cell r="M129">
            <v>164.41719688000001</v>
          </cell>
          <cell r="N129">
            <v>59263128.963200018</v>
          </cell>
          <cell r="O129">
            <v>173427277.21219999</v>
          </cell>
          <cell r="P129">
            <v>457983.99507882545</v>
          </cell>
          <cell r="Q129">
            <v>1300542.0113400824</v>
          </cell>
          <cell r="R129">
            <v>133.35</v>
          </cell>
          <cell r="S129">
            <v>129.40000000000003</v>
          </cell>
          <cell r="T129">
            <v>108.83149389322475</v>
          </cell>
          <cell r="U129">
            <v>51.538948247968875</v>
          </cell>
          <cell r="V129">
            <v>695763.43200000038</v>
          </cell>
          <cell r="W129">
            <v>1469199.048</v>
          </cell>
          <cell r="X129">
            <v>66.256618145280001</v>
          </cell>
          <cell r="Y129">
            <v>113.34325460450343</v>
          </cell>
          <cell r="Z129">
            <v>105.97311600000002</v>
          </cell>
        </row>
        <row r="130">
          <cell r="A130" t="str">
            <v>UC254X254X132</v>
          </cell>
          <cell r="B130" t="str">
            <v>UC</v>
          </cell>
          <cell r="C130">
            <v>276.3</v>
          </cell>
          <cell r="D130">
            <v>225.7</v>
          </cell>
          <cell r="E130">
            <v>261.3</v>
          </cell>
          <cell r="F130">
            <v>25.3</v>
          </cell>
          <cell r="G130">
            <v>15.3</v>
          </cell>
          <cell r="H130">
            <v>261.3</v>
          </cell>
          <cell r="I130">
            <v>25.3</v>
          </cell>
          <cell r="J130">
            <v>16674.990000000002</v>
          </cell>
          <cell r="K130">
            <v>4227.3900000000003</v>
          </cell>
          <cell r="L130">
            <v>13221.78</v>
          </cell>
          <cell r="M130">
            <v>309.04970297000006</v>
          </cell>
          <cell r="N130">
            <v>75296746.501424998</v>
          </cell>
          <cell r="O130">
            <v>223610618.66442502</v>
          </cell>
          <cell r="P130">
            <v>576324.12171010324</v>
          </cell>
          <cell r="Q130">
            <v>1618607.4459965618</v>
          </cell>
          <cell r="R130">
            <v>138.15000000000003</v>
          </cell>
          <cell r="S130">
            <v>130.65000000000003</v>
          </cell>
          <cell r="T130">
            <v>111.1953149147316</v>
          </cell>
          <cell r="U130">
            <v>52.589015450683938</v>
          </cell>
          <cell r="V130">
            <v>876921.30675000022</v>
          </cell>
          <cell r="W130">
            <v>1854180.7642500005</v>
          </cell>
          <cell r="X130">
            <v>67.197840177739778</v>
          </cell>
          <cell r="Y130">
            <v>115.80129617466184</v>
          </cell>
          <cell r="Z130">
            <v>130.89867150000001</v>
          </cell>
        </row>
        <row r="131">
          <cell r="A131" t="str">
            <v>UC254X254X167</v>
          </cell>
          <cell r="B131" t="str">
            <v>UC</v>
          </cell>
          <cell r="C131">
            <v>289.10000000000002</v>
          </cell>
          <cell r="D131">
            <v>225.70000000000005</v>
          </cell>
          <cell r="E131">
            <v>265.2</v>
          </cell>
          <cell r="F131">
            <v>31.7</v>
          </cell>
          <cell r="G131">
            <v>19.2</v>
          </cell>
          <cell r="H131">
            <v>265.2</v>
          </cell>
          <cell r="I131">
            <v>31.7</v>
          </cell>
          <cell r="J131">
            <v>21147.120000000003</v>
          </cell>
          <cell r="K131">
            <v>5550.72</v>
          </cell>
          <cell r="L131">
            <v>16813.68</v>
          </cell>
          <cell r="M131">
            <v>616.44594056000005</v>
          </cell>
          <cell r="N131">
            <v>98676756.662399977</v>
          </cell>
          <cell r="O131">
            <v>298300204.6026001</v>
          </cell>
          <cell r="P131">
            <v>744168.60228054284</v>
          </cell>
          <cell r="Q131">
            <v>2063647.2127471468</v>
          </cell>
          <cell r="R131">
            <v>144.55000000000004</v>
          </cell>
          <cell r="S131">
            <v>132.6</v>
          </cell>
          <cell r="T131">
            <v>113.8895021166003</v>
          </cell>
          <cell r="U131">
            <v>53.6975009362977</v>
          </cell>
          <cell r="V131">
            <v>1135547.496</v>
          </cell>
          <cell r="W131">
            <v>2408434.9680000008</v>
          </cell>
          <cell r="X131">
            <v>68.309611979288988</v>
          </cell>
          <cell r="Y131">
            <v>118.76846970699734</v>
          </cell>
          <cell r="Z131">
            <v>166.00489200000004</v>
          </cell>
        </row>
        <row r="132">
          <cell r="A132" t="str">
            <v>UC254X254X73</v>
          </cell>
          <cell r="B132" t="str">
            <v>UC</v>
          </cell>
          <cell r="C132">
            <v>254.1</v>
          </cell>
          <cell r="D132">
            <v>225.70000000000002</v>
          </cell>
          <cell r="E132">
            <v>254.6</v>
          </cell>
          <cell r="F132">
            <v>14.2</v>
          </cell>
          <cell r="G132">
            <v>8.6</v>
          </cell>
          <cell r="H132">
            <v>254.6</v>
          </cell>
          <cell r="I132">
            <v>14.2</v>
          </cell>
          <cell r="J132">
            <v>9171.66</v>
          </cell>
          <cell r="K132">
            <v>2185.2599999999998</v>
          </cell>
          <cell r="L132">
            <v>7230.6399999999994</v>
          </cell>
          <cell r="M132">
            <v>53.384802959999988</v>
          </cell>
          <cell r="N132">
            <v>39070169.1818</v>
          </cell>
          <cell r="O132">
            <v>112395674.40904999</v>
          </cell>
          <cell r="P132">
            <v>306914.13339984289</v>
          </cell>
          <cell r="Q132">
            <v>884657.02014207002</v>
          </cell>
          <cell r="R132">
            <v>127.05000000000001</v>
          </cell>
          <cell r="S132">
            <v>127.3</v>
          </cell>
          <cell r="T132">
            <v>106.50605468366687</v>
          </cell>
          <cell r="U132">
            <v>50.634610201424827</v>
          </cell>
          <cell r="V132">
            <v>464403.429</v>
          </cell>
          <cell r="W132">
            <v>976837.32150000008</v>
          </cell>
          <cell r="X132">
            <v>65.267754685385583</v>
          </cell>
          <cell r="Y132">
            <v>110.70081682508544</v>
          </cell>
          <cell r="Z132">
            <v>71.997530999999995</v>
          </cell>
        </row>
        <row r="133">
          <cell r="A133" t="str">
            <v>UC254X254X89</v>
          </cell>
          <cell r="B133" t="str">
            <v>UC</v>
          </cell>
          <cell r="C133">
            <v>260.3</v>
          </cell>
          <cell r="D133">
            <v>225.7</v>
          </cell>
          <cell r="E133">
            <v>256.3</v>
          </cell>
          <cell r="F133">
            <v>17.3</v>
          </cell>
          <cell r="G133">
            <v>10.3</v>
          </cell>
          <cell r="H133">
            <v>256.3</v>
          </cell>
          <cell r="I133">
            <v>17.3</v>
          </cell>
          <cell r="J133">
            <v>11192.690000000002</v>
          </cell>
          <cell r="K133">
            <v>2681.09</v>
          </cell>
          <cell r="L133">
            <v>8867.9800000000014</v>
          </cell>
          <cell r="M133">
            <v>96.690873936666662</v>
          </cell>
          <cell r="N133">
            <v>48565123.800841674</v>
          </cell>
          <cell r="O133">
            <v>141001001.44184169</v>
          </cell>
          <cell r="P133">
            <v>378970.92314351676</v>
          </cell>
          <cell r="Q133">
            <v>1083373.042196248</v>
          </cell>
          <cell r="R133">
            <v>130.15</v>
          </cell>
          <cell r="S133">
            <v>128.15000000000003</v>
          </cell>
          <cell r="T133">
            <v>107.98399060011488</v>
          </cell>
          <cell r="U133">
            <v>51.301514358925353</v>
          </cell>
          <cell r="V133">
            <v>574201.94675000035</v>
          </cell>
          <cell r="W133">
            <v>1208631.3317500001</v>
          </cell>
          <cell r="X133">
            <v>65.871114630743108</v>
          </cell>
          <cell r="Y133">
            <v>112.23901866352871</v>
          </cell>
          <cell r="Z133">
            <v>87.862616500000016</v>
          </cell>
        </row>
        <row r="134">
          <cell r="A134" t="str">
            <v>UC305X305X118</v>
          </cell>
          <cell r="B134" t="str">
            <v>UC</v>
          </cell>
          <cell r="C134">
            <v>314.5</v>
          </cell>
          <cell r="D134">
            <v>277.10000000000002</v>
          </cell>
          <cell r="E134">
            <v>307.39999999999998</v>
          </cell>
          <cell r="F134">
            <v>18.7</v>
          </cell>
          <cell r="G134">
            <v>12</v>
          </cell>
          <cell r="H134">
            <v>307.39999999999998</v>
          </cell>
          <cell r="I134">
            <v>18.7</v>
          </cell>
          <cell r="J134">
            <v>14821.96</v>
          </cell>
          <cell r="K134">
            <v>3774</v>
          </cell>
          <cell r="L134">
            <v>11496.759999999998</v>
          </cell>
          <cell r="M134">
            <v>149.97102681333331</v>
          </cell>
          <cell r="N134">
            <v>90571867.148133308</v>
          </cell>
          <cell r="O134">
            <v>273096827.08963335</v>
          </cell>
          <cell r="P134">
            <v>589276.94956495322</v>
          </cell>
          <cell r="Q134">
            <v>1736704.782763964</v>
          </cell>
          <cell r="R134">
            <v>157.25</v>
          </cell>
          <cell r="S134">
            <v>153.69999999999999</v>
          </cell>
          <cell r="T134">
            <v>130.26104739184291</v>
          </cell>
          <cell r="U134">
            <v>60.282284259301726</v>
          </cell>
          <cell r="V134">
            <v>893501.6059999998</v>
          </cell>
          <cell r="W134">
            <v>1930724.0339999998</v>
          </cell>
          <cell r="X134">
            <v>78.170671380897858</v>
          </cell>
          <cell r="Y134">
            <v>135.73926984850314</v>
          </cell>
          <cell r="Z134">
            <v>116.352386</v>
          </cell>
        </row>
        <row r="135">
          <cell r="A135" t="str">
            <v>UC305X305X137</v>
          </cell>
          <cell r="B135" t="str">
            <v>UC</v>
          </cell>
          <cell r="C135">
            <v>320.5</v>
          </cell>
          <cell r="D135">
            <v>277.10000000000002</v>
          </cell>
          <cell r="E135">
            <v>309.2</v>
          </cell>
          <cell r="F135">
            <v>21.7</v>
          </cell>
          <cell r="G135">
            <v>13.8</v>
          </cell>
          <cell r="H135">
            <v>309.2</v>
          </cell>
          <cell r="I135">
            <v>21.7</v>
          </cell>
          <cell r="J135">
            <v>17243.259999999998</v>
          </cell>
          <cell r="K135">
            <v>4422.9000000000005</v>
          </cell>
          <cell r="L135">
            <v>13419.279999999999</v>
          </cell>
          <cell r="M135">
            <v>234.90811701333331</v>
          </cell>
          <cell r="N135">
            <v>106972806.01753333</v>
          </cell>
          <cell r="O135">
            <v>324518248.28338331</v>
          </cell>
          <cell r="P135">
            <v>691932.76854808105</v>
          </cell>
          <cell r="Q135">
            <v>2025074.8722832033</v>
          </cell>
          <cell r="R135">
            <v>160.24999999999991</v>
          </cell>
          <cell r="S135">
            <v>154.6</v>
          </cell>
          <cell r="T135">
            <v>131.63094719328006</v>
          </cell>
          <cell r="U135">
            <v>60.922532920109077</v>
          </cell>
          <cell r="V135">
            <v>1050503.075</v>
          </cell>
          <cell r="W135">
            <v>2269746.6464999984</v>
          </cell>
          <cell r="X135">
            <v>78.763862553828645</v>
          </cell>
          <cell r="Y135">
            <v>137.18602521479636</v>
          </cell>
          <cell r="Z135">
            <v>135.35959099999999</v>
          </cell>
        </row>
        <row r="136">
          <cell r="A136" t="str">
            <v>UC305X305X158</v>
          </cell>
          <cell r="B136" t="str">
            <v>UC</v>
          </cell>
          <cell r="C136">
            <v>327.10000000000002</v>
          </cell>
          <cell r="D136">
            <v>277.10000000000002</v>
          </cell>
          <cell r="E136">
            <v>311.2</v>
          </cell>
          <cell r="F136">
            <v>25</v>
          </cell>
          <cell r="G136">
            <v>15.8</v>
          </cell>
          <cell r="H136">
            <v>311.2</v>
          </cell>
          <cell r="I136">
            <v>25</v>
          </cell>
          <cell r="J136">
            <v>19938.18</v>
          </cell>
          <cell r="K136">
            <v>5168.18</v>
          </cell>
          <cell r="L136">
            <v>15560</v>
          </cell>
          <cell r="M136">
            <v>360.59896184000002</v>
          </cell>
          <cell r="N136">
            <v>125667334.60459998</v>
          </cell>
          <cell r="O136">
            <v>383843635.58115011</v>
          </cell>
          <cell r="P136">
            <v>807630.68511953717</v>
          </cell>
          <cell r="Q136">
            <v>2346949.7742656684</v>
          </cell>
          <cell r="R136">
            <v>163.55000000000001</v>
          </cell>
          <cell r="S136">
            <v>155.6</v>
          </cell>
          <cell r="T136">
            <v>133.09321209358126</v>
          </cell>
          <cell r="U136">
            <v>61.583444978428318</v>
          </cell>
          <cell r="V136">
            <v>1227861.811</v>
          </cell>
          <cell r="W136">
            <v>2653636.4194999998</v>
          </cell>
          <cell r="X136">
            <v>79.390483283464263</v>
          </cell>
          <cell r="Y136">
            <v>138.75045495053558</v>
          </cell>
          <cell r="Z136">
            <v>156.514713</v>
          </cell>
        </row>
        <row r="137">
          <cell r="A137" t="str">
            <v>UC305X305X198</v>
          </cell>
          <cell r="B137" t="str">
            <v>UC</v>
          </cell>
          <cell r="C137">
            <v>339.9</v>
          </cell>
          <cell r="D137">
            <v>277.10000000000002</v>
          </cell>
          <cell r="E137">
            <v>314.5</v>
          </cell>
          <cell r="F137">
            <v>31.4</v>
          </cell>
          <cell r="G137">
            <v>19.100000000000001</v>
          </cell>
          <cell r="H137">
            <v>314.5</v>
          </cell>
          <cell r="I137">
            <v>31.4</v>
          </cell>
          <cell r="J137">
            <v>25043.21</v>
          </cell>
          <cell r="K137">
            <v>6492.09</v>
          </cell>
          <cell r="L137">
            <v>19750.599999999999</v>
          </cell>
          <cell r="M137">
            <v>713.46995433666655</v>
          </cell>
          <cell r="N137">
            <v>162955631.72534168</v>
          </cell>
          <cell r="O137">
            <v>505415863.36134166</v>
          </cell>
          <cell r="P137">
            <v>1036283.8265522523</v>
          </cell>
          <cell r="Q137">
            <v>2973909.1695283419</v>
          </cell>
          <cell r="R137">
            <v>169.95</v>
          </cell>
          <cell r="S137">
            <v>157.25</v>
          </cell>
          <cell r="T137">
            <v>136.29145815372709</v>
          </cell>
          <cell r="U137">
            <v>63.017605879997006</v>
          </cell>
          <cell r="V137">
            <v>1578163.1377499998</v>
          </cell>
          <cell r="W137">
            <v>3413175.6077499995</v>
          </cell>
          <cell r="X137">
            <v>80.665845357183244</v>
          </cell>
          <cell r="Y137">
            <v>142.062494676169</v>
          </cell>
          <cell r="Z137">
            <v>196.58919850000001</v>
          </cell>
        </row>
        <row r="138">
          <cell r="A138" t="str">
            <v>UC305X305X240</v>
          </cell>
          <cell r="B138" t="str">
            <v>UC</v>
          </cell>
          <cell r="C138">
            <v>352.5</v>
          </cell>
          <cell r="D138">
            <v>277.10000000000002</v>
          </cell>
          <cell r="E138">
            <v>318.39999999999998</v>
          </cell>
          <cell r="F138">
            <v>37.700000000000003</v>
          </cell>
          <cell r="G138">
            <v>23</v>
          </cell>
          <cell r="H138">
            <v>318.39999999999998</v>
          </cell>
          <cell r="I138">
            <v>37.700000000000003</v>
          </cell>
          <cell r="J138">
            <v>30380.66</v>
          </cell>
          <cell r="K138">
            <v>8107.5</v>
          </cell>
          <cell r="L138">
            <v>24007.360000000001</v>
          </cell>
          <cell r="M138">
            <v>1249.7632131466669</v>
          </cell>
          <cell r="N138">
            <v>203100255.15846664</v>
          </cell>
          <cell r="O138">
            <v>638400873.97921669</v>
          </cell>
          <cell r="P138">
            <v>1275755.3715984086</v>
          </cell>
          <cell r="Q138">
            <v>3622132.6183217969</v>
          </cell>
          <cell r="R138">
            <v>176.25</v>
          </cell>
          <cell r="S138">
            <v>159.19999999999999</v>
          </cell>
          <cell r="T138">
            <v>138.91300654758655</v>
          </cell>
          <cell r="U138">
            <v>64.107637260020027</v>
          </cell>
          <cell r="V138">
            <v>1947632.331</v>
          </cell>
          <cell r="W138">
            <v>4220268.8215000005</v>
          </cell>
          <cell r="X138">
            <v>81.762965048508434</v>
          </cell>
          <cell r="Y138">
            <v>144.95998461915903</v>
          </cell>
          <cell r="Z138">
            <v>238.488181</v>
          </cell>
        </row>
        <row r="139">
          <cell r="A139" t="str">
            <v>UC305X305X283</v>
          </cell>
          <cell r="B139" t="str">
            <v>UC</v>
          </cell>
          <cell r="C139">
            <v>365.3</v>
          </cell>
          <cell r="D139">
            <v>277.09999999999997</v>
          </cell>
          <cell r="E139">
            <v>322.2</v>
          </cell>
          <cell r="F139">
            <v>44.1</v>
          </cell>
          <cell r="G139">
            <v>26.8</v>
          </cell>
          <cell r="H139">
            <v>322.2</v>
          </cell>
          <cell r="I139">
            <v>44.1</v>
          </cell>
          <cell r="J139">
            <v>35844.32</v>
          </cell>
          <cell r="K139">
            <v>9790.0400000000009</v>
          </cell>
          <cell r="L139">
            <v>28418.04</v>
          </cell>
          <cell r="M139">
            <v>2020.0513239866666</v>
          </cell>
          <cell r="N139">
            <v>246290940.91506663</v>
          </cell>
          <cell r="O139">
            <v>785092502.89666665</v>
          </cell>
          <cell r="P139">
            <v>1528807.8269091661</v>
          </cell>
          <cell r="Q139">
            <v>4298343.8428506246</v>
          </cell>
          <cell r="R139">
            <v>182.65</v>
          </cell>
          <cell r="S139">
            <v>161.1</v>
          </cell>
          <cell r="T139">
            <v>141.67914947193867</v>
          </cell>
          <cell r="U139">
            <v>65.249646192200046</v>
          </cell>
          <cell r="V139">
            <v>2338829.1979999999</v>
          </cell>
          <cell r="W139">
            <v>5078392.7710000006</v>
          </cell>
          <cell r="X139">
            <v>82.892272500874725</v>
          </cell>
          <cell r="Y139">
            <v>147.99609017445178</v>
          </cell>
          <cell r="Z139">
            <v>281.37791199999998</v>
          </cell>
        </row>
        <row r="140">
          <cell r="A140" t="str">
            <v>UC305X305X97</v>
          </cell>
          <cell r="B140" t="str">
            <v>UC</v>
          </cell>
          <cell r="C140">
            <v>307.89999999999998</v>
          </cell>
          <cell r="D140">
            <v>277.10000000000002</v>
          </cell>
          <cell r="E140">
            <v>305.3</v>
          </cell>
          <cell r="F140">
            <v>15.4</v>
          </cell>
          <cell r="G140">
            <v>9.9</v>
          </cell>
          <cell r="H140">
            <v>305.3</v>
          </cell>
          <cell r="I140">
            <v>15.4</v>
          </cell>
          <cell r="J140">
            <v>12146.53</v>
          </cell>
          <cell r="K140">
            <v>3048.21</v>
          </cell>
          <cell r="L140">
            <v>9403.24</v>
          </cell>
          <cell r="M140">
            <v>83.298075043333341</v>
          </cell>
          <cell r="N140">
            <v>73060575.838708341</v>
          </cell>
          <cell r="O140">
            <v>218865819.43810833</v>
          </cell>
          <cell r="P140">
            <v>478614.97437738837</v>
          </cell>
          <cell r="Q140">
            <v>1421668.2003124934</v>
          </cell>
          <cell r="R140">
            <v>153.95000000000005</v>
          </cell>
          <cell r="S140">
            <v>152.65</v>
          </cell>
          <cell r="T140">
            <v>128.86522033453178</v>
          </cell>
          <cell r="U140">
            <v>59.646000606757653</v>
          </cell>
          <cell r="V140">
            <v>724491.93575000006</v>
          </cell>
          <cell r="W140">
            <v>1565265.2647500006</v>
          </cell>
          <cell r="X140">
            <v>77.556005336466399</v>
          </cell>
          <cell r="Y140">
            <v>134.2341007291628</v>
          </cell>
          <cell r="Z140">
            <v>95.350260500000005</v>
          </cell>
        </row>
        <row r="141">
          <cell r="A141" t="str">
            <v>UC356X368X129</v>
          </cell>
          <cell r="B141" t="str">
            <v>UC</v>
          </cell>
          <cell r="C141">
            <v>355.6</v>
          </cell>
          <cell r="D141">
            <v>320.60000000000002</v>
          </cell>
          <cell r="E141">
            <v>368.6</v>
          </cell>
          <cell r="F141">
            <v>17.5</v>
          </cell>
          <cell r="G141">
            <v>10.4</v>
          </cell>
          <cell r="H141">
            <v>368.6</v>
          </cell>
          <cell r="I141">
            <v>17.5</v>
          </cell>
          <cell r="J141">
            <v>16235.24</v>
          </cell>
          <cell r="K141">
            <v>3698.2400000000002</v>
          </cell>
          <cell r="L141">
            <v>12901</v>
          </cell>
          <cell r="M141">
            <v>143.71875494666668</v>
          </cell>
          <cell r="N141">
            <v>146097281.77986673</v>
          </cell>
          <cell r="O141">
            <v>397571741.46386671</v>
          </cell>
          <cell r="P141">
            <v>792714.49690649332</v>
          </cell>
          <cell r="Q141">
            <v>2236061.5380419949</v>
          </cell>
          <cell r="R141">
            <v>177.7999999999999</v>
          </cell>
          <cell r="S141">
            <v>184.3</v>
          </cell>
          <cell r="T141">
            <v>150.79255902592132</v>
          </cell>
          <cell r="U141">
            <v>73.759068175154795</v>
          </cell>
          <cell r="V141">
            <v>1197496.1740000001</v>
          </cell>
          <cell r="W141">
            <v>2448153.385999999</v>
          </cell>
          <cell r="X141">
            <v>94.861876498383467</v>
          </cell>
          <cell r="Y141">
            <v>156.48704782753114</v>
          </cell>
          <cell r="Z141">
            <v>127.446634</v>
          </cell>
        </row>
        <row r="142">
          <cell r="A142" t="str">
            <v>UC356X368X153</v>
          </cell>
          <cell r="B142" t="str">
            <v>UC</v>
          </cell>
          <cell r="C142">
            <v>362</v>
          </cell>
          <cell r="D142">
            <v>320.60000000000002</v>
          </cell>
          <cell r="E142">
            <v>370.5</v>
          </cell>
          <cell r="F142">
            <v>20.7</v>
          </cell>
          <cell r="G142">
            <v>12.3</v>
          </cell>
          <cell r="H142">
            <v>370.5</v>
          </cell>
          <cell r="I142">
            <v>20.7</v>
          </cell>
          <cell r="J142">
            <v>19282.079999999998</v>
          </cell>
          <cell r="K142">
            <v>4452.6000000000004</v>
          </cell>
          <cell r="L142">
            <v>15338.699999999999</v>
          </cell>
          <cell r="M142">
            <v>238.96911743999999</v>
          </cell>
          <cell r="N142">
            <v>175511981.46960002</v>
          </cell>
          <cell r="O142">
            <v>481008952.39239991</v>
          </cell>
          <cell r="P142">
            <v>947433.09835141711</v>
          </cell>
          <cell r="Q142">
            <v>2657508.0242674029</v>
          </cell>
          <cell r="R142">
            <v>181</v>
          </cell>
          <cell r="S142">
            <v>185.24999999999997</v>
          </cell>
          <cell r="T142">
            <v>152.14183646162655</v>
          </cell>
          <cell r="U142">
            <v>74.311121051255853</v>
          </cell>
          <cell r="V142">
            <v>1432872.9809999992</v>
          </cell>
          <cell r="W142">
            <v>2933611.0619999999</v>
          </cell>
          <cell r="X142">
            <v>95.406166185106983</v>
          </cell>
          <cell r="Y142">
            <v>157.9427296719777</v>
          </cell>
          <cell r="Z142">
            <v>151.364328</v>
          </cell>
        </row>
        <row r="143">
          <cell r="A143" t="str">
            <v>UC356X368X177</v>
          </cell>
          <cell r="B143" t="str">
            <v>UC</v>
          </cell>
          <cell r="C143">
            <v>368.2</v>
          </cell>
          <cell r="D143">
            <v>320.59999999999997</v>
          </cell>
          <cell r="E143">
            <v>372.6</v>
          </cell>
          <cell r="F143">
            <v>23.8</v>
          </cell>
          <cell r="G143">
            <v>14.4</v>
          </cell>
          <cell r="H143">
            <v>372.6</v>
          </cell>
          <cell r="I143">
            <v>23.8</v>
          </cell>
          <cell r="J143">
            <v>22352.400000000001</v>
          </cell>
          <cell r="K143">
            <v>5302.08</v>
          </cell>
          <cell r="L143">
            <v>17735.760000000002</v>
          </cell>
          <cell r="M143">
            <v>366.78501216000001</v>
          </cell>
          <cell r="N143">
            <v>205268862.20400006</v>
          </cell>
          <cell r="O143">
            <v>566296039.52880001</v>
          </cell>
          <cell r="P143">
            <v>1101818.9060869568</v>
          </cell>
          <cell r="Q143">
            <v>3076024.1147680609</v>
          </cell>
          <cell r="R143">
            <v>184.09999999999994</v>
          </cell>
          <cell r="S143">
            <v>186.3</v>
          </cell>
          <cell r="T143">
            <v>153.18809470124006</v>
          </cell>
          <cell r="U143">
            <v>74.654441939120645</v>
          </cell>
          <cell r="V143">
            <v>1668705.9480000003</v>
          </cell>
          <cell r="W143">
            <v>3424121.5679999986</v>
          </cell>
          <cell r="X143">
            <v>95.82955186239036</v>
          </cell>
          <cell r="Y143">
            <v>159.16943763404478</v>
          </cell>
          <cell r="Z143">
            <v>175.46634</v>
          </cell>
        </row>
        <row r="144">
          <cell r="A144" t="str">
            <v>UC356X368X202</v>
          </cell>
          <cell r="B144" t="str">
            <v>UC</v>
          </cell>
          <cell r="C144">
            <v>374.6</v>
          </cell>
          <cell r="D144">
            <v>320.60000000000002</v>
          </cell>
          <cell r="E144">
            <v>374.7</v>
          </cell>
          <cell r="F144">
            <v>27</v>
          </cell>
          <cell r="G144">
            <v>16.5</v>
          </cell>
          <cell r="H144">
            <v>374.7</v>
          </cell>
          <cell r="I144">
            <v>27</v>
          </cell>
          <cell r="J144">
            <v>25523.7</v>
          </cell>
          <cell r="K144">
            <v>6180.9000000000005</v>
          </cell>
          <cell r="L144">
            <v>20233.8</v>
          </cell>
          <cell r="M144">
            <v>539.68718249999995</v>
          </cell>
          <cell r="N144">
            <v>236855626.35974997</v>
          </cell>
          <cell r="O144">
            <v>657730184.51900005</v>
          </cell>
          <cell r="P144">
            <v>1264241.4003722977</v>
          </cell>
          <cell r="Q144">
            <v>3511640.0668392954</v>
          </cell>
          <cell r="R144">
            <v>187.30000000000004</v>
          </cell>
          <cell r="S144">
            <v>187.35</v>
          </cell>
          <cell r="T144">
            <v>154.39062224520742</v>
          </cell>
          <cell r="U144">
            <v>75.11536542507551</v>
          </cell>
          <cell r="V144">
            <v>1917222.0524999998</v>
          </cell>
          <cell r="W144">
            <v>3940619.9250000007</v>
          </cell>
          <cell r="X144">
            <v>96.331880244443724</v>
          </cell>
          <cell r="Y144">
            <v>160.52847160225522</v>
          </cell>
          <cell r="Z144">
            <v>200.36104499999999</v>
          </cell>
        </row>
        <row r="145">
          <cell r="A145" t="str">
            <v>UC356X406X1086</v>
          </cell>
          <cell r="B145" t="str">
            <v>UC</v>
          </cell>
          <cell r="C145">
            <v>569</v>
          </cell>
          <cell r="D145">
            <v>319</v>
          </cell>
          <cell r="E145">
            <v>454</v>
          </cell>
          <cell r="F145">
            <v>125</v>
          </cell>
          <cell r="G145">
            <v>78</v>
          </cell>
          <cell r="H145">
            <v>454</v>
          </cell>
          <cell r="I145">
            <v>125</v>
          </cell>
          <cell r="J145">
            <v>138382</v>
          </cell>
          <cell r="K145">
            <v>44382</v>
          </cell>
          <cell r="L145">
            <v>113500</v>
          </cell>
          <cell r="M145">
            <v>64160.652933333324</v>
          </cell>
          <cell r="N145">
            <v>1962129007.3333333</v>
          </cell>
          <cell r="O145">
            <v>5952521891.833333</v>
          </cell>
          <cell r="P145">
            <v>8643740.1204111595</v>
          </cell>
          <cell r="Q145">
            <v>20922748.301698886</v>
          </cell>
          <cell r="R145">
            <v>284.5</v>
          </cell>
          <cell r="S145">
            <v>227</v>
          </cell>
          <cell r="T145">
            <v>196.42250798514257</v>
          </cell>
          <cell r="U145">
            <v>96.598177508635516</v>
          </cell>
          <cell r="V145">
            <v>13367449</v>
          </cell>
          <cell r="W145">
            <v>27181339.5</v>
          </cell>
          <cell r="X145">
            <v>119.07592876619256</v>
          </cell>
          <cell r="Y145">
            <v>207.4009298362366</v>
          </cell>
          <cell r="Z145">
            <v>1086.2987000000001</v>
          </cell>
        </row>
        <row r="146">
          <cell r="A146" t="str">
            <v>UC356X406X1202</v>
          </cell>
          <cell r="B146" t="str">
            <v>UC</v>
          </cell>
          <cell r="C146">
            <v>580</v>
          </cell>
          <cell r="D146">
            <v>320</v>
          </cell>
          <cell r="E146">
            <v>471</v>
          </cell>
          <cell r="F146">
            <v>130</v>
          </cell>
          <cell r="G146">
            <v>95</v>
          </cell>
          <cell r="H146">
            <v>471</v>
          </cell>
          <cell r="I146">
            <v>130</v>
          </cell>
          <cell r="J146">
            <v>152860</v>
          </cell>
          <cell r="K146">
            <v>55100</v>
          </cell>
          <cell r="L146">
            <v>122460</v>
          </cell>
          <cell r="M146">
            <v>78131.133333333331</v>
          </cell>
          <cell r="N146">
            <v>2286750738.333333</v>
          </cell>
          <cell r="O146">
            <v>6631415333.333334</v>
          </cell>
          <cell r="P146">
            <v>9710194.2179759368</v>
          </cell>
          <cell r="Q146">
            <v>22866949.425287358</v>
          </cell>
          <cell r="R146">
            <v>290</v>
          </cell>
          <cell r="S146">
            <v>235.5</v>
          </cell>
          <cell r="T146">
            <v>196.16315582886301</v>
          </cell>
          <cell r="U146">
            <v>99.055769985607739</v>
          </cell>
          <cell r="V146">
            <v>15141664.999999998</v>
          </cell>
          <cell r="W146">
            <v>29985500</v>
          </cell>
          <cell r="X146">
            <v>122.31014650177089</v>
          </cell>
          <cell r="Y146">
            <v>208.28413305384603</v>
          </cell>
          <cell r="Z146">
            <v>1199.951</v>
          </cell>
        </row>
        <row r="147">
          <cell r="A147" t="str">
            <v>UC356X406X1299</v>
          </cell>
          <cell r="B147" t="str">
            <v>UC</v>
          </cell>
          <cell r="C147">
            <v>600</v>
          </cell>
          <cell r="D147">
            <v>320</v>
          </cell>
          <cell r="E147">
            <v>476</v>
          </cell>
          <cell r="F147">
            <v>140</v>
          </cell>
          <cell r="G147">
            <v>100</v>
          </cell>
          <cell r="H147">
            <v>476</v>
          </cell>
          <cell r="I147">
            <v>140</v>
          </cell>
          <cell r="J147">
            <v>165280</v>
          </cell>
          <cell r="K147">
            <v>60000</v>
          </cell>
          <cell r="L147">
            <v>133280</v>
          </cell>
          <cell r="M147">
            <v>97742.93333333332</v>
          </cell>
          <cell r="N147">
            <v>2543170773.333333</v>
          </cell>
          <cell r="O147">
            <v>7541269333.333334</v>
          </cell>
          <cell r="P147">
            <v>10685591.484593837</v>
          </cell>
          <cell r="Q147">
            <v>25137564.444444448</v>
          </cell>
          <cell r="R147">
            <v>300</v>
          </cell>
          <cell r="S147">
            <v>238</v>
          </cell>
          <cell r="T147">
            <v>200.95837366892545</v>
          </cell>
          <cell r="U147">
            <v>100.80058083252662</v>
          </cell>
          <cell r="V147">
            <v>16660320</v>
          </cell>
          <cell r="W147">
            <v>33214399.999999996</v>
          </cell>
          <cell r="X147">
            <v>124.04452770347606</v>
          </cell>
          <cell r="Y147">
            <v>213.60532435265702</v>
          </cell>
          <cell r="Z147">
            <v>1297.4480000000001</v>
          </cell>
        </row>
        <row r="148">
          <cell r="A148" t="str">
            <v>UC356X406X235</v>
          </cell>
          <cell r="B148" t="str">
            <v>UC</v>
          </cell>
          <cell r="C148">
            <v>381</v>
          </cell>
          <cell r="D148">
            <v>320.60000000000002</v>
          </cell>
          <cell r="E148">
            <v>394.8</v>
          </cell>
          <cell r="F148">
            <v>30.2</v>
          </cell>
          <cell r="G148">
            <v>18.399999999999999</v>
          </cell>
          <cell r="H148">
            <v>394.8</v>
          </cell>
          <cell r="I148">
            <v>30.2</v>
          </cell>
          <cell r="J148">
            <v>29744.960000000003</v>
          </cell>
          <cell r="K148">
            <v>7010.4</v>
          </cell>
          <cell r="L148">
            <v>23845.920000000002</v>
          </cell>
          <cell r="M148">
            <v>791.52039530666661</v>
          </cell>
          <cell r="N148">
            <v>309899178.78826666</v>
          </cell>
          <cell r="O148">
            <v>785963334.47146678</v>
          </cell>
          <cell r="P148">
            <v>1569904.6544491726</v>
          </cell>
          <cell r="Q148">
            <v>4125791.7820024504</v>
          </cell>
          <cell r="R148">
            <v>190.50000000000006</v>
          </cell>
          <cell r="S148">
            <v>197.40000000000003</v>
          </cell>
          <cell r="T148">
            <v>156.50995745161541</v>
          </cell>
          <cell r="U148">
            <v>80.038026206792679</v>
          </cell>
          <cell r="V148">
            <v>2380727.8880000003</v>
          </cell>
          <cell r="W148">
            <v>4655382.4240000024</v>
          </cell>
          <cell r="X148">
            <v>102.07126991902395</v>
          </cell>
          <cell r="Y148">
            <v>162.55279772846455</v>
          </cell>
          <cell r="Z148">
            <v>233.49793600000004</v>
          </cell>
        </row>
        <row r="149">
          <cell r="A149" t="str">
            <v>UC356X406X287</v>
          </cell>
          <cell r="B149" t="str">
            <v>UC</v>
          </cell>
          <cell r="C149">
            <v>393.6</v>
          </cell>
          <cell r="D149">
            <v>320.60000000000002</v>
          </cell>
          <cell r="E149">
            <v>399</v>
          </cell>
          <cell r="F149">
            <v>36.5</v>
          </cell>
          <cell r="G149">
            <v>22.6</v>
          </cell>
          <cell r="H149">
            <v>399</v>
          </cell>
          <cell r="I149">
            <v>36.5</v>
          </cell>
          <cell r="J149">
            <v>36372.559999999998</v>
          </cell>
          <cell r="K149">
            <v>8895.36</v>
          </cell>
          <cell r="L149">
            <v>29127</v>
          </cell>
          <cell r="M149">
            <v>1416.8395991866666</v>
          </cell>
          <cell r="N149">
            <v>386729022.43546665</v>
          </cell>
          <cell r="O149">
            <v>993866303.28346682</v>
          </cell>
          <cell r="P149">
            <v>1938491.3405286549</v>
          </cell>
          <cell r="Q149">
            <v>5050133.6548956642</v>
          </cell>
          <cell r="R149">
            <v>196.8</v>
          </cell>
          <cell r="S149">
            <v>199.49999999999997</v>
          </cell>
          <cell r="T149">
            <v>158.94832489107176</v>
          </cell>
          <cell r="U149">
            <v>81.004902157010648</v>
          </cell>
          <cell r="V149">
            <v>2946355.6639999989</v>
          </cell>
          <cell r="W149">
            <v>5781357.4840000011</v>
          </cell>
          <cell r="X149">
            <v>103.11371837183079</v>
          </cell>
          <cell r="Y149">
            <v>165.30159672268087</v>
          </cell>
          <cell r="Z149">
            <v>285.52459599999997</v>
          </cell>
        </row>
        <row r="150">
          <cell r="A150" t="str">
            <v>UC356X406X340</v>
          </cell>
          <cell r="B150" t="str">
            <v>UC</v>
          </cell>
          <cell r="C150">
            <v>406.4</v>
          </cell>
          <cell r="D150">
            <v>320.60000000000002</v>
          </cell>
          <cell r="E150">
            <v>403</v>
          </cell>
          <cell r="F150">
            <v>42.9</v>
          </cell>
          <cell r="G150">
            <v>26.6</v>
          </cell>
          <cell r="H150">
            <v>403</v>
          </cell>
          <cell r="I150">
            <v>42.9</v>
          </cell>
          <cell r="J150">
            <v>43105.36</v>
          </cell>
          <cell r="K150">
            <v>10810.24</v>
          </cell>
          <cell r="L150">
            <v>34577.4</v>
          </cell>
          <cell r="M150">
            <v>2322.3545370533334</v>
          </cell>
          <cell r="N150">
            <v>468476249.9981333</v>
          </cell>
          <cell r="O150">
            <v>1220545540.5741334</v>
          </cell>
          <cell r="P150">
            <v>2324944.1687252275</v>
          </cell>
          <cell r="Q150">
            <v>6006621.7547939643</v>
          </cell>
          <cell r="R150">
            <v>203.19999999999996</v>
          </cell>
          <cell r="S150">
            <v>201.50000000000003</v>
          </cell>
          <cell r="T150">
            <v>161.64946642366516</v>
          </cell>
          <cell r="U150">
            <v>82.133265654201722</v>
          </cell>
          <cell r="V150">
            <v>3540383.9840000006</v>
          </cell>
          <cell r="W150">
            <v>6967958.4439999992</v>
          </cell>
          <cell r="X150">
            <v>104.25050107800449</v>
          </cell>
          <cell r="Y150">
            <v>168.27180600643769</v>
          </cell>
          <cell r="Z150">
            <v>338.37707599999999</v>
          </cell>
        </row>
        <row r="151">
          <cell r="A151" t="str">
            <v>UC356X406X393</v>
          </cell>
          <cell r="B151" t="str">
            <v>UC</v>
          </cell>
          <cell r="C151">
            <v>419</v>
          </cell>
          <cell r="D151">
            <v>320.60000000000002</v>
          </cell>
          <cell r="E151">
            <v>407</v>
          </cell>
          <cell r="F151">
            <v>49.2</v>
          </cell>
          <cell r="G151">
            <v>30.6</v>
          </cell>
          <cell r="H151">
            <v>407</v>
          </cell>
          <cell r="I151">
            <v>49.2</v>
          </cell>
          <cell r="J151">
            <v>49859.16</v>
          </cell>
          <cell r="K151">
            <v>12821.400000000001</v>
          </cell>
          <cell r="L151">
            <v>40048.800000000003</v>
          </cell>
          <cell r="M151">
            <v>3537.6585307200007</v>
          </cell>
          <cell r="N151">
            <v>553602474.99080002</v>
          </cell>
          <cell r="O151">
            <v>1461296716.6548004</v>
          </cell>
          <cell r="P151">
            <v>2720405.2825100739</v>
          </cell>
          <cell r="Q151">
            <v>6975163.3253212431</v>
          </cell>
          <cell r="R151">
            <v>209.5</v>
          </cell>
          <cell r="S151">
            <v>203.5</v>
          </cell>
          <cell r="T151">
            <v>164.28923940956889</v>
          </cell>
          <cell r="U151">
            <v>83.234748720195057</v>
          </cell>
          <cell r="V151">
            <v>4150014.654000001</v>
          </cell>
          <cell r="W151">
            <v>8191323.4740000013</v>
          </cell>
          <cell r="X151">
            <v>105.37231774357272</v>
          </cell>
          <cell r="Y151">
            <v>171.19722687329289</v>
          </cell>
          <cell r="Z151">
            <v>391.394406</v>
          </cell>
        </row>
        <row r="152">
          <cell r="A152" t="str">
            <v>UC356X406X467</v>
          </cell>
          <cell r="B152" t="str">
            <v>UC</v>
          </cell>
          <cell r="C152">
            <v>436.6</v>
          </cell>
          <cell r="D152">
            <v>320.60000000000002</v>
          </cell>
          <cell r="E152">
            <v>412.2</v>
          </cell>
          <cell r="F152">
            <v>58</v>
          </cell>
          <cell r="G152">
            <v>35.799999999999997</v>
          </cell>
          <cell r="H152">
            <v>412.2</v>
          </cell>
          <cell r="I152">
            <v>58</v>
          </cell>
          <cell r="J152">
            <v>59292.679999999993</v>
          </cell>
          <cell r="K152">
            <v>15630.279999999999</v>
          </cell>
          <cell r="L152">
            <v>47815.199999999997</v>
          </cell>
          <cell r="M152">
            <v>5852.0110089066666</v>
          </cell>
          <cell r="N152">
            <v>678244596.98626661</v>
          </cell>
          <cell r="O152">
            <v>1825146286.9990668</v>
          </cell>
          <cell r="P152">
            <v>3290851.998962963</v>
          </cell>
          <cell r="Q152">
            <v>8360725.0893223397</v>
          </cell>
          <cell r="R152">
            <v>218.3</v>
          </cell>
          <cell r="S152">
            <v>206.1</v>
          </cell>
          <cell r="T152">
            <v>168.17147381430559</v>
          </cell>
          <cell r="U152">
            <v>84.834752046964311</v>
          </cell>
          <cell r="V152">
            <v>5030079.8059999989</v>
          </cell>
          <cell r="W152">
            <v>9971337.3819999993</v>
          </cell>
          <cell r="X152">
            <v>106.95291630282928</v>
          </cell>
          <cell r="Y152">
            <v>175.44795046983043</v>
          </cell>
          <cell r="Z152">
            <v>465.44753799999995</v>
          </cell>
        </row>
        <row r="153">
          <cell r="A153" t="str">
            <v>UC356X406X509</v>
          </cell>
          <cell r="B153" t="str">
            <v>UC</v>
          </cell>
          <cell r="C153">
            <v>446</v>
          </cell>
          <cell r="D153">
            <v>320.60000000000002</v>
          </cell>
          <cell r="E153">
            <v>416</v>
          </cell>
          <cell r="F153">
            <v>62.7</v>
          </cell>
          <cell r="G153">
            <v>39.1</v>
          </cell>
          <cell r="H153">
            <v>416</v>
          </cell>
          <cell r="I153">
            <v>62.7</v>
          </cell>
          <cell r="J153">
            <v>64701.86</v>
          </cell>
          <cell r="K153">
            <v>17438.600000000002</v>
          </cell>
          <cell r="L153">
            <v>52166.400000000001</v>
          </cell>
          <cell r="M153">
            <v>7474.8527752866667</v>
          </cell>
          <cell r="N153">
            <v>753906071.2502166</v>
          </cell>
          <cell r="O153">
            <v>2040518269.162467</v>
          </cell>
          <cell r="P153">
            <v>3624548.4194721952</v>
          </cell>
          <cell r="Q153">
            <v>9150306.1397420038</v>
          </cell>
          <cell r="R153">
            <v>222.99999999999997</v>
          </cell>
          <cell r="S153">
            <v>208</v>
          </cell>
          <cell r="T153">
            <v>170.04778037292897</v>
          </cell>
          <cell r="U153">
            <v>85.74467135102455</v>
          </cell>
          <cell r="V153">
            <v>5547839.7215000009</v>
          </cell>
          <cell r="W153">
            <v>11002407.678999998</v>
          </cell>
          <cell r="X153">
            <v>107.94443004288712</v>
          </cell>
          <cell r="Y153">
            <v>177.58728223410537</v>
          </cell>
          <cell r="Z153">
            <v>507.90960100000001</v>
          </cell>
        </row>
        <row r="154">
          <cell r="A154" t="str">
            <v>UC356X406X551</v>
          </cell>
          <cell r="B154" t="str">
            <v>UC</v>
          </cell>
          <cell r="C154">
            <v>455.6</v>
          </cell>
          <cell r="D154">
            <v>320.60000000000002</v>
          </cell>
          <cell r="E154">
            <v>418.5</v>
          </cell>
          <cell r="F154">
            <v>67.5</v>
          </cell>
          <cell r="G154">
            <v>42.1</v>
          </cell>
          <cell r="H154">
            <v>418.5</v>
          </cell>
          <cell r="I154">
            <v>67.5</v>
          </cell>
          <cell r="J154">
            <v>69994.760000000009</v>
          </cell>
          <cell r="K154">
            <v>19180.760000000002</v>
          </cell>
          <cell r="L154">
            <v>56497.5</v>
          </cell>
          <cell r="M154">
            <v>9377.9804323866665</v>
          </cell>
          <cell r="N154">
            <v>826585162.33096671</v>
          </cell>
          <cell r="O154">
            <v>2264496433.1794667</v>
          </cell>
          <cell r="P154">
            <v>3950227.7769699725</v>
          </cell>
          <cell r="Q154">
            <v>9940721.8313409425</v>
          </cell>
          <cell r="R154">
            <v>227.8000000000001</v>
          </cell>
          <cell r="S154">
            <v>209.25000000000003</v>
          </cell>
          <cell r="T154">
            <v>172.08638566658425</v>
          </cell>
          <cell r="U154">
            <v>86.479467877309688</v>
          </cell>
          <cell r="V154">
            <v>6053109.5990000023</v>
          </cell>
          <cell r="W154">
            <v>12045145.264000006</v>
          </cell>
          <cell r="X154">
            <v>108.67034309367151</v>
          </cell>
          <cell r="Y154">
            <v>179.8676481512658</v>
          </cell>
          <cell r="Z154">
            <v>549.45886600000017</v>
          </cell>
        </row>
        <row r="155">
          <cell r="A155" t="str">
            <v>UC356X406X592</v>
          </cell>
          <cell r="B155" t="str">
            <v>UC</v>
          </cell>
          <cell r="C155">
            <v>465</v>
          </cell>
          <cell r="D155">
            <v>320.39999999999998</v>
          </cell>
          <cell r="E155">
            <v>421</v>
          </cell>
          <cell r="F155">
            <v>72.3</v>
          </cell>
          <cell r="G155">
            <v>45</v>
          </cell>
          <cell r="H155">
            <v>421</v>
          </cell>
          <cell r="I155">
            <v>72.3</v>
          </cell>
          <cell r="J155">
            <v>75294.599999999991</v>
          </cell>
          <cell r="K155">
            <v>20925</v>
          </cell>
          <cell r="L155">
            <v>60876.6</v>
          </cell>
          <cell r="M155">
            <v>11580.536413799999</v>
          </cell>
          <cell r="N155">
            <v>901585492.55000007</v>
          </cell>
          <cell r="O155">
            <v>2496854872.2779999</v>
          </cell>
          <cell r="P155">
            <v>4283066.4729216155</v>
          </cell>
          <cell r="Q155">
            <v>10739160.740980644</v>
          </cell>
          <cell r="R155">
            <v>232.49999999999991</v>
          </cell>
          <cell r="S155">
            <v>210.49999999999997</v>
          </cell>
          <cell r="T155">
            <v>174.08953909045263</v>
          </cell>
          <cell r="U155">
            <v>87.250143436581098</v>
          </cell>
          <cell r="V155">
            <v>6569464.6499999985</v>
          </cell>
          <cell r="W155">
            <v>13108002.209999993</v>
          </cell>
          <cell r="X155">
            <v>109.4262565101064</v>
          </cell>
          <cell r="Y155">
            <v>182.10200804461363</v>
          </cell>
          <cell r="Z155">
            <v>591.06260999999984</v>
          </cell>
        </row>
        <row r="156">
          <cell r="A156" t="str">
            <v>UC356X406X634</v>
          </cell>
          <cell r="B156" t="str">
            <v>UC</v>
          </cell>
          <cell r="C156">
            <v>474.6</v>
          </cell>
          <cell r="D156">
            <v>320.60000000000002</v>
          </cell>
          <cell r="E156">
            <v>424</v>
          </cell>
          <cell r="F156">
            <v>77</v>
          </cell>
          <cell r="G156">
            <v>47.6</v>
          </cell>
          <cell r="H156">
            <v>424</v>
          </cell>
          <cell r="I156">
            <v>77</v>
          </cell>
          <cell r="J156">
            <v>80556.56</v>
          </cell>
          <cell r="K156">
            <v>22590.960000000003</v>
          </cell>
          <cell r="L156">
            <v>65296</v>
          </cell>
          <cell r="M156">
            <v>14057.225014186666</v>
          </cell>
          <cell r="N156">
            <v>981102538.53546667</v>
          </cell>
          <cell r="O156">
            <v>2743565852.6434669</v>
          </cell>
          <cell r="P156">
            <v>4627842.162903145</v>
          </cell>
          <cell r="Q156">
            <v>11561592.299382498</v>
          </cell>
          <cell r="R156">
            <v>237.2999999999999</v>
          </cell>
          <cell r="S156">
            <v>212</v>
          </cell>
          <cell r="T156">
            <v>176.32305406288441</v>
          </cell>
          <cell r="U156">
            <v>88.173783289653883</v>
          </cell>
          <cell r="V156">
            <v>7102976.6639999999</v>
          </cell>
          <cell r="W156">
            <v>14203978.683999991</v>
          </cell>
          <cell r="X156">
            <v>110.35874259190761</v>
          </cell>
          <cell r="Y156">
            <v>184.54710563142208</v>
          </cell>
          <cell r="Z156">
            <v>632.36899600000004</v>
          </cell>
        </row>
        <row r="157">
          <cell r="A157" t="str">
            <v>UC356X406X677</v>
          </cell>
          <cell r="B157" t="str">
            <v>UC</v>
          </cell>
          <cell r="C157">
            <v>483</v>
          </cell>
          <cell r="D157">
            <v>320</v>
          </cell>
          <cell r="E157">
            <v>428</v>
          </cell>
          <cell r="F157">
            <v>81.5</v>
          </cell>
          <cell r="G157">
            <v>51.2</v>
          </cell>
          <cell r="H157">
            <v>428</v>
          </cell>
          <cell r="I157">
            <v>81.5</v>
          </cell>
          <cell r="J157">
            <v>86148</v>
          </cell>
          <cell r="K157">
            <v>24729.600000000002</v>
          </cell>
          <cell r="L157">
            <v>69764</v>
          </cell>
          <cell r="M157">
            <v>16877.986731999998</v>
          </cell>
          <cell r="N157">
            <v>1068549854.0799999</v>
          </cell>
          <cell r="O157">
            <v>2989954403</v>
          </cell>
          <cell r="P157">
            <v>4993223.617196261</v>
          </cell>
          <cell r="Q157">
            <v>12380763.573498964</v>
          </cell>
          <cell r="R157">
            <v>241.50000000000006</v>
          </cell>
          <cell r="S157">
            <v>214</v>
          </cell>
          <cell r="T157">
            <v>177.78524167711385</v>
          </cell>
          <cell r="U157">
            <v>89.084635743139714</v>
          </cell>
          <cell r="V157">
            <v>7674463.2000000002</v>
          </cell>
          <cell r="W157">
            <v>15315843.000000004</v>
          </cell>
          <cell r="X157">
            <v>111.37168618057366</v>
          </cell>
          <cell r="Y157">
            <v>186.29863934618737</v>
          </cell>
          <cell r="Z157">
            <v>676.26179999999999</v>
          </cell>
        </row>
        <row r="158">
          <cell r="A158" t="str">
            <v>UC356X406X744</v>
          </cell>
          <cell r="B158" t="str">
            <v>UC</v>
          </cell>
          <cell r="C158">
            <v>498</v>
          </cell>
          <cell r="D158">
            <v>320.20000000000005</v>
          </cell>
          <cell r="E158">
            <v>432</v>
          </cell>
          <cell r="F158">
            <v>88.9</v>
          </cell>
          <cell r="G158">
            <v>55.6</v>
          </cell>
          <cell r="H158">
            <v>432</v>
          </cell>
          <cell r="I158">
            <v>88.9</v>
          </cell>
          <cell r="J158">
            <v>94612.72</v>
          </cell>
          <cell r="K158">
            <v>27688.799999999999</v>
          </cell>
          <cell r="L158">
            <v>76809.600000000006</v>
          </cell>
          <cell r="M158">
            <v>22069.275061973338</v>
          </cell>
          <cell r="N158">
            <v>1199129220.2869334</v>
          </cell>
          <cell r="O158">
            <v>3416464405.9357338</v>
          </cell>
          <cell r="P158">
            <v>5551524.1679950617</v>
          </cell>
          <cell r="Q158">
            <v>13720740.586087285</v>
          </cell>
          <cell r="R158">
            <v>248.99999999999989</v>
          </cell>
          <cell r="S158">
            <v>216</v>
          </cell>
          <cell r="T158">
            <v>181.12303965048244</v>
          </cell>
          <cell r="U158">
            <v>90.293357679601655</v>
          </cell>
          <cell r="V158">
            <v>8542900.1680000015</v>
          </cell>
          <cell r="W158">
            <v>17136543.435999993</v>
          </cell>
          <cell r="X158">
            <v>112.57921833768694</v>
          </cell>
          <cell r="Y158">
            <v>190.02628856908615</v>
          </cell>
          <cell r="Z158">
            <v>742.70985199999996</v>
          </cell>
        </row>
        <row r="159">
          <cell r="A159" t="str">
            <v>UC356X406X818</v>
          </cell>
          <cell r="B159" t="str">
            <v>UC</v>
          </cell>
          <cell r="C159">
            <v>514</v>
          </cell>
          <cell r="D159">
            <v>320</v>
          </cell>
          <cell r="E159">
            <v>437</v>
          </cell>
          <cell r="F159">
            <v>97</v>
          </cell>
          <cell r="G159">
            <v>60.5</v>
          </cell>
          <cell r="H159">
            <v>437</v>
          </cell>
          <cell r="I159">
            <v>97</v>
          </cell>
          <cell r="J159">
            <v>104138</v>
          </cell>
          <cell r="K159">
            <v>31097</v>
          </cell>
          <cell r="L159">
            <v>84778</v>
          </cell>
          <cell r="M159">
            <v>28951.288066666664</v>
          </cell>
          <cell r="N159">
            <v>1355069360.1666665</v>
          </cell>
          <cell r="O159">
            <v>3917168760.666667</v>
          </cell>
          <cell r="P159">
            <v>6201690.4355453849</v>
          </cell>
          <cell r="Q159">
            <v>15241901.792477304</v>
          </cell>
          <cell r="R159">
            <v>257</v>
          </cell>
          <cell r="S159">
            <v>218.5</v>
          </cell>
          <cell r="T159">
            <v>184.61092972786111</v>
          </cell>
          <cell r="U159">
            <v>91.751488409610332</v>
          </cell>
          <cell r="V159">
            <v>9554816.5</v>
          </cell>
          <cell r="W159">
            <v>19225013</v>
          </cell>
          <cell r="X159">
            <v>114.07123576049767</v>
          </cell>
          <cell r="Y159">
            <v>193.94631163721243</v>
          </cell>
          <cell r="Z159">
            <v>817.48329999999999</v>
          </cell>
        </row>
        <row r="160">
          <cell r="A160" t="str">
            <v>UC356X406X900</v>
          </cell>
          <cell r="B160" t="str">
            <v>UC</v>
          </cell>
          <cell r="C160">
            <v>531</v>
          </cell>
          <cell r="D160">
            <v>319</v>
          </cell>
          <cell r="E160">
            <v>442</v>
          </cell>
          <cell r="F160">
            <v>106</v>
          </cell>
          <cell r="G160">
            <v>65.900000000000006</v>
          </cell>
          <cell r="H160">
            <v>442</v>
          </cell>
          <cell r="I160">
            <v>106</v>
          </cell>
          <cell r="J160">
            <v>114726.1</v>
          </cell>
          <cell r="K160">
            <v>34992.9</v>
          </cell>
          <cell r="L160">
            <v>93704</v>
          </cell>
          <cell r="M160">
            <v>38138.437670033338</v>
          </cell>
          <cell r="N160">
            <v>1533140270.1750834</v>
          </cell>
          <cell r="O160">
            <v>4497328588.5083332</v>
          </cell>
          <cell r="P160">
            <v>6937286.290384993</v>
          </cell>
          <cell r="Q160">
            <v>16939090.728844944</v>
          </cell>
          <cell r="R160">
            <v>265.50000000000006</v>
          </cell>
          <cell r="S160">
            <v>221</v>
          </cell>
          <cell r="T160">
            <v>188.1752493547676</v>
          </cell>
          <cell r="U160">
            <v>93.271113526041589</v>
          </cell>
          <cell r="V160">
            <v>10700631.0975</v>
          </cell>
          <cell r="W160">
            <v>21588612.475000005</v>
          </cell>
          <cell r="X160">
            <v>115.60053137114974</v>
          </cell>
          <cell r="Y160">
            <v>197.99133983716933</v>
          </cell>
          <cell r="Z160">
            <v>900.59988499999997</v>
          </cell>
        </row>
        <row r="161">
          <cell r="A161" t="str">
            <v>UC356X406X990</v>
          </cell>
          <cell r="B161" t="str">
            <v>UC</v>
          </cell>
          <cell r="C161">
            <v>550</v>
          </cell>
          <cell r="D161">
            <v>320</v>
          </cell>
          <cell r="E161">
            <v>448</v>
          </cell>
          <cell r="F161">
            <v>115</v>
          </cell>
          <cell r="G161">
            <v>71.900000000000006</v>
          </cell>
          <cell r="H161">
            <v>448</v>
          </cell>
          <cell r="I161">
            <v>115</v>
          </cell>
          <cell r="J161">
            <v>126048</v>
          </cell>
          <cell r="K161">
            <v>39545</v>
          </cell>
          <cell r="L161">
            <v>103040</v>
          </cell>
          <cell r="M161">
            <v>49388.212896000005</v>
          </cell>
          <cell r="N161">
            <v>1733290212.2400002</v>
          </cell>
          <cell r="O161">
            <v>5184329600</v>
          </cell>
          <cell r="P161">
            <v>7737902.7332142871</v>
          </cell>
          <cell r="Q161">
            <v>18852107.636363637</v>
          </cell>
          <cell r="R161">
            <v>275</v>
          </cell>
          <cell r="S161">
            <v>224</v>
          </cell>
          <cell r="T161">
            <v>192.40162477786239</v>
          </cell>
          <cell r="U161">
            <v>94.837274689007373</v>
          </cell>
          <cell r="V161">
            <v>11954048.800000001</v>
          </cell>
          <cell r="W161">
            <v>24251840</v>
          </cell>
          <cell r="X161">
            <v>117.26479879715956</v>
          </cell>
          <cell r="Y161">
            <v>202.804843430608</v>
          </cell>
          <cell r="Z161">
            <v>989.47680000000003</v>
          </cell>
        </row>
      </sheetData>
      <sheetData sheetId="3">
        <row r="7">
          <cell r="A7" t="str">
            <v>NB15_1</v>
          </cell>
          <cell r="B7">
            <v>21.3</v>
          </cell>
          <cell r="C7">
            <v>2</v>
          </cell>
          <cell r="D7">
            <v>17.3</v>
          </cell>
          <cell r="E7">
            <v>0.95193398996424328</v>
          </cell>
          <cell r="F7">
            <v>121.26547642856602</v>
          </cell>
          <cell r="G7">
            <v>77.2</v>
          </cell>
          <cell r="H7">
            <v>5706.9049025738541</v>
          </cell>
          <cell r="I7">
            <v>535.85961526515064</v>
          </cell>
          <cell r="J7">
            <v>747.64666666666687</v>
          </cell>
          <cell r="K7">
            <v>6.8601202613365322</v>
          </cell>
          <cell r="L7">
            <v>10.65</v>
          </cell>
          <cell r="M7" t="str">
            <v>PLASTIC</v>
          </cell>
          <cell r="N7">
            <v>1.3952286109426648</v>
          </cell>
          <cell r="O7">
            <v>8.9917302860679751</v>
          </cell>
          <cell r="P7">
            <v>34.174816084414061</v>
          </cell>
          <cell r="Q7">
            <v>12.561042402041931</v>
          </cell>
          <cell r="R7">
            <v>0.21070042424242427</v>
          </cell>
        </row>
        <row r="8">
          <cell r="A8" t="str">
            <v>NB15_2</v>
          </cell>
          <cell r="B8">
            <v>21.3</v>
          </cell>
          <cell r="C8">
            <v>2.6</v>
          </cell>
          <cell r="D8">
            <v>16.100000000000001</v>
          </cell>
          <cell r="E8">
            <v>1.1990422433176557</v>
          </cell>
          <cell r="F8">
            <v>152.74423481753576</v>
          </cell>
          <cell r="G8">
            <v>97.240000000000009</v>
          </cell>
          <cell r="H8">
            <v>6805.7103125888279</v>
          </cell>
          <cell r="I8">
            <v>639.03383216796499</v>
          </cell>
          <cell r="J8">
            <v>915.05266666666682</v>
          </cell>
          <cell r="K8">
            <v>6.6750468163152235</v>
          </cell>
          <cell r="L8">
            <v>8.1923076923076916</v>
          </cell>
          <cell r="M8" t="str">
            <v>PLASTIC</v>
          </cell>
          <cell r="N8">
            <v>1.4319314887637318</v>
          </cell>
          <cell r="O8">
            <v>10.776075838237404</v>
          </cell>
          <cell r="P8">
            <v>43.046102539487343</v>
          </cell>
          <cell r="Q8">
            <v>15.821706776872505</v>
          </cell>
          <cell r="R8">
            <v>0.25787847878787884</v>
          </cell>
        </row>
        <row r="9">
          <cell r="A9" t="str">
            <v>NB15_3</v>
          </cell>
          <cell r="B9">
            <v>21.3</v>
          </cell>
          <cell r="C9">
            <v>3.2</v>
          </cell>
          <cell r="D9">
            <v>14.9</v>
          </cell>
          <cell r="E9">
            <v>1.4283942149929787</v>
          </cell>
          <cell r="F9">
            <v>181.96104649592084</v>
          </cell>
          <cell r="G9">
            <v>115.84000000000002</v>
          </cell>
          <cell r="H9">
            <v>7684.4424448308582</v>
          </cell>
          <cell r="I9">
            <v>721.5438915334139</v>
          </cell>
          <cell r="J9">
            <v>1059.2746666666669</v>
          </cell>
          <cell r="K9">
            <v>6.4985575322528311</v>
          </cell>
          <cell r="L9">
            <v>6.65625</v>
          </cell>
          <cell r="M9" t="str">
            <v>PLASTIC</v>
          </cell>
          <cell r="N9">
            <v>1.4680668481795511</v>
          </cell>
          <cell r="O9">
            <v>12.223134436912138</v>
          </cell>
          <cell r="P9">
            <v>51.279931285214047</v>
          </cell>
          <cell r="Q9">
            <v>18.84807191518831</v>
          </cell>
          <cell r="R9">
            <v>0.29852286060606065</v>
          </cell>
        </row>
        <row r="10">
          <cell r="A10" t="str">
            <v>NB20_1</v>
          </cell>
          <cell r="B10">
            <v>26.9</v>
          </cell>
          <cell r="C10">
            <v>2.2999999999999998</v>
          </cell>
          <cell r="D10">
            <v>22.299999999999997</v>
          </cell>
          <cell r="E10">
            <v>1.3953478018698671</v>
          </cell>
          <cell r="F10">
            <v>177.75131234011047</v>
          </cell>
          <cell r="G10">
            <v>113.15999999999998</v>
          </cell>
          <cell r="H10">
            <v>13563.536077252556</v>
          </cell>
          <cell r="I10">
            <v>1008.4413440336474</v>
          </cell>
          <cell r="J10">
            <v>1395.9236666666668</v>
          </cell>
          <cell r="K10">
            <v>8.7353448701239031</v>
          </cell>
          <cell r="L10">
            <v>11.695652173913043</v>
          </cell>
          <cell r="M10" t="str">
            <v>PLASTIC</v>
          </cell>
          <cell r="N10">
            <v>1.3842388304739028</v>
          </cell>
          <cell r="O10">
            <v>20.107758053584259</v>
          </cell>
          <cell r="P10">
            <v>50.093551659485676</v>
          </cell>
          <cell r="Q10">
            <v>18.412015002785811</v>
          </cell>
          <cell r="R10">
            <v>0.39339666969696974</v>
          </cell>
        </row>
        <row r="11">
          <cell r="A11" t="str">
            <v>NB20_2</v>
          </cell>
          <cell r="B11">
            <v>26.9</v>
          </cell>
          <cell r="C11">
            <v>2.6</v>
          </cell>
          <cell r="D11">
            <v>21.7</v>
          </cell>
          <cell r="E11">
            <v>1.5581137172523545</v>
          </cell>
          <cell r="F11">
            <v>198.48582385380311</v>
          </cell>
          <cell r="G11">
            <v>126.35999999999999</v>
          </cell>
          <cell r="H11">
            <v>14818.207287085483</v>
          </cell>
          <cell r="I11">
            <v>1101.7254488539393</v>
          </cell>
          <cell r="J11">
            <v>1541.1326666666662</v>
          </cell>
          <cell r="K11">
            <v>8.6403848293927261</v>
          </cell>
          <cell r="L11">
            <v>10.346153846153845</v>
          </cell>
          <cell r="M11" t="str">
            <v>PLASTIC</v>
          </cell>
          <cell r="N11">
            <v>1.3988354977819715</v>
          </cell>
          <cell r="O11">
            <v>22.04819113050387</v>
          </cell>
          <cell r="P11">
            <v>55.936913995162683</v>
          </cell>
          <cell r="Q11">
            <v>20.559758004171222</v>
          </cell>
          <cell r="R11">
            <v>0.43431920606060587</v>
          </cell>
        </row>
        <row r="12">
          <cell r="A12" t="str">
            <v>NB20_3</v>
          </cell>
          <cell r="B12">
            <v>26.9</v>
          </cell>
          <cell r="C12">
            <v>3.2</v>
          </cell>
          <cell r="D12">
            <v>20.5</v>
          </cell>
          <cell r="E12">
            <v>1.8703283367587618</v>
          </cell>
          <cell r="F12">
            <v>238.2583868482499</v>
          </cell>
          <cell r="G12">
            <v>151.68</v>
          </cell>
          <cell r="H12">
            <v>17033.389898764941</v>
          </cell>
          <cell r="I12">
            <v>1266.4230408003675</v>
          </cell>
          <cell r="J12">
            <v>1808.330666666666</v>
          </cell>
          <cell r="K12">
            <v>8.4552498484669254</v>
          </cell>
          <cell r="L12">
            <v>8.4062499999999982</v>
          </cell>
          <cell r="M12" t="str">
            <v>PLASTIC</v>
          </cell>
          <cell r="N12">
            <v>1.4279041113495676</v>
          </cell>
          <cell r="O12">
            <v>25.520268292538034</v>
          </cell>
          <cell r="P12">
            <v>67.145545384506789</v>
          </cell>
          <cell r="Q12">
            <v>24.679519579555958</v>
          </cell>
          <cell r="R12">
            <v>0.50962046060606037</v>
          </cell>
        </row>
        <row r="13">
          <cell r="A13" t="str">
            <v>NB25_1</v>
          </cell>
          <cell r="B13">
            <v>33.700000000000003</v>
          </cell>
          <cell r="C13">
            <v>2.6</v>
          </cell>
          <cell r="D13">
            <v>28.500000000000004</v>
          </cell>
          <cell r="E13">
            <v>1.9941290784587749</v>
          </cell>
          <cell r="F13">
            <v>254.02918196927067</v>
          </cell>
          <cell r="G13">
            <v>161.72</v>
          </cell>
          <cell r="H13">
            <v>30927.100295326331</v>
          </cell>
          <cell r="I13">
            <v>1835.4362193072004</v>
          </cell>
          <cell r="J13">
            <v>2520.6046666666666</v>
          </cell>
          <cell r="K13">
            <v>11.033868315328041</v>
          </cell>
          <cell r="L13">
            <v>12.961538461538462</v>
          </cell>
          <cell r="M13" t="str">
            <v>PLASTIC</v>
          </cell>
          <cell r="N13">
            <v>1.3733000581290089</v>
          </cell>
          <cell r="O13">
            <v>40.93485155670303</v>
          </cell>
          <cell r="P13">
            <v>71.590042191339904</v>
          </cell>
          <cell r="Q13">
            <v>26.313105923033948</v>
          </cell>
          <cell r="R13">
            <v>0.71035222424242417</v>
          </cell>
        </row>
        <row r="14">
          <cell r="A14" t="str">
            <v>NB25_2</v>
          </cell>
          <cell r="B14">
            <v>33.700000000000003</v>
          </cell>
          <cell r="C14">
            <v>3.2</v>
          </cell>
          <cell r="D14">
            <v>27.300000000000004</v>
          </cell>
          <cell r="E14">
            <v>2.4069626274743565</v>
          </cell>
          <cell r="F14">
            <v>306.61944299036389</v>
          </cell>
          <cell r="G14">
            <v>195.20000000000005</v>
          </cell>
          <cell r="H14">
            <v>36046.564992250918</v>
          </cell>
          <cell r="I14">
            <v>2139.2620173442679</v>
          </cell>
          <cell r="J14">
            <v>2987.722666666667</v>
          </cell>
          <cell r="K14">
            <v>10.842566578075507</v>
          </cell>
          <cell r="L14">
            <v>10.53125</v>
          </cell>
          <cell r="M14" t="str">
            <v>PLASTIC</v>
          </cell>
          <cell r="N14">
            <v>1.3966137118517623</v>
          </cell>
          <cell r="O14">
            <v>48.260515405007574</v>
          </cell>
          <cell r="P14">
            <v>86.41093393364801</v>
          </cell>
          <cell r="Q14">
            <v>31.760563172002403</v>
          </cell>
          <cell r="R14">
            <v>0.84199456969696973</v>
          </cell>
        </row>
        <row r="15">
          <cell r="A15" t="str">
            <v>NB25_3</v>
          </cell>
          <cell r="B15">
            <v>33.700000000000003</v>
          </cell>
          <cell r="C15">
            <v>4</v>
          </cell>
          <cell r="D15">
            <v>25.700000000000003</v>
          </cell>
          <cell r="E15">
            <v>2.9297864768847699</v>
          </cell>
          <cell r="F15">
            <v>373.22120724646749</v>
          </cell>
          <cell r="G15">
            <v>237.60000000000005</v>
          </cell>
          <cell r="H15">
            <v>41898.279251997512</v>
          </cell>
          <cell r="I15">
            <v>2486.5447627298227</v>
          </cell>
          <cell r="J15">
            <v>3549.6933333333345</v>
          </cell>
          <cell r="K15">
            <v>10.5953409572321</v>
          </cell>
          <cell r="L15">
            <v>8.4250000000000007</v>
          </cell>
          <cell r="M15" t="str">
            <v>PLASTIC</v>
          </cell>
          <cell r="N15">
            <v>1.4275605999693917</v>
          </cell>
          <cell r="O15">
            <v>56.898952922836365</v>
          </cell>
          <cell r="P15">
            <v>105.1805220421863</v>
          </cell>
          <cell r="Q15">
            <v>38.659374024937343</v>
          </cell>
          <cell r="R15">
            <v>1.0003681212121216</v>
          </cell>
        </row>
        <row r="16">
          <cell r="A16" t="str">
            <v>NB32_1</v>
          </cell>
          <cell r="B16">
            <v>42.4</v>
          </cell>
          <cell r="C16">
            <v>2.6</v>
          </cell>
          <cell r="D16">
            <v>37.199999999999996</v>
          </cell>
          <cell r="E16">
            <v>2.5519722611787539</v>
          </cell>
          <cell r="F16">
            <v>325.09200779347179</v>
          </cell>
          <cell r="G16">
            <v>206.96</v>
          </cell>
          <cell r="H16">
            <v>64644.5457497319</v>
          </cell>
          <cell r="I16">
            <v>3049.2710259307501</v>
          </cell>
          <cell r="J16">
            <v>4124.3626666666678</v>
          </cell>
          <cell r="K16">
            <v>14.101418368376995</v>
          </cell>
          <cell r="L16">
            <v>16.307692307692307</v>
          </cell>
          <cell r="M16" t="str">
            <v>PLASTIC</v>
          </cell>
          <cell r="N16">
            <v>1.3525733303446714</v>
          </cell>
          <cell r="O16">
            <v>67.919048442255431</v>
          </cell>
          <cell r="P16">
            <v>91.616838559978405</v>
          </cell>
          <cell r="Q16">
            <v>33.674006936873035</v>
          </cell>
          <cell r="R16">
            <v>1.1623203878787882</v>
          </cell>
        </row>
        <row r="17">
          <cell r="A17" t="str">
            <v>NB32_2</v>
          </cell>
          <cell r="B17">
            <v>42.4</v>
          </cell>
          <cell r="C17">
            <v>3.2</v>
          </cell>
          <cell r="D17">
            <v>36</v>
          </cell>
          <cell r="E17">
            <v>3.0935388523604836</v>
          </cell>
          <cell r="F17">
            <v>394.08138246630364</v>
          </cell>
          <cell r="G17">
            <v>250.88</v>
          </cell>
          <cell r="H17">
            <v>76199.576113684467</v>
          </cell>
          <cell r="I17">
            <v>3594.3196280039842</v>
          </cell>
          <cell r="J17">
            <v>4928.1706666666651</v>
          </cell>
          <cell r="K17">
            <v>13.905394636614956</v>
          </cell>
          <cell r="L17">
            <v>13.249999999999998</v>
          </cell>
          <cell r="M17" t="str">
            <v>PLASTIC</v>
          </cell>
          <cell r="N17">
            <v>1.3710997286580775</v>
          </cell>
          <cell r="O17">
            <v>81.421389952279171</v>
          </cell>
          <cell r="P17">
            <v>111.05929869504919</v>
          </cell>
          <cell r="Q17">
            <v>40.820133650573567</v>
          </cell>
          <cell r="R17">
            <v>1.3888480969696964</v>
          </cell>
        </row>
        <row r="18">
          <cell r="A18" t="str">
            <v>NB32_3</v>
          </cell>
          <cell r="B18">
            <v>42.4</v>
          </cell>
          <cell r="C18">
            <v>4</v>
          </cell>
          <cell r="D18">
            <v>34.4</v>
          </cell>
          <cell r="E18">
            <v>3.7880067579924286</v>
          </cell>
          <cell r="F18">
            <v>482.54863159139222</v>
          </cell>
          <cell r="G18">
            <v>307.2</v>
          </cell>
          <cell r="H18">
            <v>89908.461038108202</v>
          </cell>
          <cell r="I18">
            <v>4240.9651433069912</v>
          </cell>
          <cell r="J18">
            <v>5919.5733333333328</v>
          </cell>
          <cell r="K18">
            <v>13.649908424601243</v>
          </cell>
          <cell r="L18">
            <v>10.6</v>
          </cell>
          <cell r="M18" t="str">
            <v>PLASTIC</v>
          </cell>
          <cell r="N18">
            <v>1.3958080609729813</v>
          </cell>
          <cell r="O18">
            <v>98.175112187443716</v>
          </cell>
          <cell r="P18">
            <v>135.9909779939378</v>
          </cell>
          <cell r="Q18">
            <v>49.983837123151311</v>
          </cell>
          <cell r="R18">
            <v>1.6682433939393935</v>
          </cell>
        </row>
        <row r="19">
          <cell r="A19" t="str">
            <v>NB40_1</v>
          </cell>
          <cell r="B19">
            <v>48.3</v>
          </cell>
          <cell r="C19">
            <v>2.9</v>
          </cell>
          <cell r="D19">
            <v>42.5</v>
          </cell>
          <cell r="E19">
            <v>3.2469333968573117</v>
          </cell>
          <cell r="F19">
            <v>413.62208877163209</v>
          </cell>
          <cell r="G19">
            <v>263.31999999999994</v>
          </cell>
          <cell r="H19">
            <v>107002.4832823883</v>
          </cell>
          <cell r="I19">
            <v>4430.7446493742573</v>
          </cell>
          <cell r="J19">
            <v>5985.4936666666645</v>
          </cell>
          <cell r="K19">
            <v>16.084037117589599</v>
          </cell>
          <cell r="L19">
            <v>16.655172413793103</v>
          </cell>
          <cell r="M19" t="str">
            <v>PLASTIC</v>
          </cell>
          <cell r="N19">
            <v>1.3509001624618517</v>
          </cell>
          <cell r="O19">
            <v>94.115511298478651</v>
          </cell>
          <cell r="P19">
            <v>116.56622501745994</v>
          </cell>
          <cell r="Q19">
            <v>42.844218721576176</v>
          </cell>
          <cell r="R19">
            <v>1.6868209424242417</v>
          </cell>
        </row>
        <row r="20">
          <cell r="A20" t="str">
            <v>NB40_2</v>
          </cell>
          <cell r="B20">
            <v>48.3</v>
          </cell>
          <cell r="C20">
            <v>3.2</v>
          </cell>
          <cell r="D20">
            <v>41.9</v>
          </cell>
          <cell r="E20">
            <v>3.5591480163637197</v>
          </cell>
          <cell r="F20">
            <v>453.39465176607894</v>
          </cell>
          <cell r="G20">
            <v>288.64</v>
          </cell>
          <cell r="H20">
            <v>115856.50210910085</v>
          </cell>
          <cell r="I20">
            <v>4797.3706877474478</v>
          </cell>
          <cell r="J20">
            <v>6519.7546666666649</v>
          </cell>
          <cell r="K20">
            <v>15.985344850831339</v>
          </cell>
          <cell r="L20">
            <v>15.093749999999998</v>
          </cell>
          <cell r="M20" t="str">
            <v>PLASTIC</v>
          </cell>
          <cell r="N20">
            <v>1.3590266608578341</v>
          </cell>
          <cell r="O20">
            <v>102.82556972818152</v>
          </cell>
          <cell r="P20">
            <v>127.77485640680406</v>
          </cell>
          <cell r="Q20">
            <v>46.963980296960912</v>
          </cell>
          <cell r="R20">
            <v>1.8373854060606054</v>
          </cell>
        </row>
        <row r="21">
          <cell r="A21" t="str">
            <v>NB40_3</v>
          </cell>
          <cell r="B21">
            <v>48.3</v>
          </cell>
          <cell r="C21">
            <v>4</v>
          </cell>
          <cell r="D21">
            <v>40.299999999999997</v>
          </cell>
          <cell r="E21">
            <v>4.3700182129964737</v>
          </cell>
          <cell r="F21">
            <v>556.69021821611125</v>
          </cell>
          <cell r="G21">
            <v>354.39999999999992</v>
          </cell>
          <cell r="H21">
            <v>137675.75372979927</v>
          </cell>
          <cell r="I21">
            <v>5700.8593676935516</v>
          </cell>
          <cell r="J21">
            <v>7871.293333333334</v>
          </cell>
          <cell r="K21">
            <v>15.726132709601558</v>
          </cell>
          <cell r="L21">
            <v>12.074999999999999</v>
          </cell>
          <cell r="M21" t="str">
            <v>PLASTIC</v>
          </cell>
          <cell r="N21">
            <v>1.3807204889037448</v>
          </cell>
          <cell r="O21">
            <v>125.11303279975515</v>
          </cell>
          <cell r="P21">
            <v>156.88542513363134</v>
          </cell>
          <cell r="Q21">
            <v>57.663645431135478</v>
          </cell>
          <cell r="R21">
            <v>2.2182735757575758</v>
          </cell>
        </row>
        <row r="22">
          <cell r="A22" t="str">
            <v>NB50_1</v>
          </cell>
          <cell r="B22">
            <v>60.3</v>
          </cell>
          <cell r="C22">
            <v>2.9</v>
          </cell>
          <cell r="D22">
            <v>54.5</v>
          </cell>
          <cell r="E22">
            <v>4.1051536779649718</v>
          </cell>
          <cell r="F22">
            <v>522.94951311655689</v>
          </cell>
          <cell r="G22">
            <v>332.91999999999996</v>
          </cell>
          <cell r="H22">
            <v>215923.89290515208</v>
          </cell>
          <cell r="I22">
            <v>7161.6548227247795</v>
          </cell>
          <cell r="J22">
            <v>9562.9336666666641</v>
          </cell>
          <cell r="K22">
            <v>20.319848670696341</v>
          </cell>
          <cell r="L22">
            <v>20.793103448275861</v>
          </cell>
          <cell r="M22" t="str">
            <v>PLASTIC</v>
          </cell>
          <cell r="N22">
            <v>1.3352966462893943</v>
          </cell>
          <cell r="O22">
            <v>130.21334099312151</v>
          </cell>
          <cell r="P22">
            <v>147.37668096921146</v>
          </cell>
          <cell r="Q22">
            <v>54.168681819790137</v>
          </cell>
          <cell r="R22">
            <v>2.6950085787878781</v>
          </cell>
        </row>
        <row r="23">
          <cell r="A23" t="str">
            <v>NB50_2</v>
          </cell>
          <cell r="B23">
            <v>60.3</v>
          </cell>
          <cell r="C23">
            <v>3.6</v>
          </cell>
          <cell r="D23">
            <v>53.099999999999994</v>
          </cell>
          <cell r="E23">
            <v>5.0339058557383769</v>
          </cell>
          <cell r="F23">
            <v>641.26189245074863</v>
          </cell>
          <cell r="G23">
            <v>408.24000000000007</v>
          </cell>
          <cell r="H23">
            <v>258737.14994339371</v>
          </cell>
          <cell r="I23">
            <v>8581.6633480395922</v>
          </cell>
          <cell r="J23">
            <v>11589.156000000008</v>
          </cell>
          <cell r="K23">
            <v>20.086842708599082</v>
          </cell>
          <cell r="L23">
            <v>16.75</v>
          </cell>
          <cell r="M23" t="str">
            <v>PLASTIC</v>
          </cell>
          <cell r="N23">
            <v>1.3504556785774464</v>
          </cell>
          <cell r="O23">
            <v>159.16131413565824</v>
          </cell>
          <cell r="P23">
            <v>180.71926059975641</v>
          </cell>
          <cell r="Q23">
            <v>66.423833551937804</v>
          </cell>
          <cell r="R23">
            <v>3.2660348727272748</v>
          </cell>
        </row>
        <row r="24">
          <cell r="A24" t="str">
            <v>NB50_3</v>
          </cell>
          <cell r="B24">
            <v>60.3</v>
          </cell>
          <cell r="C24">
            <v>4.5</v>
          </cell>
          <cell r="D24">
            <v>51.3</v>
          </cell>
          <cell r="E24">
            <v>6.1925032352337164</v>
          </cell>
          <cell r="F24">
            <v>788.85391531639698</v>
          </cell>
          <cell r="G24">
            <v>502.19999999999993</v>
          </cell>
          <cell r="H24">
            <v>309022.67458386294</v>
          </cell>
          <cell r="I24">
            <v>10249.50827807174</v>
          </cell>
          <cell r="J24">
            <v>14041.754999999999</v>
          </cell>
          <cell r="K24">
            <v>19.792328059124323</v>
          </cell>
          <cell r="L24">
            <v>13.399999999999999</v>
          </cell>
          <cell r="M24" t="str">
            <v>PLASTIC</v>
          </cell>
          <cell r="N24">
            <v>1.369993039572597</v>
          </cell>
          <cell r="O24">
            <v>194.96254956161346</v>
          </cell>
          <cell r="P24">
            <v>222.31337613462094</v>
          </cell>
          <cell r="Q24">
            <v>81.711858734526629</v>
          </cell>
          <cell r="R24">
            <v>3.9572218636363634</v>
          </cell>
        </row>
        <row r="25">
          <cell r="A25" t="str">
            <v>NB65_1</v>
          </cell>
          <cell r="B25">
            <v>76.099999999999994</v>
          </cell>
          <cell r="C25">
            <v>2.9</v>
          </cell>
          <cell r="D25">
            <v>70.3</v>
          </cell>
          <cell r="E25">
            <v>5.2351437147567239</v>
          </cell>
          <cell r="F25">
            <v>666.89728850404117</v>
          </cell>
          <cell r="G25">
            <v>424.55999999999995</v>
          </cell>
          <cell r="H25">
            <v>447375.54166877636</v>
          </cell>
          <cell r="I25">
            <v>11757.570083279275</v>
          </cell>
          <cell r="J25">
            <v>15547.025666666663</v>
          </cell>
          <cell r="K25">
            <v>25.900410228411435</v>
          </cell>
          <cell r="L25">
            <v>26.241379310344826</v>
          </cell>
          <cell r="M25" t="str">
            <v>PLASTIC</v>
          </cell>
          <cell r="N25">
            <v>1.322299212894037</v>
          </cell>
          <cell r="O25">
            <v>174.6396939926415</v>
          </cell>
          <cell r="P25">
            <v>187.9437813056843</v>
          </cell>
          <cell r="Q25">
            <v>69.079224899105185</v>
          </cell>
          <cell r="R25">
            <v>4.3814345060606037</v>
          </cell>
        </row>
        <row r="26">
          <cell r="A26" t="str">
            <v>NB65_2</v>
          </cell>
          <cell r="B26">
            <v>76.099999999999994</v>
          </cell>
          <cell r="C26">
            <v>3.6</v>
          </cell>
          <cell r="D26">
            <v>68.899999999999991</v>
          </cell>
          <cell r="E26">
            <v>6.4366521083074471</v>
          </cell>
          <cell r="F26">
            <v>819.95568258693595</v>
          </cell>
          <cell r="G26">
            <v>522</v>
          </cell>
          <cell r="H26">
            <v>540064.83528048848</v>
          </cell>
          <cell r="I26">
            <v>14193.556774782879</v>
          </cell>
          <cell r="J26">
            <v>18938.051999999996</v>
          </cell>
          <cell r="K26">
            <v>25.664201721464082</v>
          </cell>
          <cell r="L26">
            <v>21.138888888888886</v>
          </cell>
          <cell r="M26" t="str">
            <v>PLASTIC</v>
          </cell>
          <cell r="N26">
            <v>1.3342710569662475</v>
          </cell>
          <cell r="O26">
            <v>214.40954657960202</v>
          </cell>
          <cell r="P26">
            <v>231.07841963813649</v>
          </cell>
          <cell r="Q26">
            <v>84.933473236604769</v>
          </cell>
          <cell r="R26">
            <v>5.337087381818181</v>
          </cell>
        </row>
        <row r="27">
          <cell r="A27" t="str">
            <v>NB65_3</v>
          </cell>
          <cell r="B27">
            <v>76.099999999999994</v>
          </cell>
          <cell r="C27">
            <v>4.5</v>
          </cell>
          <cell r="D27">
            <v>67.099999999999994</v>
          </cell>
          <cell r="E27">
            <v>7.9459360509450558</v>
          </cell>
          <cell r="F27">
            <v>1012.2211529866313</v>
          </cell>
          <cell r="G27">
            <v>644.4</v>
          </cell>
          <cell r="H27">
            <v>651213.74405039055</v>
          </cell>
          <cell r="I27">
            <v>17114.684469129847</v>
          </cell>
          <cell r="J27">
            <v>23099.895</v>
          </cell>
          <cell r="K27">
            <v>25.364369694514391</v>
          </cell>
          <cell r="L27">
            <v>16.911111111111111</v>
          </cell>
          <cell r="M27" t="str">
            <v>PLASTIC</v>
          </cell>
          <cell r="N27">
            <v>1.3497119997547029</v>
          </cell>
          <cell r="O27">
            <v>264.18200419517729</v>
          </cell>
          <cell r="P27">
            <v>285.26232493259607</v>
          </cell>
          <cell r="Q27">
            <v>104.84890834036035</v>
          </cell>
          <cell r="R27">
            <v>6.5099704090909087</v>
          </cell>
        </row>
        <row r="28">
          <cell r="A28" t="str">
            <v>NB80_1</v>
          </cell>
          <cell r="B28">
            <v>88.9</v>
          </cell>
          <cell r="C28">
            <v>3.2</v>
          </cell>
          <cell r="D28">
            <v>82.5</v>
          </cell>
          <cell r="E28">
            <v>6.7631703991656504</v>
          </cell>
          <cell r="F28">
            <v>861.55036932046505</v>
          </cell>
          <cell r="G28">
            <v>548.48000000000013</v>
          </cell>
          <cell r="H28">
            <v>792058.79346903856</v>
          </cell>
          <cell r="I28">
            <v>17819.095466120103</v>
          </cell>
          <cell r="J28">
            <v>23513.290666666697</v>
          </cell>
          <cell r="K28">
            <v>30.32064065945838</v>
          </cell>
          <cell r="L28">
            <v>27.78125</v>
          </cell>
          <cell r="M28" t="str">
            <v>PLASTIC</v>
          </cell>
          <cell r="N28">
            <v>1.3195557940285527</v>
          </cell>
          <cell r="O28">
            <v>230.47801101348273</v>
          </cell>
          <cell r="P28">
            <v>242.80055862667649</v>
          </cell>
          <cell r="Q28">
            <v>89.241975863626422</v>
          </cell>
          <cell r="R28">
            <v>6.6264728242424313</v>
          </cell>
        </row>
        <row r="29">
          <cell r="A29" t="str">
            <v>NB80_2</v>
          </cell>
          <cell r="B29">
            <v>88.9</v>
          </cell>
          <cell r="C29">
            <v>4</v>
          </cell>
          <cell r="D29">
            <v>80.900000000000006</v>
          </cell>
          <cell r="E29">
            <v>8.3750461914988872</v>
          </cell>
          <cell r="F29">
            <v>1066.8848651590938</v>
          </cell>
          <cell r="G29">
            <v>679.2</v>
          </cell>
          <cell r="H29">
            <v>963398.36684474314</v>
          </cell>
          <cell r="I29">
            <v>21673.754034752375</v>
          </cell>
          <cell r="J29">
            <v>28853.373333333333</v>
          </cell>
          <cell r="K29">
            <v>30.049979201323918</v>
          </cell>
          <cell r="L29">
            <v>22.225000000000001</v>
          </cell>
          <cell r="M29" t="str">
            <v>PLASTIC</v>
          </cell>
          <cell r="N29">
            <v>1.3312586867539851</v>
          </cell>
          <cell r="O29">
            <v>285.10697209309518</v>
          </cell>
          <cell r="P29">
            <v>300.66755290847186</v>
          </cell>
          <cell r="Q29">
            <v>110.51113988946734</v>
          </cell>
          <cell r="R29">
            <v>8.1314052121212104</v>
          </cell>
        </row>
        <row r="30">
          <cell r="A30" t="str">
            <v>NB80_3</v>
          </cell>
          <cell r="B30">
            <v>88.9</v>
          </cell>
          <cell r="C30">
            <v>4.8</v>
          </cell>
          <cell r="D30">
            <v>79.300000000000011</v>
          </cell>
          <cell r="E30">
            <v>9.9553552608488527</v>
          </cell>
          <cell r="F30">
            <v>1268.1981224011276</v>
          </cell>
          <cell r="G30">
            <v>807.36</v>
          </cell>
          <cell r="H30">
            <v>1124867.955855005</v>
          </cell>
          <cell r="I30">
            <v>25306.365711023733</v>
          </cell>
          <cell r="J30">
            <v>33986.351999999992</v>
          </cell>
          <cell r="K30">
            <v>29.782230440314571</v>
          </cell>
          <cell r="L30">
            <v>18.520833333333336</v>
          </cell>
          <cell r="M30" t="str">
            <v>PLASTIC</v>
          </cell>
          <cell r="N30">
            <v>1.3429961610487262</v>
          </cell>
          <cell r="O30">
            <v>338.54193498125852</v>
          </cell>
          <cell r="P30">
            <v>357.40128904031775</v>
          </cell>
          <cell r="Q30">
            <v>131.36377193928203</v>
          </cell>
          <cell r="R30">
            <v>9.5779719272727242</v>
          </cell>
        </row>
        <row r="31">
          <cell r="A31" t="str">
            <v>NB90_1</v>
          </cell>
          <cell r="B31">
            <v>101.6</v>
          </cell>
          <cell r="C31">
            <v>3.6</v>
          </cell>
          <cell r="D31">
            <v>94.399999999999991</v>
          </cell>
          <cell r="E31">
            <v>8.7005780222638602</v>
          </cell>
          <cell r="F31">
            <v>1108.353888186479</v>
          </cell>
          <cell r="G31">
            <v>705.6</v>
          </cell>
          <cell r="H31">
            <v>1332374.3760667308</v>
          </cell>
          <cell r="I31">
            <v>26227.842048557693</v>
          </cell>
          <cell r="J31">
            <v>34589.952000000012</v>
          </cell>
          <cell r="K31">
            <v>34.671602212761968</v>
          </cell>
          <cell r="L31">
            <v>28.222222222222221</v>
          </cell>
          <cell r="M31" t="str">
            <v>PLASTIC</v>
          </cell>
          <cell r="N31">
            <v>1.3188256943122076</v>
          </cell>
          <cell r="O31">
            <v>300.693191092598</v>
          </cell>
          <cell r="P31">
            <v>312.35427757982592</v>
          </cell>
          <cell r="Q31">
            <v>114.80662589223817</v>
          </cell>
          <cell r="R31">
            <v>9.7480773818181827</v>
          </cell>
        </row>
        <row r="32">
          <cell r="A32" t="str">
            <v>NB90_2</v>
          </cell>
          <cell r="B32">
            <v>101.6</v>
          </cell>
          <cell r="C32">
            <v>4</v>
          </cell>
          <cell r="D32">
            <v>93.6</v>
          </cell>
          <cell r="E32">
            <v>9.6278505098974225</v>
          </cell>
          <cell r="F32">
            <v>1226.4777719614551</v>
          </cell>
          <cell r="G32">
            <v>780.8</v>
          </cell>
          <cell r="H32">
            <v>1462844.568173867</v>
          </cell>
          <cell r="I32">
            <v>28796.152916808405</v>
          </cell>
          <cell r="J32">
            <v>38124.373333333329</v>
          </cell>
          <cell r="K32">
            <v>34.535778549208942</v>
          </cell>
          <cell r="L32">
            <v>25.4</v>
          </cell>
          <cell r="M32" t="str">
            <v>PLASTIC</v>
          </cell>
          <cell r="N32">
            <v>1.3239398138867366</v>
          </cell>
          <cell r="O32">
            <v>332.61697615522689</v>
          </cell>
          <cell r="P32">
            <v>345.64373573459181</v>
          </cell>
          <cell r="Q32">
            <v>127.04225268800957</v>
          </cell>
          <cell r="R32">
            <v>10.744141575757574</v>
          </cell>
        </row>
        <row r="33">
          <cell r="A33" t="str">
            <v>NB90_3</v>
          </cell>
          <cell r="B33">
            <v>101.6</v>
          </cell>
          <cell r="C33">
            <v>4.8</v>
          </cell>
          <cell r="D33">
            <v>92</v>
          </cell>
          <cell r="E33">
            <v>11.458720442927097</v>
          </cell>
          <cell r="F33">
            <v>1459.7096105639614</v>
          </cell>
          <cell r="G33">
            <v>929.28</v>
          </cell>
          <cell r="H33">
            <v>1713932.6363397804</v>
          </cell>
          <cell r="I33">
            <v>33738.831424011427</v>
          </cell>
          <cell r="J33">
            <v>45014.015999999981</v>
          </cell>
          <cell r="K33">
            <v>34.266018152099313</v>
          </cell>
          <cell r="L33">
            <v>21.166666666666668</v>
          </cell>
          <cell r="M33" t="str">
            <v>PLASTIC</v>
          </cell>
          <cell r="N33">
            <v>1.3341901334485513</v>
          </cell>
          <cell r="O33">
            <v>395.57403208674907</v>
          </cell>
          <cell r="P33">
            <v>411.37270843166181</v>
          </cell>
          <cell r="Q33">
            <v>151.2011072975327</v>
          </cell>
          <cell r="R33">
            <v>12.685768145454539</v>
          </cell>
        </row>
        <row r="34">
          <cell r="A34" t="str">
            <v>NB100_1</v>
          </cell>
          <cell r="B34">
            <v>114.3</v>
          </cell>
          <cell r="C34">
            <v>3.6</v>
          </cell>
          <cell r="D34">
            <v>107.1</v>
          </cell>
          <cell r="E34">
            <v>9.8281019088225463</v>
          </cell>
          <cell r="F34">
            <v>1251.9875043086045</v>
          </cell>
          <cell r="G34">
            <v>797.04000000000008</v>
          </cell>
          <cell r="H34">
            <v>1919836.7637163252</v>
          </cell>
          <cell r="I34">
            <v>33592.944247004816</v>
          </cell>
          <cell r="J34">
            <v>44131.716000000051</v>
          </cell>
          <cell r="K34">
            <v>39.159050677972282</v>
          </cell>
          <cell r="L34">
            <v>31.75</v>
          </cell>
          <cell r="M34" t="str">
            <v>PLASTIC</v>
          </cell>
          <cell r="N34">
            <v>1.3137198000718524</v>
          </cell>
          <cell r="O34">
            <v>343.22454015600823</v>
          </cell>
          <cell r="P34">
            <v>352.83284212333393</v>
          </cell>
          <cell r="Q34">
            <v>129.6846274109262</v>
          </cell>
          <cell r="R34">
            <v>12.437119963636377</v>
          </cell>
        </row>
        <row r="35">
          <cell r="A35" t="str">
            <v>NB100_2</v>
          </cell>
          <cell r="B35">
            <v>114.3</v>
          </cell>
          <cell r="C35">
            <v>4.5</v>
          </cell>
          <cell r="D35">
            <v>105.3</v>
          </cell>
          <cell r="E35">
            <v>12.185248301588926</v>
          </cell>
          <cell r="F35">
            <v>1552.2609301387167</v>
          </cell>
          <cell r="G35">
            <v>988.19999999999993</v>
          </cell>
          <cell r="H35">
            <v>2343194.1435031099</v>
          </cell>
          <cell r="I35">
            <v>41000.772414752581</v>
          </cell>
          <cell r="J35">
            <v>54282.554999999971</v>
          </cell>
          <cell r="K35">
            <v>38.852750867860046</v>
          </cell>
          <cell r="L35">
            <v>25.4</v>
          </cell>
          <cell r="M35" t="str">
            <v>PLASTIC</v>
          </cell>
          <cell r="N35">
            <v>1.3239398138867364</v>
          </cell>
          <cell r="O35">
            <v>425.2792604053804</v>
          </cell>
          <cell r="P35">
            <v>437.45535303909287</v>
          </cell>
          <cell r="Q35">
            <v>160.78785105826211</v>
          </cell>
          <cell r="R35">
            <v>15.297810954545444</v>
          </cell>
        </row>
        <row r="36">
          <cell r="A36" t="str">
            <v>NB100_3</v>
          </cell>
          <cell r="B36">
            <v>114.3</v>
          </cell>
          <cell r="C36">
            <v>5.4</v>
          </cell>
          <cell r="D36">
            <v>103.5</v>
          </cell>
          <cell r="E36">
            <v>14.502443060579608</v>
          </cell>
          <cell r="F36">
            <v>1847.4449758700139</v>
          </cell>
          <cell r="G36">
            <v>1176.1200000000001</v>
          </cell>
          <cell r="H36">
            <v>2745388.6784729743</v>
          </cell>
          <cell r="I36">
            <v>48038.297086141283</v>
          </cell>
          <cell r="J36">
            <v>64092.221999999987</v>
          </cell>
          <cell r="K36">
            <v>38.549270421111729</v>
          </cell>
          <cell r="L36">
            <v>21.166666666666664</v>
          </cell>
          <cell r="M36" t="str">
            <v>PLASTIC</v>
          </cell>
          <cell r="N36">
            <v>1.3341901334485513</v>
          </cell>
          <cell r="O36">
            <v>505.83572759030994</v>
          </cell>
          <cell r="P36">
            <v>520.6435841088221</v>
          </cell>
          <cell r="Q36">
            <v>191.36390142343984</v>
          </cell>
          <cell r="R36">
            <v>18.062353472727271</v>
          </cell>
        </row>
        <row r="37">
          <cell r="A37" t="str">
            <v>NB110_1</v>
          </cell>
          <cell r="B37">
            <v>127</v>
          </cell>
          <cell r="C37">
            <v>4.5</v>
          </cell>
          <cell r="D37">
            <v>118</v>
          </cell>
          <cell r="E37">
            <v>13.594653159787283</v>
          </cell>
          <cell r="F37">
            <v>1731.8029502913735</v>
          </cell>
          <cell r="G37">
            <v>1102.5</v>
          </cell>
          <cell r="H37">
            <v>3252867.1290691653</v>
          </cell>
          <cell r="I37">
            <v>51226.254001089219</v>
          </cell>
          <cell r="J37">
            <v>67558.5</v>
          </cell>
          <cell r="K37">
            <v>43.339502765952446</v>
          </cell>
          <cell r="L37">
            <v>28.222222222222221</v>
          </cell>
          <cell r="M37" t="str">
            <v>PLASTIC</v>
          </cell>
          <cell r="N37">
            <v>1.3188256943122079</v>
          </cell>
          <cell r="O37">
            <v>478.29921631373531</v>
          </cell>
          <cell r="P37">
            <v>488.05355871847797</v>
          </cell>
          <cell r="Q37">
            <v>179.38535295662214</v>
          </cell>
          <cell r="R37">
            <v>19.039213636363634</v>
          </cell>
        </row>
        <row r="38">
          <cell r="A38" t="str">
            <v>NB110_2</v>
          </cell>
          <cell r="B38">
            <v>127</v>
          </cell>
          <cell r="C38">
            <v>4.8</v>
          </cell>
          <cell r="D38">
            <v>117.4</v>
          </cell>
          <cell r="E38">
            <v>14.465450807083586</v>
          </cell>
          <cell r="F38">
            <v>1842.7325868896289</v>
          </cell>
          <cell r="G38">
            <v>1173.1199999999999</v>
          </cell>
          <cell r="H38">
            <v>3444960.9302013558</v>
          </cell>
          <cell r="I38">
            <v>54251.353231517416</v>
          </cell>
          <cell r="J38">
            <v>71714.49599999997</v>
          </cell>
          <cell r="K38">
            <v>43.237541558233843</v>
          </cell>
          <cell r="L38">
            <v>26.458333333333336</v>
          </cell>
          <cell r="M38" t="str">
            <v>PLASTIC</v>
          </cell>
          <cell r="N38">
            <v>1.3218932197683377</v>
          </cell>
          <cell r="O38">
            <v>508.85444125658302</v>
          </cell>
          <cell r="P38">
            <v>519.31554721434986</v>
          </cell>
          <cell r="Q38">
            <v>190.87577801403404</v>
          </cell>
          <cell r="R38">
            <v>20.210448872727262</v>
          </cell>
        </row>
        <row r="39">
          <cell r="A39" t="str">
            <v>NB110_3</v>
          </cell>
          <cell r="B39">
            <v>127</v>
          </cell>
          <cell r="C39">
            <v>5.4</v>
          </cell>
          <cell r="D39">
            <v>116.2</v>
          </cell>
          <cell r="E39">
            <v>16.193728890417635</v>
          </cell>
          <cell r="F39">
            <v>2062.8954000532017</v>
          </cell>
          <cell r="G39">
            <v>1313.28</v>
          </cell>
          <cell r="H39">
            <v>3820410.0795595269</v>
          </cell>
          <cell r="I39">
            <v>60163.938260779949</v>
          </cell>
          <cell r="J39">
            <v>79899.911999999968</v>
          </cell>
          <cell r="K39">
            <v>43.034462933792952</v>
          </cell>
          <cell r="L39">
            <v>23.518518518518515</v>
          </cell>
          <cell r="M39" t="str">
            <v>PLASTIC</v>
          </cell>
          <cell r="N39">
            <v>1.3280365998262058</v>
          </cell>
          <cell r="O39">
            <v>569.46627617112415</v>
          </cell>
          <cell r="P39">
            <v>581.36143092408406</v>
          </cell>
          <cell r="Q39">
            <v>213.68090370147183</v>
          </cell>
          <cell r="R39">
            <v>22.51724792727272</v>
          </cell>
        </row>
        <row r="40">
          <cell r="A40" t="str">
            <v>NB125_1</v>
          </cell>
          <cell r="B40">
            <v>139.69999999999999</v>
          </cell>
          <cell r="C40">
            <v>4.5</v>
          </cell>
          <cell r="D40">
            <v>130.69999999999999</v>
          </cell>
          <cell r="E40">
            <v>15.004058017985635</v>
          </cell>
          <cell r="F40">
            <v>1911.34497044403</v>
          </cell>
          <cell r="G40">
            <v>1216.8</v>
          </cell>
          <cell r="H40">
            <v>4372031.9880245887</v>
          </cell>
          <cell r="I40">
            <v>62591.724953823752</v>
          </cell>
          <cell r="J40">
            <v>82286.054999999935</v>
          </cell>
          <cell r="K40">
            <v>47.826888357910114</v>
          </cell>
          <cell r="L40">
            <v>31.044444444444441</v>
          </cell>
          <cell r="M40" t="str">
            <v>PLASTIC</v>
          </cell>
          <cell r="N40">
            <v>1.3146475042939849</v>
          </cell>
          <cell r="O40">
            <v>531.22973252189297</v>
          </cell>
          <cell r="P40">
            <v>538.65176439786296</v>
          </cell>
          <cell r="Q40">
            <v>197.98285485498215</v>
          </cell>
          <cell r="R40">
            <v>23.189706409090888</v>
          </cell>
        </row>
        <row r="41">
          <cell r="A41" t="str">
            <v>NB125_2</v>
          </cell>
          <cell r="B41">
            <v>139.69999999999999</v>
          </cell>
          <cell r="C41">
            <v>4.8</v>
          </cell>
          <cell r="D41">
            <v>130.1</v>
          </cell>
          <cell r="E41">
            <v>15.968815989161831</v>
          </cell>
          <cell r="F41">
            <v>2034.2440750524624</v>
          </cell>
          <cell r="G41">
            <v>1295.0399999999997</v>
          </cell>
          <cell r="H41">
            <v>4633257.8754668301</v>
          </cell>
          <cell r="I41">
            <v>66331.537229303227</v>
          </cell>
          <cell r="J41">
            <v>87387.311999999918</v>
          </cell>
          <cell r="K41">
            <v>47.724535094644956</v>
          </cell>
          <cell r="L41">
            <v>29.104166666666664</v>
          </cell>
          <cell r="M41" t="str">
            <v>PLASTIC</v>
          </cell>
          <cell r="N41">
            <v>1.3174323353597013</v>
          </cell>
          <cell r="O41">
            <v>565.31474873554521</v>
          </cell>
          <cell r="P41">
            <v>573.28696660569392</v>
          </cell>
          <cell r="Q41">
            <v>210.71311337228468</v>
          </cell>
          <cell r="R41">
            <v>24.627333381818158</v>
          </cell>
        </row>
        <row r="42">
          <cell r="A42" t="str">
            <v>NB125_3</v>
          </cell>
          <cell r="B42">
            <v>139.69999999999999</v>
          </cell>
          <cell r="C42">
            <v>5.4</v>
          </cell>
          <cell r="D42">
            <v>128.89999999999998</v>
          </cell>
          <cell r="E42">
            <v>17.885014720255658</v>
          </cell>
          <cell r="F42">
            <v>2278.3458242363895</v>
          </cell>
          <cell r="G42">
            <v>1450.4399999999998</v>
          </cell>
          <cell r="H42">
            <v>5144974.7799520157</v>
          </cell>
          <cell r="I42">
            <v>73657.477164667376</v>
          </cell>
          <cell r="J42">
            <v>97449.533999999985</v>
          </cell>
          <cell r="K42">
            <v>47.520587643672926</v>
          </cell>
          <cell r="L42">
            <v>25.870370370370367</v>
          </cell>
          <cell r="M42" t="str">
            <v>PLASTIC</v>
          </cell>
          <cell r="N42">
            <v>1.3230093909155143</v>
          </cell>
          <cell r="O42">
            <v>632.98646933631676</v>
          </cell>
          <cell r="P42">
            <v>642.07927773934603</v>
          </cell>
          <cell r="Q42">
            <v>235.99790597950383</v>
          </cell>
          <cell r="R42">
            <v>27.463050490909083</v>
          </cell>
        </row>
        <row r="43">
          <cell r="A43" t="str">
            <v>NB135_1</v>
          </cell>
          <cell r="B43">
            <v>152.4</v>
          </cell>
          <cell r="C43">
            <v>4.5</v>
          </cell>
          <cell r="D43">
            <v>143.4</v>
          </cell>
          <cell r="E43">
            <v>16.413462876183992</v>
          </cell>
          <cell r="F43">
            <v>2090.8869905966867</v>
          </cell>
          <cell r="G43">
            <v>1331.1</v>
          </cell>
          <cell r="H43">
            <v>5722407.4696922097</v>
          </cell>
          <cell r="I43">
            <v>75097.210888349204</v>
          </cell>
          <cell r="J43">
            <v>98465.220000000045</v>
          </cell>
          <cell r="K43">
            <v>52.314744575501862</v>
          </cell>
          <cell r="L43">
            <v>33.866666666666667</v>
          </cell>
          <cell r="M43" t="str">
            <v>PLASTIC</v>
          </cell>
          <cell r="N43">
            <v>1.3111701331543888</v>
          </cell>
          <cell r="O43">
            <v>584.10638785257152</v>
          </cell>
          <cell r="P43">
            <v>589.24997007724801</v>
          </cell>
          <cell r="Q43">
            <v>216.58035675334216</v>
          </cell>
          <cell r="R43">
            <v>27.749289272727285</v>
          </cell>
        </row>
        <row r="44">
          <cell r="A44" t="str">
            <v>NB135_2</v>
          </cell>
          <cell r="B44">
            <v>152.4</v>
          </cell>
          <cell r="C44">
            <v>4.8</v>
          </cell>
          <cell r="D44">
            <v>142.80000000000001</v>
          </cell>
          <cell r="E44">
            <v>17.472181171240081</v>
          </cell>
          <cell r="F44">
            <v>2225.7555632152967</v>
          </cell>
          <cell r="G44">
            <v>1416.96</v>
          </cell>
          <cell r="H44">
            <v>6067632.2408812195</v>
          </cell>
          <cell r="I44">
            <v>79627.719696603934</v>
          </cell>
          <cell r="J44">
            <v>104608.51199999994</v>
          </cell>
          <cell r="K44">
            <v>52.212067570629678</v>
          </cell>
          <cell r="L44">
            <v>31.750000000000004</v>
          </cell>
          <cell r="M44" t="str">
            <v>PLASTIC</v>
          </cell>
          <cell r="N44">
            <v>1.3137198000718515</v>
          </cell>
          <cell r="O44">
            <v>621.71711337722775</v>
          </cell>
          <cell r="P44">
            <v>627.25838599703809</v>
          </cell>
          <cell r="Q44">
            <v>230.55044873053544</v>
          </cell>
          <cell r="R44">
            <v>29.480580654545438</v>
          </cell>
        </row>
        <row r="45">
          <cell r="A45" t="str">
            <v>NB135_3</v>
          </cell>
          <cell r="B45">
            <v>152.4</v>
          </cell>
          <cell r="C45">
            <v>5.4</v>
          </cell>
          <cell r="D45">
            <v>141.6</v>
          </cell>
          <cell r="E45">
            <v>19.576300550093688</v>
          </cell>
          <cell r="F45">
            <v>2493.7962484195782</v>
          </cell>
          <cell r="G45">
            <v>1587.6000000000004</v>
          </cell>
          <cell r="H45">
            <v>6745145.2788378326</v>
          </cell>
          <cell r="I45">
            <v>88518.966913882308</v>
          </cell>
          <cell r="J45">
            <v>116741.08800000015</v>
          </cell>
          <cell r="K45">
            <v>52.007403319142981</v>
          </cell>
          <cell r="L45">
            <v>28.222222222222221</v>
          </cell>
          <cell r="M45" t="str">
            <v>PLASTIC</v>
          </cell>
          <cell r="N45">
            <v>1.3188256943122074</v>
          </cell>
          <cell r="O45">
            <v>696.44039376841897</v>
          </cell>
          <cell r="P45">
            <v>702.79712455460833</v>
          </cell>
          <cell r="Q45">
            <v>258.31490825753593</v>
          </cell>
          <cell r="R45">
            <v>32.899761163636398</v>
          </cell>
        </row>
        <row r="46">
          <cell r="A46" t="str">
            <v>NB150_1</v>
          </cell>
          <cell r="B46">
            <v>165.1</v>
          </cell>
          <cell r="C46">
            <v>4.5</v>
          </cell>
          <cell r="D46">
            <v>156.1</v>
          </cell>
          <cell r="E46">
            <v>17.822867734382346</v>
          </cell>
          <cell r="F46">
            <v>2270.4290107493434</v>
          </cell>
          <cell r="G46">
            <v>1445.3999999999999</v>
          </cell>
          <cell r="H46">
            <v>7325712.3233948238</v>
          </cell>
          <cell r="I46">
            <v>88742.729538398838</v>
          </cell>
          <cell r="J46">
            <v>116095.99499999995</v>
          </cell>
          <cell r="K46">
            <v>56.802959870063098</v>
          </cell>
          <cell r="L46">
            <v>36.68888888888889</v>
          </cell>
          <cell r="M46" t="str">
            <v>COMPACT</v>
          </cell>
          <cell r="N46">
            <v>1.3082310585202972</v>
          </cell>
          <cell r="O46">
            <v>636.94960408408053</v>
          </cell>
          <cell r="P46">
            <v>639.84817575663317</v>
          </cell>
          <cell r="Q46">
            <v>235.17785865170211</v>
          </cell>
          <cell r="R46">
            <v>32.717962227272714</v>
          </cell>
        </row>
        <row r="47">
          <cell r="A47" t="str">
            <v>NB150_2</v>
          </cell>
          <cell r="B47">
            <v>165.1</v>
          </cell>
          <cell r="C47">
            <v>4.8</v>
          </cell>
          <cell r="D47">
            <v>155.5</v>
          </cell>
          <cell r="E47">
            <v>18.975546353318318</v>
          </cell>
          <cell r="F47">
            <v>2417.26705137813</v>
          </cell>
          <cell r="G47">
            <v>1538.8799999999997</v>
          </cell>
          <cell r="H47">
            <v>7771250.6923888456</v>
          </cell>
          <cell r="I47">
            <v>94139.92359041606</v>
          </cell>
          <cell r="J47">
            <v>123378.0959999999</v>
          </cell>
          <cell r="K47">
            <v>56.700011022926596</v>
          </cell>
          <cell r="L47">
            <v>34.395833333333336</v>
          </cell>
          <cell r="M47" t="str">
            <v>COMPACT</v>
          </cell>
          <cell r="N47">
            <v>1.310582070756646</v>
          </cell>
          <cell r="O47">
            <v>678.08353185750434</v>
          </cell>
          <cell r="P47">
            <v>681.22980538838192</v>
          </cell>
          <cell r="Q47">
            <v>250.38778408878602</v>
          </cell>
          <cell r="R47">
            <v>34.770190690909061</v>
          </cell>
        </row>
        <row r="48">
          <cell r="A48" t="str">
            <v>NB150_3</v>
          </cell>
          <cell r="B48">
            <v>165.1</v>
          </cell>
          <cell r="C48">
            <v>5.4</v>
          </cell>
          <cell r="D48">
            <v>154.29999999999998</v>
          </cell>
          <cell r="E48">
            <v>21.267586379931714</v>
          </cell>
          <cell r="F48">
            <v>2709.246672602766</v>
          </cell>
          <cell r="G48">
            <v>1724.7600000000002</v>
          </cell>
          <cell r="H48">
            <v>8646984.0754043292</v>
          </cell>
          <cell r="I48">
            <v>104748.44428109424</v>
          </cell>
          <cell r="J48">
            <v>137774.57400000011</v>
          </cell>
          <cell r="K48">
            <v>56.494745330871282</v>
          </cell>
          <cell r="L48">
            <v>30.574074074074073</v>
          </cell>
          <cell r="M48" t="str">
            <v>PLASTIC</v>
          </cell>
          <cell r="N48">
            <v>1.3152899305146688</v>
          </cell>
          <cell r="O48">
            <v>759.85327062728766</v>
          </cell>
          <cell r="P48">
            <v>763.51497136987041</v>
          </cell>
          <cell r="Q48">
            <v>280.6319105355679</v>
          </cell>
          <cell r="R48">
            <v>38.827379945454574</v>
          </cell>
        </row>
        <row r="49">
          <cell r="A49" t="str">
            <v>NB150_4</v>
          </cell>
          <cell r="B49">
            <v>165.1</v>
          </cell>
          <cell r="C49">
            <v>5.9</v>
          </cell>
          <cell r="D49">
            <v>153.29999999999998</v>
          </cell>
          <cell r="E49">
            <v>23.164055909160993</v>
          </cell>
          <cell r="F49">
            <v>2950.8351476638209</v>
          </cell>
          <cell r="G49">
            <v>1878.56</v>
          </cell>
          <cell r="H49">
            <v>9361321.6360470708</v>
          </cell>
          <cell r="I49">
            <v>113401.8368994194</v>
          </cell>
          <cell r="J49">
            <v>149601.83566666674</v>
          </cell>
          <cell r="K49">
            <v>56.324339765327039</v>
          </cell>
          <cell r="L49">
            <v>27.983050847457623</v>
          </cell>
          <cell r="M49" t="str">
            <v>PLASTIC</v>
          </cell>
          <cell r="N49">
            <v>1.3192188041835209</v>
          </cell>
          <cell r="O49">
            <v>827.48749190916988</v>
          </cell>
          <cell r="P49">
            <v>831.59899615980407</v>
          </cell>
          <cell r="Q49">
            <v>305.65637065777054</v>
          </cell>
          <cell r="R49">
            <v>42.160517324242441</v>
          </cell>
        </row>
        <row r="50">
          <cell r="A50" t="str">
            <v>NB150_5</v>
          </cell>
          <cell r="B50">
            <v>165.1</v>
          </cell>
          <cell r="C50">
            <v>6.3</v>
          </cell>
          <cell r="D50">
            <v>152.5</v>
          </cell>
          <cell r="E50">
            <v>24.672353391705371</v>
          </cell>
          <cell r="F50">
            <v>3142.9749543573721</v>
          </cell>
          <cell r="G50">
            <v>2000.8799999999997</v>
          </cell>
          <cell r="H50">
            <v>9922815.8761185221</v>
          </cell>
          <cell r="I50">
            <v>120203.7053436526</v>
          </cell>
          <cell r="J50">
            <v>158953.2209999999</v>
          </cell>
          <cell r="K50">
            <v>56.18844409662897</v>
          </cell>
          <cell r="L50">
            <v>26.206349206349206</v>
          </cell>
          <cell r="M50" t="str">
            <v>PLASTIC</v>
          </cell>
          <cell r="N50">
            <v>1.3223654008465513</v>
          </cell>
          <cell r="O50">
            <v>881.26294665848798</v>
          </cell>
          <cell r="P50">
            <v>885.74748713707766</v>
          </cell>
          <cell r="Q50">
            <v>325.55878913727531</v>
          </cell>
          <cell r="R50">
            <v>44.795907736363603</v>
          </cell>
        </row>
        <row r="51">
          <cell r="A51" t="str">
            <v>NB150_6</v>
          </cell>
          <cell r="B51">
            <v>165.1</v>
          </cell>
          <cell r="C51">
            <v>8</v>
          </cell>
          <cell r="D51">
            <v>149.1</v>
          </cell>
          <cell r="E51">
            <v>30.994576129198464</v>
          </cell>
          <cell r="F51">
            <v>3948.3536470316517</v>
          </cell>
          <cell r="G51">
            <v>2513.6</v>
          </cell>
          <cell r="H51">
            <v>12212460.183393309</v>
          </cell>
          <cell r="I51">
            <v>147940.15970191773</v>
          </cell>
          <cell r="J51">
            <v>197613.94666666663</v>
          </cell>
          <cell r="K51">
            <v>55.615207003121007</v>
          </cell>
          <cell r="L51">
            <v>20.637499999999999</v>
          </cell>
          <cell r="M51" t="str">
            <v>PLASTIC</v>
          </cell>
          <cell r="N51">
            <v>1.3357694561425093</v>
          </cell>
          <cell r="O51">
            <v>1106.5185184224504</v>
          </cell>
          <cell r="P51">
            <v>1112.7178459816473</v>
          </cell>
          <cell r="Q51">
            <v>408.98233396078496</v>
          </cell>
          <cell r="R51">
            <v>55.691203151515133</v>
          </cell>
        </row>
        <row r="52">
          <cell r="A52" t="str">
            <v>NB150_7</v>
          </cell>
          <cell r="B52">
            <v>168.3</v>
          </cell>
          <cell r="C52">
            <v>4.5</v>
          </cell>
          <cell r="D52">
            <v>159.30000000000001</v>
          </cell>
          <cell r="E52">
            <v>18.177993367944136</v>
          </cell>
          <cell r="F52">
            <v>2315.6679449610365</v>
          </cell>
          <cell r="G52">
            <v>1474.2</v>
          </cell>
          <cell r="H52">
            <v>7772160.2666357281</v>
          </cell>
          <cell r="I52">
            <v>92360.78748230217</v>
          </cell>
          <cell r="J52">
            <v>120767.35499999991</v>
          </cell>
          <cell r="K52">
            <v>57.933895518944681</v>
          </cell>
          <cell r="L52">
            <v>37.400000000000006</v>
          </cell>
          <cell r="M52" t="str">
            <v>COMPACT</v>
          </cell>
          <cell r="N52">
            <v>1.3075609064413931</v>
          </cell>
          <cell r="O52">
            <v>650.26072829620603</v>
          </cell>
          <cell r="P52">
            <v>652.59732994356477</v>
          </cell>
          <cell r="Q52">
            <v>239.86384338199758</v>
          </cell>
          <cell r="R52">
            <v>34.034436409090887</v>
          </cell>
        </row>
        <row r="53">
          <cell r="A53" t="str">
            <v>NB150_8</v>
          </cell>
          <cell r="B53">
            <v>168.3</v>
          </cell>
          <cell r="C53">
            <v>4.8</v>
          </cell>
          <cell r="D53">
            <v>158.70000000000002</v>
          </cell>
          <cell r="E53">
            <v>19.354347029117569</v>
          </cell>
          <cell r="F53">
            <v>2465.5219145372698</v>
          </cell>
          <cell r="G53">
            <v>1569.6000000000001</v>
          </cell>
          <cell r="H53">
            <v>8245719.2280999804</v>
          </cell>
          <cell r="I53">
            <v>97988.344956624831</v>
          </cell>
          <cell r="J53">
            <v>128351.66399999987</v>
          </cell>
          <cell r="K53">
            <v>57.830884914550623</v>
          </cell>
          <cell r="L53">
            <v>35.062500000000007</v>
          </cell>
          <cell r="M53" t="str">
            <v>COMPACT</v>
          </cell>
          <cell r="N53">
            <v>1.3098666382906616</v>
          </cell>
          <cell r="O53">
            <v>692.28211654142751</v>
          </cell>
          <cell r="P53">
            <v>694.82890318777595</v>
          </cell>
          <cell r="Q53">
            <v>255.38616780110127</v>
          </cell>
          <cell r="R53">
            <v>36.171832581818144</v>
          </cell>
        </row>
        <row r="54">
          <cell r="A54" t="str">
            <v>NB150_9</v>
          </cell>
          <cell r="B54">
            <v>168.3</v>
          </cell>
          <cell r="C54">
            <v>5.4</v>
          </cell>
          <cell r="D54">
            <v>157.5</v>
          </cell>
          <cell r="E54">
            <v>21.693737140205862</v>
          </cell>
          <cell r="F54">
            <v>2763.5333936567977</v>
          </cell>
          <cell r="G54">
            <v>1759.3200000000002</v>
          </cell>
          <cell r="H54">
            <v>9176854.9770659115</v>
          </cell>
          <cell r="I54">
            <v>109053.53508099716</v>
          </cell>
          <cell r="J54">
            <v>143349.1020000001</v>
          </cell>
          <cell r="K54">
            <v>57.625482644399632</v>
          </cell>
          <cell r="L54">
            <v>31.166666666666668</v>
          </cell>
          <cell r="M54" t="str">
            <v>PLASTIC</v>
          </cell>
          <cell r="N54">
            <v>1.3144837706868526</v>
          </cell>
          <cell r="O54">
            <v>775.82678121555989</v>
          </cell>
          <cell r="P54">
            <v>778.81395639418849</v>
          </cell>
          <cell r="Q54">
            <v>286.25509221192243</v>
          </cell>
          <cell r="R54">
            <v>40.398383290909116</v>
          </cell>
        </row>
        <row r="55">
          <cell r="A55" t="str">
            <v>NB150_10</v>
          </cell>
          <cell r="B55">
            <v>168.3</v>
          </cell>
          <cell r="C55">
            <v>6.3</v>
          </cell>
          <cell r="D55">
            <v>155.70000000000002</v>
          </cell>
          <cell r="E55">
            <v>25.169529278691879</v>
          </cell>
          <cell r="F55">
            <v>3206.3094622537428</v>
          </cell>
          <cell r="G55">
            <v>2041.2</v>
          </cell>
          <cell r="H55">
            <v>10534205.49374301</v>
          </cell>
          <cell r="I55">
            <v>125183.6659981344</v>
          </cell>
          <cell r="J55">
            <v>165420.54899999988</v>
          </cell>
          <cell r="K55">
            <v>57.318943203796074</v>
          </cell>
          <cell r="L55">
            <v>26.714285714285715</v>
          </cell>
          <cell r="M55" t="str">
            <v>PLASTIC</v>
          </cell>
          <cell r="N55">
            <v>1.3214227885167154</v>
          </cell>
          <cell r="O55">
            <v>899.89884477384976</v>
          </cell>
          <cell r="P55">
            <v>903.59630299878199</v>
          </cell>
          <cell r="Q55">
            <v>332.11916775968899</v>
          </cell>
          <cell r="R55">
            <v>46.618518354545415</v>
          </cell>
        </row>
        <row r="56">
          <cell r="A56" t="str">
            <v>NB150_11</v>
          </cell>
          <cell r="B56">
            <v>168.3</v>
          </cell>
          <cell r="C56">
            <v>8</v>
          </cell>
          <cell r="D56">
            <v>152.30000000000001</v>
          </cell>
          <cell r="E56">
            <v>31.625910588863874</v>
          </cell>
          <cell r="F56">
            <v>4028.7784189635508</v>
          </cell>
          <cell r="G56">
            <v>2564.8000000000002</v>
          </cell>
          <cell r="H56">
            <v>12972711.832819849</v>
          </cell>
          <cell r="I56">
            <v>154161.75677741948</v>
          </cell>
          <cell r="J56">
            <v>205739.38666666663</v>
          </cell>
          <cell r="K56">
            <v>56.745142963957719</v>
          </cell>
          <cell r="L56">
            <v>21.037500000000001</v>
          </cell>
          <cell r="M56" t="str">
            <v>PLASTIC</v>
          </cell>
          <cell r="N56">
            <v>1.3345682545880397</v>
          </cell>
          <cell r="O56">
            <v>1130.1832810539454</v>
          </cell>
          <cell r="P56">
            <v>1135.3830089806372</v>
          </cell>
          <cell r="Q56">
            <v>417.31297348131011</v>
          </cell>
          <cell r="R56">
            <v>57.981099878787859</v>
          </cell>
        </row>
        <row r="57">
          <cell r="A57" t="str">
            <v>NB150_12</v>
          </cell>
          <cell r="B57">
            <v>168.3</v>
          </cell>
          <cell r="C57">
            <v>10</v>
          </cell>
          <cell r="D57">
            <v>148.30000000000001</v>
          </cell>
          <cell r="E57">
            <v>39.039158189466242</v>
          </cell>
          <cell r="F57">
            <v>4973.1411706326426</v>
          </cell>
          <cell r="G57">
            <v>3166</v>
          </cell>
          <cell r="H57">
            <v>15639838.958302241</v>
          </cell>
          <cell r="I57">
            <v>185856.67211292026</v>
          </cell>
          <cell r="J57">
            <v>250922.23333333331</v>
          </cell>
          <cell r="K57">
            <v>56.079062492163693</v>
          </cell>
          <cell r="L57">
            <v>16.830000000000002</v>
          </cell>
          <cell r="M57" t="str">
            <v>PLASTIC</v>
          </cell>
          <cell r="N57">
            <v>1.3500846134858231</v>
          </cell>
          <cell r="O57">
            <v>1394.2909418197692</v>
          </cell>
          <cell r="P57">
            <v>1401.5216026328355</v>
          </cell>
          <cell r="Q57">
            <v>515.13290472622737</v>
          </cell>
          <cell r="R57">
            <v>70.714447575757561</v>
          </cell>
        </row>
        <row r="58">
          <cell r="A58" t="str">
            <v>NB175_1</v>
          </cell>
          <cell r="B58">
            <v>193.7</v>
          </cell>
          <cell r="C58">
            <v>4.8</v>
          </cell>
          <cell r="D58">
            <v>184.1</v>
          </cell>
          <cell r="E58">
            <v>22.361077393274055</v>
          </cell>
          <cell r="F58">
            <v>2848.5448908629369</v>
          </cell>
          <cell r="G58">
            <v>1813.4399999999998</v>
          </cell>
          <cell r="H58">
            <v>12713857.001171833</v>
          </cell>
          <cell r="I58">
            <v>131273.69128726725</v>
          </cell>
          <cell r="J58">
            <v>171316.27199999988</v>
          </cell>
          <cell r="K58">
            <v>66.807793332814072</v>
          </cell>
          <cell r="L58">
            <v>40.354166666666664</v>
          </cell>
          <cell r="M58" t="str">
            <v>COMPACT</v>
          </cell>
          <cell r="N58">
            <v>1.305031269556572</v>
          </cell>
          <cell r="O58">
            <v>804.94781383728389</v>
          </cell>
          <cell r="P58">
            <v>802.77174197046395</v>
          </cell>
          <cell r="Q58">
            <v>295.06083851760252</v>
          </cell>
          <cell r="R58">
            <v>48.280040290909049</v>
          </cell>
        </row>
        <row r="59">
          <cell r="A59" t="str">
            <v>NB175_2</v>
          </cell>
          <cell r="B59">
            <v>193.7</v>
          </cell>
          <cell r="C59">
            <v>5.4</v>
          </cell>
          <cell r="D59">
            <v>182.89999999999998</v>
          </cell>
          <cell r="E59">
            <v>25.076308799881907</v>
          </cell>
          <cell r="F59">
            <v>3194.4342420231733</v>
          </cell>
          <cell r="G59">
            <v>2033.6399999999999</v>
          </cell>
          <cell r="H59">
            <v>14169731.654268317</v>
          </cell>
          <cell r="I59">
            <v>146305.95409673019</v>
          </cell>
          <cell r="J59">
            <v>191519.69400000028</v>
          </cell>
          <cell r="K59">
            <v>66.601473332051782</v>
          </cell>
          <cell r="L59">
            <v>35.870370370370367</v>
          </cell>
          <cell r="M59" t="str">
            <v>COMPACT</v>
          </cell>
          <cell r="N59">
            <v>1.3090355425547278</v>
          </cell>
          <cell r="O59">
            <v>902.57599491228541</v>
          </cell>
          <cell r="P59">
            <v>900.24965002471231</v>
          </cell>
          <cell r="Q59">
            <v>330.88909676798636</v>
          </cell>
          <cell r="R59">
            <v>53.973731945454617</v>
          </cell>
        </row>
        <row r="60">
          <cell r="A60" t="str">
            <v>NB175_3</v>
          </cell>
          <cell r="B60">
            <v>193.7</v>
          </cell>
          <cell r="C60">
            <v>5.9</v>
          </cell>
          <cell r="D60">
            <v>181.89999999999998</v>
          </cell>
          <cell r="E60">
            <v>27.325437812439915</v>
          </cell>
          <cell r="F60">
            <v>3480.9474920305624</v>
          </cell>
          <cell r="G60">
            <v>2216.04</v>
          </cell>
          <cell r="H60">
            <v>15361268.990878098</v>
          </cell>
          <cell r="I60">
            <v>158608.86929146203</v>
          </cell>
          <cell r="J60">
            <v>208154.61566666685</v>
          </cell>
          <cell r="K60">
            <v>66.430085428215435</v>
          </cell>
          <cell r="L60">
            <v>32.83050847457627</v>
          </cell>
          <cell r="M60" t="str">
            <v>PLASTIC</v>
          </cell>
          <cell r="N60">
            <v>1.3123768966800893</v>
          </cell>
          <cell r="O60">
            <v>983.42553136837489</v>
          </cell>
          <cell r="P60">
            <v>980.99429320861304</v>
          </cell>
          <cell r="Q60">
            <v>360.56700005985749</v>
          </cell>
          <cell r="R60">
            <v>58.661755324242471</v>
          </cell>
        </row>
        <row r="61">
          <cell r="A61" t="str">
            <v>NB175_4</v>
          </cell>
          <cell r="B61">
            <v>193.7</v>
          </cell>
          <cell r="C61">
            <v>6.3</v>
          </cell>
          <cell r="D61">
            <v>181.1</v>
          </cell>
          <cell r="E61">
            <v>29.115862881647267</v>
          </cell>
          <cell r="F61">
            <v>3709.0271186811806</v>
          </cell>
          <cell r="G61">
            <v>2361.2399999999993</v>
          </cell>
          <cell r="H61">
            <v>16300455.562599523</v>
          </cell>
          <cell r="I61">
            <v>168306.20095611279</v>
          </cell>
          <cell r="J61">
            <v>221331.53699999987</v>
          </cell>
          <cell r="K61">
            <v>66.293334883681894</v>
          </cell>
          <cell r="L61">
            <v>30.746031746031743</v>
          </cell>
          <cell r="M61" t="str">
            <v>PLASTIC</v>
          </cell>
          <cell r="N61">
            <v>1.3150527772753533</v>
          </cell>
          <cell r="O61">
            <v>1047.7731805732838</v>
          </cell>
          <cell r="P61">
            <v>1045.27127890106</v>
          </cell>
          <cell r="Q61">
            <v>384.19217307509683</v>
          </cell>
          <cell r="R61">
            <v>62.37525133636359</v>
          </cell>
        </row>
        <row r="62">
          <cell r="A62" t="str">
            <v>NB175_5</v>
          </cell>
          <cell r="B62">
            <v>193.7</v>
          </cell>
          <cell r="C62">
            <v>8</v>
          </cell>
          <cell r="D62">
            <v>177.7</v>
          </cell>
          <cell r="E62">
            <v>36.637127862458023</v>
          </cell>
          <cell r="F62">
            <v>4667.1500461729966</v>
          </cell>
          <cell r="G62">
            <v>2971.2</v>
          </cell>
          <cell r="H62">
            <v>20155373.337338399</v>
          </cell>
          <cell r="I62">
            <v>208109.17230086113</v>
          </cell>
          <cell r="J62">
            <v>276046.58666666661</v>
          </cell>
          <cell r="K62">
            <v>65.715761047103427</v>
          </cell>
          <cell r="L62">
            <v>24.212499999999999</v>
          </cell>
          <cell r="M62" t="str">
            <v>PLASTIC</v>
          </cell>
          <cell r="N62">
            <v>1.3264508412324523</v>
          </cell>
          <cell r="O62">
            <v>1317.9595943283566</v>
          </cell>
          <cell r="P62">
            <v>1315.2877402851173</v>
          </cell>
          <cell r="Q62">
            <v>483.43742467547906</v>
          </cell>
          <cell r="R62">
            <v>77.794947151515132</v>
          </cell>
        </row>
        <row r="63">
          <cell r="A63" t="str">
            <v>NB175_6</v>
          </cell>
          <cell r="B63">
            <v>193.7</v>
          </cell>
          <cell r="C63">
            <v>10</v>
          </cell>
          <cell r="D63">
            <v>173.7</v>
          </cell>
          <cell r="E63">
            <v>45.303179781458937</v>
          </cell>
          <cell r="F63">
            <v>5771.1057046444503</v>
          </cell>
          <cell r="G63">
            <v>3674</v>
          </cell>
          <cell r="H63">
            <v>24415881.829578441</v>
          </cell>
          <cell r="I63">
            <v>252099.96726461995</v>
          </cell>
          <cell r="J63">
            <v>337790.2333333334</v>
          </cell>
          <cell r="K63">
            <v>65.043917855553545</v>
          </cell>
          <cell r="L63">
            <v>19.369999999999997</v>
          </cell>
          <cell r="M63" t="str">
            <v>PLASTIC</v>
          </cell>
          <cell r="N63">
            <v>1.3399058992291244</v>
          </cell>
          <cell r="O63">
            <v>1629.0076381261924</v>
          </cell>
          <cell r="P63">
            <v>1626.4025167634359</v>
          </cell>
          <cell r="Q63">
            <v>597.78846871893847</v>
          </cell>
          <cell r="R63">
            <v>95.195429393939406</v>
          </cell>
        </row>
        <row r="64">
          <cell r="A64" t="str">
            <v>NB175_7</v>
          </cell>
          <cell r="B64">
            <v>193.7</v>
          </cell>
          <cell r="C64">
            <v>12</v>
          </cell>
          <cell r="D64">
            <v>169.7</v>
          </cell>
          <cell r="E64">
            <v>53.771939681814395</v>
          </cell>
          <cell r="F64">
            <v>6849.9286218871839</v>
          </cell>
          <cell r="G64">
            <v>4360.7999999999993</v>
          </cell>
          <cell r="H64">
            <v>28392003.710126083</v>
          </cell>
          <cell r="I64">
            <v>293154.40072406904</v>
          </cell>
          <cell r="J64">
            <v>396754.68</v>
          </cell>
          <cell r="K64">
            <v>64.380596844080273</v>
          </cell>
          <cell r="L64">
            <v>16.141666666666666</v>
          </cell>
          <cell r="M64" t="str">
            <v>PLASTIC</v>
          </cell>
          <cell r="N64">
            <v>1.3533983423753699</v>
          </cell>
          <cell r="O64">
            <v>1932.6901819125299</v>
          </cell>
          <cell r="P64">
            <v>1930.4344298045701</v>
          </cell>
          <cell r="Q64">
            <v>709.53618791223369</v>
          </cell>
          <cell r="R64">
            <v>111.81268254545454</v>
          </cell>
        </row>
        <row r="65">
          <cell r="A65" t="str">
            <v>NB200_1</v>
          </cell>
          <cell r="B65">
            <v>219.1</v>
          </cell>
          <cell r="C65">
            <v>4.8</v>
          </cell>
          <cell r="D65">
            <v>209.5</v>
          </cell>
          <cell r="E65">
            <v>25.367807757430548</v>
          </cell>
          <cell r="F65">
            <v>3231.5678671886044</v>
          </cell>
          <cell r="G65">
            <v>2057.2799999999997</v>
          </cell>
          <cell r="H65">
            <v>18560320.190585546</v>
          </cell>
          <cell r="I65">
            <v>169423.27878215926</v>
          </cell>
          <cell r="J65">
            <v>220474.41599999988</v>
          </cell>
          <cell r="K65">
            <v>75.78549498419865</v>
          </cell>
          <cell r="L65">
            <v>45.645833333333336</v>
          </cell>
          <cell r="M65" t="str">
            <v>SEMI-COMPACT</v>
          </cell>
          <cell r="N65">
            <v>1.3013230388692987</v>
          </cell>
          <cell r="O65">
            <v>917.57855890321832</v>
          </cell>
          <cell r="P65">
            <v>910.71458075315206</v>
          </cell>
          <cell r="Q65">
            <v>334.73550923410392</v>
          </cell>
          <cell r="R65">
            <v>47.746560384063059</v>
          </cell>
        </row>
        <row r="66">
          <cell r="A66" t="str">
            <v>NB200_2</v>
          </cell>
          <cell r="B66">
            <v>219.1</v>
          </cell>
          <cell r="C66">
            <v>5.6</v>
          </cell>
          <cell r="D66">
            <v>207.9</v>
          </cell>
          <cell r="E66">
            <v>29.485292186560862</v>
          </cell>
          <cell r="F66">
            <v>3756.0881766319567</v>
          </cell>
          <cell r="G66">
            <v>2391.1999999999998</v>
          </cell>
          <cell r="H66">
            <v>21416092.651812624</v>
          </cell>
          <cell r="I66">
            <v>195491.48929085006</v>
          </cell>
          <cell r="J66">
            <v>255319.13866666643</v>
          </cell>
          <cell r="K66">
            <v>75.509610315508809</v>
          </cell>
          <cell r="L66">
            <v>39.125</v>
          </cell>
          <cell r="M66" t="str">
            <v>COMPACT</v>
          </cell>
          <cell r="N66">
            <v>1.3060371046987393</v>
          </cell>
          <cell r="O66">
            <v>1066.3734523654671</v>
          </cell>
          <cell r="P66">
            <v>1058.5339406871876</v>
          </cell>
          <cell r="Q66">
            <v>389.06689885702934</v>
          </cell>
          <cell r="R66">
            <v>71.953575442424167</v>
          </cell>
        </row>
        <row r="67">
          <cell r="A67" t="str">
            <v>NB200_3</v>
          </cell>
          <cell r="B67">
            <v>219.1</v>
          </cell>
          <cell r="C67">
            <v>5.9</v>
          </cell>
          <cell r="D67">
            <v>207.29999999999998</v>
          </cell>
          <cell r="E67">
            <v>31.021210551715601</v>
          </cell>
          <cell r="F67">
            <v>3951.7465670975289</v>
          </cell>
          <cell r="G67">
            <v>2515.7599999999998</v>
          </cell>
          <cell r="H67">
            <v>22470149.647253498</v>
          </cell>
          <cell r="I67">
            <v>205113.18710409402</v>
          </cell>
          <cell r="J67">
            <v>268248.47566666704</v>
          </cell>
          <cell r="K67">
            <v>75.40644037481151</v>
          </cell>
          <cell r="L67">
            <v>37.135593220338983</v>
          </cell>
          <cell r="M67" t="str">
            <v>COMPACT</v>
          </cell>
          <cell r="N67">
            <v>1.3078070671805815</v>
          </cell>
          <cell r="O67">
            <v>1121.8671157150038</v>
          </cell>
          <cell r="P67">
            <v>1113.6740325456672</v>
          </cell>
          <cell r="Q67">
            <v>409.33378281555707</v>
          </cell>
          <cell r="R67">
            <v>75.597297687878893</v>
          </cell>
        </row>
        <row r="68">
          <cell r="A68" t="str">
            <v>NB200_4</v>
          </cell>
          <cell r="B68">
            <v>219.1</v>
          </cell>
          <cell r="C68">
            <v>6.3</v>
          </cell>
          <cell r="D68">
            <v>206.5</v>
          </cell>
          <cell r="E68">
            <v>33.062196484602659</v>
          </cell>
          <cell r="F68">
            <v>4211.7447751086193</v>
          </cell>
          <cell r="G68">
            <v>2681.2799999999993</v>
          </cell>
          <cell r="H68">
            <v>23861392.58337234</v>
          </cell>
          <cell r="I68">
            <v>217812.80313438922</v>
          </cell>
          <cell r="J68">
            <v>285371.54099999991</v>
          </cell>
          <cell r="K68">
            <v>75.26912547651925</v>
          </cell>
          <cell r="L68">
            <v>34.777777777777779</v>
          </cell>
          <cell r="M68" t="str">
            <v>COMPACT</v>
          </cell>
          <cell r="N68">
            <v>1.3101688096081632</v>
          </cell>
          <cell r="O68">
            <v>1195.6004050663526</v>
          </cell>
          <cell r="P68">
            <v>1186.946254803338</v>
          </cell>
          <cell r="Q68">
            <v>436.2651783905049</v>
          </cell>
          <cell r="R68">
            <v>80.4228888272727</v>
          </cell>
        </row>
        <row r="69">
          <cell r="A69" t="str">
            <v>NB200_5</v>
          </cell>
          <cell r="B69">
            <v>219.1</v>
          </cell>
          <cell r="C69">
            <v>8</v>
          </cell>
          <cell r="D69">
            <v>203.1</v>
          </cell>
          <cell r="E69">
            <v>41.648345136052178</v>
          </cell>
          <cell r="F69">
            <v>5305.5216733824427</v>
          </cell>
          <cell r="G69">
            <v>3377.6</v>
          </cell>
          <cell r="H69">
            <v>29596328.734698698</v>
          </cell>
          <cell r="I69">
            <v>270162.74518209673</v>
          </cell>
          <cell r="J69">
            <v>356676.3466666665</v>
          </cell>
          <cell r="K69">
            <v>74.68869559712499</v>
          </cell>
          <cell r="L69">
            <v>27.387499999999999</v>
          </cell>
          <cell r="M69" t="str">
            <v>PLASTIC</v>
          </cell>
          <cell r="N69">
            <v>1.3202277257963801</v>
          </cell>
          <cell r="O69">
            <v>1505.6747897886441</v>
          </cell>
          <cell r="P69">
            <v>1495.1924715895971</v>
          </cell>
          <cell r="Q69">
            <v>549.56187586964791</v>
          </cell>
          <cell r="R69">
            <v>100.51787951515145</v>
          </cell>
        </row>
        <row r="70">
          <cell r="A70" t="str">
            <v>NB200_6</v>
          </cell>
          <cell r="B70">
            <v>219.1</v>
          </cell>
          <cell r="C70">
            <v>10</v>
          </cell>
          <cell r="D70">
            <v>199.1</v>
          </cell>
          <cell r="E70">
            <v>51.567201373451631</v>
          </cell>
          <cell r="F70">
            <v>6569.070238656258</v>
          </cell>
          <cell r="G70">
            <v>4182</v>
          </cell>
          <cell r="H70">
            <v>35984389.618160978</v>
          </cell>
          <cell r="I70">
            <v>328474.57433282502</v>
          </cell>
          <cell r="J70">
            <v>437561.43333333329</v>
          </cell>
          <cell r="K70">
            <v>74.012507388954191</v>
          </cell>
          <cell r="L70">
            <v>21.91</v>
          </cell>
          <cell r="M70" t="str">
            <v>PLASTIC</v>
          </cell>
          <cell r="N70">
            <v>1.332101378689897</v>
          </cell>
          <cell r="O70">
            <v>1863.6469637711182</v>
          </cell>
          <cell r="P70">
            <v>1851.283430894036</v>
          </cell>
          <cell r="Q70">
            <v>680.4440327116497</v>
          </cell>
          <cell r="R70">
            <v>123.31276757575755</v>
          </cell>
        </row>
        <row r="71">
          <cell r="A71" t="str">
            <v>NB200_7</v>
          </cell>
          <cell r="B71">
            <v>219.1</v>
          </cell>
          <cell r="C71">
            <v>12</v>
          </cell>
          <cell r="D71">
            <v>195.1</v>
          </cell>
          <cell r="E71">
            <v>61.288765592205621</v>
          </cell>
          <cell r="F71">
            <v>7807.4860627013531</v>
          </cell>
          <cell r="G71">
            <v>4970.3999999999996</v>
          </cell>
          <cell r="H71">
            <v>41998819.536446981</v>
          </cell>
          <cell r="I71">
            <v>383375.80590093089</v>
          </cell>
          <cell r="J71">
            <v>515260.9200000001</v>
          </cell>
          <cell r="K71">
            <v>73.343719908387527</v>
          </cell>
          <cell r="L71">
            <v>18.258333333333333</v>
          </cell>
          <cell r="M71" t="str">
            <v>PLASTIC</v>
          </cell>
          <cell r="N71">
            <v>1.3440100081149877</v>
          </cell>
          <cell r="O71">
            <v>2214.2491665028097</v>
          </cell>
          <cell r="P71">
            <v>2200.2915267612902</v>
          </cell>
          <cell r="Q71">
            <v>808.72286470348718</v>
          </cell>
          <cell r="R71">
            <v>145.20989563636365</v>
          </cell>
        </row>
        <row r="72">
          <cell r="A72" t="str">
            <v>NB225_1</v>
          </cell>
          <cell r="B72">
            <v>244.5</v>
          </cell>
          <cell r="C72">
            <v>5.9</v>
          </cell>
          <cell r="D72">
            <v>232.7</v>
          </cell>
          <cell r="E72">
            <v>34.716983290991294</v>
          </cell>
          <cell r="F72">
            <v>4422.5456421644958</v>
          </cell>
          <cell r="G72">
            <v>2815.4800000000005</v>
          </cell>
          <cell r="H72">
            <v>31491161.91505038</v>
          </cell>
          <cell r="I72">
            <v>257596.41648302969</v>
          </cell>
          <cell r="J72">
            <v>335955.22366666701</v>
          </cell>
          <cell r="K72">
            <v>84.383625485043055</v>
          </cell>
          <cell r="L72">
            <v>41.440677966101696</v>
          </cell>
          <cell r="M72" t="str">
            <v>COMPACT</v>
          </cell>
          <cell r="N72">
            <v>1.3041921477537306</v>
          </cell>
          <cell r="O72">
            <v>1260.2918395786546</v>
          </cell>
          <cell r="P72">
            <v>1246.3537718827215</v>
          </cell>
          <cell r="Q72">
            <v>458.10056557125677</v>
          </cell>
          <cell r="R72">
            <v>94.678290306060703</v>
          </cell>
        </row>
        <row r="73">
          <cell r="A73" t="str">
            <v>NB225_2</v>
          </cell>
          <cell r="B73">
            <v>244.5</v>
          </cell>
          <cell r="C73">
            <v>6.3</v>
          </cell>
          <cell r="D73">
            <v>231.9</v>
          </cell>
          <cell r="E73">
            <v>37.008530087558064</v>
          </cell>
          <cell r="F73">
            <v>4714.4624315360588</v>
          </cell>
          <cell r="G73">
            <v>3001.3199999999997</v>
          </cell>
          <cell r="H73">
            <v>33460266.548476964</v>
          </cell>
          <cell r="I73">
            <v>273703.61184848234</v>
          </cell>
          <cell r="J73">
            <v>357540.56100000005</v>
          </cell>
          <cell r="K73">
            <v>84.245867851189004</v>
          </cell>
          <cell r="L73">
            <v>38.80952380952381</v>
          </cell>
          <cell r="M73" t="str">
            <v>COMPACT</v>
          </cell>
          <cell r="N73">
            <v>1.3063056003730358</v>
          </cell>
          <cell r="O73">
            <v>1343.409544076218</v>
          </cell>
          <cell r="P73">
            <v>1328.6212307056164</v>
          </cell>
          <cell r="Q73">
            <v>488.33818370591302</v>
          </cell>
          <cell r="R73">
            <v>100.76143082727273</v>
          </cell>
        </row>
        <row r="74">
          <cell r="A74" t="str">
            <v>NB225_3</v>
          </cell>
          <cell r="B74">
            <v>244.5</v>
          </cell>
          <cell r="C74">
            <v>8</v>
          </cell>
          <cell r="D74">
            <v>228.5</v>
          </cell>
          <cell r="E74">
            <v>46.659562409646327</v>
          </cell>
          <cell r="F74">
            <v>5943.8933005918889</v>
          </cell>
          <cell r="G74">
            <v>3784</v>
          </cell>
          <cell r="H74">
            <v>41604466.90415857</v>
          </cell>
          <cell r="I74">
            <v>340322.83766182879</v>
          </cell>
          <cell r="J74">
            <v>447628.66666666669</v>
          </cell>
          <cell r="K74">
            <v>83.663201289455813</v>
          </cell>
          <cell r="L74">
            <v>30.5625</v>
          </cell>
          <cell r="M74" t="str">
            <v>PLASTIC</v>
          </cell>
          <cell r="N74">
            <v>1.3153059892838144</v>
          </cell>
          <cell r="O74">
            <v>1693.3667772643316</v>
          </cell>
          <cell r="P74">
            <v>1675.0972028940776</v>
          </cell>
          <cell r="Q74">
            <v>615.68632706381698</v>
          </cell>
          <cell r="R74">
            <v>126.14989696969698</v>
          </cell>
        </row>
        <row r="75">
          <cell r="A75" t="str">
            <v>NB225_4</v>
          </cell>
          <cell r="B75">
            <v>244.5</v>
          </cell>
          <cell r="C75">
            <v>10</v>
          </cell>
          <cell r="D75">
            <v>224.5</v>
          </cell>
          <cell r="E75">
            <v>57.831222965444312</v>
          </cell>
          <cell r="F75">
            <v>7367.0347726680648</v>
          </cell>
          <cell r="G75">
            <v>4690</v>
          </cell>
          <cell r="H75">
            <v>50731473.423122108</v>
          </cell>
          <cell r="I75">
            <v>414981.37769425038</v>
          </cell>
          <cell r="J75">
            <v>550235.83333333337</v>
          </cell>
          <cell r="K75">
            <v>82.983620371733608</v>
          </cell>
          <cell r="L75">
            <v>24.45</v>
          </cell>
          <cell r="M75" t="str">
            <v>PLASTIC</v>
          </cell>
          <cell r="N75">
            <v>1.325928976356948</v>
          </cell>
          <cell r="O75">
            <v>2098.2574825429847</v>
          </cell>
          <cell r="P75">
            <v>2076.1643450246365</v>
          </cell>
          <cell r="Q75">
            <v>763.09959670436081</v>
          </cell>
          <cell r="R75">
            <v>155.06646212121211</v>
          </cell>
        </row>
        <row r="76">
          <cell r="A76" t="str">
            <v>NB250_1</v>
          </cell>
          <cell r="B76">
            <v>273</v>
          </cell>
          <cell r="C76">
            <v>5.9</v>
          </cell>
          <cell r="D76">
            <v>261.2</v>
          </cell>
          <cell r="E76">
            <v>38.863814907895119</v>
          </cell>
          <cell r="F76">
            <v>4950.8044468656199</v>
          </cell>
          <cell r="G76">
            <v>3151.7800000000007</v>
          </cell>
          <cell r="H76">
            <v>44171832.272613265</v>
          </cell>
          <cell r="I76">
            <v>323603.16683233163</v>
          </cell>
          <cell r="J76">
            <v>420988.67866666737</v>
          </cell>
          <cell r="K76">
            <v>94.457146368075357</v>
          </cell>
          <cell r="L76">
            <v>46.271186440677965</v>
          </cell>
          <cell r="M76" t="str">
            <v>SEMI-COMPACT</v>
          </cell>
          <cell r="N76">
            <v>1.3009411582328367</v>
          </cell>
          <cell r="O76">
            <v>1415.6055624497881</v>
          </cell>
          <cell r="P76">
            <v>1395.2267077530382</v>
          </cell>
          <cell r="Q76">
            <v>512.81919976564404</v>
          </cell>
          <cell r="R76">
            <v>91.197256107293455</v>
          </cell>
        </row>
        <row r="77">
          <cell r="A77" t="str">
            <v>NB250_2</v>
          </cell>
          <cell r="B77">
            <v>273</v>
          </cell>
          <cell r="C77">
            <v>6.3</v>
          </cell>
          <cell r="D77">
            <v>260.39999999999998</v>
          </cell>
          <cell r="E77">
            <v>41.436502831031625</v>
          </cell>
          <cell r="F77">
            <v>5278.5353924881056</v>
          </cell>
          <cell r="G77">
            <v>3360.4199999999996</v>
          </cell>
          <cell r="H77">
            <v>46958233.545390204</v>
          </cell>
          <cell r="I77">
            <v>344016.36296989158</v>
          </cell>
          <cell r="J77">
            <v>448195.35600000061</v>
          </cell>
          <cell r="K77">
            <v>94.318993315238529</v>
          </cell>
          <cell r="L77">
            <v>43.333333333333336</v>
          </cell>
          <cell r="M77" t="str">
            <v>SEMI-COMPACT</v>
          </cell>
          <cell r="N77">
            <v>1.3028315052537975</v>
          </cell>
          <cell r="O77">
            <v>1509.2526585344217</v>
          </cell>
          <cell r="P77">
            <v>1487.5872469739206</v>
          </cell>
          <cell r="Q77">
            <v>546.76655581178409</v>
          </cell>
          <cell r="R77">
            <v>96.950065927878526</v>
          </cell>
        </row>
        <row r="78">
          <cell r="A78" t="str">
            <v>NB250_3</v>
          </cell>
          <cell r="B78">
            <v>273</v>
          </cell>
          <cell r="C78">
            <v>8</v>
          </cell>
          <cell r="D78">
            <v>257</v>
          </cell>
          <cell r="E78">
            <v>52.282384941041336</v>
          </cell>
          <cell r="F78">
            <v>6660.1764256103615</v>
          </cell>
          <cell r="G78">
            <v>4240</v>
          </cell>
          <cell r="H78">
            <v>58517142.597465836</v>
          </cell>
          <cell r="I78">
            <v>428697.01536605007</v>
          </cell>
          <cell r="J78">
            <v>561970.66666666663</v>
          </cell>
          <cell r="K78">
            <v>93.734332024077503</v>
          </cell>
          <cell r="L78">
            <v>34.125</v>
          </cell>
          <cell r="M78" t="str">
            <v>COMPACT</v>
          </cell>
          <cell r="N78">
            <v>1.3108807538275455</v>
          </cell>
          <cell r="O78">
            <v>1903.9589256699069</v>
          </cell>
          <cell r="P78">
            <v>1876.9588108538292</v>
          </cell>
          <cell r="Q78">
            <v>689.88108529349461</v>
          </cell>
          <cell r="R78">
            <v>158.37355151515149</v>
          </cell>
        </row>
        <row r="79">
          <cell r="A79" t="str">
            <v>NB250_4</v>
          </cell>
          <cell r="B79">
            <v>273</v>
          </cell>
          <cell r="C79">
            <v>10</v>
          </cell>
          <cell r="D79">
            <v>253</v>
          </cell>
          <cell r="E79">
            <v>64.859751129688064</v>
          </cell>
          <cell r="F79">
            <v>8262.3886789411554</v>
          </cell>
          <cell r="G79">
            <v>5260</v>
          </cell>
          <cell r="H79">
            <v>71540925.175196871</v>
          </cell>
          <cell r="I79">
            <v>524109.3419428342</v>
          </cell>
          <cell r="J79">
            <v>692023.33333333337</v>
          </cell>
          <cell r="K79">
            <v>93.051732923143362</v>
          </cell>
          <cell r="L79">
            <v>27.3</v>
          </cell>
          <cell r="M79" t="str">
            <v>PLASTIC</v>
          </cell>
          <cell r="N79">
            <v>1.3203796955193634</v>
          </cell>
          <cell r="O79">
            <v>2361.4932778238276</v>
          </cell>
          <cell r="P79">
            <v>2328.4913549743251</v>
          </cell>
          <cell r="Q79">
            <v>855.84304449145793</v>
          </cell>
          <cell r="R79">
            <v>195.02475757575758</v>
          </cell>
        </row>
        <row r="80">
          <cell r="A80" t="str">
            <v>NB250_5</v>
          </cell>
          <cell r="B80">
            <v>273</v>
          </cell>
          <cell r="C80">
            <v>12</v>
          </cell>
          <cell r="D80">
            <v>249</v>
          </cell>
          <cell r="E80">
            <v>77.239825299689372</v>
          </cell>
          <cell r="F80">
            <v>9839.4681910432319</v>
          </cell>
          <cell r="G80">
            <v>6264</v>
          </cell>
          <cell r="H80">
            <v>83961412.007695779</v>
          </cell>
          <cell r="I80">
            <v>615101.9194702988</v>
          </cell>
          <cell r="J80">
            <v>818028</v>
          </cell>
          <cell r="K80">
            <v>92.374915426212979</v>
          </cell>
          <cell r="L80">
            <v>22.75</v>
          </cell>
          <cell r="M80" t="str">
            <v>PLASTIC</v>
          </cell>
          <cell r="N80">
            <v>1.329906433562186</v>
          </cell>
          <cell r="O80">
            <v>2811.6508916013331</v>
          </cell>
          <cell r="P80">
            <v>2772.9410356576377</v>
          </cell>
          <cell r="Q80">
            <v>1019.2016788392571</v>
          </cell>
          <cell r="R80">
            <v>230.53516363636362</v>
          </cell>
        </row>
        <row r="81">
          <cell r="A81" t="str">
            <v>NB300_1</v>
          </cell>
          <cell r="B81">
            <v>323.89999999999998</v>
          </cell>
          <cell r="C81">
            <v>6.3</v>
          </cell>
          <cell r="D81">
            <v>311.29999999999995</v>
          </cell>
          <cell r="E81">
            <v>49.344706783410743</v>
          </cell>
          <cell r="F81">
            <v>6285.9499087147442</v>
          </cell>
          <cell r="G81">
            <v>4001.7599999999993</v>
          </cell>
          <cell r="H81">
            <v>79288968.50199458</v>
          </cell>
          <cell r="I81">
            <v>489589.18494593754</v>
          </cell>
          <cell r="J81">
            <v>635562.83700000064</v>
          </cell>
          <cell r="K81">
            <v>112.3106462006164</v>
          </cell>
          <cell r="L81">
            <v>51.412698412698411</v>
          </cell>
          <cell r="M81" t="str">
            <v>SEMI-COMPACT</v>
          </cell>
          <cell r="N81">
            <v>1.2981553852546439</v>
          </cell>
          <cell r="O81">
            <v>1805.4489134159546</v>
          </cell>
          <cell r="P81">
            <v>1771.4949742741553</v>
          </cell>
          <cell r="Q81">
            <v>651.11757827455062</v>
          </cell>
          <cell r="R81">
            <v>137.97513393930964</v>
          </cell>
        </row>
        <row r="82">
          <cell r="A82" t="str">
            <v>NB300_2</v>
          </cell>
          <cell r="B82">
            <v>323.89999999999998</v>
          </cell>
          <cell r="C82">
            <v>8</v>
          </cell>
          <cell r="D82">
            <v>307.89999999999998</v>
          </cell>
          <cell r="E82">
            <v>62.324548690094183</v>
          </cell>
          <cell r="F82">
            <v>7939.4329541521247</v>
          </cell>
          <cell r="G82">
            <v>5054.3999999999996</v>
          </cell>
          <cell r="H82">
            <v>99100806.001313478</v>
          </cell>
          <cell r="I82">
            <v>611922.23526590609</v>
          </cell>
          <cell r="J82">
            <v>798513.14666666649</v>
          </cell>
          <cell r="K82">
            <v>111.7233245566923</v>
          </cell>
          <cell r="L82">
            <v>40.487499999999997</v>
          </cell>
          <cell r="M82" t="str">
            <v>COMPACT</v>
          </cell>
          <cell r="N82">
            <v>1.304925856011228</v>
          </cell>
          <cell r="O82">
            <v>2280.0777735856941</v>
          </cell>
          <cell r="P82">
            <v>2237.4765598065078</v>
          </cell>
          <cell r="Q82">
            <v>822.39032016684882</v>
          </cell>
          <cell r="R82">
            <v>225.03552315151506</v>
          </cell>
        </row>
        <row r="83">
          <cell r="A83" t="str">
            <v>NB300_3</v>
          </cell>
          <cell r="B83">
            <v>323.89999999999998</v>
          </cell>
          <cell r="C83">
            <v>10</v>
          </cell>
          <cell r="D83">
            <v>303.89999999999998</v>
          </cell>
          <cell r="E83">
            <v>77.412455816004126</v>
          </cell>
          <cell r="F83">
            <v>9861.4593396183609</v>
          </cell>
          <cell r="G83">
            <v>6278</v>
          </cell>
          <cell r="H83">
            <v>121583423.74387991</v>
          </cell>
          <cell r="I83">
            <v>750746.6733181841</v>
          </cell>
          <cell r="J83">
            <v>985665.433333333</v>
          </cell>
          <cell r="K83">
            <v>111.036711271543</v>
          </cell>
          <cell r="L83">
            <v>32.39</v>
          </cell>
          <cell r="M83" t="str">
            <v>PLASTIC</v>
          </cell>
          <cell r="N83">
            <v>1.3129134878171944</v>
          </cell>
          <cell r="O83">
            <v>2831.6356677689241</v>
          </cell>
          <cell r="P83">
            <v>2779.1385411651745</v>
          </cell>
          <cell r="Q83">
            <v>1021.4795880831508</v>
          </cell>
          <cell r="R83">
            <v>277.77844030303021</v>
          </cell>
        </row>
        <row r="84">
          <cell r="A84" t="str">
            <v>NB300_4</v>
          </cell>
          <cell r="B84">
            <v>323.89999999999998</v>
          </cell>
          <cell r="C84">
            <v>12</v>
          </cell>
          <cell r="D84">
            <v>299.89999999999998</v>
          </cell>
          <cell r="E84">
            <v>92.303070923268635</v>
          </cell>
          <cell r="F84">
            <v>11758.352983855877</v>
          </cell>
          <cell r="G84">
            <v>7485.5999999999995</v>
          </cell>
          <cell r="H84">
            <v>143195589.00593498</v>
          </cell>
          <cell r="I84">
            <v>884196.28901472676</v>
          </cell>
          <cell r="J84">
            <v>1167955.3200000003</v>
          </cell>
          <cell r="K84">
            <v>110.35488774857238</v>
          </cell>
          <cell r="L84">
            <v>26.991666666666664</v>
          </cell>
          <cell r="M84" t="str">
            <v>PLASTIC</v>
          </cell>
          <cell r="N84">
            <v>1.3209231191203827</v>
          </cell>
          <cell r="O84">
            <v>3375.8127154056374</v>
          </cell>
          <cell r="P84">
            <v>3313.7176590866557</v>
          </cell>
          <cell r="Q84">
            <v>1217.9655311492884</v>
          </cell>
          <cell r="R84">
            <v>329.15104472727279</v>
          </cell>
        </row>
        <row r="85">
          <cell r="A85" t="str">
            <v>NB350_1</v>
          </cell>
          <cell r="B85">
            <v>355.6</v>
          </cell>
          <cell r="C85">
            <v>8</v>
          </cell>
          <cell r="D85">
            <v>339.6</v>
          </cell>
          <cell r="E85">
            <v>68.578705681154588</v>
          </cell>
          <cell r="F85">
            <v>8736.1408511024965</v>
          </cell>
          <cell r="G85">
            <v>5561.5999999999995</v>
          </cell>
          <cell r="H85">
            <v>132013746.35199709</v>
          </cell>
          <cell r="I85">
            <v>742484.5126659004</v>
          </cell>
          <cell r="J85">
            <v>966776.7466666674</v>
          </cell>
          <cell r="K85">
            <v>122.92770232945868</v>
          </cell>
          <cell r="L85">
            <v>44.45</v>
          </cell>
          <cell r="M85" t="str">
            <v>SEMI-COMPACT</v>
          </cell>
          <cell r="N85">
            <v>1.3020833837940171</v>
          </cell>
          <cell r="O85">
            <v>2514.3327115597476</v>
          </cell>
          <cell r="P85">
            <v>2462.0033307652488</v>
          </cell>
          <cell r="Q85">
            <v>904.91571791705167</v>
          </cell>
          <cell r="R85">
            <v>209.24563538766282</v>
          </cell>
        </row>
        <row r="86">
          <cell r="A86" t="str">
            <v>NB350_2</v>
          </cell>
          <cell r="B86">
            <v>355.6</v>
          </cell>
          <cell r="C86">
            <v>10</v>
          </cell>
          <cell r="D86">
            <v>335.6</v>
          </cell>
          <cell r="E86">
            <v>85.230152054829645</v>
          </cell>
          <cell r="F86">
            <v>10857.344210806325</v>
          </cell>
          <cell r="G86">
            <v>6912</v>
          </cell>
          <cell r="H86">
            <v>162234997.28243667</v>
          </cell>
          <cell r="I86">
            <v>912457.80248839513</v>
          </cell>
          <cell r="J86">
            <v>1194726.9333333336</v>
          </cell>
          <cell r="K86">
            <v>122.23919175125465</v>
          </cell>
          <cell r="L86">
            <v>35.56</v>
          </cell>
          <cell r="M86" t="str">
            <v>COMPACT</v>
          </cell>
          <cell r="N86">
            <v>1.3093503393528474</v>
          </cell>
          <cell r="O86">
            <v>3124.4513924247904</v>
          </cell>
          <cell r="P86">
            <v>3059.7970048636007</v>
          </cell>
          <cell r="Q86">
            <v>1124.6363352709045</v>
          </cell>
          <cell r="R86">
            <v>336.6957721212122</v>
          </cell>
        </row>
        <row r="87">
          <cell r="A87" t="str">
            <v>NB350_3</v>
          </cell>
          <cell r="B87">
            <v>355.6</v>
          </cell>
          <cell r="C87">
            <v>12</v>
          </cell>
          <cell r="D87">
            <v>331.6</v>
          </cell>
          <cell r="E87">
            <v>101.68430640985927</v>
          </cell>
          <cell r="F87">
            <v>12953.414829281435</v>
          </cell>
          <cell r="G87">
            <v>8246.4</v>
          </cell>
          <cell r="H87">
            <v>191394735.21982735</v>
          </cell>
          <cell r="I87">
            <v>1076460.8280080277</v>
          </cell>
          <cell r="J87">
            <v>1417307.5200000007</v>
          </cell>
          <cell r="K87">
            <v>121.55500812389425</v>
          </cell>
          <cell r="L87">
            <v>29.633333333333336</v>
          </cell>
          <cell r="M87" t="str">
            <v>PLASTIC</v>
          </cell>
          <cell r="N87">
            <v>1.3166364099125687</v>
          </cell>
          <cell r="O87">
            <v>3727.1873749338165</v>
          </cell>
          <cell r="P87">
            <v>3650.5078155247675</v>
          </cell>
          <cell r="Q87">
            <v>1341.753627774593</v>
          </cell>
          <cell r="R87">
            <v>399.42302836363655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1">
          <cell r="X51" t="str">
            <v>Bare MRF Building No Infill</v>
          </cell>
        </row>
        <row r="52">
          <cell r="X52" t="str">
            <v>RC Wall Building</v>
          </cell>
        </row>
        <row r="53">
          <cell r="X53" t="str">
            <v>Other Building</v>
          </cell>
        </row>
        <row r="56">
          <cell r="X56" t="str">
            <v>MOMENT FRAME</v>
          </cell>
        </row>
        <row r="57">
          <cell r="X57" t="str">
            <v>BRACED FRAME</v>
          </cell>
        </row>
        <row r="58">
          <cell r="X58" t="str">
            <v>STRUCTURAL WALL</v>
          </cell>
        </row>
        <row r="59">
          <cell r="X59" t="str">
            <v>DUAL SYSTEM</v>
          </cell>
        </row>
        <row r="60">
          <cell r="X60" t="str">
            <v>FLAT SLAB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ables"/>
      <sheetName val="I"/>
      <sheetName val="HS(C)"/>
      <sheetName val="HS(R,S)"/>
      <sheetName val="Beam"/>
      <sheetName val="Conc."/>
      <sheetName val="Steel"/>
      <sheetName val="∑r2"/>
      <sheetName val="Bolt"/>
      <sheetName val="Weld"/>
      <sheetName val="Crack"/>
      <sheetName val="Diablo"/>
      <sheetName val="BP&amp;AB"/>
      <sheetName val="ClevisFin"/>
      <sheetName val="ClevisFin_Tube"/>
      <sheetName val="CoverPlateSpliceI"/>
      <sheetName val="ShearTab"/>
      <sheetName val="ShearCleat"/>
      <sheetName val="Seismic"/>
      <sheetName val="Wind"/>
      <sheetName val="Vibration"/>
      <sheetName val="Sections"/>
      <sheetName val="Stiffness"/>
      <sheetName val="T-Sec"/>
      <sheetName val="I-Sec"/>
    </sheetNames>
    <sheetDataSet>
      <sheetData sheetId="0"/>
      <sheetData sheetId="1"/>
      <sheetData sheetId="2">
        <row r="9">
          <cell r="A9" t="str">
            <v>UB127X76X13</v>
          </cell>
          <cell r="B9" t="str">
            <v>UB</v>
          </cell>
          <cell r="C9">
            <v>127</v>
          </cell>
          <cell r="D9">
            <v>111.80000000000001</v>
          </cell>
          <cell r="E9">
            <v>76</v>
          </cell>
          <cell r="F9">
            <v>7.6</v>
          </cell>
          <cell r="G9">
            <v>4</v>
          </cell>
          <cell r="H9">
            <v>76</v>
          </cell>
          <cell r="I9">
            <v>7.6</v>
          </cell>
          <cell r="J9">
            <v>1602.4</v>
          </cell>
          <cell r="K9">
            <v>508</v>
          </cell>
          <cell r="L9">
            <v>1155.2</v>
          </cell>
          <cell r="M9">
            <v>2.4626517333333324</v>
          </cell>
          <cell r="N9">
            <v>556632.53333333321</v>
          </cell>
          <cell r="O9">
            <v>4588602.1413333341</v>
          </cell>
          <cell r="P9">
            <v>14648.224561403506</v>
          </cell>
          <cell r="Q9">
            <v>72261.451044619433</v>
          </cell>
          <cell r="R9">
            <v>63.5</v>
          </cell>
          <cell r="S9">
            <v>38</v>
          </cell>
          <cell r="T9">
            <v>50.839166250624068</v>
          </cell>
          <cell r="U9">
            <v>13.976535197204193</v>
          </cell>
          <cell r="V9">
            <v>22396</v>
          </cell>
          <cell r="W9">
            <v>81464.680000000008</v>
          </cell>
          <cell r="X9">
            <v>18.637979287611763</v>
          </cell>
          <cell r="Y9">
            <v>53.512437497118455</v>
          </cell>
          <cell r="Z9">
            <v>12.57884</v>
          </cell>
        </row>
        <row r="10">
          <cell r="A10" t="str">
            <v>UB152X89X16</v>
          </cell>
          <cell r="B10" t="str">
            <v>UB</v>
          </cell>
          <cell r="C10">
            <v>152.4</v>
          </cell>
          <cell r="D10">
            <v>137.00000000000003</v>
          </cell>
          <cell r="E10">
            <v>88.7</v>
          </cell>
          <cell r="F10">
            <v>7.7</v>
          </cell>
          <cell r="G10">
            <v>4.5</v>
          </cell>
          <cell r="H10">
            <v>88.7</v>
          </cell>
          <cell r="I10">
            <v>7.7</v>
          </cell>
          <cell r="J10">
            <v>1982.48</v>
          </cell>
          <cell r="K10">
            <v>685.80000000000007</v>
          </cell>
          <cell r="L10">
            <v>1365.98</v>
          </cell>
          <cell r="M10">
            <v>3.1157693066666674</v>
          </cell>
          <cell r="N10">
            <v>896632.60926666681</v>
          </cell>
          <cell r="O10">
            <v>8121259.4990666686</v>
          </cell>
          <cell r="P10">
            <v>20217.195248402859</v>
          </cell>
          <cell r="Q10">
            <v>106578.20864916887</v>
          </cell>
          <cell r="R10">
            <v>76.200000000000017</v>
          </cell>
          <cell r="S10">
            <v>44.35</v>
          </cell>
          <cell r="T10">
            <v>60.501885517130084</v>
          </cell>
          <cell r="U10">
            <v>15.628994491747711</v>
          </cell>
          <cell r="V10">
            <v>30984.169000000002</v>
          </cell>
          <cell r="W10">
            <v>119943.77800000005</v>
          </cell>
          <cell r="X10">
            <v>21.266834795293246</v>
          </cell>
          <cell r="Y10">
            <v>64.004025052224762</v>
          </cell>
          <cell r="Z10">
            <v>15.562468000000001</v>
          </cell>
        </row>
        <row r="11">
          <cell r="A11" t="str">
            <v>UB178X102X19</v>
          </cell>
          <cell r="B11" t="str">
            <v>UB</v>
          </cell>
          <cell r="C11">
            <v>177.8</v>
          </cell>
          <cell r="D11">
            <v>162</v>
          </cell>
          <cell r="E11">
            <v>101.2</v>
          </cell>
          <cell r="F11">
            <v>7.9</v>
          </cell>
          <cell r="G11">
            <v>4.8</v>
          </cell>
          <cell r="H11">
            <v>101.2</v>
          </cell>
          <cell r="I11">
            <v>7.9</v>
          </cell>
          <cell r="J11">
            <v>2376.56</v>
          </cell>
          <cell r="K11">
            <v>853.44</v>
          </cell>
          <cell r="L11">
            <v>1598.96</v>
          </cell>
          <cell r="M11">
            <v>3.9235665866666665</v>
          </cell>
          <cell r="N11">
            <v>1366130.7338666669</v>
          </cell>
          <cell r="O11">
            <v>13247825.961866666</v>
          </cell>
          <cell r="P11">
            <v>26998.631104084325</v>
          </cell>
          <cell r="Q11">
            <v>149019.41464416945</v>
          </cell>
          <cell r="R11">
            <v>88.9</v>
          </cell>
          <cell r="S11">
            <v>50.6</v>
          </cell>
          <cell r="T11">
            <v>70.406155114956064</v>
          </cell>
          <cell r="U11">
            <v>17.414585787861448</v>
          </cell>
          <cell r="V11">
            <v>41386.808000000005</v>
          </cell>
          <cell r="W11">
            <v>167324.45199999999</v>
          </cell>
          <cell r="X11">
            <v>23.975724483411089</v>
          </cell>
          <cell r="Y11">
            <v>74.661707070541567</v>
          </cell>
          <cell r="Z11">
            <v>18.655995999999998</v>
          </cell>
        </row>
        <row r="12">
          <cell r="A12" t="str">
            <v>UB203X102X23</v>
          </cell>
          <cell r="B12" t="str">
            <v>UB</v>
          </cell>
          <cell r="C12">
            <v>203.2</v>
          </cell>
          <cell r="D12">
            <v>184.59999999999997</v>
          </cell>
          <cell r="E12">
            <v>101.8</v>
          </cell>
          <cell r="F12">
            <v>9.3000000000000007</v>
          </cell>
          <cell r="G12">
            <v>5.4</v>
          </cell>
          <cell r="H12">
            <v>101.8</v>
          </cell>
          <cell r="I12">
            <v>9.3000000000000007</v>
          </cell>
          <cell r="J12">
            <v>2890.3199999999997</v>
          </cell>
          <cell r="K12">
            <v>1097.28</v>
          </cell>
          <cell r="L12">
            <v>1893.48</v>
          </cell>
          <cell r="M12">
            <v>6.427831320000001</v>
          </cell>
          <cell r="N12">
            <v>1637637.9608</v>
          </cell>
          <cell r="O12">
            <v>20641828.235999994</v>
          </cell>
          <cell r="P12">
            <v>32173.63380746562</v>
          </cell>
          <cell r="Q12">
            <v>203167.60074803146</v>
          </cell>
          <cell r="R12">
            <v>101.59999999999997</v>
          </cell>
          <cell r="S12">
            <v>50.899999999999991</v>
          </cell>
          <cell r="T12">
            <v>79.429631321099365</v>
          </cell>
          <cell r="U12">
            <v>17.138171551938882</v>
          </cell>
          <cell r="V12">
            <v>49534.799999999981</v>
          </cell>
          <cell r="W12">
            <v>229577.05199999988</v>
          </cell>
          <cell r="X12">
            <v>23.803235006807014</v>
          </cell>
          <cell r="Y12">
            <v>84.508640635780239</v>
          </cell>
          <cell r="Z12">
            <v>22.689011999999995</v>
          </cell>
        </row>
        <row r="13">
          <cell r="A13" t="str">
            <v>UB203X133X25</v>
          </cell>
          <cell r="B13" t="str">
            <v>UB</v>
          </cell>
          <cell r="C13">
            <v>203.2</v>
          </cell>
          <cell r="D13">
            <v>187.59999999999997</v>
          </cell>
          <cell r="E13">
            <v>133.19999999999999</v>
          </cell>
          <cell r="F13">
            <v>7.8</v>
          </cell>
          <cell r="G13">
            <v>5.7</v>
          </cell>
          <cell r="H13">
            <v>133.19999999999999</v>
          </cell>
          <cell r="I13">
            <v>7.8</v>
          </cell>
          <cell r="J13">
            <v>3147.24</v>
          </cell>
          <cell r="K13">
            <v>1158.24</v>
          </cell>
          <cell r="L13">
            <v>2077.9199999999996</v>
          </cell>
          <cell r="M13">
            <v>5.3720953199999988</v>
          </cell>
          <cell r="N13">
            <v>3075141.4622999988</v>
          </cell>
          <cell r="O13">
            <v>22981000.004799992</v>
          </cell>
          <cell r="P13">
            <v>46173.295229729716</v>
          </cell>
          <cell r="Q13">
            <v>226190.94492913378</v>
          </cell>
          <cell r="R13">
            <v>101.60000000000002</v>
          </cell>
          <cell r="S13">
            <v>66.600000000000009</v>
          </cell>
          <cell r="T13">
            <v>80.439970259656093</v>
          </cell>
          <cell r="U13">
            <v>22.470010866664129</v>
          </cell>
          <cell r="V13">
            <v>70718.517000000007</v>
          </cell>
          <cell r="W13">
            <v>253163.89200000002</v>
          </cell>
          <cell r="X13">
            <v>31.258462904092848</v>
          </cell>
          <cell r="Y13">
            <v>85.45146844354322</v>
          </cell>
          <cell r="Z13">
            <v>24.705833999999999</v>
          </cell>
        </row>
        <row r="14">
          <cell r="A14" t="str">
            <v>UB203X133X30</v>
          </cell>
          <cell r="B14" t="str">
            <v>UB</v>
          </cell>
          <cell r="C14">
            <v>206.8</v>
          </cell>
          <cell r="D14">
            <v>187.60000000000002</v>
          </cell>
          <cell r="E14">
            <v>133.9</v>
          </cell>
          <cell r="F14">
            <v>9.6</v>
          </cell>
          <cell r="G14">
            <v>6.4</v>
          </cell>
          <cell r="H14">
            <v>133.9</v>
          </cell>
          <cell r="I14">
            <v>9.6</v>
          </cell>
          <cell r="J14">
            <v>3771.5200000000004</v>
          </cell>
          <cell r="K14">
            <v>1323.5200000000002</v>
          </cell>
          <cell r="L14">
            <v>2570.88</v>
          </cell>
          <cell r="M14">
            <v>9.537017173333334</v>
          </cell>
          <cell r="N14">
            <v>3845252.1349333338</v>
          </cell>
          <cell r="O14">
            <v>28534989.883733336</v>
          </cell>
          <cell r="P14">
            <v>57434.684614388854</v>
          </cell>
          <cell r="Q14">
            <v>275967.02015215991</v>
          </cell>
          <cell r="R14">
            <v>103.40000000000003</v>
          </cell>
          <cell r="S14">
            <v>66.95</v>
          </cell>
          <cell r="T14">
            <v>82.141625657559842</v>
          </cell>
          <cell r="U14">
            <v>23.327791447480063</v>
          </cell>
          <cell r="V14">
            <v>87981.232000000018</v>
          </cell>
          <cell r="W14">
            <v>309798.78400000016</v>
          </cell>
          <cell r="X14">
            <v>31.930388556365614</v>
          </cell>
          <cell r="Y14">
            <v>86.982253284490142</v>
          </cell>
          <cell r="Z14">
            <v>29.606432000000005</v>
          </cell>
        </row>
        <row r="15">
          <cell r="A15" t="str">
            <v>UB254X102X22</v>
          </cell>
          <cell r="B15" t="str">
            <v>UB</v>
          </cell>
          <cell r="C15">
            <v>254</v>
          </cell>
          <cell r="D15">
            <v>240.39999999999998</v>
          </cell>
          <cell r="E15">
            <v>101.6</v>
          </cell>
          <cell r="F15">
            <v>6.8</v>
          </cell>
          <cell r="G15">
            <v>5.7</v>
          </cell>
          <cell r="H15">
            <v>101.6</v>
          </cell>
          <cell r="I15">
            <v>6.8</v>
          </cell>
          <cell r="J15">
            <v>2752.04</v>
          </cell>
          <cell r="K15">
            <v>1447.8</v>
          </cell>
          <cell r="L15">
            <v>1381.76</v>
          </cell>
          <cell r="M15">
            <v>3.613765986666666</v>
          </cell>
          <cell r="N15">
            <v>1192318.4085666663</v>
          </cell>
          <cell r="O15">
            <v>27713703.381866664</v>
          </cell>
          <cell r="P15">
            <v>23470.834814304457</v>
          </cell>
          <cell r="Q15">
            <v>218218.13686509183</v>
          </cell>
          <cell r="R15">
            <v>126.99999999999999</v>
          </cell>
          <cell r="S15">
            <v>50.800000000000004</v>
          </cell>
          <cell r="T15">
            <v>91.982443569134148</v>
          </cell>
          <cell r="U15">
            <v>13.462505268818768</v>
          </cell>
          <cell r="V15">
            <v>37049.353000000003</v>
          </cell>
          <cell r="W15">
            <v>253139.36399999994</v>
          </cell>
          <cell r="X15">
            <v>20.814632796378717</v>
          </cell>
          <cell r="Y15">
            <v>100.35058561626157</v>
          </cell>
          <cell r="Z15">
            <v>21.603514000000001</v>
          </cell>
        </row>
        <row r="16">
          <cell r="A16" t="str">
            <v>UB254X102X25</v>
          </cell>
          <cell r="B16" t="str">
            <v>UB</v>
          </cell>
          <cell r="C16">
            <v>257.2</v>
          </cell>
          <cell r="D16">
            <v>240.39999999999998</v>
          </cell>
          <cell r="E16">
            <v>101.9</v>
          </cell>
          <cell r="F16">
            <v>8.4</v>
          </cell>
          <cell r="G16">
            <v>6</v>
          </cell>
          <cell r="H16">
            <v>101.9</v>
          </cell>
          <cell r="I16">
            <v>8.4</v>
          </cell>
          <cell r="J16">
            <v>3154.3199999999997</v>
          </cell>
          <cell r="K16">
            <v>1543.1999999999998</v>
          </cell>
          <cell r="L16">
            <v>1711.92</v>
          </cell>
          <cell r="M16">
            <v>5.7573158400000004</v>
          </cell>
          <cell r="N16">
            <v>1485653.0026000002</v>
          </cell>
          <cell r="O16">
            <v>33449262.012800001</v>
          </cell>
          <cell r="P16">
            <v>29159.038323846911</v>
          </cell>
          <cell r="Q16">
            <v>260103.12607153968</v>
          </cell>
          <cell r="R16">
            <v>128.6</v>
          </cell>
          <cell r="S16">
            <v>50.949999999999996</v>
          </cell>
          <cell r="T16">
            <v>94.997047858175463</v>
          </cell>
          <cell r="U16">
            <v>14.511768622080192</v>
          </cell>
          <cell r="V16">
            <v>45774.761999999988</v>
          </cell>
          <cell r="W16">
            <v>299651.08799999999</v>
          </cell>
          <cell r="X16">
            <v>21.702302752799095</v>
          </cell>
          <cell r="Y16">
            <v>102.97703791659593</v>
          </cell>
          <cell r="Z16">
            <v>24.761411999999996</v>
          </cell>
        </row>
        <row r="17">
          <cell r="A17" t="str">
            <v>UB254X102X28</v>
          </cell>
          <cell r="B17" t="str">
            <v>UB</v>
          </cell>
          <cell r="C17">
            <v>260.39999999999998</v>
          </cell>
          <cell r="D17">
            <v>240.39999999999998</v>
          </cell>
          <cell r="E17">
            <v>102.2</v>
          </cell>
          <cell r="F17">
            <v>10</v>
          </cell>
          <cell r="G17">
            <v>6.3</v>
          </cell>
          <cell r="H17">
            <v>102.2</v>
          </cell>
          <cell r="I17">
            <v>10</v>
          </cell>
          <cell r="J17">
            <v>3558.5199999999995</v>
          </cell>
          <cell r="K17">
            <v>1640.5199999999998</v>
          </cell>
          <cell r="L17">
            <v>2044</v>
          </cell>
          <cell r="M17">
            <v>8.8170432933333327</v>
          </cell>
          <cell r="N17">
            <v>1784113.6882333332</v>
          </cell>
          <cell r="O17">
            <v>39350763.606933326</v>
          </cell>
          <cell r="P17">
            <v>34914.162196347024</v>
          </cell>
          <cell r="Q17">
            <v>302233.20742652327</v>
          </cell>
          <cell r="R17">
            <v>130.19999999999996</v>
          </cell>
          <cell r="S17">
            <v>51.099999999999994</v>
          </cell>
          <cell r="T17">
            <v>97.493185931229817</v>
          </cell>
          <cell r="U17">
            <v>15.3461464316626</v>
          </cell>
          <cell r="V17">
            <v>54609.568999999989</v>
          </cell>
          <cell r="W17">
            <v>346931.45199999987</v>
          </cell>
          <cell r="X17">
            <v>22.391158134669976</v>
          </cell>
          <cell r="Y17">
            <v>105.15789321200113</v>
          </cell>
          <cell r="Z17">
            <v>27.934381999999996</v>
          </cell>
        </row>
        <row r="18">
          <cell r="A18" t="str">
            <v>UB254X146X31</v>
          </cell>
          <cell r="B18" t="str">
            <v>UB</v>
          </cell>
          <cell r="C18">
            <v>251.4</v>
          </cell>
          <cell r="D18">
            <v>234.20000000000002</v>
          </cell>
          <cell r="E18">
            <v>146.1</v>
          </cell>
          <cell r="F18">
            <v>8.6</v>
          </cell>
          <cell r="G18">
            <v>6</v>
          </cell>
          <cell r="H18">
            <v>146.1</v>
          </cell>
          <cell r="I18">
            <v>8.6</v>
          </cell>
          <cell r="J18">
            <v>3918.12</v>
          </cell>
          <cell r="K18">
            <v>1508.4</v>
          </cell>
          <cell r="L18">
            <v>2512.9199999999996</v>
          </cell>
          <cell r="M18">
            <v>7.8814254399999992</v>
          </cell>
          <cell r="N18">
            <v>4474116.0261000004</v>
          </cell>
          <cell r="O18">
            <v>43473695.250799999</v>
          </cell>
          <cell r="P18">
            <v>61247.310418891175</v>
          </cell>
          <cell r="Q18">
            <v>345852.78640254575</v>
          </cell>
          <cell r="R18">
            <v>125.7</v>
          </cell>
          <cell r="S18">
            <v>73.050000000000011</v>
          </cell>
          <cell r="T18">
            <v>98.859388686410824</v>
          </cell>
          <cell r="U18">
            <v>23.963585341949717</v>
          </cell>
          <cell r="V18">
            <v>93892.203000000023</v>
          </cell>
          <cell r="W18">
            <v>387342.94799999997</v>
          </cell>
          <cell r="X18">
            <v>33.792066773680041</v>
          </cell>
          <cell r="Y18">
            <v>105.33541529501699</v>
          </cell>
          <cell r="Z18">
            <v>30.757242000000002</v>
          </cell>
        </row>
        <row r="19">
          <cell r="A19" t="str">
            <v>UB254X146X37</v>
          </cell>
          <cell r="B19" t="str">
            <v>UB</v>
          </cell>
          <cell r="C19">
            <v>256</v>
          </cell>
          <cell r="D19">
            <v>234.2</v>
          </cell>
          <cell r="E19">
            <v>146.4</v>
          </cell>
          <cell r="F19">
            <v>10.9</v>
          </cell>
          <cell r="G19">
            <v>6.3</v>
          </cell>
          <cell r="H19">
            <v>146.4</v>
          </cell>
          <cell r="I19">
            <v>10.9</v>
          </cell>
          <cell r="J19">
            <v>4666.9800000000005</v>
          </cell>
          <cell r="K19">
            <v>1612.8</v>
          </cell>
          <cell r="L19">
            <v>3191.5200000000004</v>
          </cell>
          <cell r="M19">
            <v>14.591516619999998</v>
          </cell>
          <cell r="N19">
            <v>5705190.1255500009</v>
          </cell>
          <cell r="O19">
            <v>54707487.292599998</v>
          </cell>
          <cell r="P19">
            <v>77939.755813524593</v>
          </cell>
          <cell r="Q19">
            <v>427402.24447343749</v>
          </cell>
          <cell r="R19">
            <v>128.00000000000003</v>
          </cell>
          <cell r="S19">
            <v>73.2</v>
          </cell>
          <cell r="T19">
            <v>102.31647853644115</v>
          </cell>
          <cell r="U19">
            <v>25.52688923029454</v>
          </cell>
          <cell r="V19">
            <v>119133.48150000002</v>
          </cell>
          <cell r="W19">
            <v>477508.95900000021</v>
          </cell>
          <cell r="X19">
            <v>34.963676320175374</v>
          </cell>
          <cell r="Y19">
            <v>108.2693212604005</v>
          </cell>
          <cell r="Z19">
            <v>36.635793</v>
          </cell>
        </row>
        <row r="20">
          <cell r="A20" t="str">
            <v>UB254X146X43</v>
          </cell>
          <cell r="B20" t="str">
            <v>UB</v>
          </cell>
          <cell r="C20">
            <v>259.60000000000002</v>
          </cell>
          <cell r="D20">
            <v>234.20000000000005</v>
          </cell>
          <cell r="E20">
            <v>147.30000000000001</v>
          </cell>
          <cell r="F20">
            <v>12.7</v>
          </cell>
          <cell r="G20">
            <v>7.2</v>
          </cell>
          <cell r="H20">
            <v>147.30000000000001</v>
          </cell>
          <cell r="I20">
            <v>12.7</v>
          </cell>
          <cell r="J20">
            <v>5427.6600000000008</v>
          </cell>
          <cell r="K20">
            <v>1869.1200000000001</v>
          </cell>
          <cell r="L20">
            <v>3741.42</v>
          </cell>
          <cell r="M20">
            <v>23.028943779999999</v>
          </cell>
          <cell r="N20">
            <v>6772174.119450001</v>
          </cell>
          <cell r="O20">
            <v>64776635.227000028</v>
          </cell>
          <cell r="P20">
            <v>91950.768763747459</v>
          </cell>
          <cell r="Q20">
            <v>499049.57802003098</v>
          </cell>
          <cell r="R20">
            <v>129.80000000000004</v>
          </cell>
          <cell r="S20">
            <v>73.650000000000006</v>
          </cell>
          <cell r="T20">
            <v>103.28717181990031</v>
          </cell>
          <cell r="U20">
            <v>25.943596964437713</v>
          </cell>
          <cell r="V20">
            <v>140813.02350000001</v>
          </cell>
          <cell r="W20">
            <v>560607.65100000019</v>
          </cell>
          <cell r="X20">
            <v>35.323012947206841</v>
          </cell>
          <cell r="Y20">
            <v>109.24532857238759</v>
          </cell>
          <cell r="Z20">
            <v>42.60713100000001</v>
          </cell>
        </row>
        <row r="21">
          <cell r="A21" t="str">
            <v>UB305X102X25</v>
          </cell>
          <cell r="B21" t="str">
            <v>UB</v>
          </cell>
          <cell r="C21">
            <v>305.10000000000002</v>
          </cell>
          <cell r="D21">
            <v>291.10000000000002</v>
          </cell>
          <cell r="E21">
            <v>101.6</v>
          </cell>
          <cell r="F21">
            <v>7</v>
          </cell>
          <cell r="G21">
            <v>5.8</v>
          </cell>
          <cell r="H21">
            <v>101.6</v>
          </cell>
          <cell r="I21">
            <v>7</v>
          </cell>
          <cell r="J21">
            <v>3110.7799999999997</v>
          </cell>
          <cell r="K21">
            <v>1769.5800000000002</v>
          </cell>
          <cell r="L21">
            <v>1422.3999999999999</v>
          </cell>
          <cell r="M21">
            <v>4.216490106666666</v>
          </cell>
          <cell r="N21">
            <v>1228300.5372666665</v>
          </cell>
          <cell r="O21">
            <v>43528373.464316666</v>
          </cell>
          <cell r="P21">
            <v>24179.144434383201</v>
          </cell>
          <cell r="Q21">
            <v>285338.40356811974</v>
          </cell>
          <cell r="R21">
            <v>152.54999999999998</v>
          </cell>
          <cell r="S21">
            <v>50.79999999999999</v>
          </cell>
          <cell r="T21">
            <v>107.65164187117054</v>
          </cell>
          <cell r="U21">
            <v>12.401105510515043</v>
          </cell>
          <cell r="V21">
            <v>38577.110999999983</v>
          </cell>
          <cell r="W21">
            <v>334880.57449999987</v>
          </cell>
          <cell r="X21">
            <v>19.870906134592154</v>
          </cell>
          <cell r="Y21">
            <v>118.29096384704948</v>
          </cell>
          <cell r="Z21">
            <v>24.419622999999998</v>
          </cell>
        </row>
        <row r="22">
          <cell r="A22" t="str">
            <v>UB305X102X28</v>
          </cell>
          <cell r="B22" t="str">
            <v>UB</v>
          </cell>
          <cell r="C22">
            <v>308.7</v>
          </cell>
          <cell r="D22">
            <v>291.09999999999997</v>
          </cell>
          <cell r="E22">
            <v>101.8</v>
          </cell>
          <cell r="F22">
            <v>8.8000000000000007</v>
          </cell>
          <cell r="G22">
            <v>6</v>
          </cell>
          <cell r="H22">
            <v>101.8</v>
          </cell>
          <cell r="I22">
            <v>8.8000000000000007</v>
          </cell>
          <cell r="J22">
            <v>3538.2799999999997</v>
          </cell>
          <cell r="K22">
            <v>1852.1999999999998</v>
          </cell>
          <cell r="L22">
            <v>1791.68</v>
          </cell>
          <cell r="M22">
            <v>6.7208433066666666</v>
          </cell>
          <cell r="N22">
            <v>1552540.6202666669</v>
          </cell>
          <cell r="O22">
            <v>52631283.602966666</v>
          </cell>
          <cell r="P22">
            <v>30501.780358873613</v>
          </cell>
          <cell r="Q22">
            <v>340986.61226411833</v>
          </cell>
          <cell r="R22">
            <v>154.34999999999997</v>
          </cell>
          <cell r="S22">
            <v>50.899999999999991</v>
          </cell>
          <cell r="T22">
            <v>111.85412997275508</v>
          </cell>
          <cell r="U22">
            <v>13.627569327469841</v>
          </cell>
          <cell r="V22">
            <v>48218.155999999988</v>
          </cell>
          <cell r="W22">
            <v>395771.2309999998</v>
          </cell>
          <cell r="X22">
            <v>20.947171435950086</v>
          </cell>
          <cell r="Y22">
            <v>121.9623776111012</v>
          </cell>
          <cell r="Z22">
            <v>27.775497999999995</v>
          </cell>
        </row>
        <row r="23">
          <cell r="A23" t="str">
            <v>UB305X102X33</v>
          </cell>
          <cell r="B23" t="str">
            <v>UB</v>
          </cell>
          <cell r="C23">
            <v>312.7</v>
          </cell>
          <cell r="D23">
            <v>291.09999999999997</v>
          </cell>
          <cell r="E23">
            <v>102.4</v>
          </cell>
          <cell r="F23">
            <v>10.8</v>
          </cell>
          <cell r="G23">
            <v>6.6</v>
          </cell>
          <cell r="H23">
            <v>102.4</v>
          </cell>
          <cell r="I23">
            <v>10.8</v>
          </cell>
          <cell r="J23">
            <v>4133.1000000000004</v>
          </cell>
          <cell r="K23">
            <v>2063.8199999999997</v>
          </cell>
          <cell r="L23">
            <v>2211.84</v>
          </cell>
          <cell r="M23">
            <v>11.389303440000001</v>
          </cell>
          <cell r="N23">
            <v>1939709.4570000006</v>
          </cell>
          <cell r="O23">
            <v>63987440.887449995</v>
          </cell>
          <cell r="P23">
            <v>37884.950332031258</v>
          </cell>
          <cell r="Q23">
            <v>409257.6967537576</v>
          </cell>
          <cell r="R23">
            <v>156.35000000000005</v>
          </cell>
          <cell r="S23">
            <v>51.20000000000001</v>
          </cell>
          <cell r="T23">
            <v>114.61056942730642</v>
          </cell>
          <cell r="U23">
            <v>14.46690934165639</v>
          </cell>
          <cell r="V23">
            <v>59793.183000000026</v>
          </cell>
          <cell r="W23">
            <v>473696.94450000022</v>
          </cell>
          <cell r="X23">
            <v>21.663587870283983</v>
          </cell>
          <cell r="Y23">
            <v>124.42550558494506</v>
          </cell>
          <cell r="Z23">
            <v>32.444835000000005</v>
          </cell>
        </row>
        <row r="24">
          <cell r="A24" t="str">
            <v>UB305X127X37</v>
          </cell>
          <cell r="B24" t="str">
            <v>UB</v>
          </cell>
          <cell r="C24">
            <v>304.39999999999998</v>
          </cell>
          <cell r="D24">
            <v>283</v>
          </cell>
          <cell r="E24">
            <v>123.4</v>
          </cell>
          <cell r="F24">
            <v>10.7</v>
          </cell>
          <cell r="G24">
            <v>7.1</v>
          </cell>
          <cell r="H24">
            <v>123.4</v>
          </cell>
          <cell r="I24">
            <v>10.7</v>
          </cell>
          <cell r="J24">
            <v>4650.0599999999995</v>
          </cell>
          <cell r="K24">
            <v>2161.2399999999998</v>
          </cell>
          <cell r="L24">
            <v>2640.7599999999998</v>
          </cell>
          <cell r="M24">
            <v>13.454314179999995</v>
          </cell>
          <cell r="N24">
            <v>3359468.3465499999</v>
          </cell>
          <cell r="O24">
            <v>70383215.433799982</v>
          </cell>
          <cell r="P24">
            <v>54448.433493517012</v>
          </cell>
          <cell r="Q24">
            <v>462438.99759395525</v>
          </cell>
          <cell r="R24">
            <v>152.19999999999996</v>
          </cell>
          <cell r="S24">
            <v>61.699999999999989</v>
          </cell>
          <cell r="T24">
            <v>113.96704150053974</v>
          </cell>
          <cell r="U24">
            <v>18.286635763839602</v>
          </cell>
          <cell r="V24">
            <v>85033.953499999974</v>
          </cell>
          <cell r="W24">
            <v>529953.58099999977</v>
          </cell>
          <cell r="X24">
            <v>26.878560025796698</v>
          </cell>
          <cell r="Y24">
            <v>123.02837095214672</v>
          </cell>
          <cell r="Z24">
            <v>36.502970999999995</v>
          </cell>
        </row>
        <row r="25">
          <cell r="A25" t="str">
            <v>UB305X127X42</v>
          </cell>
          <cell r="B25" t="str">
            <v>UB</v>
          </cell>
          <cell r="C25">
            <v>307.2</v>
          </cell>
          <cell r="D25">
            <v>282.99999999999994</v>
          </cell>
          <cell r="E25">
            <v>124.3</v>
          </cell>
          <cell r="F25">
            <v>12.1</v>
          </cell>
          <cell r="G25">
            <v>8</v>
          </cell>
          <cell r="H25">
            <v>124.3</v>
          </cell>
          <cell r="I25">
            <v>12.1</v>
          </cell>
          <cell r="J25">
            <v>5272.0599999999995</v>
          </cell>
          <cell r="K25">
            <v>2457.6</v>
          </cell>
          <cell r="L25">
            <v>3008.06</v>
          </cell>
          <cell r="M25">
            <v>19.510202153333328</v>
          </cell>
          <cell r="N25">
            <v>3885074.7457833327</v>
          </cell>
          <cell r="O25">
            <v>80635307.285533309</v>
          </cell>
          <cell r="P25">
            <v>62511.258982837215</v>
          </cell>
          <cell r="Q25">
            <v>524969.44847352419</v>
          </cell>
          <cell r="R25">
            <v>153.6</v>
          </cell>
          <cell r="S25">
            <v>62.15</v>
          </cell>
          <cell r="T25">
            <v>114.56949522577514</v>
          </cell>
          <cell r="U25">
            <v>18.589216454289218</v>
          </cell>
          <cell r="V25">
            <v>98003.464500000002</v>
          </cell>
          <cell r="W25">
            <v>604017.25300000003</v>
          </cell>
          <cell r="X25">
            <v>27.146229553429475</v>
          </cell>
          <cell r="Y25">
            <v>123.67230366611659</v>
          </cell>
          <cell r="Z25">
            <v>41.385670999999995</v>
          </cell>
        </row>
        <row r="26">
          <cell r="A26" t="str">
            <v>UB305X127X48</v>
          </cell>
          <cell r="B26" t="str">
            <v>UB</v>
          </cell>
          <cell r="C26">
            <v>311</v>
          </cell>
          <cell r="D26">
            <v>283</v>
          </cell>
          <cell r="E26">
            <v>125.3</v>
          </cell>
          <cell r="F26">
            <v>14</v>
          </cell>
          <cell r="G26">
            <v>9</v>
          </cell>
          <cell r="H26">
            <v>125.3</v>
          </cell>
          <cell r="I26">
            <v>14</v>
          </cell>
          <cell r="J26">
            <v>6055.4</v>
          </cell>
          <cell r="K26">
            <v>2799</v>
          </cell>
          <cell r="L26">
            <v>3508.4</v>
          </cell>
          <cell r="M26">
            <v>29.798446666666667</v>
          </cell>
          <cell r="N26">
            <v>4607375.2296666661</v>
          </cell>
          <cell r="O26">
            <v>94424308.016666666</v>
          </cell>
          <cell r="P26">
            <v>73541.504064910871</v>
          </cell>
          <cell r="Q26">
            <v>607230.27663451235</v>
          </cell>
          <cell r="R26">
            <v>155.49999999999997</v>
          </cell>
          <cell r="S26">
            <v>62.649999999999991</v>
          </cell>
          <cell r="T26">
            <v>115.79708194338936</v>
          </cell>
          <cell r="U26">
            <v>19.095580803910558</v>
          </cell>
          <cell r="V26">
            <v>115631.37999999999</v>
          </cell>
          <cell r="W26">
            <v>701197.64999999991</v>
          </cell>
          <cell r="X26">
            <v>27.583881174611065</v>
          </cell>
          <cell r="Y26">
            <v>124.87355828246599</v>
          </cell>
          <cell r="Z26">
            <v>47.534889999999997</v>
          </cell>
        </row>
        <row r="27">
          <cell r="A27" t="str">
            <v>UB305X165X40</v>
          </cell>
          <cell r="B27" t="str">
            <v>UB</v>
          </cell>
          <cell r="C27">
            <v>303.39999999999998</v>
          </cell>
          <cell r="D27">
            <v>283</v>
          </cell>
          <cell r="E27">
            <v>165</v>
          </cell>
          <cell r="F27">
            <v>10.199999999999999</v>
          </cell>
          <cell r="G27">
            <v>6</v>
          </cell>
          <cell r="H27">
            <v>165</v>
          </cell>
          <cell r="I27">
            <v>10.199999999999999</v>
          </cell>
          <cell r="J27">
            <v>5064</v>
          </cell>
          <cell r="K27">
            <v>1820.3999999999999</v>
          </cell>
          <cell r="L27">
            <v>3365.9999999999995</v>
          </cell>
          <cell r="M27">
            <v>13.710887999999997</v>
          </cell>
          <cell r="N27">
            <v>7641706.5</v>
          </cell>
          <cell r="O27">
            <v>83702367.679999977</v>
          </cell>
          <cell r="P27">
            <v>92626.745454545453</v>
          </cell>
          <cell r="Q27">
            <v>551762.47646671056</v>
          </cell>
          <cell r="R27">
            <v>151.70000000000002</v>
          </cell>
          <cell r="S27">
            <v>82.5</v>
          </cell>
          <cell r="T27">
            <v>121.16688388625595</v>
          </cell>
          <cell r="U27">
            <v>27.921504739336488</v>
          </cell>
          <cell r="V27">
            <v>141394.49999999997</v>
          </cell>
          <cell r="W27">
            <v>613589.10000000009</v>
          </cell>
          <cell r="X27">
            <v>38.846180895194578</v>
          </cell>
          <cell r="Y27">
            <v>128.56478355405167</v>
          </cell>
          <cell r="Z27">
            <v>39.752400000000002</v>
          </cell>
        </row>
        <row r="28">
          <cell r="A28" t="str">
            <v>UB305X165X46</v>
          </cell>
          <cell r="B28" t="str">
            <v>UB</v>
          </cell>
          <cell r="C28">
            <v>306.60000000000002</v>
          </cell>
          <cell r="D28">
            <v>283</v>
          </cell>
          <cell r="E28">
            <v>165.7</v>
          </cell>
          <cell r="F28">
            <v>11.8</v>
          </cell>
          <cell r="G28">
            <v>6.7</v>
          </cell>
          <cell r="H28">
            <v>165.7</v>
          </cell>
          <cell r="I28">
            <v>11.8</v>
          </cell>
          <cell r="J28">
            <v>5806.62</v>
          </cell>
          <cell r="K28">
            <v>2054.2200000000003</v>
          </cell>
          <cell r="L28">
            <v>3910.52</v>
          </cell>
          <cell r="M28">
            <v>20.98722446</v>
          </cell>
          <cell r="N28">
            <v>8954522.43365</v>
          </cell>
          <cell r="O28">
            <v>97663033.990600005</v>
          </cell>
          <cell r="P28">
            <v>108081.13981472542</v>
          </cell>
          <cell r="Q28">
            <v>637071.3241395955</v>
          </cell>
          <cell r="R28">
            <v>153.29999999999998</v>
          </cell>
          <cell r="S28">
            <v>82.84999999999998</v>
          </cell>
          <cell r="T28">
            <v>122.37062576851936</v>
          </cell>
          <cell r="U28">
            <v>28.444991836903387</v>
          </cell>
          <cell r="V28">
            <v>165169.25849999994</v>
          </cell>
          <cell r="W28">
            <v>710559.72299999988</v>
          </cell>
          <cell r="X28">
            <v>39.269874342733111</v>
          </cell>
          <cell r="Y28">
            <v>129.68907812292062</v>
          </cell>
          <cell r="Z28">
            <v>45.581966999999999</v>
          </cell>
        </row>
        <row r="29">
          <cell r="A29" t="str">
            <v>UB305X165X54</v>
          </cell>
          <cell r="B29" t="str">
            <v>UB</v>
          </cell>
          <cell r="C29">
            <v>310.39999999999998</v>
          </cell>
          <cell r="D29">
            <v>283</v>
          </cell>
          <cell r="E29">
            <v>166.9</v>
          </cell>
          <cell r="F29">
            <v>13.7</v>
          </cell>
          <cell r="G29">
            <v>7.9</v>
          </cell>
          <cell r="H29">
            <v>166.9</v>
          </cell>
          <cell r="I29">
            <v>13.7</v>
          </cell>
          <cell r="J29">
            <v>6808.76</v>
          </cell>
          <cell r="K29">
            <v>2452.16</v>
          </cell>
          <cell r="L29">
            <v>4573.0599999999995</v>
          </cell>
          <cell r="M29">
            <v>33.261588946666663</v>
          </cell>
          <cell r="N29">
            <v>10627075.491966667</v>
          </cell>
          <cell r="O29">
            <v>115635410.03346665</v>
          </cell>
          <cell r="P29">
            <v>127346.62063471141</v>
          </cell>
          <cell r="Q29">
            <v>745073.51825687278</v>
          </cell>
          <cell r="R29">
            <v>155.20000000000005</v>
          </cell>
          <cell r="S29">
            <v>83.449999999999989</v>
          </cell>
          <cell r="T29">
            <v>122.869542471757</v>
          </cell>
          <cell r="U29">
            <v>28.67283264500437</v>
          </cell>
          <cell r="V29">
            <v>195226.43599999996</v>
          </cell>
          <cell r="W29">
            <v>836589.22600000026</v>
          </cell>
          <cell r="X29">
            <v>39.506892421225118</v>
          </cell>
          <cell r="Y29">
            <v>130.32010142049023</v>
          </cell>
          <cell r="Z29">
            <v>53.448765999999999</v>
          </cell>
        </row>
        <row r="30">
          <cell r="A30" t="str">
            <v>UB356X127X33</v>
          </cell>
          <cell r="B30" t="str">
            <v>UB</v>
          </cell>
          <cell r="C30">
            <v>349</v>
          </cell>
          <cell r="D30">
            <v>332</v>
          </cell>
          <cell r="E30">
            <v>125.4</v>
          </cell>
          <cell r="F30">
            <v>8.5</v>
          </cell>
          <cell r="G30">
            <v>6</v>
          </cell>
          <cell r="H30">
            <v>125.4</v>
          </cell>
          <cell r="I30">
            <v>8.5</v>
          </cell>
          <cell r="J30">
            <v>4123.8</v>
          </cell>
          <cell r="K30">
            <v>2094</v>
          </cell>
          <cell r="L30">
            <v>2131.8000000000002</v>
          </cell>
          <cell r="M30">
            <v>7.5244850000000003</v>
          </cell>
          <cell r="N30">
            <v>2799550.6740000001</v>
          </cell>
          <cell r="O30">
            <v>80100375.450000003</v>
          </cell>
          <cell r="P30">
            <v>44649.931004784688</v>
          </cell>
          <cell r="Q30">
            <v>459027.93954154727</v>
          </cell>
          <cell r="R30">
            <v>174.5</v>
          </cell>
          <cell r="S30">
            <v>62.7</v>
          </cell>
          <cell r="T30">
            <v>128.10392114069546</v>
          </cell>
          <cell r="U30">
            <v>16.930969009166304</v>
          </cell>
          <cell r="V30">
            <v>69819.930000000008</v>
          </cell>
          <cell r="W30">
            <v>528274.94999999995</v>
          </cell>
          <cell r="X30">
            <v>26.055257484843324</v>
          </cell>
          <cell r="Y30">
            <v>139.36973642893642</v>
          </cell>
          <cell r="Z30">
            <v>32.371830000000003</v>
          </cell>
        </row>
        <row r="31">
          <cell r="A31" t="str">
            <v>UB356X127X39</v>
          </cell>
          <cell r="B31" t="str">
            <v>UB</v>
          </cell>
          <cell r="C31">
            <v>353.4</v>
          </cell>
          <cell r="D31">
            <v>332</v>
          </cell>
          <cell r="E31">
            <v>126</v>
          </cell>
          <cell r="F31">
            <v>10.7</v>
          </cell>
          <cell r="G31">
            <v>6.6</v>
          </cell>
          <cell r="H31">
            <v>126</v>
          </cell>
          <cell r="I31">
            <v>10.7</v>
          </cell>
          <cell r="J31">
            <v>4887.5999999999995</v>
          </cell>
          <cell r="K31">
            <v>2332.4399999999996</v>
          </cell>
          <cell r="L31">
            <v>2696.3999999999996</v>
          </cell>
          <cell r="M31">
            <v>13.471983599999994</v>
          </cell>
          <cell r="N31">
            <v>3575291.2560000001</v>
          </cell>
          <cell r="O31">
            <v>99321150.091999978</v>
          </cell>
          <cell r="P31">
            <v>56750.654857142858</v>
          </cell>
          <cell r="Q31">
            <v>562089.13464629301</v>
          </cell>
          <cell r="R31">
            <v>176.7</v>
          </cell>
          <cell r="S31">
            <v>62.999999999999993</v>
          </cell>
          <cell r="T31">
            <v>131.74108765038054</v>
          </cell>
          <cell r="U31">
            <v>18.117701939602256</v>
          </cell>
          <cell r="V31">
            <v>88552.079999999973</v>
          </cell>
          <cell r="W31">
            <v>643897.73999999987</v>
          </cell>
          <cell r="X31">
            <v>27.046301516666194</v>
          </cell>
          <cell r="Y31">
            <v>142.55191039941769</v>
          </cell>
          <cell r="Z31">
            <v>38.367659999999994</v>
          </cell>
        </row>
        <row r="32">
          <cell r="A32" t="str">
            <v>UB356X171X45</v>
          </cell>
          <cell r="B32" t="str">
            <v>UB</v>
          </cell>
          <cell r="C32">
            <v>351.4</v>
          </cell>
          <cell r="D32">
            <v>332</v>
          </cell>
          <cell r="E32">
            <v>171.1</v>
          </cell>
          <cell r="F32">
            <v>9.6999999999999993</v>
          </cell>
          <cell r="G32">
            <v>7</v>
          </cell>
          <cell r="H32">
            <v>171.1</v>
          </cell>
          <cell r="I32">
            <v>9.6999999999999993</v>
          </cell>
          <cell r="J32">
            <v>5643.34</v>
          </cell>
          <cell r="K32">
            <v>2459.7999999999997</v>
          </cell>
          <cell r="L32">
            <v>3319.3399999999997</v>
          </cell>
          <cell r="M32">
            <v>14.20642335333333</v>
          </cell>
          <cell r="N32">
            <v>8107354.2967833336</v>
          </cell>
          <cell r="O32">
            <v>118263354.54153332</v>
          </cell>
          <cell r="P32">
            <v>94767.43771809859</v>
          </cell>
          <cell r="Q32">
            <v>673098.20456194272</v>
          </cell>
          <cell r="R32">
            <v>175.70000000000005</v>
          </cell>
          <cell r="S32">
            <v>85.550000000000011</v>
          </cell>
          <cell r="T32">
            <v>134.67224002098052</v>
          </cell>
          <cell r="U32">
            <v>25.880377312017355</v>
          </cell>
          <cell r="V32">
            <v>146051.76850000003</v>
          </cell>
          <cell r="W32">
            <v>760001.23900000029</v>
          </cell>
          <cell r="X32">
            <v>37.902815195665397</v>
          </cell>
          <cell r="Y32">
            <v>144.76280464992618</v>
          </cell>
          <cell r="Z32">
            <v>44.300218999999998</v>
          </cell>
        </row>
        <row r="33">
          <cell r="A33" t="str">
            <v>UB356X171X51</v>
          </cell>
          <cell r="B33" t="str">
            <v>UB</v>
          </cell>
          <cell r="C33">
            <v>355</v>
          </cell>
          <cell r="D33">
            <v>332</v>
          </cell>
          <cell r="E33">
            <v>171.5</v>
          </cell>
          <cell r="F33">
            <v>11.5</v>
          </cell>
          <cell r="G33">
            <v>7.4</v>
          </cell>
          <cell r="H33">
            <v>171.5</v>
          </cell>
          <cell r="I33">
            <v>11.5</v>
          </cell>
          <cell r="J33">
            <v>6401.3</v>
          </cell>
          <cell r="K33">
            <v>2627</v>
          </cell>
          <cell r="L33">
            <v>3944.5</v>
          </cell>
          <cell r="M33">
            <v>21.873149766666668</v>
          </cell>
          <cell r="N33">
            <v>9679262.874416668</v>
          </cell>
          <cell r="O33">
            <v>138965106.14166665</v>
          </cell>
          <cell r="P33">
            <v>112877.70115937805</v>
          </cell>
          <cell r="Q33">
            <v>782902.00643192476</v>
          </cell>
          <cell r="R33">
            <v>177.5</v>
          </cell>
          <cell r="S33">
            <v>85.75</v>
          </cell>
          <cell r="T33">
            <v>137.6880125911924</v>
          </cell>
          <cell r="U33">
            <v>27.129726383703307</v>
          </cell>
          <cell r="V33">
            <v>173665.51749999999</v>
          </cell>
          <cell r="W33">
            <v>881382.27499999991</v>
          </cell>
          <cell r="X33">
            <v>38.885443077688784</v>
          </cell>
          <cell r="Y33">
            <v>147.33936411128016</v>
          </cell>
          <cell r="Z33">
            <v>50.250205000000001</v>
          </cell>
        </row>
        <row r="34">
          <cell r="A34" t="str">
            <v>UB356X171X57</v>
          </cell>
          <cell r="B34" t="str">
            <v>UB</v>
          </cell>
          <cell r="C34">
            <v>358</v>
          </cell>
          <cell r="D34">
            <v>332</v>
          </cell>
          <cell r="E34">
            <v>172.2</v>
          </cell>
          <cell r="F34">
            <v>13</v>
          </cell>
          <cell r="G34">
            <v>8.1</v>
          </cell>
          <cell r="H34">
            <v>172.2</v>
          </cell>
          <cell r="I34">
            <v>13</v>
          </cell>
          <cell r="J34">
            <v>7166.4</v>
          </cell>
          <cell r="K34">
            <v>2899.7999999999997</v>
          </cell>
          <cell r="L34">
            <v>4477.2</v>
          </cell>
          <cell r="M34">
            <v>31.102840399999998</v>
          </cell>
          <cell r="N34">
            <v>11078177.805</v>
          </cell>
          <cell r="O34">
            <v>157988934.80000001</v>
          </cell>
          <cell r="P34">
            <v>128666.40888501743</v>
          </cell>
          <cell r="Q34">
            <v>882619.74748603359</v>
          </cell>
          <cell r="R34">
            <v>179.00000000000003</v>
          </cell>
          <cell r="S34">
            <v>86.1</v>
          </cell>
          <cell r="T34">
            <v>138.91502009377098</v>
          </cell>
          <cell r="U34">
            <v>27.655320663094443</v>
          </cell>
          <cell r="V34">
            <v>198189.09</v>
          </cell>
          <cell r="W34">
            <v>995520.60000000033</v>
          </cell>
          <cell r="X34">
            <v>39.317296090295628</v>
          </cell>
          <cell r="Y34">
            <v>148.47824067822413</v>
          </cell>
          <cell r="Z34">
            <v>56.256239999999998</v>
          </cell>
        </row>
        <row r="35">
          <cell r="A35" t="str">
            <v>UB356X171X67</v>
          </cell>
          <cell r="B35" t="str">
            <v>UB</v>
          </cell>
          <cell r="C35">
            <v>363.4</v>
          </cell>
          <cell r="D35">
            <v>332</v>
          </cell>
          <cell r="E35">
            <v>173.2</v>
          </cell>
          <cell r="F35">
            <v>15.7</v>
          </cell>
          <cell r="G35">
            <v>9.1</v>
          </cell>
          <cell r="H35">
            <v>173.2</v>
          </cell>
          <cell r="I35">
            <v>15.7</v>
          </cell>
          <cell r="J35">
            <v>8459.68</v>
          </cell>
          <cell r="K35">
            <v>3306.9399999999996</v>
          </cell>
          <cell r="L35">
            <v>5438.48</v>
          </cell>
          <cell r="M35">
            <v>53.023883573333315</v>
          </cell>
          <cell r="N35">
            <v>13616251.15393333</v>
          </cell>
          <cell r="O35">
            <v>192234094.16773328</v>
          </cell>
          <cell r="P35">
            <v>157231.53757428788</v>
          </cell>
          <cell r="Q35">
            <v>1057975.2018037054</v>
          </cell>
          <cell r="R35">
            <v>181.70000000000005</v>
          </cell>
          <cell r="S35">
            <v>86.600000000000009</v>
          </cell>
          <cell r="T35">
            <v>141.40479876307384</v>
          </cell>
          <cell r="U35">
            <v>28.648768511338496</v>
          </cell>
          <cell r="V35">
            <v>242359.41400000005</v>
          </cell>
          <cell r="W35">
            <v>1196239.3480000005</v>
          </cell>
          <cell r="X35">
            <v>40.119157932410154</v>
          </cell>
          <cell r="Y35">
            <v>150.74337692453963</v>
          </cell>
          <cell r="Z35">
            <v>66.408488000000006</v>
          </cell>
        </row>
        <row r="36">
          <cell r="A36" t="str">
            <v>UB406X140X39</v>
          </cell>
          <cell r="B36" t="str">
            <v>UB</v>
          </cell>
          <cell r="C36">
            <v>398</v>
          </cell>
          <cell r="D36">
            <v>380.79999999999995</v>
          </cell>
          <cell r="E36">
            <v>141.80000000000001</v>
          </cell>
          <cell r="F36">
            <v>8.6</v>
          </cell>
          <cell r="G36">
            <v>6.4</v>
          </cell>
          <cell r="H36">
            <v>141.80000000000001</v>
          </cell>
          <cell r="I36">
            <v>8.6</v>
          </cell>
          <cell r="J36">
            <v>4876.08</v>
          </cell>
          <cell r="K36">
            <v>2547.2000000000003</v>
          </cell>
          <cell r="L36">
            <v>2438.96</v>
          </cell>
          <cell r="M36">
            <v>9.3403305599999999</v>
          </cell>
          <cell r="N36">
            <v>4095048.2088000006</v>
          </cell>
          <cell r="O36">
            <v>121921635.36959998</v>
          </cell>
          <cell r="P36">
            <v>57758.084750352617</v>
          </cell>
          <cell r="Q36">
            <v>612671.5345206029</v>
          </cell>
          <cell r="R36">
            <v>198.99999999999997</v>
          </cell>
          <cell r="S36">
            <v>70.900000000000006</v>
          </cell>
          <cell r="T36">
            <v>144.96877327689452</v>
          </cell>
          <cell r="U36">
            <v>18.531386687667144</v>
          </cell>
          <cell r="V36">
            <v>90360.524000000005</v>
          </cell>
          <cell r="W36">
            <v>706879.33599999989</v>
          </cell>
          <cell r="X36">
            <v>28.979714210186586</v>
          </cell>
          <cell r="Y36">
            <v>158.12661659573683</v>
          </cell>
          <cell r="Z36">
            <v>38.277228000000001</v>
          </cell>
        </row>
        <row r="37">
          <cell r="A37" t="str">
            <v>UB406X140X46</v>
          </cell>
          <cell r="B37" t="str">
            <v>UB</v>
          </cell>
          <cell r="C37">
            <v>403.2</v>
          </cell>
          <cell r="D37">
            <v>380.8</v>
          </cell>
          <cell r="E37">
            <v>142.19999999999999</v>
          </cell>
          <cell r="F37">
            <v>11.2</v>
          </cell>
          <cell r="G37">
            <v>6.8</v>
          </cell>
          <cell r="H37">
            <v>142.19999999999999</v>
          </cell>
          <cell r="I37">
            <v>11.2</v>
          </cell>
          <cell r="J37">
            <v>5774.7199999999993</v>
          </cell>
          <cell r="K37">
            <v>2741.7599999999998</v>
          </cell>
          <cell r="L37">
            <v>3185.2799999999997</v>
          </cell>
          <cell r="M37">
            <v>17.309907626666661</v>
          </cell>
          <cell r="N37">
            <v>5377397.7450666651</v>
          </cell>
          <cell r="O37">
            <v>153689944.33706665</v>
          </cell>
          <cell r="P37">
            <v>75631.473207688687</v>
          </cell>
          <cell r="Q37">
            <v>762350.91437037033</v>
          </cell>
          <cell r="R37">
            <v>201.59999999999997</v>
          </cell>
          <cell r="S37">
            <v>71.099999999999994</v>
          </cell>
          <cell r="T37">
            <v>150.80031031807601</v>
          </cell>
          <cell r="U37">
            <v>20.37133436772692</v>
          </cell>
          <cell r="V37">
            <v>117638.75199999999</v>
          </cell>
          <cell r="W37">
            <v>870829.56799999985</v>
          </cell>
          <cell r="X37">
            <v>30.515508738952782</v>
          </cell>
          <cell r="Y37">
            <v>163.13879907343889</v>
          </cell>
          <cell r="Z37">
            <v>45.331551999999995</v>
          </cell>
        </row>
        <row r="38">
          <cell r="A38" t="str">
            <v>UB406X178X54</v>
          </cell>
          <cell r="B38" t="str">
            <v>UB</v>
          </cell>
          <cell r="C38">
            <v>402.6</v>
          </cell>
          <cell r="D38">
            <v>380.80000000000007</v>
          </cell>
          <cell r="E38">
            <v>177.7</v>
          </cell>
          <cell r="F38">
            <v>10.9</v>
          </cell>
          <cell r="G38">
            <v>7.7</v>
          </cell>
          <cell r="H38">
            <v>177.7</v>
          </cell>
          <cell r="I38">
            <v>10.9</v>
          </cell>
          <cell r="J38">
            <v>6806.02</v>
          </cell>
          <cell r="K38">
            <v>3100.0200000000004</v>
          </cell>
          <cell r="L38">
            <v>3873.8599999999997</v>
          </cell>
          <cell r="M38">
            <v>21.13670243333333</v>
          </cell>
          <cell r="N38">
            <v>10208320.700483333</v>
          </cell>
          <cell r="O38">
            <v>184061242.21793336</v>
          </cell>
          <cell r="P38">
            <v>114893.87395029076</v>
          </cell>
          <cell r="Q38">
            <v>914362.85254810401</v>
          </cell>
          <cell r="R38">
            <v>201.3</v>
          </cell>
          <cell r="S38">
            <v>88.85</v>
          </cell>
          <cell r="T38">
            <v>152.48810802789296</v>
          </cell>
          <cell r="U38">
            <v>26.115209549780925</v>
          </cell>
          <cell r="V38">
            <v>177740.63849999997</v>
          </cell>
          <cell r="W38">
            <v>1037837.1130000001</v>
          </cell>
          <cell r="X38">
            <v>38.728488009600824</v>
          </cell>
          <cell r="Y38">
            <v>164.45025978397575</v>
          </cell>
          <cell r="Z38">
            <v>53.427256999999997</v>
          </cell>
        </row>
        <row r="39">
          <cell r="A39" t="str">
            <v>UB406X178X60</v>
          </cell>
          <cell r="B39" t="str">
            <v>UB</v>
          </cell>
          <cell r="C39">
            <v>406.4</v>
          </cell>
          <cell r="D39">
            <v>380.79999999999995</v>
          </cell>
          <cell r="E39">
            <v>177.9</v>
          </cell>
          <cell r="F39">
            <v>12.8</v>
          </cell>
          <cell r="G39">
            <v>7.9</v>
          </cell>
          <cell r="H39">
            <v>177.9</v>
          </cell>
          <cell r="I39">
            <v>12.8</v>
          </cell>
          <cell r="J39">
            <v>7562.56</v>
          </cell>
          <cell r="K39">
            <v>3210.56</v>
          </cell>
          <cell r="L39">
            <v>4554.2400000000007</v>
          </cell>
          <cell r="M39">
            <v>31.130531093333342</v>
          </cell>
          <cell r="N39">
            <v>12026850.334133336</v>
          </cell>
          <cell r="O39">
            <v>212801688.09813333</v>
          </cell>
          <cell r="P39">
            <v>135209.10999587787</v>
          </cell>
          <cell r="Q39">
            <v>1047252.4020577428</v>
          </cell>
          <cell r="R39">
            <v>203.19999999999996</v>
          </cell>
          <cell r="S39">
            <v>88.95</v>
          </cell>
          <cell r="T39">
            <v>156.38441162780856</v>
          </cell>
          <cell r="U39">
            <v>27.568872974230953</v>
          </cell>
          <cell r="V39">
            <v>208491.25600000005</v>
          </cell>
          <cell r="W39">
            <v>1182666.496</v>
          </cell>
          <cell r="X39">
            <v>39.878749974608915</v>
          </cell>
          <cell r="Y39">
            <v>167.74636492177797</v>
          </cell>
          <cell r="Z39">
            <v>59.366095999999999</v>
          </cell>
        </row>
        <row r="40">
          <cell r="A40" t="str">
            <v>UB406X178X67</v>
          </cell>
          <cell r="B40" t="str">
            <v>UB</v>
          </cell>
          <cell r="C40">
            <v>409.4</v>
          </cell>
          <cell r="D40">
            <v>380.79999999999995</v>
          </cell>
          <cell r="E40">
            <v>178.8</v>
          </cell>
          <cell r="F40">
            <v>14.3</v>
          </cell>
          <cell r="G40">
            <v>8.8000000000000007</v>
          </cell>
          <cell r="H40">
            <v>178.8</v>
          </cell>
          <cell r="I40">
            <v>14.3</v>
          </cell>
          <cell r="J40">
            <v>8464.7200000000012</v>
          </cell>
          <cell r="K40">
            <v>3602.7200000000003</v>
          </cell>
          <cell r="L40">
            <v>5113.68</v>
          </cell>
          <cell r="M40">
            <v>43.506698693333341</v>
          </cell>
          <cell r="N40">
            <v>13645082.539733335</v>
          </cell>
          <cell r="O40">
            <v>240147775.91493332</v>
          </cell>
          <cell r="P40">
            <v>152629.55860999256</v>
          </cell>
          <cell r="Q40">
            <v>1173169.3987050969</v>
          </cell>
          <cell r="R40">
            <v>204.70000000000005</v>
          </cell>
          <cell r="S40">
            <v>89.40000000000002</v>
          </cell>
          <cell r="T40">
            <v>157.03135980871195</v>
          </cell>
          <cell r="U40">
            <v>27.874966212704031</v>
          </cell>
          <cell r="V40">
            <v>235953.7840000001</v>
          </cell>
          <cell r="W40">
            <v>1329226.4920000006</v>
          </cell>
          <cell r="X40">
            <v>40.149651976504416</v>
          </cell>
          <cell r="Y40">
            <v>168.43525019112849</v>
          </cell>
          <cell r="Z40">
            <v>66.448052000000004</v>
          </cell>
        </row>
        <row r="41">
          <cell r="A41" t="str">
            <v>UB406X178X74</v>
          </cell>
          <cell r="B41" t="str">
            <v>UB</v>
          </cell>
          <cell r="C41">
            <v>412.8</v>
          </cell>
          <cell r="D41">
            <v>380.8</v>
          </cell>
          <cell r="E41">
            <v>179.5</v>
          </cell>
          <cell r="F41">
            <v>16</v>
          </cell>
          <cell r="G41">
            <v>9.5</v>
          </cell>
          <cell r="H41">
            <v>179.5</v>
          </cell>
          <cell r="I41">
            <v>16</v>
          </cell>
          <cell r="J41">
            <v>9361.6</v>
          </cell>
          <cell r="K41">
            <v>3921.6</v>
          </cell>
          <cell r="L41">
            <v>5744</v>
          </cell>
          <cell r="M41">
            <v>59.89841333333333</v>
          </cell>
          <cell r="N41">
            <v>15449967.033333331</v>
          </cell>
          <cell r="O41">
            <v>269936354.64533335</v>
          </cell>
          <cell r="P41">
            <v>172144.47948003712</v>
          </cell>
          <cell r="Q41">
            <v>1307831.1756072352</v>
          </cell>
          <cell r="R41">
            <v>206.4</v>
          </cell>
          <cell r="S41">
            <v>89.75</v>
          </cell>
          <cell r="T41">
            <v>158.52045804136046</v>
          </cell>
          <cell r="U41">
            <v>28.451739018971114</v>
          </cell>
          <cell r="V41">
            <v>266353.8</v>
          </cell>
          <cell r="W41">
            <v>1484005.12</v>
          </cell>
          <cell r="X41">
            <v>40.624566354959576</v>
          </cell>
          <cell r="Y41">
            <v>169.80702331531486</v>
          </cell>
          <cell r="Z41">
            <v>73.488560000000007</v>
          </cell>
        </row>
        <row r="42">
          <cell r="A42" t="str">
            <v>UB457X152X52</v>
          </cell>
          <cell r="B42" t="str">
            <v>UB</v>
          </cell>
          <cell r="C42">
            <v>449.8</v>
          </cell>
          <cell r="D42">
            <v>428.00000000000006</v>
          </cell>
          <cell r="E42">
            <v>152.4</v>
          </cell>
          <cell r="F42">
            <v>10.9</v>
          </cell>
          <cell r="G42">
            <v>7.6</v>
          </cell>
          <cell r="H42">
            <v>152.4</v>
          </cell>
          <cell r="I42">
            <v>10.9</v>
          </cell>
          <cell r="J42">
            <v>6575.1200000000008</v>
          </cell>
          <cell r="K42">
            <v>3418.48</v>
          </cell>
          <cell r="L42">
            <v>3322.32</v>
          </cell>
          <cell r="M42">
            <v>19.420218906666666</v>
          </cell>
          <cell r="N42">
            <v>6445940.7242666688</v>
          </cell>
          <cell r="O42">
            <v>209685261.56506673</v>
          </cell>
          <cell r="P42">
            <v>84592.397956255489</v>
          </cell>
          <cell r="Q42">
            <v>932348.87312168395</v>
          </cell>
          <cell r="R42">
            <v>224.90000000000006</v>
          </cell>
          <cell r="S42">
            <v>76.200000000000017</v>
          </cell>
          <cell r="T42">
            <v>163.81947766732779</v>
          </cell>
          <cell r="U42">
            <v>20.191374758179325</v>
          </cell>
          <cell r="V42">
            <v>132760.71200000006</v>
          </cell>
          <cell r="W42">
            <v>1077132.7240000004</v>
          </cell>
          <cell r="X42">
            <v>31.310594380117259</v>
          </cell>
          <cell r="Y42">
            <v>178.57970909034833</v>
          </cell>
          <cell r="Z42">
            <v>51.614692000000005</v>
          </cell>
        </row>
        <row r="43">
          <cell r="A43" t="str">
            <v>UB457X152X60</v>
          </cell>
          <cell r="B43" t="str">
            <v>UB</v>
          </cell>
          <cell r="C43">
            <v>454.6</v>
          </cell>
          <cell r="D43">
            <v>428</v>
          </cell>
          <cell r="E43">
            <v>152.9</v>
          </cell>
          <cell r="F43">
            <v>13.3</v>
          </cell>
          <cell r="G43">
            <v>8.1</v>
          </cell>
          <cell r="H43">
            <v>152.9</v>
          </cell>
          <cell r="I43">
            <v>13.3</v>
          </cell>
          <cell r="J43">
            <v>7533.9400000000005</v>
          </cell>
          <cell r="K43">
            <v>3682.26</v>
          </cell>
          <cell r="L43">
            <v>4067.1400000000003</v>
          </cell>
          <cell r="M43">
            <v>31.563104753333334</v>
          </cell>
          <cell r="N43">
            <v>7942560.2662833352</v>
          </cell>
          <cell r="O43">
            <v>250996307.03953335</v>
          </cell>
          <cell r="P43">
            <v>103892.22061848704</v>
          </cell>
          <cell r="Q43">
            <v>1104251.2408250477</v>
          </cell>
          <cell r="R43">
            <v>227.3</v>
          </cell>
          <cell r="S43">
            <v>76.450000000000017</v>
          </cell>
          <cell r="T43">
            <v>168.35308497280309</v>
          </cell>
          <cell r="U43">
            <v>21.567293673695314</v>
          </cell>
          <cell r="V43">
            <v>162486.69650000008</v>
          </cell>
          <cell r="W43">
            <v>1268362.0410000002</v>
          </cell>
          <cell r="X43">
            <v>32.469020011209373</v>
          </cell>
          <cell r="Y43">
            <v>182.5250967191416</v>
          </cell>
          <cell r="Z43">
            <v>59.141429000000009</v>
          </cell>
        </row>
        <row r="44">
          <cell r="A44" t="str">
            <v>UB457X152X67</v>
          </cell>
          <cell r="B44" t="str">
            <v>UB</v>
          </cell>
          <cell r="C44">
            <v>458</v>
          </cell>
          <cell r="D44">
            <v>428</v>
          </cell>
          <cell r="E44">
            <v>153.80000000000001</v>
          </cell>
          <cell r="F44">
            <v>15</v>
          </cell>
          <cell r="G44">
            <v>9</v>
          </cell>
          <cell r="H44">
            <v>153.80000000000001</v>
          </cell>
          <cell r="I44">
            <v>15</v>
          </cell>
          <cell r="J44">
            <v>8466</v>
          </cell>
          <cell r="K44">
            <v>4122</v>
          </cell>
          <cell r="L44">
            <v>4614</v>
          </cell>
          <cell r="M44">
            <v>45.005400000000002</v>
          </cell>
          <cell r="N44">
            <v>9121133.1800000016</v>
          </cell>
          <cell r="O44">
            <v>285261798</v>
          </cell>
          <cell r="P44">
            <v>118610.31443433031</v>
          </cell>
          <cell r="Q44">
            <v>1245684.7074235808</v>
          </cell>
          <cell r="R44">
            <v>229</v>
          </cell>
          <cell r="S44">
            <v>76.900000000000006</v>
          </cell>
          <cell r="T44">
            <v>169.4029057406095</v>
          </cell>
          <cell r="U44">
            <v>21.979128277817154</v>
          </cell>
          <cell r="V44">
            <v>186075.30000000002</v>
          </cell>
          <cell r="W44">
            <v>1434165</v>
          </cell>
          <cell r="X44">
            <v>32.82352857138018</v>
          </cell>
          <cell r="Y44">
            <v>183.56195546842852</v>
          </cell>
          <cell r="Z44">
            <v>66.458100000000002</v>
          </cell>
        </row>
        <row r="45">
          <cell r="A45" t="str">
            <v>UB457X152X74</v>
          </cell>
          <cell r="B45" t="str">
            <v>UB</v>
          </cell>
          <cell r="C45">
            <v>462</v>
          </cell>
          <cell r="D45">
            <v>428</v>
          </cell>
          <cell r="E45">
            <v>154.4</v>
          </cell>
          <cell r="F45">
            <v>17</v>
          </cell>
          <cell r="G45">
            <v>9.6</v>
          </cell>
          <cell r="H45">
            <v>154.4</v>
          </cell>
          <cell r="I45">
            <v>17</v>
          </cell>
          <cell r="J45">
            <v>9358.4000000000015</v>
          </cell>
          <cell r="K45">
            <v>4435.2</v>
          </cell>
          <cell r="L45">
            <v>5249.6</v>
          </cell>
          <cell r="M45">
            <v>63.193380266666665</v>
          </cell>
          <cell r="N45">
            <v>10460480.938666668</v>
          </cell>
          <cell r="O45">
            <v>322736639.4666667</v>
          </cell>
          <cell r="P45">
            <v>135498.45775474957</v>
          </cell>
          <cell r="Q45">
            <v>1397128.3093795094</v>
          </cell>
          <cell r="R45">
            <v>231.00000000000006</v>
          </cell>
          <cell r="S45">
            <v>77.200000000000017</v>
          </cell>
          <cell r="T45">
            <v>171.78979312703029</v>
          </cell>
          <cell r="U45">
            <v>22.70641135236793</v>
          </cell>
          <cell r="V45">
            <v>212495.68000000005</v>
          </cell>
          <cell r="W45">
            <v>1607677.6000000006</v>
          </cell>
          <cell r="X45">
            <v>33.43297504853723</v>
          </cell>
          <cell r="Y45">
            <v>185.70488764260435</v>
          </cell>
          <cell r="Z45">
            <v>73.46344000000002</v>
          </cell>
        </row>
        <row r="46">
          <cell r="A46" t="str">
            <v>UB457X152X82</v>
          </cell>
          <cell r="B46" t="str">
            <v>UB</v>
          </cell>
          <cell r="C46">
            <v>465.8</v>
          </cell>
          <cell r="D46">
            <v>428.00000000000006</v>
          </cell>
          <cell r="E46">
            <v>155.30000000000001</v>
          </cell>
          <cell r="F46">
            <v>18.899999999999999</v>
          </cell>
          <cell r="G46">
            <v>10.5</v>
          </cell>
          <cell r="H46">
            <v>155.30000000000001</v>
          </cell>
          <cell r="I46">
            <v>18.899999999999999</v>
          </cell>
          <cell r="J46">
            <v>10364.34</v>
          </cell>
          <cell r="K46">
            <v>4890.9000000000005</v>
          </cell>
          <cell r="L46">
            <v>5870.34</v>
          </cell>
          <cell r="M46">
            <v>86.413588379999993</v>
          </cell>
          <cell r="N46">
            <v>11839737.662550002</v>
          </cell>
          <cell r="O46">
            <v>361882657.18780017</v>
          </cell>
          <cell r="P46">
            <v>152475.69430199615</v>
          </cell>
          <cell r="Q46">
            <v>1553811.323262345</v>
          </cell>
          <cell r="R46">
            <v>232.89999999999998</v>
          </cell>
          <cell r="S46">
            <v>77.649999999999991</v>
          </cell>
          <cell r="T46">
            <v>172.95703083843253</v>
          </cell>
          <cell r="U46">
            <v>23.128602544879843</v>
          </cell>
          <cell r="V46">
            <v>239712.70049999995</v>
          </cell>
          <cell r="W46">
            <v>1792585.4729999998</v>
          </cell>
          <cell r="X46">
            <v>33.798716947743642</v>
          </cell>
          <cell r="Y46">
            <v>186.85858660440792</v>
          </cell>
          <cell r="Z46">
            <v>81.360068999999996</v>
          </cell>
        </row>
        <row r="47">
          <cell r="A47" t="str">
            <v>UB457X191X67</v>
          </cell>
          <cell r="B47" t="str">
            <v>UB</v>
          </cell>
          <cell r="C47">
            <v>453.4</v>
          </cell>
          <cell r="D47">
            <v>428</v>
          </cell>
          <cell r="E47">
            <v>189.9</v>
          </cell>
          <cell r="F47">
            <v>12.7</v>
          </cell>
          <cell r="G47">
            <v>8.5</v>
          </cell>
          <cell r="H47">
            <v>189.9</v>
          </cell>
          <cell r="I47">
            <v>12.7</v>
          </cell>
          <cell r="J47">
            <v>8461.4599999999991</v>
          </cell>
          <cell r="K47">
            <v>3853.8999999999996</v>
          </cell>
          <cell r="L47">
            <v>4823.46</v>
          </cell>
          <cell r="M47">
            <v>34.694045446666664</v>
          </cell>
          <cell r="N47">
            <v>14517209.021216668</v>
          </cell>
          <cell r="O47">
            <v>289798981.70246667</v>
          </cell>
          <cell r="P47">
            <v>152893.19664261895</v>
          </cell>
          <cell r="Q47">
            <v>1278336.9285508015</v>
          </cell>
          <cell r="R47">
            <v>226.69999999999993</v>
          </cell>
          <cell r="S47">
            <v>94.949999999999989</v>
          </cell>
          <cell r="T47">
            <v>171.61523082304939</v>
          </cell>
          <cell r="U47">
            <v>27.976792834806282</v>
          </cell>
          <cell r="V47">
            <v>236724.51349999994</v>
          </cell>
          <cell r="W47">
            <v>1452115.4109999994</v>
          </cell>
          <cell r="X47">
            <v>41.420840963720863</v>
          </cell>
          <cell r="Y47">
            <v>185.06563200428454</v>
          </cell>
          <cell r="Z47">
            <v>66.422460999999998</v>
          </cell>
        </row>
        <row r="48">
          <cell r="A48" t="str">
            <v>UB457X191X74</v>
          </cell>
          <cell r="B48" t="str">
            <v>UB</v>
          </cell>
          <cell r="C48">
            <v>457</v>
          </cell>
          <cell r="D48">
            <v>428</v>
          </cell>
          <cell r="E48">
            <v>190.4</v>
          </cell>
          <cell r="F48">
            <v>14.5</v>
          </cell>
          <cell r="G48">
            <v>9</v>
          </cell>
          <cell r="H48">
            <v>190.4</v>
          </cell>
          <cell r="I48">
            <v>14.5</v>
          </cell>
          <cell r="J48">
            <v>9373.6</v>
          </cell>
          <cell r="K48">
            <v>4113</v>
          </cell>
          <cell r="L48">
            <v>5521.6</v>
          </cell>
          <cell r="M48">
            <v>49.097613333333335</v>
          </cell>
          <cell r="N48">
            <v>16706828.221333334</v>
          </cell>
          <cell r="O48">
            <v>329189754.53333336</v>
          </cell>
          <cell r="P48">
            <v>175491.8930812325</v>
          </cell>
          <cell r="Q48">
            <v>1440655.3808898616</v>
          </cell>
          <cell r="R48">
            <v>228.5</v>
          </cell>
          <cell r="S48">
            <v>95.2</v>
          </cell>
          <cell r="T48">
            <v>174.29994879235298</v>
          </cell>
          <cell r="U48">
            <v>28.963808995476661</v>
          </cell>
          <cell r="V48">
            <v>271495.16000000003</v>
          </cell>
          <cell r="W48">
            <v>1633818</v>
          </cell>
          <cell r="X48">
            <v>42.217624730666088</v>
          </cell>
          <cell r="Y48">
            <v>187.40015535499822</v>
          </cell>
          <cell r="Z48">
            <v>73.582759999999993</v>
          </cell>
        </row>
        <row r="49">
          <cell r="A49" t="str">
            <v>UB457X191X82</v>
          </cell>
          <cell r="B49" t="str">
            <v>UB</v>
          </cell>
          <cell r="C49">
            <v>460</v>
          </cell>
          <cell r="D49">
            <v>428</v>
          </cell>
          <cell r="E49">
            <v>191.3</v>
          </cell>
          <cell r="F49">
            <v>16</v>
          </cell>
          <cell r="G49">
            <v>9.9</v>
          </cell>
          <cell r="H49">
            <v>191.3</v>
          </cell>
          <cell r="I49">
            <v>16</v>
          </cell>
          <cell r="J49">
            <v>10358.799999999999</v>
          </cell>
          <cell r="K49">
            <v>4554</v>
          </cell>
          <cell r="L49">
            <v>6121.6</v>
          </cell>
          <cell r="M49">
            <v>66.080585733333336</v>
          </cell>
          <cell r="N49">
            <v>18703288.656333335</v>
          </cell>
          <cell r="O49">
            <v>366509798.9333334</v>
          </cell>
          <cell r="P49">
            <v>195538.82547133646</v>
          </cell>
          <cell r="Q49">
            <v>1593520.8649275366</v>
          </cell>
          <cell r="R49">
            <v>229.99999999999989</v>
          </cell>
          <cell r="S49">
            <v>95.649999999999991</v>
          </cell>
          <cell r="T49">
            <v>174.95999536625857</v>
          </cell>
          <cell r="U49">
            <v>29.274876433563733</v>
          </cell>
          <cell r="V49">
            <v>303252.58999999997</v>
          </cell>
          <cell r="W49">
            <v>1812375.5999999992</v>
          </cell>
          <cell r="X49">
            <v>42.491715421687495</v>
          </cell>
          <cell r="Y49">
            <v>188.09968623510753</v>
          </cell>
          <cell r="Z49">
            <v>81.316580000000002</v>
          </cell>
        </row>
        <row r="50">
          <cell r="A50" t="str">
            <v>UB457X191X89</v>
          </cell>
          <cell r="B50" t="str">
            <v>UB</v>
          </cell>
          <cell r="C50">
            <v>463.4</v>
          </cell>
          <cell r="D50">
            <v>428</v>
          </cell>
          <cell r="E50">
            <v>191.9</v>
          </cell>
          <cell r="F50">
            <v>17.7</v>
          </cell>
          <cell r="G50">
            <v>10.5</v>
          </cell>
          <cell r="H50">
            <v>191.9</v>
          </cell>
          <cell r="I50">
            <v>17.7</v>
          </cell>
          <cell r="J50">
            <v>11287.26</v>
          </cell>
          <cell r="K50">
            <v>4865.7</v>
          </cell>
          <cell r="L50">
            <v>6793.26</v>
          </cell>
          <cell r="M50">
            <v>87.457464179999988</v>
          </cell>
          <cell r="N50">
            <v>20888450.574049998</v>
          </cell>
          <cell r="O50">
            <v>406147473.32979995</v>
          </cell>
          <cell r="P50">
            <v>217701.41296560707</v>
          </cell>
          <cell r="Q50">
            <v>1752902.3449710831</v>
          </cell>
          <cell r="R50">
            <v>231.70000000000005</v>
          </cell>
          <cell r="S50">
            <v>95.95</v>
          </cell>
          <cell r="T50">
            <v>176.72455414334394</v>
          </cell>
          <cell r="U50">
            <v>29.918988177821721</v>
          </cell>
          <cell r="V50">
            <v>337703.39850000001</v>
          </cell>
          <cell r="W50">
            <v>1994735.9910000004</v>
          </cell>
          <cell r="X50">
            <v>43.018855196262933</v>
          </cell>
          <cell r="Y50">
            <v>189.69138757762721</v>
          </cell>
          <cell r="Z50">
            <v>88.604990999999998</v>
          </cell>
        </row>
        <row r="51">
          <cell r="A51" t="str">
            <v>UB457X191X98</v>
          </cell>
          <cell r="B51" t="str">
            <v>UB</v>
          </cell>
          <cell r="C51">
            <v>467.2</v>
          </cell>
          <cell r="D51">
            <v>427.99999999999994</v>
          </cell>
          <cell r="E51">
            <v>192.8</v>
          </cell>
          <cell r="F51">
            <v>19.600000000000001</v>
          </cell>
          <cell r="G51">
            <v>11.4</v>
          </cell>
          <cell r="H51">
            <v>192.8</v>
          </cell>
          <cell r="I51">
            <v>19.600000000000001</v>
          </cell>
          <cell r="J51">
            <v>12436.960000000001</v>
          </cell>
          <cell r="K51">
            <v>5326.08</v>
          </cell>
          <cell r="L51">
            <v>7557.7600000000011</v>
          </cell>
          <cell r="M51">
            <v>117.91633045333336</v>
          </cell>
          <cell r="N51">
            <v>23464162.192533337</v>
          </cell>
          <cell r="O51">
            <v>453265856.26453328</v>
          </cell>
          <cell r="P51">
            <v>243404.17212171509</v>
          </cell>
          <cell r="Q51">
            <v>1940350.4120913241</v>
          </cell>
          <cell r="R51">
            <v>233.59999999999994</v>
          </cell>
          <cell r="S51">
            <v>96.4</v>
          </cell>
          <cell r="T51">
            <v>177.97766399505986</v>
          </cell>
          <cell r="U51">
            <v>30.408536491232585</v>
          </cell>
          <cell r="V51">
            <v>378189.75200000004</v>
          </cell>
          <cell r="W51">
            <v>2213501.088</v>
          </cell>
          <cell r="X51">
            <v>43.435558211791154</v>
          </cell>
          <cell r="Y51">
            <v>190.90591470527883</v>
          </cell>
          <cell r="Z51">
            <v>97.630135999999993</v>
          </cell>
        </row>
        <row r="52">
          <cell r="A52" t="str">
            <v>UB533X210X101</v>
          </cell>
          <cell r="B52" t="str">
            <v>UB</v>
          </cell>
          <cell r="C52">
            <v>536.70000000000005</v>
          </cell>
          <cell r="D52">
            <v>501.90000000000009</v>
          </cell>
          <cell r="E52">
            <v>210</v>
          </cell>
          <cell r="F52">
            <v>17.399999999999999</v>
          </cell>
          <cell r="G52">
            <v>10.8</v>
          </cell>
          <cell r="H52">
            <v>210</v>
          </cell>
          <cell r="I52">
            <v>17.399999999999999</v>
          </cell>
          <cell r="J52">
            <v>12728.52</v>
          </cell>
          <cell r="K52">
            <v>5796.3600000000006</v>
          </cell>
          <cell r="L52">
            <v>7307.9999999999991</v>
          </cell>
          <cell r="M52">
            <v>94.827317759999985</v>
          </cell>
          <cell r="N52">
            <v>26909587.454399999</v>
          </cell>
          <cell r="O52">
            <v>606663399.74310017</v>
          </cell>
          <cell r="P52">
            <v>256281.78527999998</v>
          </cell>
          <cell r="Q52">
            <v>2260716.9731436563</v>
          </cell>
          <cell r="R52">
            <v>268.35000000000008</v>
          </cell>
          <cell r="S52">
            <v>105</v>
          </cell>
          <cell r="T52">
            <v>202.51073549792125</v>
          </cell>
          <cell r="U52">
            <v>31.292357948920998</v>
          </cell>
          <cell r="V52">
            <v>398305.40399999992</v>
          </cell>
          <cell r="W52">
            <v>2577661.9470000006</v>
          </cell>
          <cell r="X52">
            <v>45.979533980245883</v>
          </cell>
          <cell r="Y52">
            <v>218.31568686051932</v>
          </cell>
          <cell r="Z52">
            <v>99.918881999999996</v>
          </cell>
        </row>
        <row r="53">
          <cell r="A53" t="str">
            <v>UB533X210X109</v>
          </cell>
          <cell r="B53" t="str">
            <v>UB</v>
          </cell>
          <cell r="C53">
            <v>539.5</v>
          </cell>
          <cell r="D53">
            <v>501.90000000000003</v>
          </cell>
          <cell r="E53">
            <v>210.8</v>
          </cell>
          <cell r="F53">
            <v>18.8</v>
          </cell>
          <cell r="G53">
            <v>11.6</v>
          </cell>
          <cell r="H53">
            <v>210.8</v>
          </cell>
          <cell r="I53">
            <v>18.8</v>
          </cell>
          <cell r="J53">
            <v>13748.12</v>
          </cell>
          <cell r="K53">
            <v>6258.2</v>
          </cell>
          <cell r="L53">
            <v>7926.0800000000008</v>
          </cell>
          <cell r="M53">
            <v>119.49358058666671</v>
          </cell>
          <cell r="N53">
            <v>29415981.43946667</v>
          </cell>
          <cell r="O53">
            <v>659696049.44476676</v>
          </cell>
          <cell r="P53">
            <v>279089.00796457939</v>
          </cell>
          <cell r="Q53">
            <v>2445583.1304717953</v>
          </cell>
          <cell r="R53">
            <v>269.75</v>
          </cell>
          <cell r="S53">
            <v>105.4</v>
          </cell>
          <cell r="T53">
            <v>203.23327094904613</v>
          </cell>
          <cell r="U53">
            <v>31.610746196570883</v>
          </cell>
          <cell r="V53">
            <v>434588.33200000011</v>
          </cell>
          <cell r="W53">
            <v>2794075.3970000003</v>
          </cell>
          <cell r="X53">
            <v>46.256206625408169</v>
          </cell>
          <cell r="Y53">
            <v>219.05354434196877</v>
          </cell>
          <cell r="Z53">
            <v>107.922742</v>
          </cell>
        </row>
        <row r="54">
          <cell r="A54" t="str">
            <v>UB533X210X122</v>
          </cell>
          <cell r="B54" t="str">
            <v>UB</v>
          </cell>
          <cell r="C54">
            <v>544.5</v>
          </cell>
          <cell r="D54">
            <v>501.90000000000003</v>
          </cell>
          <cell r="E54">
            <v>211.9</v>
          </cell>
          <cell r="F54">
            <v>21.3</v>
          </cell>
          <cell r="G54">
            <v>12.7</v>
          </cell>
          <cell r="H54">
            <v>211.9</v>
          </cell>
          <cell r="I54">
            <v>21.3</v>
          </cell>
          <cell r="J54">
            <v>15401.07</v>
          </cell>
          <cell r="K54">
            <v>6915.15</v>
          </cell>
          <cell r="L54">
            <v>9026.94</v>
          </cell>
          <cell r="M54">
            <v>170.78386121</v>
          </cell>
          <cell r="N54">
            <v>33862685.233424999</v>
          </cell>
          <cell r="O54">
            <v>751901482.88122511</v>
          </cell>
          <cell r="P54">
            <v>319610.05411444075</v>
          </cell>
          <cell r="Q54">
            <v>2761805.2631082647</v>
          </cell>
          <cell r="R54">
            <v>272.25</v>
          </cell>
          <cell r="S54">
            <v>105.94999999999997</v>
          </cell>
          <cell r="T54">
            <v>205.26115820199504</v>
          </cell>
          <cell r="U54">
            <v>32.36398570034418</v>
          </cell>
          <cell r="V54">
            <v>498440.00924999971</v>
          </cell>
          <cell r="W54">
            <v>3161241.46575</v>
          </cell>
          <cell r="X54">
            <v>46.890541648600113</v>
          </cell>
          <cell r="Y54">
            <v>220.95560522615369</v>
          </cell>
          <cell r="Z54">
            <v>120.8983995</v>
          </cell>
        </row>
        <row r="55">
          <cell r="A55" t="str">
            <v>UB533X210X82</v>
          </cell>
          <cell r="B55" t="str">
            <v>UB</v>
          </cell>
          <cell r="C55">
            <v>528.29999999999995</v>
          </cell>
          <cell r="D55">
            <v>501.89999999999992</v>
          </cell>
          <cell r="E55">
            <v>208.8</v>
          </cell>
          <cell r="F55">
            <v>13.2</v>
          </cell>
          <cell r="G55">
            <v>9.6</v>
          </cell>
          <cell r="H55">
            <v>208.8</v>
          </cell>
          <cell r="I55">
            <v>13.2</v>
          </cell>
          <cell r="J55">
            <v>10330.559999999998</v>
          </cell>
          <cell r="K55">
            <v>5071.6799999999994</v>
          </cell>
          <cell r="L55">
            <v>5512.32</v>
          </cell>
          <cell r="M55">
            <v>46.817187839999995</v>
          </cell>
          <cell r="N55">
            <v>20063924.121600002</v>
          </cell>
          <cell r="O55">
            <v>466867600.39439976</v>
          </cell>
          <cell r="P55">
            <v>192183.18124137932</v>
          </cell>
          <cell r="Q55">
            <v>1767433.6566132871</v>
          </cell>
          <cell r="R55">
            <v>264.14999999999992</v>
          </cell>
          <cell r="S55">
            <v>104.39999999999998</v>
          </cell>
          <cell r="T55">
            <v>195.94936576526339</v>
          </cell>
          <cell r="U55">
            <v>28.972957903540557</v>
          </cell>
          <cell r="V55">
            <v>299306.87999999989</v>
          </cell>
          <cell r="W55">
            <v>2024266.679999999</v>
          </cell>
          <cell r="X55">
            <v>44.070299923846143</v>
          </cell>
          <cell r="Y55">
            <v>212.58613478727031</v>
          </cell>
          <cell r="Z55">
            <v>81.094895999999991</v>
          </cell>
        </row>
        <row r="56">
          <cell r="A56" t="str">
            <v>UB533X210X92</v>
          </cell>
          <cell r="B56" t="str">
            <v>UB</v>
          </cell>
          <cell r="C56">
            <v>533.1</v>
          </cell>
          <cell r="D56">
            <v>501.9</v>
          </cell>
          <cell r="E56">
            <v>209.3</v>
          </cell>
          <cell r="F56">
            <v>15.6</v>
          </cell>
          <cell r="G56">
            <v>10.1</v>
          </cell>
          <cell r="H56">
            <v>209.3</v>
          </cell>
          <cell r="I56">
            <v>15.6</v>
          </cell>
          <cell r="J56">
            <v>11599.349999999999</v>
          </cell>
          <cell r="K56">
            <v>5384.31</v>
          </cell>
          <cell r="L56">
            <v>6530.16</v>
          </cell>
          <cell r="M56">
            <v>70.209593650000002</v>
          </cell>
          <cell r="N56">
            <v>23881708.067525003</v>
          </cell>
          <cell r="O56">
            <v>543749118.75112498</v>
          </cell>
          <cell r="P56">
            <v>228205.52381772577</v>
          </cell>
          <cell r="Q56">
            <v>2039951.6741741698</v>
          </cell>
          <cell r="R56">
            <v>266.55</v>
          </cell>
          <cell r="S56">
            <v>104.64999999999999</v>
          </cell>
          <cell r="T56">
            <v>200.50567620168371</v>
          </cell>
          <cell r="U56">
            <v>30.56122340907033</v>
          </cell>
          <cell r="V56">
            <v>354490.32674999989</v>
          </cell>
          <cell r="W56">
            <v>2325735.5152499997</v>
          </cell>
          <cell r="X56">
            <v>45.374919342260846</v>
          </cell>
          <cell r="Y56">
            <v>216.51224166217688</v>
          </cell>
          <cell r="Z56">
            <v>91.054897499999981</v>
          </cell>
        </row>
        <row r="57">
          <cell r="A57" t="str">
            <v>UB610X229X101</v>
          </cell>
          <cell r="B57" t="str">
            <v>UB</v>
          </cell>
          <cell r="C57">
            <v>602.6</v>
          </cell>
          <cell r="D57">
            <v>573.00000000000011</v>
          </cell>
          <cell r="E57">
            <v>227.6</v>
          </cell>
          <cell r="F57">
            <v>14.8</v>
          </cell>
          <cell r="G57">
            <v>10.5</v>
          </cell>
          <cell r="H57">
            <v>227.6</v>
          </cell>
          <cell r="I57">
            <v>14.8</v>
          </cell>
          <cell r="J57">
            <v>12753.460000000001</v>
          </cell>
          <cell r="K57">
            <v>6327.3</v>
          </cell>
          <cell r="L57">
            <v>6736.96</v>
          </cell>
          <cell r="M57">
            <v>71.299428113333335</v>
          </cell>
          <cell r="N57">
            <v>29137475.347883333</v>
          </cell>
          <cell r="O57">
            <v>746658733.03313351</v>
          </cell>
          <cell r="P57">
            <v>256041.08390055652</v>
          </cell>
          <cell r="Q57">
            <v>2478123.9065155443</v>
          </cell>
          <cell r="R57">
            <v>301.3</v>
          </cell>
          <cell r="S57">
            <v>113.8</v>
          </cell>
          <cell r="T57">
            <v>222.83020991950423</v>
          </cell>
          <cell r="U57">
            <v>31.295533643419116</v>
          </cell>
          <cell r="V57">
            <v>399126.33649999998</v>
          </cell>
          <cell r="W57">
            <v>2841856.1690000007</v>
          </cell>
          <cell r="X57">
            <v>47.798244599908656</v>
          </cell>
          <cell r="Y57">
            <v>241.96194244919948</v>
          </cell>
          <cell r="Z57">
            <v>100.114661</v>
          </cell>
        </row>
        <row r="58">
          <cell r="A58" t="str">
            <v>UB610X229X113</v>
          </cell>
          <cell r="B58" t="str">
            <v>UB</v>
          </cell>
          <cell r="C58">
            <v>607.6</v>
          </cell>
          <cell r="D58">
            <v>573.00000000000011</v>
          </cell>
          <cell r="E58">
            <v>228.2</v>
          </cell>
          <cell r="F58">
            <v>17.3</v>
          </cell>
          <cell r="G58">
            <v>11.1</v>
          </cell>
          <cell r="H58">
            <v>228.2</v>
          </cell>
          <cell r="I58">
            <v>17.3</v>
          </cell>
          <cell r="J58">
            <v>14256.02</v>
          </cell>
          <cell r="K58">
            <v>6744.36</v>
          </cell>
          <cell r="L58">
            <v>7895.72</v>
          </cell>
          <cell r="M58">
            <v>104.89208672666666</v>
          </cell>
          <cell r="N58">
            <v>34329597.211316667</v>
          </cell>
          <cell r="O58">
            <v>862043485.93526697</v>
          </cell>
          <cell r="P58">
            <v>300872.89405185514</v>
          </cell>
          <cell r="Q58">
            <v>2837536.1617355724</v>
          </cell>
          <cell r="R58">
            <v>303.8</v>
          </cell>
          <cell r="S58">
            <v>114.09999999999998</v>
          </cell>
          <cell r="T58">
            <v>227.38006351001195</v>
          </cell>
          <cell r="U58">
            <v>32.835297544475942</v>
          </cell>
          <cell r="V58">
            <v>468100.65849999996</v>
          </cell>
          <cell r="W58">
            <v>3241534.7330000005</v>
          </cell>
          <cell r="X58">
            <v>49.072163536276157</v>
          </cell>
          <cell r="Y58">
            <v>245.90391279245648</v>
          </cell>
          <cell r="Z58">
            <v>111.909757</v>
          </cell>
        </row>
        <row r="59">
          <cell r="A59" t="str">
            <v>UB610X229X125</v>
          </cell>
          <cell r="B59" t="str">
            <v>UB</v>
          </cell>
          <cell r="C59">
            <v>612.20000000000005</v>
          </cell>
          <cell r="D59">
            <v>573</v>
          </cell>
          <cell r="E59">
            <v>229</v>
          </cell>
          <cell r="F59">
            <v>19.600000000000001</v>
          </cell>
          <cell r="G59">
            <v>11.9</v>
          </cell>
          <cell r="H59">
            <v>229</v>
          </cell>
          <cell r="I59">
            <v>19.600000000000001</v>
          </cell>
          <cell r="J59">
            <v>15795.5</v>
          </cell>
          <cell r="K59">
            <v>7285.1800000000012</v>
          </cell>
          <cell r="L59">
            <v>8976.8000000000011</v>
          </cell>
          <cell r="M59">
            <v>147.13745316666666</v>
          </cell>
          <cell r="N59">
            <v>39309830.408916667</v>
          </cell>
          <cell r="O59">
            <v>974958519.70766664</v>
          </cell>
          <cell r="P59">
            <v>343317.29614774382</v>
          </cell>
          <cell r="Q59">
            <v>3185098.0715702926</v>
          </cell>
          <cell r="R59">
            <v>306.09999999999991</v>
          </cell>
          <cell r="S59">
            <v>114.49999999999999</v>
          </cell>
          <cell r="T59">
            <v>230.23042100598263</v>
          </cell>
          <cell r="U59">
            <v>33.820229337469527</v>
          </cell>
          <cell r="V59">
            <v>534207.43249999988</v>
          </cell>
          <cell r="W59">
            <v>3636604.6149999988</v>
          </cell>
          <cell r="X59">
            <v>49.886598893211158</v>
          </cell>
          <cell r="Y59">
            <v>248.4427801166637</v>
          </cell>
          <cell r="Z59">
            <v>123.994675</v>
          </cell>
        </row>
        <row r="60">
          <cell r="A60" t="str">
            <v>UB610X229X140</v>
          </cell>
          <cell r="B60" t="str">
            <v>UB</v>
          </cell>
          <cell r="C60">
            <v>617.20000000000005</v>
          </cell>
          <cell r="D60">
            <v>573</v>
          </cell>
          <cell r="E60">
            <v>230.2</v>
          </cell>
          <cell r="F60">
            <v>22.1</v>
          </cell>
          <cell r="G60">
            <v>13.1</v>
          </cell>
          <cell r="H60">
            <v>230.2</v>
          </cell>
          <cell r="I60">
            <v>22.1</v>
          </cell>
          <cell r="J60">
            <v>17681.14</v>
          </cell>
          <cell r="K60">
            <v>8085.3200000000006</v>
          </cell>
          <cell r="L60">
            <v>10174.84</v>
          </cell>
          <cell r="M60">
            <v>208.58832491333337</v>
          </cell>
          <cell r="N60">
            <v>45039473.701383322</v>
          </cell>
          <cell r="O60">
            <v>1106631781.8691335</v>
          </cell>
          <cell r="P60">
            <v>391307.33015971613</v>
          </cell>
          <cell r="Q60">
            <v>3585974.6658105426</v>
          </cell>
          <cell r="R60">
            <v>308.60000000000002</v>
          </cell>
          <cell r="S60">
            <v>115.1</v>
          </cell>
          <cell r="T60">
            <v>232.04392459988441</v>
          </cell>
          <cell r="U60">
            <v>34.508248591436974</v>
          </cell>
          <cell r="V60">
            <v>610145.17449999996</v>
          </cell>
          <cell r="W60">
            <v>4102801.1170000001</v>
          </cell>
          <cell r="X60">
            <v>50.470954955289599</v>
          </cell>
          <cell r="Y60">
            <v>250.17645709830654</v>
          </cell>
          <cell r="Z60">
            <v>138.79694900000001</v>
          </cell>
        </row>
        <row r="61">
          <cell r="A61" t="str">
            <v>UB610X305X149</v>
          </cell>
          <cell r="B61" t="str">
            <v>UB</v>
          </cell>
          <cell r="C61">
            <v>612.4</v>
          </cell>
          <cell r="D61">
            <v>572.99999999999989</v>
          </cell>
          <cell r="E61">
            <v>304.8</v>
          </cell>
          <cell r="F61">
            <v>19.7</v>
          </cell>
          <cell r="G61">
            <v>11.8</v>
          </cell>
          <cell r="H61">
            <v>304.8</v>
          </cell>
          <cell r="I61">
            <v>19.7</v>
          </cell>
          <cell r="J61">
            <v>18770.52</v>
          </cell>
          <cell r="K61">
            <v>7226.3200000000006</v>
          </cell>
          <cell r="L61">
            <v>12009.12</v>
          </cell>
          <cell r="M61">
            <v>186.73589055999997</v>
          </cell>
          <cell r="N61">
            <v>93052101.088400006</v>
          </cell>
          <cell r="O61">
            <v>1240066178.6995997</v>
          </cell>
          <cell r="P61">
            <v>610578.09113123361</v>
          </cell>
          <cell r="Q61">
            <v>4049856.8866740684</v>
          </cell>
          <cell r="R61">
            <v>306.19999999999987</v>
          </cell>
          <cell r="S61">
            <v>152.40000000000003</v>
          </cell>
          <cell r="T61">
            <v>241.20126997014461</v>
          </cell>
          <cell r="U61">
            <v>49.814340465794253</v>
          </cell>
          <cell r="V61">
            <v>935041.07400000037</v>
          </cell>
          <cell r="W61">
            <v>4527473.2619999992</v>
          </cell>
          <cell r="X61">
            <v>70.408475321915745</v>
          </cell>
          <cell r="Y61">
            <v>257.03027410703294</v>
          </cell>
          <cell r="Z61">
            <v>147.34858199999999</v>
          </cell>
        </row>
        <row r="62">
          <cell r="A62" t="str">
            <v>UB610X305X179</v>
          </cell>
          <cell r="B62" t="str">
            <v>UB</v>
          </cell>
          <cell r="C62">
            <v>620.20000000000005</v>
          </cell>
          <cell r="D62">
            <v>573</v>
          </cell>
          <cell r="E62">
            <v>307.10000000000002</v>
          </cell>
          <cell r="F62">
            <v>23.6</v>
          </cell>
          <cell r="G62">
            <v>14.1</v>
          </cell>
          <cell r="H62">
            <v>307.10000000000002</v>
          </cell>
          <cell r="I62">
            <v>23.6</v>
          </cell>
          <cell r="J62">
            <v>22574.420000000002</v>
          </cell>
          <cell r="K62">
            <v>8744.82</v>
          </cell>
          <cell r="L62">
            <v>14495.120000000003</v>
          </cell>
          <cell r="M62">
            <v>322.64825560666668</v>
          </cell>
          <cell r="N62">
            <v>114053912.98601669</v>
          </cell>
          <cell r="O62">
            <v>1511546142.8080673</v>
          </cell>
          <cell r="P62">
            <v>742780.28646054503</v>
          </cell>
          <cell r="Q62">
            <v>4874382.9177944763</v>
          </cell>
          <cell r="R62">
            <v>310.10000000000002</v>
          </cell>
          <cell r="S62">
            <v>153.55000000000001</v>
          </cell>
          <cell r="T62">
            <v>242.80818825024082</v>
          </cell>
          <cell r="U62">
            <v>50.559100543889947</v>
          </cell>
          <cell r="V62">
            <v>1141342.3705000002</v>
          </cell>
          <cell r="W62">
            <v>5481254.0210000016</v>
          </cell>
          <cell r="X62">
            <v>71.079897755266572</v>
          </cell>
          <cell r="Y62">
            <v>258.76313507413647</v>
          </cell>
          <cell r="Z62">
            <v>177.20919699999999</v>
          </cell>
        </row>
        <row r="63">
          <cell r="A63" t="str">
            <v>UB610X305X238</v>
          </cell>
          <cell r="B63" t="str">
            <v>UB</v>
          </cell>
          <cell r="C63">
            <v>635.79999999999995</v>
          </cell>
          <cell r="D63">
            <v>573</v>
          </cell>
          <cell r="E63">
            <v>311.39999999999998</v>
          </cell>
          <cell r="F63">
            <v>31.4</v>
          </cell>
          <cell r="G63">
            <v>18.399999999999999</v>
          </cell>
          <cell r="H63">
            <v>311.39999999999998</v>
          </cell>
          <cell r="I63">
            <v>31.4</v>
          </cell>
          <cell r="J63">
            <v>30099.119999999995</v>
          </cell>
          <cell r="K63">
            <v>11698.719999999998</v>
          </cell>
          <cell r="L63">
            <v>19555.919999999998</v>
          </cell>
          <cell r="M63">
            <v>761.69535583999982</v>
          </cell>
          <cell r="N63">
            <v>158325523.82959998</v>
          </cell>
          <cell r="O63">
            <v>2076017904.0263996</v>
          </cell>
          <cell r="P63">
            <v>1016862.7092459858</v>
          </cell>
          <cell r="Q63">
            <v>6530411.7773714997</v>
          </cell>
          <cell r="R63">
            <v>317.89999999999998</v>
          </cell>
          <cell r="S63">
            <v>155.69999999999999</v>
          </cell>
          <cell r="T63">
            <v>246.52257022796678</v>
          </cell>
          <cell r="U63">
            <v>52.191794710277243</v>
          </cell>
          <cell r="V63">
            <v>1570927.0919999997</v>
          </cell>
          <cell r="W63">
            <v>7420112.4239999987</v>
          </cell>
          <cell r="X63">
            <v>72.526808596199871</v>
          </cell>
          <cell r="Y63">
            <v>262.6265618018395</v>
          </cell>
          <cell r="Z63">
            <v>236.27809199999996</v>
          </cell>
        </row>
        <row r="64">
          <cell r="A64" t="str">
            <v>UB686X254X125</v>
          </cell>
          <cell r="B64" t="str">
            <v>UB</v>
          </cell>
          <cell r="C64">
            <v>677.9</v>
          </cell>
          <cell r="D64">
            <v>645.49999999999989</v>
          </cell>
          <cell r="E64">
            <v>253</v>
          </cell>
          <cell r="F64">
            <v>16.2</v>
          </cell>
          <cell r="G64">
            <v>11.7</v>
          </cell>
          <cell r="H64">
            <v>253</v>
          </cell>
          <cell r="I64">
            <v>16.2</v>
          </cell>
          <cell r="J64">
            <v>15749.549999999997</v>
          </cell>
          <cell r="K64">
            <v>7931.4299999999994</v>
          </cell>
          <cell r="L64">
            <v>8197.1999999999989</v>
          </cell>
          <cell r="M64">
            <v>106.17047864999996</v>
          </cell>
          <cell r="N64">
            <v>43810701.332625002</v>
          </cell>
          <cell r="O64">
            <v>1159695534.6566246</v>
          </cell>
          <cell r="P64">
            <v>346329.65480335971</v>
          </cell>
          <cell r="Q64">
            <v>3421435.4171902188</v>
          </cell>
          <cell r="R64">
            <v>338.94999999999993</v>
          </cell>
          <cell r="S64">
            <v>126.49999999999999</v>
          </cell>
          <cell r="T64">
            <v>249.58199448555666</v>
          </cell>
          <cell r="U64">
            <v>34.322474213548951</v>
          </cell>
          <cell r="V64">
            <v>540563.52374999982</v>
          </cell>
          <cell r="W64">
            <v>3930804.1012499984</v>
          </cell>
          <cell r="X64">
            <v>52.741931213303175</v>
          </cell>
          <cell r="Y64">
            <v>271.35505584761438</v>
          </cell>
          <cell r="Z64">
            <v>123.63396749999998</v>
          </cell>
        </row>
        <row r="65">
          <cell r="A65" t="str">
            <v>UB686X254X140</v>
          </cell>
          <cell r="B65" t="str">
            <v>UB</v>
          </cell>
          <cell r="C65">
            <v>683.5</v>
          </cell>
          <cell r="D65">
            <v>645.5</v>
          </cell>
          <cell r="E65">
            <v>253.7</v>
          </cell>
          <cell r="F65">
            <v>19</v>
          </cell>
          <cell r="G65">
            <v>12.4</v>
          </cell>
          <cell r="H65">
            <v>253.7</v>
          </cell>
          <cell r="I65">
            <v>19</v>
          </cell>
          <cell r="J65">
            <v>17644.8</v>
          </cell>
          <cell r="K65">
            <v>8475.4</v>
          </cell>
          <cell r="L65">
            <v>9640.6</v>
          </cell>
          <cell r="M65">
            <v>157.03274639999998</v>
          </cell>
          <cell r="N65">
            <v>51811276.300499991</v>
          </cell>
          <cell r="O65">
            <v>1342442459.1750002</v>
          </cell>
          <cell r="P65">
            <v>408445.22113125736</v>
          </cell>
          <cell r="Q65">
            <v>3928141.7971470379</v>
          </cell>
          <cell r="R65">
            <v>341.75</v>
          </cell>
          <cell r="S65">
            <v>126.84999999999998</v>
          </cell>
          <cell r="T65">
            <v>254.73607663447589</v>
          </cell>
          <cell r="U65">
            <v>36.059806571907863</v>
          </cell>
          <cell r="V65">
            <v>636268.07499999984</v>
          </cell>
          <cell r="W65">
            <v>4494767.125</v>
          </cell>
          <cell r="X65">
            <v>54.1880814964099</v>
          </cell>
          <cell r="Y65">
            <v>275.82871094649693</v>
          </cell>
          <cell r="Z65">
            <v>138.51168000000001</v>
          </cell>
        </row>
        <row r="66">
          <cell r="A66" t="str">
            <v>UB686X254X152</v>
          </cell>
          <cell r="B66" t="str">
            <v>UB</v>
          </cell>
          <cell r="C66">
            <v>687.5</v>
          </cell>
          <cell r="D66">
            <v>645.5</v>
          </cell>
          <cell r="E66">
            <v>254.5</v>
          </cell>
          <cell r="F66">
            <v>21</v>
          </cell>
          <cell r="G66">
            <v>13.2</v>
          </cell>
          <cell r="H66">
            <v>254.5</v>
          </cell>
          <cell r="I66">
            <v>21</v>
          </cell>
          <cell r="J66">
            <v>19209.599999999999</v>
          </cell>
          <cell r="K66">
            <v>9075</v>
          </cell>
          <cell r="L66">
            <v>10689</v>
          </cell>
          <cell r="M66">
            <v>206.61594479999999</v>
          </cell>
          <cell r="N66">
            <v>57817819.299500003</v>
          </cell>
          <cell r="O66">
            <v>1483322439.325</v>
          </cell>
          <cell r="P66">
            <v>454364.00235363463</v>
          </cell>
          <cell r="Q66">
            <v>4315119.8234909093</v>
          </cell>
          <cell r="R66">
            <v>343.75</v>
          </cell>
          <cell r="S66">
            <v>127.24999999999997</v>
          </cell>
          <cell r="T66">
            <v>257.0132160482259</v>
          </cell>
          <cell r="U66">
            <v>36.867274956271856</v>
          </cell>
          <cell r="V66">
            <v>708205.60499999975</v>
          </cell>
          <cell r="W66">
            <v>4937121.0750000002</v>
          </cell>
          <cell r="X66">
            <v>54.862007211408695</v>
          </cell>
          <cell r="Y66">
            <v>277.88085246035763</v>
          </cell>
          <cell r="Z66">
            <v>150.79535999999999</v>
          </cell>
        </row>
        <row r="67">
          <cell r="A67" t="str">
            <v>UB686X254X170</v>
          </cell>
          <cell r="B67" t="str">
            <v>UB</v>
          </cell>
          <cell r="C67">
            <v>692.9</v>
          </cell>
          <cell r="D67">
            <v>645.49999999999989</v>
          </cell>
          <cell r="E67">
            <v>255.8</v>
          </cell>
          <cell r="F67">
            <v>23.7</v>
          </cell>
          <cell r="G67">
            <v>14.5</v>
          </cell>
          <cell r="H67">
            <v>255.8</v>
          </cell>
          <cell r="I67">
            <v>23.7</v>
          </cell>
          <cell r="J67">
            <v>21484.67</v>
          </cell>
          <cell r="K67">
            <v>10047.049999999999</v>
          </cell>
          <cell r="L67">
            <v>12124.92</v>
          </cell>
          <cell r="M67">
            <v>292.61112507666655</v>
          </cell>
          <cell r="N67">
            <v>66278794.81219168</v>
          </cell>
          <cell r="O67">
            <v>1683033259.9898911</v>
          </cell>
          <cell r="P67">
            <v>518207.93441901234</v>
          </cell>
          <cell r="Q67">
            <v>4857939.8469905937</v>
          </cell>
          <cell r="R67">
            <v>346.44999999999993</v>
          </cell>
          <cell r="S67">
            <v>127.9</v>
          </cell>
          <cell r="T67">
            <v>259.13490354983338</v>
          </cell>
          <cell r="U67">
            <v>37.669544272730285</v>
          </cell>
          <cell r="V67">
            <v>809317.72775000008</v>
          </cell>
          <cell r="W67">
            <v>5567427.888249998</v>
          </cell>
          <cell r="X67">
            <v>55.542184619497391</v>
          </cell>
          <cell r="Y67">
            <v>279.88653499296043</v>
          </cell>
          <cell r="Z67">
            <v>168.65465950000001</v>
          </cell>
        </row>
        <row r="68">
          <cell r="A68" t="str">
            <v>UB762X267X134</v>
          </cell>
          <cell r="B68" t="str">
            <v>UB</v>
          </cell>
          <cell r="C68">
            <v>750</v>
          </cell>
          <cell r="D68">
            <v>719</v>
          </cell>
          <cell r="E68">
            <v>264.39999999999998</v>
          </cell>
          <cell r="F68">
            <v>15.5</v>
          </cell>
          <cell r="G68">
            <v>12</v>
          </cell>
          <cell r="H68">
            <v>264.39999999999998</v>
          </cell>
          <cell r="I68">
            <v>15.5</v>
          </cell>
          <cell r="J68">
            <v>16824.400000000001</v>
          </cell>
          <cell r="K68">
            <v>9000</v>
          </cell>
          <cell r="L68">
            <v>8196.4</v>
          </cell>
          <cell r="M68">
            <v>107.05390333333332</v>
          </cell>
          <cell r="N68">
            <v>47852593.125333317</v>
          </cell>
          <cell r="O68">
            <v>1477328529.0333333</v>
          </cell>
          <cell r="P68">
            <v>361971.20367120515</v>
          </cell>
          <cell r="Q68">
            <v>3939542.7440888886</v>
          </cell>
          <cell r="R68">
            <v>375.00000000000006</v>
          </cell>
          <cell r="S68">
            <v>132.20000000000002</v>
          </cell>
          <cell r="T68">
            <v>271.09501081762204</v>
          </cell>
          <cell r="U68">
            <v>33.740640973823737</v>
          </cell>
          <cell r="V68">
            <v>567666.04000000015</v>
          </cell>
          <cell r="W68">
            <v>4561010.9000000004</v>
          </cell>
          <cell r="X68">
            <v>53.33139527259366</v>
          </cell>
          <cell r="Y68">
            <v>296.32531160369831</v>
          </cell>
          <cell r="Z68">
            <v>132.07154000000003</v>
          </cell>
        </row>
        <row r="69">
          <cell r="A69" t="str">
            <v>UB762X267X147</v>
          </cell>
          <cell r="B69" t="str">
            <v>UB</v>
          </cell>
          <cell r="C69">
            <v>754</v>
          </cell>
          <cell r="D69">
            <v>719</v>
          </cell>
          <cell r="E69">
            <v>265.2</v>
          </cell>
          <cell r="F69">
            <v>17.5</v>
          </cell>
          <cell r="G69">
            <v>12.8</v>
          </cell>
          <cell r="H69">
            <v>265.2</v>
          </cell>
          <cell r="I69">
            <v>17.5</v>
          </cell>
          <cell r="J69">
            <v>18485.2</v>
          </cell>
          <cell r="K69">
            <v>9651.2000000000007</v>
          </cell>
          <cell r="L69">
            <v>9282</v>
          </cell>
          <cell r="M69">
            <v>145.01549293333335</v>
          </cell>
          <cell r="N69">
            <v>54526713.79733333</v>
          </cell>
          <cell r="O69">
            <v>1655425543.4333334</v>
          </cell>
          <cell r="P69">
            <v>411212.0195877325</v>
          </cell>
          <cell r="Q69">
            <v>4391049.1868258184</v>
          </cell>
          <cell r="R69">
            <v>377</v>
          </cell>
          <cell r="S69">
            <v>132.6</v>
          </cell>
          <cell r="T69">
            <v>274.40177547443358</v>
          </cell>
          <cell r="U69">
            <v>34.884493540778564</v>
          </cell>
          <cell r="V69">
            <v>644846.84</v>
          </cell>
          <cell r="W69">
            <v>5072371.7</v>
          </cell>
          <cell r="X69">
            <v>54.31159852903258</v>
          </cell>
          <cell r="Y69">
            <v>299.25591905805345</v>
          </cell>
          <cell r="Z69">
            <v>145.10882000000001</v>
          </cell>
        </row>
        <row r="70">
          <cell r="A70" t="str">
            <v>UB762X267X173</v>
          </cell>
          <cell r="B70" t="str">
            <v>UB</v>
          </cell>
          <cell r="C70">
            <v>762.2</v>
          </cell>
          <cell r="D70">
            <v>719</v>
          </cell>
          <cell r="E70">
            <v>266.7</v>
          </cell>
          <cell r="F70">
            <v>21.6</v>
          </cell>
          <cell r="G70">
            <v>14.3</v>
          </cell>
          <cell r="H70">
            <v>266.7</v>
          </cell>
          <cell r="I70">
            <v>21.6</v>
          </cell>
          <cell r="J70">
            <v>21803.14</v>
          </cell>
          <cell r="K70">
            <v>10899.460000000001</v>
          </cell>
          <cell r="L70">
            <v>11521.44</v>
          </cell>
          <cell r="M70">
            <v>249.26492931333334</v>
          </cell>
          <cell r="N70">
            <v>68467478.602883339</v>
          </cell>
          <cell r="O70">
            <v>2023228379.0051334</v>
          </cell>
          <cell r="P70">
            <v>513441.90928296471</v>
          </cell>
          <cell r="Q70">
            <v>5308917.2894388177</v>
          </cell>
          <cell r="R70">
            <v>381.09999999999991</v>
          </cell>
          <cell r="S70">
            <v>133.34999999999997</v>
          </cell>
          <cell r="T70">
            <v>280.44239531553706</v>
          </cell>
          <cell r="U70">
            <v>36.918952476569878</v>
          </cell>
          <cell r="V70">
            <v>804949.08949999977</v>
          </cell>
          <cell r="W70">
            <v>6114524.8069999982</v>
          </cell>
          <cell r="X70">
            <v>56.038002420726777</v>
          </cell>
          <cell r="Y70">
            <v>304.62316936469426</v>
          </cell>
          <cell r="Z70">
            <v>171.15464900000001</v>
          </cell>
        </row>
        <row r="71">
          <cell r="A71" t="str">
            <v>UB762X267X197</v>
          </cell>
          <cell r="B71" t="str">
            <v>UB</v>
          </cell>
          <cell r="C71">
            <v>769.8</v>
          </cell>
          <cell r="D71">
            <v>719</v>
          </cell>
          <cell r="E71">
            <v>268</v>
          </cell>
          <cell r="F71">
            <v>25.4</v>
          </cell>
          <cell r="G71">
            <v>15.6</v>
          </cell>
          <cell r="H71">
            <v>268</v>
          </cell>
          <cell r="I71">
            <v>25.4</v>
          </cell>
          <cell r="J71">
            <v>24830.799999999999</v>
          </cell>
          <cell r="K71">
            <v>12008.88</v>
          </cell>
          <cell r="L71">
            <v>13614.4</v>
          </cell>
          <cell r="M71">
            <v>383.76964693333332</v>
          </cell>
          <cell r="N71">
            <v>81714190.725333333</v>
          </cell>
          <cell r="O71">
            <v>2369976899.1213331</v>
          </cell>
          <cell r="P71">
            <v>609807.39347263682</v>
          </cell>
          <cell r="Q71">
            <v>6157383.4739447478</v>
          </cell>
          <cell r="R71">
            <v>384.9</v>
          </cell>
          <cell r="S71">
            <v>134</v>
          </cell>
          <cell r="T71">
            <v>285.26779564089759</v>
          </cell>
          <cell r="U71">
            <v>38.49689740161412</v>
          </cell>
          <cell r="V71">
            <v>955908.75999999989</v>
          </cell>
          <cell r="W71">
            <v>7083427.5800000001</v>
          </cell>
          <cell r="X71">
            <v>57.365843795467022</v>
          </cell>
          <cell r="Y71">
            <v>308.94181984648196</v>
          </cell>
          <cell r="Z71">
            <v>194.92178000000001</v>
          </cell>
        </row>
        <row r="72">
          <cell r="A72" t="str">
            <v>UB838X292X176</v>
          </cell>
          <cell r="B72" t="str">
            <v>UB</v>
          </cell>
          <cell r="C72">
            <v>834.9</v>
          </cell>
          <cell r="D72">
            <v>797.30000000000007</v>
          </cell>
          <cell r="E72">
            <v>291.7</v>
          </cell>
          <cell r="F72">
            <v>18.8</v>
          </cell>
          <cell r="G72">
            <v>14</v>
          </cell>
          <cell r="H72">
            <v>291.7</v>
          </cell>
          <cell r="I72">
            <v>18.8</v>
          </cell>
          <cell r="J72">
            <v>22130.120000000003</v>
          </cell>
          <cell r="K72">
            <v>11688.6</v>
          </cell>
          <cell r="L72">
            <v>10967.92</v>
          </cell>
          <cell r="M72">
            <v>202.1430948266667</v>
          </cell>
          <cell r="N72">
            <v>77952994.134066671</v>
          </cell>
          <cell r="O72">
            <v>2417840117.6093669</v>
          </cell>
          <cell r="P72">
            <v>534473.73420683353</v>
          </cell>
          <cell r="Q72">
            <v>5791927.4586402373</v>
          </cell>
          <cell r="R72">
            <v>417.45000000000016</v>
          </cell>
          <cell r="S72">
            <v>145.85000000000002</v>
          </cell>
          <cell r="T72">
            <v>302.7713031379858</v>
          </cell>
          <cell r="U72">
            <v>37.907759469898949</v>
          </cell>
          <cell r="V72">
            <v>838903.26600000018</v>
          </cell>
          <cell r="W72">
            <v>6700365.2710000034</v>
          </cell>
          <cell r="X72">
            <v>59.350518307054699</v>
          </cell>
          <cell r="Y72">
            <v>330.53838833122961</v>
          </cell>
          <cell r="Z72">
            <v>173.72144200000002</v>
          </cell>
        </row>
        <row r="73">
          <cell r="A73" t="str">
            <v>UB838X292X194</v>
          </cell>
          <cell r="B73" t="str">
            <v>UB</v>
          </cell>
          <cell r="C73">
            <v>840.7</v>
          </cell>
          <cell r="D73">
            <v>797.3</v>
          </cell>
          <cell r="E73">
            <v>292.39999999999998</v>
          </cell>
          <cell r="F73">
            <v>21.7</v>
          </cell>
          <cell r="G73">
            <v>14.7</v>
          </cell>
          <cell r="H73">
            <v>292.39999999999998</v>
          </cell>
          <cell r="I73">
            <v>21.7</v>
          </cell>
          <cell r="J73">
            <v>24410.469999999998</v>
          </cell>
          <cell r="K73">
            <v>12358.29</v>
          </cell>
          <cell r="L73">
            <v>12690.159999999998</v>
          </cell>
          <cell r="M73">
            <v>283.61037434333332</v>
          </cell>
          <cell r="N73">
            <v>90626074.65245831</v>
          </cell>
          <cell r="O73">
            <v>2749385083.8818579</v>
          </cell>
          <cell r="P73">
            <v>619877.39160368207</v>
          </cell>
          <cell r="Q73">
            <v>6540704.3746445999</v>
          </cell>
          <cell r="R73">
            <v>420.34999999999997</v>
          </cell>
          <cell r="S73">
            <v>146.19999999999999</v>
          </cell>
          <cell r="T73">
            <v>308.58772120118942</v>
          </cell>
          <cell r="U73">
            <v>39.766658947984197</v>
          </cell>
          <cell r="V73">
            <v>970722.83524999977</v>
          </cell>
          <cell r="W73">
            <v>7532771.3107499974</v>
          </cell>
          <cell r="X73">
            <v>60.931029213162944</v>
          </cell>
          <cell r="Y73">
            <v>335.60599906614124</v>
          </cell>
          <cell r="Z73">
            <v>191.62218949999996</v>
          </cell>
        </row>
        <row r="74">
          <cell r="A74" t="str">
            <v>UB838X292X226</v>
          </cell>
          <cell r="B74" t="str">
            <v>UB</v>
          </cell>
          <cell r="C74">
            <v>850.9</v>
          </cell>
          <cell r="D74">
            <v>797.30000000000007</v>
          </cell>
          <cell r="E74">
            <v>293.8</v>
          </cell>
          <cell r="F74">
            <v>26.8</v>
          </cell>
          <cell r="G74">
            <v>16.100000000000001</v>
          </cell>
          <cell r="H74">
            <v>293.8</v>
          </cell>
          <cell r="I74">
            <v>26.8</v>
          </cell>
          <cell r="J74">
            <v>28584.210000000003</v>
          </cell>
          <cell r="K74">
            <v>13699.490000000002</v>
          </cell>
          <cell r="L74">
            <v>15747.68</v>
          </cell>
          <cell r="M74">
            <v>487.93235415000004</v>
          </cell>
          <cell r="N74">
            <v>113553544.01337501</v>
          </cell>
          <cell r="O74">
            <v>3354667169.570776</v>
          </cell>
          <cell r="P74">
            <v>772998.93814414577</v>
          </cell>
          <cell r="Q74">
            <v>7884985.7082401598</v>
          </cell>
          <cell r="R74">
            <v>425.45</v>
          </cell>
          <cell r="S74">
            <v>146.9</v>
          </cell>
          <cell r="T74">
            <v>316.51995581651551</v>
          </cell>
          <cell r="U74">
            <v>42.272783793919793</v>
          </cell>
          <cell r="V74">
            <v>1208334.1292500002</v>
          </cell>
          <cell r="W74">
            <v>9047472.8862500023</v>
          </cell>
          <cell r="X74">
            <v>63.028540354709527</v>
          </cell>
          <cell r="Y74">
            <v>342.57969811260995</v>
          </cell>
          <cell r="Z74">
            <v>224.38604850000004</v>
          </cell>
        </row>
        <row r="75">
          <cell r="A75" t="str">
            <v>UB914X305X201</v>
          </cell>
          <cell r="B75" t="str">
            <v>UB</v>
          </cell>
          <cell r="C75">
            <v>903</v>
          </cell>
          <cell r="D75">
            <v>862.59999999999991</v>
          </cell>
          <cell r="E75">
            <v>303.3</v>
          </cell>
          <cell r="F75">
            <v>20.2</v>
          </cell>
          <cell r="G75">
            <v>15.1</v>
          </cell>
          <cell r="H75">
            <v>303.3</v>
          </cell>
          <cell r="I75">
            <v>20.2</v>
          </cell>
          <cell r="J75">
            <v>25278.579999999998</v>
          </cell>
          <cell r="K75">
            <v>13635.3</v>
          </cell>
          <cell r="L75">
            <v>12253.32</v>
          </cell>
          <cell r="M75">
            <v>265.6578075133333</v>
          </cell>
          <cell r="N75">
            <v>94180308.482283354</v>
          </cell>
          <cell r="O75">
            <v>3195431121.5947332</v>
          </cell>
          <cell r="P75">
            <v>621037.31277470058</v>
          </cell>
          <cell r="Q75">
            <v>7077366.8252375042</v>
          </cell>
          <cell r="R75">
            <v>451.5</v>
          </cell>
          <cell r="S75">
            <v>151.65</v>
          </cell>
          <cell r="T75">
            <v>325.078100391715</v>
          </cell>
          <cell r="U75">
            <v>38.699893170423344</v>
          </cell>
          <cell r="V75">
            <v>978278.34550000005</v>
          </cell>
          <cell r="W75">
            <v>8217512.7669999981</v>
          </cell>
          <cell r="X75">
            <v>61.038480992083443</v>
          </cell>
          <cell r="Y75">
            <v>355.53993870900638</v>
          </cell>
          <cell r="Z75">
            <v>198.43685300000001</v>
          </cell>
        </row>
        <row r="76">
          <cell r="A76" t="str">
            <v>UB914X305X224</v>
          </cell>
          <cell r="B76" t="str">
            <v>UB</v>
          </cell>
          <cell r="C76">
            <v>910.4</v>
          </cell>
          <cell r="D76">
            <v>862.6</v>
          </cell>
          <cell r="E76">
            <v>304.10000000000002</v>
          </cell>
          <cell r="F76">
            <v>23.9</v>
          </cell>
          <cell r="G76">
            <v>15.9</v>
          </cell>
          <cell r="H76">
            <v>304.10000000000002</v>
          </cell>
          <cell r="I76">
            <v>23.9</v>
          </cell>
          <cell r="J76">
            <v>28251.32</v>
          </cell>
          <cell r="K76">
            <v>14475.36</v>
          </cell>
          <cell r="L76">
            <v>14535.98</v>
          </cell>
          <cell r="M76">
            <v>392.34907470666661</v>
          </cell>
          <cell r="N76">
            <v>112309036.31076668</v>
          </cell>
          <cell r="O76">
            <v>3707025190.1982665</v>
          </cell>
          <cell r="P76">
            <v>738632.26774591696</v>
          </cell>
          <cell r="Q76">
            <v>8143728.4494689517</v>
          </cell>
          <cell r="R76">
            <v>455.2</v>
          </cell>
          <cell r="S76">
            <v>152.05000000000001</v>
          </cell>
          <cell r="T76">
            <v>332.75564490437972</v>
          </cell>
          <cell r="U76">
            <v>41.046448661513878</v>
          </cell>
          <cell r="V76">
            <v>1159616.3560000001</v>
          </cell>
          <cell r="W76">
            <v>9400786.2060000002</v>
          </cell>
          <cell r="X76">
            <v>63.050419167743421</v>
          </cell>
          <cell r="Y76">
            <v>362.23749042834004</v>
          </cell>
          <cell r="Z76">
            <v>221.772862</v>
          </cell>
        </row>
        <row r="77">
          <cell r="A77" t="str">
            <v>UB914X305X238</v>
          </cell>
          <cell r="B77" t="str">
            <v>UB</v>
          </cell>
          <cell r="C77">
            <v>915</v>
          </cell>
          <cell r="D77">
            <v>863.2</v>
          </cell>
          <cell r="E77">
            <v>305</v>
          </cell>
          <cell r="F77">
            <v>25.9</v>
          </cell>
          <cell r="G77">
            <v>16.5</v>
          </cell>
          <cell r="H77">
            <v>305</v>
          </cell>
          <cell r="I77">
            <v>25.9</v>
          </cell>
          <cell r="J77">
            <v>30041.800000000003</v>
          </cell>
          <cell r="K77">
            <v>15097.5</v>
          </cell>
          <cell r="L77">
            <v>15799</v>
          </cell>
          <cell r="M77">
            <v>482.52431633333333</v>
          </cell>
          <cell r="N77">
            <v>122798298.10833332</v>
          </cell>
          <cell r="O77">
            <v>4007531943.5193338</v>
          </cell>
          <cell r="P77">
            <v>805234.74169398902</v>
          </cell>
          <cell r="Q77">
            <v>8759632.6634302381</v>
          </cell>
          <cell r="R77">
            <v>457.50000000000011</v>
          </cell>
          <cell r="S77">
            <v>152.50000000000003</v>
          </cell>
          <cell r="T77">
            <v>336.09975733810904</v>
          </cell>
          <cell r="U77">
            <v>42.055579226278063</v>
          </cell>
          <cell r="V77">
            <v>1263425.3000000005</v>
          </cell>
          <cell r="W77">
            <v>10097041.690000005</v>
          </cell>
          <cell r="X77">
            <v>63.934194609896593</v>
          </cell>
          <cell r="Y77">
            <v>365.23763428696907</v>
          </cell>
          <cell r="Z77">
            <v>235.82813000000002</v>
          </cell>
        </row>
        <row r="78">
          <cell r="A78" t="str">
            <v>UB914X305X253</v>
          </cell>
          <cell r="B78" t="str">
            <v>UB</v>
          </cell>
          <cell r="C78">
            <v>918.4</v>
          </cell>
          <cell r="D78">
            <v>862.6</v>
          </cell>
          <cell r="E78">
            <v>305.5</v>
          </cell>
          <cell r="F78">
            <v>27.9</v>
          </cell>
          <cell r="G78">
            <v>17.3</v>
          </cell>
          <cell r="H78">
            <v>305.5</v>
          </cell>
          <cell r="I78">
            <v>27.9</v>
          </cell>
          <cell r="J78">
            <v>31969.879999999997</v>
          </cell>
          <cell r="K78">
            <v>15888.32</v>
          </cell>
          <cell r="L78">
            <v>17046.899999999998</v>
          </cell>
          <cell r="M78">
            <v>591.19253710666669</v>
          </cell>
          <cell r="N78">
            <v>132954811.45076665</v>
          </cell>
          <cell r="O78">
            <v>4305934867.4590664</v>
          </cell>
          <cell r="P78">
            <v>870407.93093791592</v>
          </cell>
          <cell r="Q78">
            <v>9377035.8611913472</v>
          </cell>
          <cell r="R78">
            <v>459.19999999999987</v>
          </cell>
          <cell r="S78">
            <v>152.74999999999994</v>
          </cell>
          <cell r="T78">
            <v>338.07674167059736</v>
          </cell>
          <cell r="U78">
            <v>42.743322026857761</v>
          </cell>
          <cell r="V78">
            <v>1366498.8759999992</v>
          </cell>
          <cell r="W78">
            <v>10808272.861999996</v>
          </cell>
          <cell r="X78">
            <v>64.488388748853311</v>
          </cell>
          <cell r="Y78">
            <v>366.99760077114678</v>
          </cell>
          <cell r="Z78">
            <v>250.96355799999998</v>
          </cell>
        </row>
        <row r="79">
          <cell r="A79" t="str">
            <v>UB914X305X271</v>
          </cell>
          <cell r="B79" t="str">
            <v>UB</v>
          </cell>
          <cell r="C79">
            <v>923</v>
          </cell>
          <cell r="D79">
            <v>863</v>
          </cell>
          <cell r="E79">
            <v>307</v>
          </cell>
          <cell r="F79">
            <v>30</v>
          </cell>
          <cell r="G79">
            <v>18.399999999999999</v>
          </cell>
          <cell r="H79">
            <v>307</v>
          </cell>
          <cell r="I79">
            <v>30</v>
          </cell>
          <cell r="J79">
            <v>34299.199999999997</v>
          </cell>
          <cell r="K79">
            <v>16983.199999999997</v>
          </cell>
          <cell r="L79">
            <v>18420</v>
          </cell>
          <cell r="M79">
            <v>731.80206506666661</v>
          </cell>
          <cell r="N79">
            <v>145120220.16266668</v>
          </cell>
          <cell r="O79">
            <v>4659162137.0666666</v>
          </cell>
          <cell r="P79">
            <v>945408.60040825198</v>
          </cell>
          <cell r="Q79">
            <v>10095692.604694836</v>
          </cell>
          <cell r="R79">
            <v>461.49999999999994</v>
          </cell>
          <cell r="S79">
            <v>153.5</v>
          </cell>
          <cell r="T79">
            <v>339.67169496664644</v>
          </cell>
          <cell r="U79">
            <v>43.347346876895095</v>
          </cell>
          <cell r="V79">
            <v>1486779.32</v>
          </cell>
          <cell r="W79">
            <v>11650467.399999999</v>
          </cell>
          <cell r="X79">
            <v>65.046205817458883</v>
          </cell>
          <cell r="Y79">
            <v>368.56315479188032</v>
          </cell>
          <cell r="Z79">
            <v>269.24871999999999</v>
          </cell>
        </row>
        <row r="80">
          <cell r="A80" t="str">
            <v>UB914X305X289</v>
          </cell>
          <cell r="B80" t="str">
            <v>UB</v>
          </cell>
          <cell r="C80">
            <v>926.6</v>
          </cell>
          <cell r="D80">
            <v>862.6</v>
          </cell>
          <cell r="E80">
            <v>307.7</v>
          </cell>
          <cell r="F80">
            <v>32</v>
          </cell>
          <cell r="G80">
            <v>19.5</v>
          </cell>
          <cell r="H80">
            <v>307.7</v>
          </cell>
          <cell r="I80">
            <v>32</v>
          </cell>
          <cell r="J80">
            <v>36513.5</v>
          </cell>
          <cell r="K80">
            <v>18068.7</v>
          </cell>
          <cell r="L80">
            <v>19692.8</v>
          </cell>
          <cell r="M80">
            <v>885.38327916666663</v>
          </cell>
          <cell r="N80">
            <v>155908032.77391666</v>
          </cell>
          <cell r="O80">
            <v>4984756308.6396675</v>
          </cell>
          <cell r="P80">
            <v>1013376.8786084931</v>
          </cell>
          <cell r="Q80">
            <v>10759240.899287</v>
          </cell>
          <cell r="R80">
            <v>463.3</v>
          </cell>
          <cell r="S80">
            <v>153.85</v>
          </cell>
          <cell r="T80">
            <v>340.58562983554026</v>
          </cell>
          <cell r="U80">
            <v>43.733675284483823</v>
          </cell>
          <cell r="V80">
            <v>1596869.5525</v>
          </cell>
          <cell r="W80">
            <v>12435973.395</v>
          </cell>
          <cell r="X80">
            <v>65.344270478451548</v>
          </cell>
          <cell r="Y80">
            <v>369.48365723973444</v>
          </cell>
          <cell r="Z80">
            <v>286.63097499999998</v>
          </cell>
        </row>
        <row r="81">
          <cell r="A81" t="str">
            <v>UB914X305X313</v>
          </cell>
          <cell r="B81" t="str">
            <v>UB</v>
          </cell>
          <cell r="C81">
            <v>932</v>
          </cell>
          <cell r="D81">
            <v>863</v>
          </cell>
          <cell r="E81">
            <v>309</v>
          </cell>
          <cell r="F81">
            <v>34.5</v>
          </cell>
          <cell r="G81">
            <v>21.1</v>
          </cell>
          <cell r="H81">
            <v>309</v>
          </cell>
          <cell r="I81">
            <v>34.5</v>
          </cell>
          <cell r="J81">
            <v>39530.300000000003</v>
          </cell>
          <cell r="K81">
            <v>19665.2</v>
          </cell>
          <cell r="L81">
            <v>21321</v>
          </cell>
          <cell r="M81">
            <v>1116.1427567666667</v>
          </cell>
          <cell r="N81">
            <v>170321446.95441666</v>
          </cell>
          <cell r="O81">
            <v>5425807978.3916664</v>
          </cell>
          <cell r="P81">
            <v>1102404.1874072277</v>
          </cell>
          <cell r="Q81">
            <v>11643364.760497138</v>
          </cell>
          <cell r="R81">
            <v>466.00000000000006</v>
          </cell>
          <cell r="S81">
            <v>154.5</v>
          </cell>
          <cell r="T81">
            <v>341.42051097512547</v>
          </cell>
          <cell r="U81">
            <v>44.095322006157303</v>
          </cell>
          <cell r="V81">
            <v>1743101.3075000001</v>
          </cell>
          <cell r="W81">
            <v>13496455.225000003</v>
          </cell>
          <cell r="X81">
            <v>65.640157409501796</v>
          </cell>
          <cell r="Y81">
            <v>370.48203609187766</v>
          </cell>
          <cell r="Z81">
            <v>310.31285500000001</v>
          </cell>
        </row>
        <row r="82">
          <cell r="A82" t="str">
            <v>UB914X305X345</v>
          </cell>
          <cell r="B82" t="str">
            <v>UB</v>
          </cell>
          <cell r="C82">
            <v>943</v>
          </cell>
          <cell r="D82">
            <v>863.2</v>
          </cell>
          <cell r="E82">
            <v>308</v>
          </cell>
          <cell r="F82">
            <v>39.9</v>
          </cell>
          <cell r="G82">
            <v>22.1</v>
          </cell>
          <cell r="H82">
            <v>308</v>
          </cell>
          <cell r="I82">
            <v>39.9</v>
          </cell>
          <cell r="J82">
            <v>43655.119999999995</v>
          </cell>
          <cell r="K82">
            <v>20840.300000000003</v>
          </cell>
          <cell r="L82">
            <v>24578.399999999998</v>
          </cell>
          <cell r="M82">
            <v>1614.8773133066666</v>
          </cell>
          <cell r="N82">
            <v>195076883.20126665</v>
          </cell>
          <cell r="O82">
            <v>6199260649.5290661</v>
          </cell>
          <cell r="P82">
            <v>1266733.0078004329</v>
          </cell>
          <cell r="Q82">
            <v>13147954.717983173</v>
          </cell>
          <cell r="R82">
            <v>471.49999999999994</v>
          </cell>
          <cell r="S82">
            <v>153.99999999999997</v>
          </cell>
          <cell r="T82">
            <v>348.53031433655434</v>
          </cell>
          <cell r="U82">
            <v>45.766354049650978</v>
          </cell>
          <cell r="V82">
            <v>1997935.6779999991</v>
          </cell>
          <cell r="W82">
            <v>15215132.695999999</v>
          </cell>
          <cell r="X82">
            <v>66.84752169873812</v>
          </cell>
          <cell r="Y82">
            <v>376.83597393502851</v>
          </cell>
          <cell r="Z82">
            <v>342.69269199999997</v>
          </cell>
        </row>
        <row r="83">
          <cell r="A83" t="str">
            <v>UB914X305X381</v>
          </cell>
          <cell r="B83" t="str">
            <v>UB</v>
          </cell>
          <cell r="C83">
            <v>951</v>
          </cell>
          <cell r="D83">
            <v>863.2</v>
          </cell>
          <cell r="E83">
            <v>310</v>
          </cell>
          <cell r="F83">
            <v>43.9</v>
          </cell>
          <cell r="G83">
            <v>24.4</v>
          </cell>
          <cell r="H83">
            <v>310</v>
          </cell>
          <cell r="I83">
            <v>43.9</v>
          </cell>
          <cell r="J83">
            <v>48280.08</v>
          </cell>
          <cell r="K83">
            <v>23204.399999999998</v>
          </cell>
          <cell r="L83">
            <v>27218</v>
          </cell>
          <cell r="M83">
            <v>2166.4773909599999</v>
          </cell>
          <cell r="N83">
            <v>219015776.66240001</v>
          </cell>
          <cell r="O83">
            <v>6911125402.6616001</v>
          </cell>
          <cell r="P83">
            <v>1413005.0107251613</v>
          </cell>
          <cell r="Q83">
            <v>14534438.28109695</v>
          </cell>
          <cell r="R83">
            <v>475.50000000000006</v>
          </cell>
          <cell r="S83">
            <v>155.00000000000003</v>
          </cell>
          <cell r="T83">
            <v>349.83207906863453</v>
          </cell>
          <cell r="U83">
            <v>46.35190513354577</v>
          </cell>
          <cell r="V83">
            <v>2237873.6880000005</v>
          </cell>
          <cell r="W83">
            <v>16889920.764000002</v>
          </cell>
          <cell r="X83">
            <v>67.352498287387732</v>
          </cell>
          <cell r="Y83">
            <v>378.34708837535089</v>
          </cell>
          <cell r="Z83">
            <v>378.998628</v>
          </cell>
        </row>
        <row r="84">
          <cell r="A84" t="str">
            <v>UB914X305X425</v>
          </cell>
          <cell r="B84" t="str">
            <v>UB</v>
          </cell>
          <cell r="C84">
            <v>961</v>
          </cell>
          <cell r="D84">
            <v>863</v>
          </cell>
          <cell r="E84">
            <v>313</v>
          </cell>
          <cell r="F84">
            <v>49</v>
          </cell>
          <cell r="G84">
            <v>26.9</v>
          </cell>
          <cell r="H84">
            <v>313</v>
          </cell>
          <cell r="I84">
            <v>49</v>
          </cell>
          <cell r="J84">
            <v>53888.7</v>
          </cell>
          <cell r="K84">
            <v>25850.899999999998</v>
          </cell>
          <cell r="L84">
            <v>30674</v>
          </cell>
          <cell r="M84">
            <v>3014.8887688999998</v>
          </cell>
          <cell r="N84">
            <v>251824957.92224997</v>
          </cell>
          <cell r="O84">
            <v>7825165295.5249996</v>
          </cell>
          <cell r="P84">
            <v>1609105.1624424919</v>
          </cell>
          <cell r="Q84">
            <v>16285463.674349636</v>
          </cell>
          <cell r="R84">
            <v>480.49999999999994</v>
          </cell>
          <cell r="S84">
            <v>156.5</v>
          </cell>
          <cell r="T84">
            <v>352.50276078287283</v>
          </cell>
          <cell r="U84">
            <v>47.437762601435921</v>
          </cell>
          <cell r="V84">
            <v>2556359.3574999999</v>
          </cell>
          <cell r="W84">
            <v>18995915.524999999</v>
          </cell>
          <cell r="X84">
            <v>68.359760357069888</v>
          </cell>
          <cell r="Y84">
            <v>381.06398660765626</v>
          </cell>
          <cell r="Z84">
            <v>423.026295</v>
          </cell>
        </row>
        <row r="85">
          <cell r="A85" t="str">
            <v>UB914X305X474</v>
          </cell>
          <cell r="B85" t="str">
            <v>UB</v>
          </cell>
          <cell r="C85">
            <v>971</v>
          </cell>
          <cell r="D85">
            <v>862.8</v>
          </cell>
          <cell r="E85">
            <v>316</v>
          </cell>
          <cell r="F85">
            <v>54.1</v>
          </cell>
          <cell r="G85">
            <v>30</v>
          </cell>
          <cell r="H85">
            <v>316</v>
          </cell>
          <cell r="I85">
            <v>54.1</v>
          </cell>
          <cell r="J85">
            <v>60075.200000000004</v>
          </cell>
          <cell r="K85">
            <v>29130</v>
          </cell>
          <cell r="L85">
            <v>34191.200000000004</v>
          </cell>
          <cell r="M85">
            <v>4112.2248690666656</v>
          </cell>
          <cell r="N85">
            <v>286457672.26666671</v>
          </cell>
          <cell r="O85">
            <v>8800244898.2106667</v>
          </cell>
          <cell r="P85">
            <v>1813023.2421940931</v>
          </cell>
          <cell r="Q85">
            <v>18126148.091062136</v>
          </cell>
          <cell r="R85">
            <v>485.5</v>
          </cell>
          <cell r="S85">
            <v>158.00000000000003</v>
          </cell>
          <cell r="T85">
            <v>353.85873771539667</v>
          </cell>
          <cell r="U85">
            <v>48.193510799797593</v>
          </cell>
          <cell r="V85">
            <v>2895234.8000000007</v>
          </cell>
          <cell r="W85">
            <v>21258134.440000001</v>
          </cell>
          <cell r="X85">
            <v>69.053010401985048</v>
          </cell>
          <cell r="Y85">
            <v>382.73639894079162</v>
          </cell>
          <cell r="Z85">
            <v>471.59032000000008</v>
          </cell>
        </row>
        <row r="86">
          <cell r="A86" t="str">
            <v>UB914X305X521</v>
          </cell>
          <cell r="B86" t="str">
            <v>UB</v>
          </cell>
          <cell r="C86">
            <v>981</v>
          </cell>
          <cell r="D86">
            <v>863.2</v>
          </cell>
          <cell r="E86">
            <v>319</v>
          </cell>
          <cell r="F86">
            <v>58.9</v>
          </cell>
          <cell r="G86">
            <v>33</v>
          </cell>
          <cell r="H86">
            <v>319</v>
          </cell>
          <cell r="I86">
            <v>58.9</v>
          </cell>
          <cell r="J86">
            <v>66063.8</v>
          </cell>
          <cell r="K86">
            <v>32373</v>
          </cell>
          <cell r="L86">
            <v>37578.199999999997</v>
          </cell>
          <cell r="M86">
            <v>5379.5828540666653</v>
          </cell>
          <cell r="N86">
            <v>321251335.71666664</v>
          </cell>
          <cell r="O86">
            <v>9767505163.0126667</v>
          </cell>
          <cell r="P86">
            <v>2014114.9574712643</v>
          </cell>
          <cell r="Q86">
            <v>19913364.246712878</v>
          </cell>
          <cell r="R86">
            <v>490.5</v>
          </cell>
          <cell r="S86">
            <v>159.5</v>
          </cell>
          <cell r="T86">
            <v>355.30232275467046</v>
          </cell>
          <cell r="U86">
            <v>48.920401944786704</v>
          </cell>
          <cell r="V86">
            <v>3231867.65</v>
          </cell>
          <cell r="W86">
            <v>23472621.59</v>
          </cell>
          <cell r="X86">
            <v>69.733376715804511</v>
          </cell>
          <cell r="Y86">
            <v>384.5121340192718</v>
          </cell>
          <cell r="Z86">
            <v>518.60082999999997</v>
          </cell>
        </row>
        <row r="87">
          <cell r="A87" t="str">
            <v>UB914X305X576</v>
          </cell>
          <cell r="B87" t="str">
            <v>UB</v>
          </cell>
          <cell r="C87">
            <v>993</v>
          </cell>
          <cell r="D87">
            <v>863</v>
          </cell>
          <cell r="E87">
            <v>322</v>
          </cell>
          <cell r="F87">
            <v>65</v>
          </cell>
          <cell r="G87">
            <v>36.1</v>
          </cell>
          <cell r="H87">
            <v>322</v>
          </cell>
          <cell r="I87">
            <v>65</v>
          </cell>
          <cell r="J87">
            <v>73014.3</v>
          </cell>
          <cell r="K87">
            <v>35847.300000000003</v>
          </cell>
          <cell r="L87">
            <v>41860</v>
          </cell>
          <cell r="M87">
            <v>7248.6365100999992</v>
          </cell>
          <cell r="N87">
            <v>365067736.27524996</v>
          </cell>
          <cell r="O87">
            <v>10960591839.725</v>
          </cell>
          <cell r="P87">
            <v>2267501.4675481366</v>
          </cell>
          <cell r="Q87">
            <v>22075713.675176233</v>
          </cell>
          <cell r="R87">
            <v>496.5</v>
          </cell>
          <cell r="S87">
            <v>161</v>
          </cell>
          <cell r="T87">
            <v>358.07479117104458</v>
          </cell>
          <cell r="U87">
            <v>50.002500297886854</v>
          </cell>
          <cell r="V87">
            <v>3650897.5575000001</v>
          </cell>
          <cell r="W87">
            <v>26144580.225000001</v>
          </cell>
          <cell r="X87">
            <v>70.71031361989867</v>
          </cell>
          <cell r="Y87">
            <v>387.44765771798507</v>
          </cell>
          <cell r="Z87">
            <v>573.16225499999996</v>
          </cell>
        </row>
        <row r="88">
          <cell r="A88" t="str">
            <v>UB914X419X343</v>
          </cell>
          <cell r="B88" t="str">
            <v>UB</v>
          </cell>
          <cell r="C88">
            <v>911.8</v>
          </cell>
          <cell r="D88">
            <v>847.8</v>
          </cell>
          <cell r="E88">
            <v>418.5</v>
          </cell>
          <cell r="F88">
            <v>32</v>
          </cell>
          <cell r="G88">
            <v>19.399999999999999</v>
          </cell>
          <cell r="H88">
            <v>418.5</v>
          </cell>
          <cell r="I88">
            <v>32</v>
          </cell>
          <cell r="J88">
            <v>43231.32</v>
          </cell>
          <cell r="K88">
            <v>17688.919999999998</v>
          </cell>
          <cell r="L88">
            <v>26784</v>
          </cell>
          <cell r="M88">
            <v>1120.5643118400001</v>
          </cell>
          <cell r="N88">
            <v>391433344.77960002</v>
          </cell>
          <cell r="O88">
            <v>6170457521.192399</v>
          </cell>
          <cell r="P88">
            <v>1870649.1984688174</v>
          </cell>
          <cell r="Q88">
            <v>13534673.220426409</v>
          </cell>
          <cell r="R88">
            <v>455.9</v>
          </cell>
          <cell r="S88">
            <v>209.25</v>
          </cell>
          <cell r="T88">
            <v>353.17661070723722</v>
          </cell>
          <cell r="U88">
            <v>66.665683629368701</v>
          </cell>
          <cell r="V88">
            <v>2882045.5019999999</v>
          </cell>
          <cell r="W88">
            <v>15268291.073999999</v>
          </cell>
          <cell r="X88">
            <v>95.154572251855143</v>
          </cell>
          <cell r="Y88">
            <v>377.79780932859427</v>
          </cell>
          <cell r="Z88">
            <v>339.36586199999999</v>
          </cell>
        </row>
        <row r="89">
          <cell r="A89" t="str">
            <v>UB914X419X388</v>
          </cell>
          <cell r="B89" t="str">
            <v>UB</v>
          </cell>
          <cell r="C89">
            <v>921</v>
          </cell>
          <cell r="D89">
            <v>847.8</v>
          </cell>
          <cell r="E89">
            <v>420.5</v>
          </cell>
          <cell r="F89">
            <v>36.6</v>
          </cell>
          <cell r="G89">
            <v>21.4</v>
          </cell>
          <cell r="H89">
            <v>420.5</v>
          </cell>
          <cell r="I89">
            <v>36.6</v>
          </cell>
          <cell r="J89">
            <v>48923.520000000004</v>
          </cell>
          <cell r="K89">
            <v>19709.399999999998</v>
          </cell>
          <cell r="L89">
            <v>30780.600000000002</v>
          </cell>
          <cell r="M89">
            <v>1651.3730726399999</v>
          </cell>
          <cell r="N89">
            <v>454245176.56610006</v>
          </cell>
          <cell r="O89">
            <v>7109008167.3264008</v>
          </cell>
          <cell r="P89">
            <v>2160500.2452608803</v>
          </cell>
          <cell r="Q89">
            <v>15437585.596800001</v>
          </cell>
          <cell r="R89">
            <v>460.50000000000017</v>
          </cell>
          <cell r="S89">
            <v>210.25000000000003</v>
          </cell>
          <cell r="T89">
            <v>356.81351656626521</v>
          </cell>
          <cell r="U89">
            <v>68.124190512048216</v>
          </cell>
          <cell r="V89">
            <v>3332875.1970000016</v>
          </cell>
          <cell r="W89">
            <v>17456573.214000009</v>
          </cell>
          <cell r="X89">
            <v>96.357675333924661</v>
          </cell>
          <cell r="Y89">
            <v>381.19365074390976</v>
          </cell>
          <cell r="Z89">
            <v>384.04963200000009</v>
          </cell>
        </row>
        <row r="90">
          <cell r="A90" t="str">
            <v>UB1016X305X222</v>
          </cell>
          <cell r="B90" t="str">
            <v>UB</v>
          </cell>
          <cell r="C90">
            <v>970.3</v>
          </cell>
          <cell r="D90">
            <v>928.09999999999991</v>
          </cell>
          <cell r="E90">
            <v>300</v>
          </cell>
          <cell r="F90">
            <v>21.1</v>
          </cell>
          <cell r="G90">
            <v>16</v>
          </cell>
          <cell r="H90">
            <v>300</v>
          </cell>
          <cell r="I90">
            <v>21.1</v>
          </cell>
          <cell r="J90">
            <v>27509.599999999999</v>
          </cell>
          <cell r="K90">
            <v>15524.8</v>
          </cell>
          <cell r="L90">
            <v>12660</v>
          </cell>
          <cell r="M90">
            <v>314.59520666666663</v>
          </cell>
          <cell r="N90">
            <v>95266791.466666669</v>
          </cell>
          <cell r="O90">
            <v>3917989602.2046661</v>
          </cell>
          <cell r="P90">
            <v>635111.94311111118</v>
          </cell>
          <cell r="Q90">
            <v>8075831.3968971791</v>
          </cell>
          <cell r="R90">
            <v>485.15</v>
          </cell>
          <cell r="S90">
            <v>150</v>
          </cell>
          <cell r="T90">
            <v>343.65873876755751</v>
          </cell>
          <cell r="U90">
            <v>36.674411841684361</v>
          </cell>
          <cell r="V90">
            <v>1008898.4</v>
          </cell>
          <cell r="W90">
            <v>9453914.4399999995</v>
          </cell>
          <cell r="X90">
            <v>58.847583190170909</v>
          </cell>
          <cell r="Y90">
            <v>377.38922974224334</v>
          </cell>
          <cell r="Z90">
            <v>215.95035999999999</v>
          </cell>
        </row>
        <row r="91">
          <cell r="A91" t="str">
            <v>UB1016X305X249</v>
          </cell>
          <cell r="B91" t="str">
            <v>UB</v>
          </cell>
          <cell r="C91">
            <v>980</v>
          </cell>
          <cell r="D91">
            <v>928</v>
          </cell>
          <cell r="E91">
            <v>300</v>
          </cell>
          <cell r="F91">
            <v>26</v>
          </cell>
          <cell r="G91">
            <v>16.5</v>
          </cell>
          <cell r="H91">
            <v>300</v>
          </cell>
          <cell r="I91">
            <v>26</v>
          </cell>
          <cell r="J91">
            <v>30912</v>
          </cell>
          <cell r="K91">
            <v>16170</v>
          </cell>
          <cell r="L91">
            <v>15600</v>
          </cell>
          <cell r="M91">
            <v>490.47640000000001</v>
          </cell>
          <cell r="N91">
            <v>117347391</v>
          </cell>
          <cell r="O91">
            <v>4649201984</v>
          </cell>
          <cell r="P91">
            <v>782315.94</v>
          </cell>
          <cell r="Q91">
            <v>9488167.3142857142</v>
          </cell>
          <cell r="R91">
            <v>490</v>
          </cell>
          <cell r="S91">
            <v>150</v>
          </cell>
          <cell r="T91">
            <v>355.64130434782606</v>
          </cell>
          <cell r="U91">
            <v>39.892663043478258</v>
          </cell>
          <cell r="V91">
            <v>1233162</v>
          </cell>
          <cell r="W91">
            <v>10993584</v>
          </cell>
          <cell r="X91">
            <v>61.613115089946206</v>
          </cell>
          <cell r="Y91">
            <v>387.81593945910828</v>
          </cell>
          <cell r="Z91">
            <v>242.6592</v>
          </cell>
        </row>
        <row r="92">
          <cell r="A92" t="str">
            <v>UB1016X305X272</v>
          </cell>
          <cell r="B92" t="str">
            <v>UB</v>
          </cell>
          <cell r="C92">
            <v>990.1</v>
          </cell>
          <cell r="D92">
            <v>928.1</v>
          </cell>
          <cell r="E92">
            <v>300</v>
          </cell>
          <cell r="F92">
            <v>31</v>
          </cell>
          <cell r="G92">
            <v>16.5</v>
          </cell>
          <cell r="H92">
            <v>300</v>
          </cell>
          <cell r="I92">
            <v>31</v>
          </cell>
          <cell r="J92">
            <v>33913.65</v>
          </cell>
          <cell r="K92">
            <v>16336.65</v>
          </cell>
          <cell r="L92">
            <v>18600</v>
          </cell>
          <cell r="M92">
            <v>734.79137374999993</v>
          </cell>
          <cell r="N92">
            <v>139847428.43437499</v>
          </cell>
          <cell r="O92">
            <v>5378124177.1813755</v>
          </cell>
          <cell r="P92">
            <v>932316.18956249987</v>
          </cell>
          <cell r="Q92">
            <v>10863799.974106405</v>
          </cell>
          <cell r="R92">
            <v>495.05000000000007</v>
          </cell>
          <cell r="S92">
            <v>150</v>
          </cell>
          <cell r="T92">
            <v>367.78051437253151</v>
          </cell>
          <cell r="U92">
            <v>42.996516336342438</v>
          </cell>
          <cell r="V92">
            <v>1458168.8062499997</v>
          </cell>
          <cell r="W92">
            <v>12472779.641250003</v>
          </cell>
          <cell r="X92">
            <v>64.215515831332596</v>
          </cell>
          <cell r="Y92">
            <v>398.22465609644252</v>
          </cell>
          <cell r="Z92">
            <v>266.22215249999999</v>
          </cell>
        </row>
        <row r="93">
          <cell r="A93" t="str">
            <v>UB1016X305X314</v>
          </cell>
          <cell r="B93" t="str">
            <v>UB</v>
          </cell>
          <cell r="C93">
            <v>1000</v>
          </cell>
          <cell r="D93">
            <v>928.2</v>
          </cell>
          <cell r="E93">
            <v>300</v>
          </cell>
          <cell r="F93">
            <v>35.9</v>
          </cell>
          <cell r="G93">
            <v>19.100000000000001</v>
          </cell>
          <cell r="H93">
            <v>300</v>
          </cell>
          <cell r="I93">
            <v>35.9</v>
          </cell>
          <cell r="J93">
            <v>39268.620000000003</v>
          </cell>
          <cell r="K93">
            <v>19100</v>
          </cell>
          <cell r="L93">
            <v>21540</v>
          </cell>
          <cell r="M93">
            <v>1140.9515087399998</v>
          </cell>
          <cell r="N93">
            <v>162088964.82185</v>
          </cell>
          <cell r="O93">
            <v>6280459444.0474005</v>
          </cell>
          <cell r="P93">
            <v>1080593.0988123333</v>
          </cell>
          <cell r="Q93">
            <v>12560918.888094801</v>
          </cell>
          <cell r="R93">
            <v>499.99999999999994</v>
          </cell>
          <cell r="S93">
            <v>150</v>
          </cell>
          <cell r="T93">
            <v>369.18239731877514</v>
          </cell>
          <cell r="U93">
            <v>43.295490406843932</v>
          </cell>
          <cell r="V93">
            <v>1700154.1604999998</v>
          </cell>
          <cell r="W93">
            <v>14497283.271000002</v>
          </cell>
          <cell r="X93">
            <v>64.247155550068001</v>
          </cell>
          <cell r="Y93">
            <v>399.91978300240089</v>
          </cell>
          <cell r="Z93">
            <v>308.258667</v>
          </cell>
        </row>
        <row r="94">
          <cell r="A94" t="str">
            <v>UB1016X305X350</v>
          </cell>
          <cell r="B94" t="str">
            <v>UB</v>
          </cell>
          <cell r="C94">
            <v>1008.1</v>
          </cell>
          <cell r="D94">
            <v>928.1</v>
          </cell>
          <cell r="E94">
            <v>302</v>
          </cell>
          <cell r="F94">
            <v>40</v>
          </cell>
          <cell r="G94">
            <v>21.1</v>
          </cell>
          <cell r="H94">
            <v>302</v>
          </cell>
          <cell r="I94">
            <v>40</v>
          </cell>
          <cell r="J94">
            <v>43742.91</v>
          </cell>
          <cell r="K94">
            <v>21270.910000000003</v>
          </cell>
          <cell r="L94">
            <v>24160</v>
          </cell>
          <cell r="M94">
            <v>1579.15024537</v>
          </cell>
          <cell r="N94">
            <v>184350595.61342502</v>
          </cell>
          <cell r="O94">
            <v>7069692660.1804237</v>
          </cell>
          <cell r="P94">
            <v>1220864.8716120862</v>
          </cell>
          <cell r="Q94">
            <v>14025776.530464089</v>
          </cell>
          <cell r="R94">
            <v>504.05000000000007</v>
          </cell>
          <cell r="S94">
            <v>151</v>
          </cell>
          <cell r="T94">
            <v>371.22296373858075</v>
          </cell>
          <cell r="U94">
            <v>44.061537063949338</v>
          </cell>
          <cell r="V94">
            <v>1927379.8502500004</v>
          </cell>
          <cell r="W94">
            <v>16238372.692750003</v>
          </cell>
          <cell r="X94">
            <v>64.918494091596713</v>
          </cell>
          <cell r="Y94">
            <v>402.01886352534916</v>
          </cell>
          <cell r="Z94">
            <v>343.3818435</v>
          </cell>
        </row>
        <row r="95">
          <cell r="A95" t="str">
            <v>UB1016X305X393</v>
          </cell>
          <cell r="B95" t="str">
            <v>UB</v>
          </cell>
          <cell r="C95">
            <v>1016</v>
          </cell>
          <cell r="D95">
            <v>928.2</v>
          </cell>
          <cell r="E95">
            <v>303</v>
          </cell>
          <cell r="F95">
            <v>43.9</v>
          </cell>
          <cell r="G95">
            <v>24.4</v>
          </cell>
          <cell r="H95">
            <v>303</v>
          </cell>
          <cell r="I95">
            <v>43.9</v>
          </cell>
          <cell r="J95">
            <v>49251.479999999996</v>
          </cell>
          <cell r="K95">
            <v>24790.399999999998</v>
          </cell>
          <cell r="L95">
            <v>26603.399999999998</v>
          </cell>
          <cell r="M95">
            <v>2158.4699807599995</v>
          </cell>
          <cell r="N95">
            <v>204659609.2924</v>
          </cell>
          <cell r="O95">
            <v>7915229853.0195999</v>
          </cell>
          <cell r="P95">
            <v>1350888.5101808582</v>
          </cell>
          <cell r="Q95">
            <v>15581161.127991339</v>
          </cell>
          <cell r="R95">
            <v>508</v>
          </cell>
          <cell r="S95">
            <v>151.5</v>
          </cell>
          <cell r="T95">
            <v>369.24919888701822</v>
          </cell>
          <cell r="U95">
            <v>43.721748828664644</v>
          </cell>
          <cell r="V95">
            <v>2153360.838</v>
          </cell>
          <cell r="W95">
            <v>18186069.533999998</v>
          </cell>
          <cell r="X95">
            <v>64.462393601501759</v>
          </cell>
          <cell r="Y95">
            <v>400.88713809755353</v>
          </cell>
          <cell r="Z95">
            <v>386.62411799999995</v>
          </cell>
        </row>
        <row r="96">
          <cell r="A96" t="str">
            <v>UB1016X305X415</v>
          </cell>
          <cell r="B96" t="str">
            <v>UB</v>
          </cell>
          <cell r="C96">
            <v>1020</v>
          </cell>
          <cell r="D96">
            <v>928</v>
          </cell>
          <cell r="E96">
            <v>304</v>
          </cell>
          <cell r="F96">
            <v>46</v>
          </cell>
          <cell r="G96">
            <v>26</v>
          </cell>
          <cell r="H96">
            <v>304</v>
          </cell>
          <cell r="I96">
            <v>46</v>
          </cell>
          <cell r="J96">
            <v>52096</v>
          </cell>
          <cell r="K96">
            <v>26520</v>
          </cell>
          <cell r="L96">
            <v>27968</v>
          </cell>
          <cell r="M96">
            <v>2516.360533333333</v>
          </cell>
          <cell r="N96">
            <v>216750101.33333331</v>
          </cell>
          <cell r="O96">
            <v>8369628245.333333</v>
          </cell>
          <cell r="P96">
            <v>1425987.5087719297</v>
          </cell>
          <cell r="Q96">
            <v>16411035.775163397</v>
          </cell>
          <cell r="R96">
            <v>510</v>
          </cell>
          <cell r="S96">
            <v>152</v>
          </cell>
          <cell r="T96">
            <v>368.89803439803438</v>
          </cell>
          <cell r="U96">
            <v>43.811425061425062</v>
          </cell>
          <cell r="V96">
            <v>2282400</v>
          </cell>
          <cell r="W96">
            <v>19218112</v>
          </cell>
          <cell r="X96">
            <v>64.50263630341081</v>
          </cell>
          <cell r="Y96">
            <v>400.82139455846209</v>
          </cell>
          <cell r="Z96">
            <v>408.95359999999999</v>
          </cell>
        </row>
        <row r="97">
          <cell r="A97" t="str">
            <v>UB1016X305X438</v>
          </cell>
          <cell r="B97" t="str">
            <v>UB</v>
          </cell>
          <cell r="C97">
            <v>1026</v>
          </cell>
          <cell r="D97">
            <v>928</v>
          </cell>
          <cell r="E97">
            <v>305</v>
          </cell>
          <cell r="F97">
            <v>49</v>
          </cell>
          <cell r="G97">
            <v>26.9</v>
          </cell>
          <cell r="H97">
            <v>305</v>
          </cell>
          <cell r="I97">
            <v>49</v>
          </cell>
          <cell r="J97">
            <v>54853.2</v>
          </cell>
          <cell r="K97">
            <v>27599.399999999998</v>
          </cell>
          <cell r="L97">
            <v>29890</v>
          </cell>
          <cell r="M97">
            <v>2994.3170383999995</v>
          </cell>
          <cell r="N97">
            <v>233215072.59600002</v>
          </cell>
          <cell r="O97">
            <v>8930190812.4000015</v>
          </cell>
          <cell r="P97">
            <v>1529279.1645639346</v>
          </cell>
          <cell r="Q97">
            <v>17407779.36140351</v>
          </cell>
          <cell r="R97">
            <v>512.99999999999989</v>
          </cell>
          <cell r="S97">
            <v>152.5</v>
          </cell>
          <cell r="T97">
            <v>371.76914746997426</v>
          </cell>
          <cell r="U97">
            <v>44.60979523528254</v>
          </cell>
          <cell r="V97">
            <v>2446990.02</v>
          </cell>
          <cell r="W97">
            <v>20392727.399999991</v>
          </cell>
          <cell r="X97">
            <v>65.204463136072405</v>
          </cell>
          <cell r="Y97">
            <v>403.48684991224934</v>
          </cell>
          <cell r="Z97">
            <v>430.59762000000001</v>
          </cell>
        </row>
        <row r="98">
          <cell r="A98" t="str">
            <v>UB1016X305X494</v>
          </cell>
          <cell r="B98" t="str">
            <v>UB</v>
          </cell>
          <cell r="C98">
            <v>1036</v>
          </cell>
          <cell r="D98">
            <v>928</v>
          </cell>
          <cell r="E98">
            <v>309</v>
          </cell>
          <cell r="F98">
            <v>54</v>
          </cell>
          <cell r="G98">
            <v>31</v>
          </cell>
          <cell r="H98">
            <v>309</v>
          </cell>
          <cell r="I98">
            <v>54</v>
          </cell>
          <cell r="J98">
            <v>62140</v>
          </cell>
          <cell r="K98">
            <v>32116</v>
          </cell>
          <cell r="L98">
            <v>33372</v>
          </cell>
          <cell r="M98">
            <v>4165.2933333333331</v>
          </cell>
          <cell r="N98">
            <v>267836498.33333334</v>
          </cell>
          <cell r="O98">
            <v>10118009637.333332</v>
          </cell>
          <cell r="P98">
            <v>1733569.5685005395</v>
          </cell>
          <cell r="Q98">
            <v>19532837.137709137</v>
          </cell>
          <cell r="R98">
            <v>518</v>
          </cell>
          <cell r="S98">
            <v>154.5</v>
          </cell>
          <cell r="T98">
            <v>371.09475378178308</v>
          </cell>
          <cell r="U98">
            <v>45.074654007080788</v>
          </cell>
          <cell r="V98">
            <v>2800939</v>
          </cell>
          <cell r="W98">
            <v>23059828</v>
          </cell>
          <cell r="X98">
            <v>65.65219560280643</v>
          </cell>
          <cell r="Y98">
            <v>403.51707788205687</v>
          </cell>
          <cell r="Z98">
            <v>487.79899999999998</v>
          </cell>
        </row>
        <row r="99">
          <cell r="A99" t="str">
            <v>UB1016X305X584</v>
          </cell>
          <cell r="B99" t="str">
            <v>UB</v>
          </cell>
          <cell r="C99">
            <v>1056</v>
          </cell>
          <cell r="D99">
            <v>928</v>
          </cell>
          <cell r="E99">
            <v>314</v>
          </cell>
          <cell r="F99">
            <v>64</v>
          </cell>
          <cell r="G99">
            <v>36</v>
          </cell>
          <cell r="H99">
            <v>314</v>
          </cell>
          <cell r="I99">
            <v>64</v>
          </cell>
          <cell r="J99">
            <v>73600</v>
          </cell>
          <cell r="K99">
            <v>38016</v>
          </cell>
          <cell r="L99">
            <v>40192</v>
          </cell>
          <cell r="M99">
            <v>6930.7733333333326</v>
          </cell>
          <cell r="N99">
            <v>333838933.33333331</v>
          </cell>
          <cell r="O99">
            <v>12299130197.333334</v>
          </cell>
          <cell r="P99">
            <v>2126362.6326963906</v>
          </cell>
          <cell r="Q99">
            <v>23293807.191919193</v>
          </cell>
          <cell r="R99">
            <v>528</v>
          </cell>
          <cell r="S99">
            <v>157</v>
          </cell>
          <cell r="T99">
            <v>376.16695652173911</v>
          </cell>
          <cell r="U99">
            <v>46.953043478260867</v>
          </cell>
          <cell r="V99">
            <v>3455744</v>
          </cell>
          <cell r="W99">
            <v>27685888</v>
          </cell>
          <cell r="X99">
            <v>67.348757022411093</v>
          </cell>
          <cell r="Y99">
            <v>408.78814469890983</v>
          </cell>
          <cell r="Z99">
            <v>577.76</v>
          </cell>
        </row>
        <row r="100">
          <cell r="A100" t="str">
            <v>UB1016X305X642</v>
          </cell>
          <cell r="B100" t="str">
            <v>UB</v>
          </cell>
          <cell r="C100">
            <v>1048</v>
          </cell>
          <cell r="D100">
            <v>928</v>
          </cell>
          <cell r="E100">
            <v>412</v>
          </cell>
          <cell r="F100">
            <v>60</v>
          </cell>
          <cell r="G100">
            <v>34</v>
          </cell>
          <cell r="H100">
            <v>412</v>
          </cell>
          <cell r="I100">
            <v>60</v>
          </cell>
          <cell r="J100">
            <v>80992</v>
          </cell>
          <cell r="K100">
            <v>35632</v>
          </cell>
          <cell r="L100">
            <v>49440</v>
          </cell>
          <cell r="M100">
            <v>7148.6037333333325</v>
          </cell>
          <cell r="N100">
            <v>702384789.33333325</v>
          </cell>
          <cell r="O100">
            <v>14344311637.333334</v>
          </cell>
          <cell r="P100">
            <v>3409634.8996763751</v>
          </cell>
          <cell r="Q100">
            <v>27374640.529262088</v>
          </cell>
          <cell r="R100">
            <v>524</v>
          </cell>
          <cell r="S100">
            <v>206</v>
          </cell>
          <cell r="T100">
            <v>391.93283287238245</v>
          </cell>
          <cell r="U100">
            <v>66.185697352824974</v>
          </cell>
          <cell r="V100">
            <v>5360512</v>
          </cell>
          <cell r="W100">
            <v>31743424</v>
          </cell>
          <cell r="X100">
            <v>93.125043211372414</v>
          </cell>
          <cell r="Y100">
            <v>420.84172708031531</v>
          </cell>
          <cell r="Z100">
            <v>635.78719999999998</v>
          </cell>
        </row>
        <row r="101">
          <cell r="A101" t="str">
            <v>UB1016X305X748</v>
          </cell>
          <cell r="B101" t="str">
            <v>UB</v>
          </cell>
          <cell r="C101">
            <v>1068</v>
          </cell>
          <cell r="D101">
            <v>928</v>
          </cell>
          <cell r="E101">
            <v>417</v>
          </cell>
          <cell r="F101">
            <v>70</v>
          </cell>
          <cell r="G101">
            <v>39</v>
          </cell>
          <cell r="H101">
            <v>417</v>
          </cell>
          <cell r="I101">
            <v>70</v>
          </cell>
          <cell r="J101">
            <v>94572</v>
          </cell>
          <cell r="K101">
            <v>41652</v>
          </cell>
          <cell r="L101">
            <v>58380</v>
          </cell>
          <cell r="M101">
            <v>11370.3344</v>
          </cell>
          <cell r="N101">
            <v>850557321</v>
          </cell>
          <cell r="O101">
            <v>17157847824</v>
          </cell>
          <cell r="P101">
            <v>4079411.6115107914</v>
          </cell>
          <cell r="Q101">
            <v>32130801.168539327</v>
          </cell>
          <cell r="R101">
            <v>534</v>
          </cell>
          <cell r="S101">
            <v>208.5</v>
          </cell>
          <cell r="T101">
            <v>396.82108869432813</v>
          </cell>
          <cell r="U101">
            <v>68.085553863722879</v>
          </cell>
          <cell r="V101">
            <v>6438987</v>
          </cell>
          <cell r="W101">
            <v>37528164</v>
          </cell>
          <cell r="X101">
            <v>94.835405768551851</v>
          </cell>
          <cell r="Y101">
            <v>425.94165994647631</v>
          </cell>
          <cell r="Z101">
            <v>742.39020000000005</v>
          </cell>
        </row>
        <row r="102">
          <cell r="A102" t="str">
            <v>UB1016X305X883</v>
          </cell>
          <cell r="B102" t="str">
            <v>UB</v>
          </cell>
          <cell r="C102">
            <v>1092</v>
          </cell>
          <cell r="D102">
            <v>928</v>
          </cell>
          <cell r="E102">
            <v>424</v>
          </cell>
          <cell r="F102">
            <v>82</v>
          </cell>
          <cell r="G102">
            <v>45.5</v>
          </cell>
          <cell r="H102">
            <v>424</v>
          </cell>
          <cell r="I102">
            <v>82</v>
          </cell>
          <cell r="J102">
            <v>111760</v>
          </cell>
          <cell r="K102">
            <v>49686</v>
          </cell>
          <cell r="L102">
            <v>69536</v>
          </cell>
          <cell r="M102">
            <v>18499.14333333333</v>
          </cell>
          <cell r="N102">
            <v>1049026514.3333333</v>
          </cell>
          <cell r="O102">
            <v>20802601173.333336</v>
          </cell>
          <cell r="P102">
            <v>4948238.2751572328</v>
          </cell>
          <cell r="Q102">
            <v>38100002.148962155</v>
          </cell>
          <cell r="R102">
            <v>546</v>
          </cell>
          <cell r="S102">
            <v>212</v>
          </cell>
          <cell r="T102">
            <v>401.85798138869006</v>
          </cell>
          <cell r="U102">
            <v>70.249767358625633</v>
          </cell>
          <cell r="V102">
            <v>7851114.0000000009</v>
          </cell>
          <cell r="W102">
            <v>44911648</v>
          </cell>
          <cell r="X102">
            <v>96.883548267795419</v>
          </cell>
          <cell r="Y102">
            <v>431.43524906415718</v>
          </cell>
          <cell r="Z102">
            <v>877.31600000000003</v>
          </cell>
        </row>
        <row r="103">
          <cell r="A103" t="str">
            <v>UB1016X305X976</v>
          </cell>
          <cell r="B103" t="str">
            <v>UB</v>
          </cell>
          <cell r="C103">
            <v>1108</v>
          </cell>
          <cell r="D103">
            <v>928.2</v>
          </cell>
          <cell r="E103">
            <v>428</v>
          </cell>
          <cell r="F103">
            <v>89.9</v>
          </cell>
          <cell r="G103">
            <v>50</v>
          </cell>
          <cell r="H103">
            <v>428</v>
          </cell>
          <cell r="I103">
            <v>89.9</v>
          </cell>
          <cell r="J103">
            <v>123364.40000000001</v>
          </cell>
          <cell r="K103">
            <v>55400</v>
          </cell>
          <cell r="L103">
            <v>76954.400000000009</v>
          </cell>
          <cell r="M103">
            <v>24599.04101146667</v>
          </cell>
          <cell r="N103">
            <v>1184403317.4666667</v>
          </cell>
          <cell r="O103">
            <v>23325233820.974674</v>
          </cell>
          <cell r="P103">
            <v>5534594.9414330218</v>
          </cell>
          <cell r="Q103">
            <v>42103310.146163672</v>
          </cell>
          <cell r="R103">
            <v>554.00000000000011</v>
          </cell>
          <cell r="S103">
            <v>214</v>
          </cell>
          <cell r="T103">
            <v>404.84189782465614</v>
          </cell>
          <cell r="U103">
            <v>71.448860449205768</v>
          </cell>
          <cell r="V103">
            <v>8814245.8000000007</v>
          </cell>
          <cell r="W103">
            <v>49943077.820000015</v>
          </cell>
          <cell r="X103">
            <v>97.983936259505242</v>
          </cell>
          <cell r="Y103">
            <v>434.82857631890022</v>
          </cell>
          <cell r="Z103">
            <v>968.41054000000008</v>
          </cell>
        </row>
        <row r="104">
          <cell r="A104" t="str">
            <v>UBP203X203X45</v>
          </cell>
          <cell r="B104" t="str">
            <v>UBP</v>
          </cell>
          <cell r="C104">
            <v>200.2</v>
          </cell>
          <cell r="D104">
            <v>181.2</v>
          </cell>
          <cell r="E104">
            <v>205.9</v>
          </cell>
          <cell r="F104">
            <v>9.5</v>
          </cell>
          <cell r="G104">
            <v>9.5</v>
          </cell>
          <cell r="H104">
            <v>205.9</v>
          </cell>
          <cell r="I104">
            <v>9.5</v>
          </cell>
          <cell r="J104">
            <v>5633.5</v>
          </cell>
          <cell r="K104">
            <v>1901.8999999999999</v>
          </cell>
          <cell r="L104">
            <v>3912.1</v>
          </cell>
          <cell r="M104">
            <v>16.947445833333333</v>
          </cell>
          <cell r="N104">
            <v>13834007.712583333</v>
          </cell>
          <cell r="O104">
            <v>40306715.602333322</v>
          </cell>
          <cell r="P104">
            <v>134375.9855520479</v>
          </cell>
          <cell r="Q104">
            <v>402664.49153180147</v>
          </cell>
          <cell r="R104">
            <v>100.10000000000001</v>
          </cell>
          <cell r="S104">
            <v>102.95</v>
          </cell>
          <cell r="T104">
            <v>80.056475548060718</v>
          </cell>
          <cell r="U104">
            <v>36.471762225969648</v>
          </cell>
          <cell r="V104">
            <v>205463.67250000002</v>
          </cell>
          <cell r="W104">
            <v>450998.15500000003</v>
          </cell>
          <cell r="X104">
            <v>49.554700696886002</v>
          </cell>
          <cell r="Y104">
            <v>84.586208044476436</v>
          </cell>
          <cell r="Z104">
            <v>44.222974999999998</v>
          </cell>
        </row>
        <row r="105">
          <cell r="A105" t="str">
            <v>UBP203X203X54</v>
          </cell>
          <cell r="B105" t="str">
            <v>UBP</v>
          </cell>
          <cell r="C105">
            <v>204</v>
          </cell>
          <cell r="D105">
            <v>181.2</v>
          </cell>
          <cell r="E105">
            <v>207.7</v>
          </cell>
          <cell r="F105">
            <v>11.4</v>
          </cell>
          <cell r="G105">
            <v>11.3</v>
          </cell>
          <cell r="H105">
            <v>207.7</v>
          </cell>
          <cell r="I105">
            <v>11.4</v>
          </cell>
          <cell r="J105">
            <v>6783.119999999999</v>
          </cell>
          <cell r="K105">
            <v>2305.2000000000003</v>
          </cell>
          <cell r="L105">
            <v>4735.5599999999995</v>
          </cell>
          <cell r="M105">
            <v>29.229543799999998</v>
          </cell>
          <cell r="N105">
            <v>17045845.757399995</v>
          </cell>
          <cell r="O105">
            <v>49569771.398399979</v>
          </cell>
          <cell r="P105">
            <v>164139.10214155028</v>
          </cell>
          <cell r="Q105">
            <v>485978.15096470568</v>
          </cell>
          <cell r="R105">
            <v>101.99999999999999</v>
          </cell>
          <cell r="S105">
            <v>103.84999999999998</v>
          </cell>
          <cell r="T105">
            <v>80.905084385946282</v>
          </cell>
          <cell r="U105">
            <v>37.103620457842403</v>
          </cell>
          <cell r="V105">
            <v>251678.30999999994</v>
          </cell>
          <cell r="W105">
            <v>548788.89599999983</v>
          </cell>
          <cell r="X105">
            <v>50.129633219841423</v>
          </cell>
          <cell r="Y105">
            <v>85.485746385906353</v>
          </cell>
          <cell r="Z105">
            <v>53.247491999999994</v>
          </cell>
        </row>
        <row r="106">
          <cell r="A106" t="str">
            <v>UBP254X254X63</v>
          </cell>
          <cell r="B106" t="str">
            <v>UBP</v>
          </cell>
          <cell r="C106">
            <v>247.1</v>
          </cell>
          <cell r="D106">
            <v>225.70000000000002</v>
          </cell>
          <cell r="E106">
            <v>256.60000000000002</v>
          </cell>
          <cell r="F106">
            <v>10.7</v>
          </cell>
          <cell r="G106">
            <v>10.6</v>
          </cell>
          <cell r="H106">
            <v>256.60000000000002</v>
          </cell>
          <cell r="I106">
            <v>10.7</v>
          </cell>
          <cell r="J106">
            <v>7883.66</v>
          </cell>
          <cell r="K106">
            <v>2619.2599999999998</v>
          </cell>
          <cell r="L106">
            <v>5491.24</v>
          </cell>
          <cell r="M106">
            <v>29.916812626666658</v>
          </cell>
          <cell r="N106">
            <v>30152633.560466669</v>
          </cell>
          <cell r="O106">
            <v>86927743.533716679</v>
          </cell>
          <cell r="P106">
            <v>235016.62946583529</v>
          </cell>
          <cell r="Q106">
            <v>703583.51706771902</v>
          </cell>
          <cell r="R106">
            <v>123.55000000000001</v>
          </cell>
          <cell r="S106">
            <v>128.30000000000001</v>
          </cell>
          <cell r="T106">
            <v>99.453409520451174</v>
          </cell>
          <cell r="U106">
            <v>45.486862573982137</v>
          </cell>
          <cell r="V106">
            <v>358602.95900000003</v>
          </cell>
          <cell r="W106">
            <v>784056.86650000012</v>
          </cell>
          <cell r="X106">
            <v>61.844158117448806</v>
          </cell>
          <cell r="Y106">
            <v>105.00627683027543</v>
          </cell>
          <cell r="Z106">
            <v>61.886730999999997</v>
          </cell>
        </row>
        <row r="107">
          <cell r="A107" t="str">
            <v>UBP254X254X71</v>
          </cell>
          <cell r="B107" t="str">
            <v>UBP</v>
          </cell>
          <cell r="C107">
            <v>249.7</v>
          </cell>
          <cell r="D107">
            <v>225.7</v>
          </cell>
          <cell r="E107">
            <v>258</v>
          </cell>
          <cell r="F107">
            <v>12</v>
          </cell>
          <cell r="G107">
            <v>12</v>
          </cell>
          <cell r="H107">
            <v>258</v>
          </cell>
          <cell r="I107">
            <v>12</v>
          </cell>
          <cell r="J107">
            <v>8900.4</v>
          </cell>
          <cell r="K107">
            <v>2996.3999999999996</v>
          </cell>
          <cell r="L107">
            <v>6192</v>
          </cell>
          <cell r="M107">
            <v>42.721920000000004</v>
          </cell>
          <cell r="N107">
            <v>34379524.799999997</v>
          </cell>
          <cell r="O107">
            <v>99035569.512999982</v>
          </cell>
          <cell r="P107">
            <v>266507.94418604649</v>
          </cell>
          <cell r="Q107">
            <v>793236.43983179808</v>
          </cell>
          <cell r="R107">
            <v>124.84999999999998</v>
          </cell>
          <cell r="S107">
            <v>129</v>
          </cell>
          <cell r="T107">
            <v>99.854014426317903</v>
          </cell>
          <cell r="U107">
            <v>45.785492786841047</v>
          </cell>
          <cell r="V107">
            <v>407509.2</v>
          </cell>
          <cell r="W107">
            <v>888740.66999999981</v>
          </cell>
          <cell r="X107">
            <v>62.150578040881435</v>
          </cell>
          <cell r="Y107">
            <v>105.48503204763466</v>
          </cell>
          <cell r="Z107">
            <v>69.868139999999997</v>
          </cell>
        </row>
        <row r="108">
          <cell r="A108" t="str">
            <v>UBP254X254X85</v>
          </cell>
          <cell r="B108" t="str">
            <v>UBP</v>
          </cell>
          <cell r="C108">
            <v>254.3</v>
          </cell>
          <cell r="D108">
            <v>225.7</v>
          </cell>
          <cell r="E108">
            <v>260.39999999999998</v>
          </cell>
          <cell r="F108">
            <v>14.3</v>
          </cell>
          <cell r="G108">
            <v>14.4</v>
          </cell>
          <cell r="H108">
            <v>260.39999999999998</v>
          </cell>
          <cell r="I108">
            <v>14.3</v>
          </cell>
          <cell r="J108">
            <v>10697.52</v>
          </cell>
          <cell r="K108">
            <v>3661.92</v>
          </cell>
          <cell r="L108">
            <v>7447.44</v>
          </cell>
          <cell r="M108">
            <v>73.228786479999982</v>
          </cell>
          <cell r="N108">
            <v>42139261.64159999</v>
          </cell>
          <cell r="O108">
            <v>121166768.8954</v>
          </cell>
          <cell r="P108">
            <v>323650.2430230414</v>
          </cell>
          <cell r="Q108">
            <v>952943.52257491148</v>
          </cell>
          <cell r="R108">
            <v>127.15000000000003</v>
          </cell>
          <cell r="S108">
            <v>130.19999999999999</v>
          </cell>
          <cell r="T108">
            <v>100.68488434702624</v>
          </cell>
          <cell r="U108">
            <v>46.415302986112657</v>
          </cell>
          <cell r="V108">
            <v>496528.63199999987</v>
          </cell>
          <cell r="W108">
            <v>1077078.5640000002</v>
          </cell>
          <cell r="X108">
            <v>62.762741762353876</v>
          </cell>
          <cell r="Y108">
            <v>106.42660536189966</v>
          </cell>
          <cell r="Z108">
            <v>83.975532000000001</v>
          </cell>
        </row>
        <row r="109">
          <cell r="A109" t="str">
            <v>UBP305X305X110</v>
          </cell>
          <cell r="B109" t="str">
            <v>UBP</v>
          </cell>
          <cell r="C109">
            <v>307.89999999999998</v>
          </cell>
          <cell r="D109">
            <v>277.10000000000002</v>
          </cell>
          <cell r="E109">
            <v>310.7</v>
          </cell>
          <cell r="F109">
            <v>15.4</v>
          </cell>
          <cell r="G109">
            <v>15.3</v>
          </cell>
          <cell r="H109">
            <v>310.7</v>
          </cell>
          <cell r="I109">
            <v>15.4</v>
          </cell>
          <cell r="J109">
            <v>13809.189999999999</v>
          </cell>
          <cell r="K109">
            <v>4710.87</v>
          </cell>
          <cell r="L109">
            <v>9569.56</v>
          </cell>
          <cell r="M109">
            <v>108.73239454333336</v>
          </cell>
          <cell r="N109">
            <v>77065420.75925833</v>
          </cell>
          <cell r="O109">
            <v>232001167.35565835</v>
          </cell>
          <cell r="P109">
            <v>496076.09114424419</v>
          </cell>
          <cell r="Q109">
            <v>1506990.3693124934</v>
          </cell>
          <cell r="R109">
            <v>153.94999999999996</v>
          </cell>
          <cell r="S109">
            <v>155.34999999999997</v>
          </cell>
          <cell r="T109">
            <v>122.61751183451018</v>
          </cell>
          <cell r="U109">
            <v>55.001934056233544</v>
          </cell>
          <cell r="V109">
            <v>759532.15774999966</v>
          </cell>
          <cell r="W109">
            <v>1693248.5182499995</v>
          </cell>
          <cell r="X109">
            <v>74.704312687492916</v>
          </cell>
          <cell r="Y109">
            <v>129.61670664332908</v>
          </cell>
          <cell r="Z109">
            <v>108.40214149999998</v>
          </cell>
        </row>
        <row r="110">
          <cell r="A110" t="str">
            <v>UBP305X305X126</v>
          </cell>
          <cell r="B110" t="str">
            <v>UBP</v>
          </cell>
          <cell r="C110">
            <v>312.3</v>
          </cell>
          <cell r="D110">
            <v>277.09999999999997</v>
          </cell>
          <cell r="E110">
            <v>312.89999999999998</v>
          </cell>
          <cell r="F110">
            <v>17.600000000000001</v>
          </cell>
          <cell r="G110">
            <v>17.5</v>
          </cell>
          <cell r="H110">
            <v>312.89999999999998</v>
          </cell>
          <cell r="I110">
            <v>17.600000000000001</v>
          </cell>
          <cell r="J110">
            <v>15863.329999999998</v>
          </cell>
          <cell r="K110">
            <v>5465.25</v>
          </cell>
          <cell r="L110">
            <v>11014.08</v>
          </cell>
          <cell r="M110">
            <v>163.22680777666667</v>
          </cell>
          <cell r="N110">
            <v>89986176.255441666</v>
          </cell>
          <cell r="O110">
            <v>270451162.91124165</v>
          </cell>
          <cell r="P110">
            <v>575175.30364615959</v>
          </cell>
          <cell r="Q110">
            <v>1731995.9200207598</v>
          </cell>
          <cell r="R110">
            <v>156.14999999999995</v>
          </cell>
          <cell r="S110">
            <v>156.44999999999996</v>
          </cell>
          <cell r="T110">
            <v>123.48330910029605</v>
          </cell>
          <cell r="U110">
            <v>55.649846327977777</v>
          </cell>
          <cell r="V110">
            <v>882791.87674999959</v>
          </cell>
          <cell r="W110">
            <v>1958856.4817499991</v>
          </cell>
          <cell r="X110">
            <v>75.316602257324078</v>
          </cell>
          <cell r="Y110">
            <v>130.57115542073157</v>
          </cell>
          <cell r="Z110">
            <v>124.52714049999999</v>
          </cell>
        </row>
        <row r="111">
          <cell r="A111" t="str">
            <v>UBP305X305X149</v>
          </cell>
          <cell r="B111" t="str">
            <v>UBP</v>
          </cell>
          <cell r="C111">
            <v>318.5</v>
          </cell>
          <cell r="D111">
            <v>277.10000000000002</v>
          </cell>
          <cell r="E111">
            <v>316</v>
          </cell>
          <cell r="F111">
            <v>20.7</v>
          </cell>
          <cell r="G111">
            <v>20.6</v>
          </cell>
          <cell r="H111">
            <v>316</v>
          </cell>
          <cell r="I111">
            <v>20.7</v>
          </cell>
          <cell r="J111">
            <v>18790.66</v>
          </cell>
          <cell r="K111">
            <v>6561.1</v>
          </cell>
          <cell r="L111">
            <v>13082.4</v>
          </cell>
          <cell r="M111">
            <v>267.6011596533333</v>
          </cell>
          <cell r="N111">
            <v>109064874.30113332</v>
          </cell>
          <cell r="O111">
            <v>327045225.52088338</v>
          </cell>
          <cell r="P111">
            <v>690284.01456413488</v>
          </cell>
          <cell r="Q111">
            <v>2053659.1869443227</v>
          </cell>
          <cell r="R111">
            <v>159.25</v>
          </cell>
          <cell r="S111">
            <v>157.99999999999997</v>
          </cell>
          <cell r="T111">
            <v>124.71137636996252</v>
          </cell>
          <cell r="U111">
            <v>56.565716105767429</v>
          </cell>
          <cell r="V111">
            <v>1062907.1389999997</v>
          </cell>
          <cell r="W111">
            <v>2343409.0715000001</v>
          </cell>
          <cell r="X111">
            <v>76.185344262531487</v>
          </cell>
          <cell r="Y111">
            <v>131.92675779379718</v>
          </cell>
          <cell r="Z111">
            <v>147.50668099999999</v>
          </cell>
        </row>
        <row r="112">
          <cell r="A112" t="str">
            <v>UBP305X305X186</v>
          </cell>
          <cell r="B112" t="str">
            <v>UBP</v>
          </cell>
          <cell r="C112">
            <v>328.3</v>
          </cell>
          <cell r="D112">
            <v>277.09999999999997</v>
          </cell>
          <cell r="E112">
            <v>320.89999999999998</v>
          </cell>
          <cell r="F112">
            <v>25.6</v>
          </cell>
          <cell r="G112">
            <v>25.5</v>
          </cell>
          <cell r="H112">
            <v>320.89999999999998</v>
          </cell>
          <cell r="I112">
            <v>25.6</v>
          </cell>
          <cell r="J112">
            <v>23496.129999999997</v>
          </cell>
          <cell r="K112">
            <v>8371.65</v>
          </cell>
          <cell r="L112">
            <v>16430.079999999998</v>
          </cell>
          <cell r="M112">
            <v>512.07720804333337</v>
          </cell>
          <cell r="N112">
            <v>141375993.78810829</v>
          </cell>
          <cell r="O112">
            <v>422471767.67990822</v>
          </cell>
          <cell r="P112">
            <v>881121.8060960318</v>
          </cell>
          <cell r="Q112">
            <v>2573693.3760579238</v>
          </cell>
          <cell r="R112">
            <v>164.14999999999995</v>
          </cell>
          <cell r="S112">
            <v>160.44999999999996</v>
          </cell>
          <cell r="T112">
            <v>126.66737976636998</v>
          </cell>
          <cell r="U112">
            <v>58.015904608546165</v>
          </cell>
          <cell r="V112">
            <v>1363149.2367499997</v>
          </cell>
          <cell r="W112">
            <v>2976193.2217499982</v>
          </cell>
          <cell r="X112">
            <v>77.569263363784302</v>
          </cell>
          <cell r="Y112">
            <v>134.09132362008663</v>
          </cell>
          <cell r="Z112">
            <v>184.44462049999996</v>
          </cell>
        </row>
        <row r="113">
          <cell r="A113" t="str">
            <v>UBP305X305X223</v>
          </cell>
          <cell r="B113" t="str">
            <v>UBP</v>
          </cell>
          <cell r="C113">
            <v>337.9</v>
          </cell>
          <cell r="D113">
            <v>277.10000000000002</v>
          </cell>
          <cell r="E113">
            <v>325.7</v>
          </cell>
          <cell r="F113">
            <v>30.4</v>
          </cell>
          <cell r="G113">
            <v>30.3</v>
          </cell>
          <cell r="H113">
            <v>325.7</v>
          </cell>
          <cell r="I113">
            <v>30.4</v>
          </cell>
          <cell r="J113">
            <v>28198.69</v>
          </cell>
          <cell r="K113">
            <v>10238.369999999999</v>
          </cell>
          <cell r="L113">
            <v>19802.559999999998</v>
          </cell>
          <cell r="M113">
            <v>866.97122804333321</v>
          </cell>
          <cell r="N113">
            <v>175697805.9205083</v>
          </cell>
          <cell r="O113">
            <v>523363338.68190825</v>
          </cell>
          <cell r="P113">
            <v>1078893.496595077</v>
          </cell>
          <cell r="Q113">
            <v>3097740.9806564562</v>
          </cell>
          <cell r="R113">
            <v>168.95000000000005</v>
          </cell>
          <cell r="S113">
            <v>162.85</v>
          </cell>
          <cell r="T113">
            <v>128.59765846392156</v>
          </cell>
          <cell r="U113">
            <v>59.436240929986461</v>
          </cell>
          <cell r="V113">
            <v>1676024.1327499999</v>
          </cell>
          <cell r="W113">
            <v>3626285.50575</v>
          </cell>
          <cell r="X113">
            <v>78.934834454494123</v>
          </cell>
          <cell r="Y113">
            <v>136.2345250604165</v>
          </cell>
          <cell r="Z113">
            <v>221.35971649999999</v>
          </cell>
        </row>
        <row r="114">
          <cell r="A114" t="str">
            <v>UBP305X305X79</v>
          </cell>
          <cell r="B114" t="str">
            <v>UBP</v>
          </cell>
          <cell r="C114">
            <v>299.3</v>
          </cell>
          <cell r="D114">
            <v>277.09999999999997</v>
          </cell>
          <cell r="E114">
            <v>306.39999999999998</v>
          </cell>
          <cell r="F114">
            <v>11.1</v>
          </cell>
          <cell r="G114">
            <v>11</v>
          </cell>
          <cell r="H114">
            <v>306.39999999999998</v>
          </cell>
          <cell r="I114">
            <v>11.1</v>
          </cell>
          <cell r="J114">
            <v>9850.1799999999985</v>
          </cell>
          <cell r="K114">
            <v>3292.3</v>
          </cell>
          <cell r="L114">
            <v>6802.079999999999</v>
          </cell>
          <cell r="M114">
            <v>40.230145893333322</v>
          </cell>
          <cell r="N114">
            <v>53246218.374733314</v>
          </cell>
          <cell r="O114">
            <v>160817619.1712833</v>
          </cell>
          <cell r="P114">
            <v>347560.17215883365</v>
          </cell>
          <cell r="Q114">
            <v>1074624.9192868914</v>
          </cell>
          <cell r="R114">
            <v>149.65</v>
          </cell>
          <cell r="S114">
            <v>153.19999999999999</v>
          </cell>
          <cell r="T114">
            <v>120.94569393655749</v>
          </cell>
          <cell r="U114">
            <v>53.747403905309341</v>
          </cell>
          <cell r="V114">
            <v>529421.60299999989</v>
          </cell>
          <cell r="W114">
            <v>1191336.8554999996</v>
          </cell>
          <cell r="X114">
            <v>73.522844521380293</v>
          </cell>
          <cell r="Y114">
            <v>127.77465904869628</v>
          </cell>
          <cell r="Z114">
            <v>77.32391299999999</v>
          </cell>
        </row>
        <row r="115">
          <cell r="A115" t="str">
            <v>UBP305X305X88</v>
          </cell>
          <cell r="B115" t="str">
            <v>UBP</v>
          </cell>
          <cell r="C115">
            <v>301.7</v>
          </cell>
          <cell r="D115">
            <v>277.09999999999997</v>
          </cell>
          <cell r="E115">
            <v>307.8</v>
          </cell>
          <cell r="F115">
            <v>12.3</v>
          </cell>
          <cell r="G115">
            <v>12.4</v>
          </cell>
          <cell r="H115">
            <v>307.8</v>
          </cell>
          <cell r="I115">
            <v>12.3</v>
          </cell>
          <cell r="J115">
            <v>11007.92</v>
          </cell>
          <cell r="K115">
            <v>3741.08</v>
          </cell>
          <cell r="L115">
            <v>7571.880000000001</v>
          </cell>
          <cell r="M115">
            <v>55.795841186666678</v>
          </cell>
          <cell r="N115">
            <v>59824549.757466681</v>
          </cell>
          <cell r="O115">
            <v>180622359.39766663</v>
          </cell>
          <cell r="P115">
            <v>388723.52019146638</v>
          </cell>
          <cell r="Q115">
            <v>1197363.9999845319</v>
          </cell>
          <cell r="R115">
            <v>150.85</v>
          </cell>
          <cell r="S115">
            <v>153.9</v>
          </cell>
          <cell r="T115">
            <v>121.15664966678536</v>
          </cell>
          <cell r="U115">
            <v>53.898274151701692</v>
          </cell>
          <cell r="V115">
            <v>593307.89000000013</v>
          </cell>
          <cell r="W115">
            <v>1333682.7069999999</v>
          </cell>
          <cell r="X115">
            <v>73.720298840448024</v>
          </cell>
          <cell r="Y115">
            <v>128.09527876693369</v>
          </cell>
          <cell r="Z115">
            <v>86.412171999999998</v>
          </cell>
        </row>
        <row r="116">
          <cell r="A116" t="str">
            <v>UBP305X305X95</v>
          </cell>
          <cell r="B116" t="str">
            <v>UBP</v>
          </cell>
          <cell r="C116">
            <v>303.7</v>
          </cell>
          <cell r="D116">
            <v>277.09999999999997</v>
          </cell>
          <cell r="E116">
            <v>308.7</v>
          </cell>
          <cell r="F116">
            <v>13.3</v>
          </cell>
          <cell r="G116">
            <v>13.3</v>
          </cell>
          <cell r="H116">
            <v>308.7</v>
          </cell>
          <cell r="I116">
            <v>13.3</v>
          </cell>
          <cell r="J116">
            <v>11896.85</v>
          </cell>
          <cell r="K116">
            <v>4039.21</v>
          </cell>
          <cell r="L116">
            <v>8211.42</v>
          </cell>
          <cell r="M116">
            <v>70.14779321666667</v>
          </cell>
          <cell r="N116">
            <v>65263737.541041657</v>
          </cell>
          <cell r="O116">
            <v>196824703.50264162</v>
          </cell>
          <cell r="P116">
            <v>422829.5273148148</v>
          </cell>
          <cell r="Q116">
            <v>1296178.4886575018</v>
          </cell>
          <cell r="R116">
            <v>151.85000000000002</v>
          </cell>
          <cell r="S116">
            <v>154.35</v>
          </cell>
          <cell r="T116">
            <v>121.67980156512019</v>
          </cell>
          <cell r="U116">
            <v>54.297599217439902</v>
          </cell>
          <cell r="V116">
            <v>645970.39324999996</v>
          </cell>
          <cell r="W116">
            <v>1447606.3472500001</v>
          </cell>
          <cell r="X116">
            <v>74.066185375009127</v>
          </cell>
          <cell r="Y116">
            <v>128.6245327157327</v>
          </cell>
          <cell r="Z116">
            <v>93.390272499999995</v>
          </cell>
        </row>
        <row r="117">
          <cell r="A117" t="str">
            <v>UBP356X368X109</v>
          </cell>
          <cell r="B117" t="str">
            <v>UBP</v>
          </cell>
          <cell r="C117">
            <v>346.4</v>
          </cell>
          <cell r="D117">
            <v>320.60000000000002</v>
          </cell>
          <cell r="E117">
            <v>371</v>
          </cell>
          <cell r="F117">
            <v>12.9</v>
          </cell>
          <cell r="G117">
            <v>12.8</v>
          </cell>
          <cell r="H117">
            <v>371</v>
          </cell>
          <cell r="I117">
            <v>12.9</v>
          </cell>
          <cell r="J117">
            <v>13675.480000000001</v>
          </cell>
          <cell r="K117">
            <v>4433.92</v>
          </cell>
          <cell r="L117">
            <v>9571.8000000000011</v>
          </cell>
          <cell r="M117">
            <v>75.506338973333342</v>
          </cell>
          <cell r="N117">
            <v>109845372.56093332</v>
          </cell>
          <cell r="O117">
            <v>301431530.27773339</v>
          </cell>
          <cell r="P117">
            <v>592158.34264654084</v>
          </cell>
          <cell r="Q117">
            <v>1740366.8029892228</v>
          </cell>
          <cell r="R117">
            <v>173.2</v>
          </cell>
          <cell r="S117">
            <v>185.50000000000003</v>
          </cell>
          <cell r="T117">
            <v>140.7634395282652</v>
          </cell>
          <cell r="U117">
            <v>65.878216047992467</v>
          </cell>
          <cell r="V117">
            <v>900916.22600000014</v>
          </cell>
          <cell r="W117">
            <v>1925007.6020000004</v>
          </cell>
          <cell r="X117">
            <v>89.623024049291232</v>
          </cell>
          <cell r="Y117">
            <v>148.46464693135184</v>
          </cell>
          <cell r="Z117">
            <v>107.35251800000002</v>
          </cell>
        </row>
        <row r="118">
          <cell r="A118" t="str">
            <v>UBP356X368X133</v>
          </cell>
          <cell r="B118" t="str">
            <v>UBP</v>
          </cell>
          <cell r="C118">
            <v>352</v>
          </cell>
          <cell r="D118">
            <v>320.60000000000002</v>
          </cell>
          <cell r="E118">
            <v>373.8</v>
          </cell>
          <cell r="F118">
            <v>15.7</v>
          </cell>
          <cell r="G118">
            <v>15.6</v>
          </cell>
          <cell r="H118">
            <v>373.8</v>
          </cell>
          <cell r="I118">
            <v>15.7</v>
          </cell>
          <cell r="J118">
            <v>16738.68</v>
          </cell>
          <cell r="K118">
            <v>5491.2</v>
          </cell>
          <cell r="L118">
            <v>11737.32</v>
          </cell>
          <cell r="M118">
            <v>137.00876588</v>
          </cell>
          <cell r="N118">
            <v>136769255.80919999</v>
          </cell>
          <cell r="O118">
            <v>374945504.59240001</v>
          </cell>
          <cell r="P118">
            <v>731777.71968539315</v>
          </cell>
          <cell r="Q118">
            <v>2130372.1851840909</v>
          </cell>
          <cell r="R118">
            <v>176.00000000000003</v>
          </cell>
          <cell r="S118">
            <v>186.9</v>
          </cell>
          <cell r="T118">
            <v>141.85642846389325</v>
          </cell>
          <cell r="U118">
            <v>66.69330305615496</v>
          </cell>
          <cell r="V118">
            <v>1116357.858</v>
          </cell>
          <cell r="W118">
            <v>2374489.3620000007</v>
          </cell>
          <cell r="X118">
            <v>90.392758209321798</v>
          </cell>
          <cell r="Y118">
            <v>149.66611037552286</v>
          </cell>
          <cell r="Z118">
            <v>131.39863800000001</v>
          </cell>
        </row>
        <row r="119">
          <cell r="A119" t="str">
            <v>UBP356X368X152</v>
          </cell>
          <cell r="B119" t="str">
            <v>UBP</v>
          </cell>
          <cell r="C119">
            <v>356.4</v>
          </cell>
          <cell r="D119">
            <v>320.60000000000002</v>
          </cell>
          <cell r="E119">
            <v>376</v>
          </cell>
          <cell r="F119">
            <v>17.899999999999999</v>
          </cell>
          <cell r="G119">
            <v>17.8</v>
          </cell>
          <cell r="H119">
            <v>376</v>
          </cell>
          <cell r="I119">
            <v>17.899999999999999</v>
          </cell>
          <cell r="J119">
            <v>19167.48</v>
          </cell>
          <cell r="K119">
            <v>6343.92</v>
          </cell>
          <cell r="L119">
            <v>13460.8</v>
          </cell>
          <cell r="M119">
            <v>204.03598063999996</v>
          </cell>
          <cell r="N119">
            <v>158736847.10759997</v>
          </cell>
          <cell r="O119">
            <v>434831389.90439999</v>
          </cell>
          <cell r="P119">
            <v>844344.93142340414</v>
          </cell>
          <cell r="Q119">
            <v>2440131.2564781145</v>
          </cell>
          <cell r="R119">
            <v>178.20000000000005</v>
          </cell>
          <cell r="S119">
            <v>188</v>
          </cell>
          <cell r="T119">
            <v>142.72250718404302</v>
          </cell>
          <cell r="U119">
            <v>67.338529947598744</v>
          </cell>
          <cell r="V119">
            <v>1290709.926</v>
          </cell>
          <cell r="W119">
            <v>2735630.8020000011</v>
          </cell>
          <cell r="X119">
            <v>91.003137479547703</v>
          </cell>
          <cell r="Y119">
            <v>150.61836692293662</v>
          </cell>
          <cell r="Z119">
            <v>150.464718</v>
          </cell>
        </row>
        <row r="120">
          <cell r="A120" t="str">
            <v>UBP356X368X174</v>
          </cell>
          <cell r="B120" t="str">
            <v>UBP</v>
          </cell>
          <cell r="C120">
            <v>361.4</v>
          </cell>
          <cell r="D120">
            <v>320.60000000000002</v>
          </cell>
          <cell r="E120">
            <v>378.5</v>
          </cell>
          <cell r="F120">
            <v>20.399999999999999</v>
          </cell>
          <cell r="G120">
            <v>20.3</v>
          </cell>
          <cell r="H120">
            <v>378.5</v>
          </cell>
          <cell r="I120">
            <v>20.399999999999999</v>
          </cell>
          <cell r="J120">
            <v>21950.98</v>
          </cell>
          <cell r="K120">
            <v>7336.42</v>
          </cell>
          <cell r="L120">
            <v>15442.8</v>
          </cell>
          <cell r="M120">
            <v>303.6210514733333</v>
          </cell>
          <cell r="N120">
            <v>184587685.84968331</v>
          </cell>
          <cell r="O120">
            <v>505206539.34273338</v>
          </cell>
          <cell r="P120">
            <v>975364.25812250096</v>
          </cell>
          <cell r="Q120">
            <v>2795830.3228706885</v>
          </cell>
          <cell r="R120">
            <v>180.70000000000005</v>
          </cell>
          <cell r="S120">
            <v>189.25</v>
          </cell>
          <cell r="T120">
            <v>143.71240040307998</v>
          </cell>
          <cell r="U120">
            <v>68.074589995526395</v>
          </cell>
          <cell r="V120">
            <v>1494303.9635000001</v>
          </cell>
          <cell r="W120">
            <v>3154628.0270000007</v>
          </cell>
          <cell r="X120">
            <v>91.701070495779788</v>
          </cell>
          <cell r="Y120">
            <v>151.70766523690725</v>
          </cell>
          <cell r="Z120">
            <v>172.31519299999999</v>
          </cell>
        </row>
        <row r="121">
          <cell r="A121" t="str">
            <v>UC152X152X23</v>
          </cell>
          <cell r="B121" t="str">
            <v>UC</v>
          </cell>
          <cell r="C121">
            <v>152.4</v>
          </cell>
          <cell r="D121">
            <v>138.79999999999998</v>
          </cell>
          <cell r="E121">
            <v>152.19999999999999</v>
          </cell>
          <cell r="F121">
            <v>6.8</v>
          </cell>
          <cell r="G121">
            <v>5.8</v>
          </cell>
          <cell r="H121">
            <v>152.19999999999999</v>
          </cell>
          <cell r="I121">
            <v>6.8</v>
          </cell>
          <cell r="J121">
            <v>2874.9599999999996</v>
          </cell>
          <cell r="K121">
            <v>883.92</v>
          </cell>
          <cell r="L121">
            <v>2069.9199999999996</v>
          </cell>
          <cell r="M121">
            <v>4.0931548799999993</v>
          </cell>
          <cell r="N121">
            <v>3998037.263199999</v>
          </cell>
          <cell r="O121">
            <v>12270675.055999994</v>
          </cell>
          <cell r="P121">
            <v>52536.626323258861</v>
          </cell>
          <cell r="Q121">
            <v>161032.48104986869</v>
          </cell>
          <cell r="R121">
            <v>76.2</v>
          </cell>
          <cell r="S121">
            <v>76.099999999999994</v>
          </cell>
          <cell r="T121">
            <v>62.131321479255369</v>
          </cell>
          <cell r="U121">
            <v>27.801348192670503</v>
          </cell>
          <cell r="V121">
            <v>79927.763999999981</v>
          </cell>
          <cell r="W121">
            <v>178625.06399999998</v>
          </cell>
          <cell r="X121">
            <v>37.291299317856705</v>
          </cell>
          <cell r="Y121">
            <v>65.330852371497386</v>
          </cell>
          <cell r="Z121">
            <v>22.568435999999995</v>
          </cell>
        </row>
        <row r="122">
          <cell r="A122" t="str">
            <v>UC152X152X30</v>
          </cell>
          <cell r="B122" t="str">
            <v>UC</v>
          </cell>
          <cell r="C122">
            <v>157.6</v>
          </cell>
          <cell r="D122">
            <v>138.79999999999998</v>
          </cell>
          <cell r="E122">
            <v>152.9</v>
          </cell>
          <cell r="F122">
            <v>9.4</v>
          </cell>
          <cell r="G122">
            <v>6.5</v>
          </cell>
          <cell r="H122">
            <v>152.9</v>
          </cell>
          <cell r="I122">
            <v>9.4</v>
          </cell>
          <cell r="J122">
            <v>3776.7200000000003</v>
          </cell>
          <cell r="K122">
            <v>1024.3999999999999</v>
          </cell>
          <cell r="L122">
            <v>2874.5200000000004</v>
          </cell>
          <cell r="M122">
            <v>9.7370179066666687</v>
          </cell>
          <cell r="N122">
            <v>5603318.7552666683</v>
          </cell>
          <cell r="O122">
            <v>17253049.207466669</v>
          </cell>
          <cell r="P122">
            <v>73293.901311532609</v>
          </cell>
          <cell r="Q122">
            <v>218947.32496785113</v>
          </cell>
          <cell r="R122">
            <v>78.799999999999969</v>
          </cell>
          <cell r="S122">
            <v>76.45</v>
          </cell>
          <cell r="T122">
            <v>64.687949331695208</v>
          </cell>
          <cell r="U122">
            <v>29.481826028935163</v>
          </cell>
          <cell r="V122">
            <v>111344.60200000001</v>
          </cell>
          <cell r="W122">
            <v>244308.27199999994</v>
          </cell>
          <cell r="X122">
            <v>38.518136719439347</v>
          </cell>
          <cell r="Y122">
            <v>67.58892459053348</v>
          </cell>
          <cell r="Z122">
            <v>29.647252000000005</v>
          </cell>
        </row>
        <row r="123">
          <cell r="A123" t="str">
            <v>UC152X152X37</v>
          </cell>
          <cell r="B123" t="str">
            <v>UC</v>
          </cell>
          <cell r="C123">
            <v>161.80000000000001</v>
          </cell>
          <cell r="D123">
            <v>138.80000000000001</v>
          </cell>
          <cell r="E123">
            <v>154.4</v>
          </cell>
          <cell r="F123">
            <v>11.5</v>
          </cell>
          <cell r="G123">
            <v>8</v>
          </cell>
          <cell r="H123">
            <v>154.4</v>
          </cell>
          <cell r="I123">
            <v>11.5</v>
          </cell>
          <cell r="J123">
            <v>4661.6000000000004</v>
          </cell>
          <cell r="K123">
            <v>1294.4000000000001</v>
          </cell>
          <cell r="L123">
            <v>3551.2000000000003</v>
          </cell>
          <cell r="M123">
            <v>18.023726666666665</v>
          </cell>
          <cell r="N123">
            <v>7060783.4026666675</v>
          </cell>
          <cell r="O123">
            <v>21877314.466666676</v>
          </cell>
          <cell r="P123">
            <v>91460.924905008636</v>
          </cell>
          <cell r="Q123">
            <v>270424.15904408746</v>
          </cell>
          <cell r="R123">
            <v>80.900000000000006</v>
          </cell>
          <cell r="S123">
            <v>77.2</v>
          </cell>
          <cell r="T123">
            <v>65.514750300326071</v>
          </cell>
          <cell r="U123">
            <v>29.881825982495279</v>
          </cell>
          <cell r="V123">
            <v>139297.12</v>
          </cell>
          <cell r="W123">
            <v>305403.56000000006</v>
          </cell>
          <cell r="X123">
            <v>38.91875528823789</v>
          </cell>
          <cell r="Y123">
            <v>68.506140698670265</v>
          </cell>
          <cell r="Z123">
            <v>36.593559999999997</v>
          </cell>
        </row>
        <row r="124">
          <cell r="A124" t="str">
            <v>UC203X203X46</v>
          </cell>
          <cell r="B124" t="str">
            <v>UC</v>
          </cell>
          <cell r="C124">
            <v>203.2</v>
          </cell>
          <cell r="D124">
            <v>181.2</v>
          </cell>
          <cell r="E124">
            <v>203.6</v>
          </cell>
          <cell r="F124">
            <v>11</v>
          </cell>
          <cell r="G124">
            <v>7.2</v>
          </cell>
          <cell r="H124">
            <v>203.6</v>
          </cell>
          <cell r="I124">
            <v>11</v>
          </cell>
          <cell r="J124">
            <v>5783.84</v>
          </cell>
          <cell r="K124">
            <v>1463.04</v>
          </cell>
          <cell r="L124">
            <v>4479.2</v>
          </cell>
          <cell r="M124">
            <v>20.320524586666668</v>
          </cell>
          <cell r="N124">
            <v>15478644.247466665</v>
          </cell>
          <cell r="O124">
            <v>44981169.495466657</v>
          </cell>
          <cell r="P124">
            <v>152049.55056450554</v>
          </cell>
          <cell r="Q124">
            <v>442728.04621522303</v>
          </cell>
          <cell r="R124">
            <v>101.6</v>
          </cell>
          <cell r="S124">
            <v>101.80000000000001</v>
          </cell>
          <cell r="T124">
            <v>84.641226589947152</v>
          </cell>
          <cell r="U124">
            <v>39.824689479653664</v>
          </cell>
          <cell r="V124">
            <v>230339.63200000004</v>
          </cell>
          <cell r="W124">
            <v>489551.31199999998</v>
          </cell>
          <cell r="X124">
            <v>51.73188746576264</v>
          </cell>
          <cell r="Y124">
            <v>88.187541639348893</v>
          </cell>
          <cell r="Z124">
            <v>45.403143999999998</v>
          </cell>
        </row>
        <row r="125">
          <cell r="A125" t="str">
            <v>UC203X203X52</v>
          </cell>
          <cell r="B125" t="str">
            <v>UC</v>
          </cell>
          <cell r="C125">
            <v>206.2</v>
          </cell>
          <cell r="D125">
            <v>181.2</v>
          </cell>
          <cell r="E125">
            <v>204.3</v>
          </cell>
          <cell r="F125">
            <v>12.5</v>
          </cell>
          <cell r="G125">
            <v>7.9</v>
          </cell>
          <cell r="H125">
            <v>204.3</v>
          </cell>
          <cell r="I125">
            <v>12.5</v>
          </cell>
          <cell r="J125">
            <v>6538.98</v>
          </cell>
          <cell r="K125">
            <v>1628.98</v>
          </cell>
          <cell r="L125">
            <v>5107.5</v>
          </cell>
          <cell r="M125">
            <v>29.579518059999998</v>
          </cell>
          <cell r="N125">
            <v>17772389.695150003</v>
          </cell>
          <cell r="O125">
            <v>51891159.132599995</v>
          </cell>
          <cell r="P125">
            <v>173983.25692755752</v>
          </cell>
          <cell r="Q125">
            <v>503309.01195538312</v>
          </cell>
          <cell r="R125">
            <v>103.09999999999997</v>
          </cell>
          <cell r="S125">
            <v>102.15</v>
          </cell>
          <cell r="T125">
            <v>85.564938109613394</v>
          </cell>
          <cell r="U125">
            <v>40.326279557362163</v>
          </cell>
          <cell r="V125">
            <v>263692.73550000001</v>
          </cell>
          <cell r="W125">
            <v>559507.41899999976</v>
          </cell>
          <cell r="X125">
            <v>52.133623258163098</v>
          </cell>
          <cell r="Y125">
            <v>89.082353328561922</v>
          </cell>
          <cell r="Z125">
            <v>51.330992999999999</v>
          </cell>
        </row>
        <row r="126">
          <cell r="A126" t="str">
            <v>UC203X203X60</v>
          </cell>
          <cell r="B126" t="str">
            <v>UC</v>
          </cell>
          <cell r="C126">
            <v>209.6</v>
          </cell>
          <cell r="D126">
            <v>181.20000000000002</v>
          </cell>
          <cell r="E126">
            <v>205.8</v>
          </cell>
          <cell r="F126">
            <v>14.2</v>
          </cell>
          <cell r="G126">
            <v>9.4</v>
          </cell>
          <cell r="H126">
            <v>205.8</v>
          </cell>
          <cell r="I126">
            <v>14.2</v>
          </cell>
          <cell r="J126">
            <v>7548</v>
          </cell>
          <cell r="K126">
            <v>1970.24</v>
          </cell>
          <cell r="L126">
            <v>5844.72</v>
          </cell>
          <cell r="M126">
            <v>44.301038720000001</v>
          </cell>
          <cell r="N126">
            <v>20641305.716800004</v>
          </cell>
          <cell r="O126">
            <v>60548136.620800003</v>
          </cell>
          <cell r="P126">
            <v>200595.77956073862</v>
          </cell>
          <cell r="Q126">
            <v>577749.39523664129</v>
          </cell>
          <cell r="R126">
            <v>104.79999999999998</v>
          </cell>
          <cell r="S126">
            <v>102.89999999999999</v>
          </cell>
          <cell r="T126">
            <v>85.875427662957065</v>
          </cell>
          <cell r="U126">
            <v>40.370104928457856</v>
          </cell>
          <cell r="V126">
            <v>304713.55199999991</v>
          </cell>
          <cell r="W126">
            <v>648187.72799999989</v>
          </cell>
          <cell r="X126">
            <v>52.294093294890502</v>
          </cell>
          <cell r="Y126">
            <v>89.564198819773267</v>
          </cell>
          <cell r="Z126">
            <v>59.251800000000003</v>
          </cell>
        </row>
        <row r="127">
          <cell r="A127" t="str">
            <v>UC203X203X71</v>
          </cell>
          <cell r="B127" t="str">
            <v>UC</v>
          </cell>
          <cell r="C127">
            <v>215.8</v>
          </cell>
          <cell r="D127">
            <v>181.2</v>
          </cell>
          <cell r="E127">
            <v>206.4</v>
          </cell>
          <cell r="F127">
            <v>17.3</v>
          </cell>
          <cell r="G127">
            <v>10</v>
          </cell>
          <cell r="H127">
            <v>206.4</v>
          </cell>
          <cell r="I127">
            <v>17.3</v>
          </cell>
          <cell r="J127">
            <v>8953.44</v>
          </cell>
          <cell r="K127">
            <v>2158</v>
          </cell>
          <cell r="L127">
            <v>7141.4400000000005</v>
          </cell>
          <cell r="M127">
            <v>77.28538592000001</v>
          </cell>
          <cell r="N127">
            <v>25367783.315200001</v>
          </cell>
          <cell r="O127">
            <v>75483163.9648</v>
          </cell>
          <cell r="P127">
            <v>245811.85382945737</v>
          </cell>
          <cell r="Q127">
            <v>699565.93109175155</v>
          </cell>
          <cell r="R127">
            <v>107.9</v>
          </cell>
          <cell r="S127">
            <v>103.2</v>
          </cell>
          <cell r="T127">
            <v>88.331582051144579</v>
          </cell>
          <cell r="U127">
            <v>41.66312657481371</v>
          </cell>
          <cell r="V127">
            <v>373028.30400000006</v>
          </cell>
          <cell r="W127">
            <v>790871.52</v>
          </cell>
          <cell r="X127">
            <v>53.228753479016348</v>
          </cell>
          <cell r="Y127">
            <v>91.818476852073729</v>
          </cell>
          <cell r="Z127">
            <v>70.284503999999998</v>
          </cell>
        </row>
        <row r="128">
          <cell r="A128" t="str">
            <v>UC203X203X86</v>
          </cell>
          <cell r="B128" t="str">
            <v>UC</v>
          </cell>
          <cell r="C128">
            <v>222.2</v>
          </cell>
          <cell r="D128">
            <v>181.2</v>
          </cell>
          <cell r="E128">
            <v>209.1</v>
          </cell>
          <cell r="F128">
            <v>20.5</v>
          </cell>
          <cell r="G128">
            <v>12.7</v>
          </cell>
          <cell r="H128">
            <v>209.1</v>
          </cell>
          <cell r="I128">
            <v>20.5</v>
          </cell>
          <cell r="J128">
            <v>10874.34</v>
          </cell>
          <cell r="K128">
            <v>2821.9399999999996</v>
          </cell>
          <cell r="L128">
            <v>8573.1</v>
          </cell>
          <cell r="M128">
            <v>132.46707581999999</v>
          </cell>
          <cell r="N128">
            <v>31267599.117549993</v>
          </cell>
          <cell r="O128">
            <v>93791326.95979999</v>
          </cell>
          <cell r="P128">
            <v>299068.37989048299</v>
          </cell>
          <cell r="Q128">
            <v>844206.36327452736</v>
          </cell>
          <cell r="R128">
            <v>111.10000000000002</v>
          </cell>
          <cell r="S128">
            <v>104.55000000000001</v>
          </cell>
          <cell r="T128">
            <v>89.094446835394166</v>
          </cell>
          <cell r="U128">
            <v>41.884403053426695</v>
          </cell>
          <cell r="V128">
            <v>455465.23950000003</v>
          </cell>
          <cell r="W128">
            <v>968843.30700000026</v>
          </cell>
          <cell r="X128">
            <v>53.622346390443219</v>
          </cell>
          <cell r="Y128">
            <v>92.870949626166734</v>
          </cell>
          <cell r="Z128">
            <v>85.363568999999998</v>
          </cell>
        </row>
        <row r="129">
          <cell r="A129" t="str">
            <v>UC254X254X107</v>
          </cell>
          <cell r="B129" t="str">
            <v>UC</v>
          </cell>
          <cell r="C129">
            <v>266.7</v>
          </cell>
          <cell r="D129">
            <v>225.7</v>
          </cell>
          <cell r="E129">
            <v>258.8</v>
          </cell>
          <cell r="F129">
            <v>20.5</v>
          </cell>
          <cell r="G129">
            <v>12.8</v>
          </cell>
          <cell r="H129">
            <v>258.8</v>
          </cell>
          <cell r="I129">
            <v>20.5</v>
          </cell>
          <cell r="J129">
            <v>13499.760000000002</v>
          </cell>
          <cell r="K129">
            <v>3413.76</v>
          </cell>
          <cell r="L129">
            <v>10610.800000000001</v>
          </cell>
          <cell r="M129">
            <v>164.41719688000001</v>
          </cell>
          <cell r="N129">
            <v>59263128.963200018</v>
          </cell>
          <cell r="O129">
            <v>173427277.21219999</v>
          </cell>
          <cell r="P129">
            <v>457983.99507882545</v>
          </cell>
          <cell r="Q129">
            <v>1300542.0113400824</v>
          </cell>
          <cell r="R129">
            <v>133.35</v>
          </cell>
          <cell r="S129">
            <v>129.40000000000003</v>
          </cell>
          <cell r="T129">
            <v>108.83149389322475</v>
          </cell>
          <cell r="U129">
            <v>51.538948247968875</v>
          </cell>
          <cell r="V129">
            <v>695763.43200000038</v>
          </cell>
          <cell r="W129">
            <v>1469199.048</v>
          </cell>
          <cell r="X129">
            <v>66.256618145280001</v>
          </cell>
          <cell r="Y129">
            <v>113.34325460450343</v>
          </cell>
          <cell r="Z129">
            <v>105.97311600000002</v>
          </cell>
        </row>
        <row r="130">
          <cell r="A130" t="str">
            <v>UC254X254X132</v>
          </cell>
          <cell r="B130" t="str">
            <v>UC</v>
          </cell>
          <cell r="C130">
            <v>276.3</v>
          </cell>
          <cell r="D130">
            <v>225.7</v>
          </cell>
          <cell r="E130">
            <v>261.3</v>
          </cell>
          <cell r="F130">
            <v>25.3</v>
          </cell>
          <cell r="G130">
            <v>15.3</v>
          </cell>
          <cell r="H130">
            <v>261.3</v>
          </cell>
          <cell r="I130">
            <v>25.3</v>
          </cell>
          <cell r="J130">
            <v>16674.990000000002</v>
          </cell>
          <cell r="K130">
            <v>4227.3900000000003</v>
          </cell>
          <cell r="L130">
            <v>13221.78</v>
          </cell>
          <cell r="M130">
            <v>309.04970297000006</v>
          </cell>
          <cell r="N130">
            <v>75296746.501424998</v>
          </cell>
          <cell r="O130">
            <v>223610618.66442502</v>
          </cell>
          <cell r="P130">
            <v>576324.12171010324</v>
          </cell>
          <cell r="Q130">
            <v>1618607.4459965618</v>
          </cell>
          <cell r="R130">
            <v>138.15000000000003</v>
          </cell>
          <cell r="S130">
            <v>130.65000000000003</v>
          </cell>
          <cell r="T130">
            <v>111.1953149147316</v>
          </cell>
          <cell r="U130">
            <v>52.589015450683938</v>
          </cell>
          <cell r="V130">
            <v>876921.30675000022</v>
          </cell>
          <cell r="W130">
            <v>1854180.7642500005</v>
          </cell>
          <cell r="X130">
            <v>67.197840177739778</v>
          </cell>
          <cell r="Y130">
            <v>115.80129617466184</v>
          </cell>
          <cell r="Z130">
            <v>130.89867150000001</v>
          </cell>
        </row>
        <row r="131">
          <cell r="A131" t="str">
            <v>UC254X254X167</v>
          </cell>
          <cell r="B131" t="str">
            <v>UC</v>
          </cell>
          <cell r="C131">
            <v>289.10000000000002</v>
          </cell>
          <cell r="D131">
            <v>225.70000000000005</v>
          </cell>
          <cell r="E131">
            <v>265.2</v>
          </cell>
          <cell r="F131">
            <v>31.7</v>
          </cell>
          <cell r="G131">
            <v>19.2</v>
          </cell>
          <cell r="H131">
            <v>265.2</v>
          </cell>
          <cell r="I131">
            <v>31.7</v>
          </cell>
          <cell r="J131">
            <v>21147.120000000003</v>
          </cell>
          <cell r="K131">
            <v>5550.72</v>
          </cell>
          <cell r="L131">
            <v>16813.68</v>
          </cell>
          <cell r="M131">
            <v>616.44594056000005</v>
          </cell>
          <cell r="N131">
            <v>98676756.662399977</v>
          </cell>
          <cell r="O131">
            <v>298300204.6026001</v>
          </cell>
          <cell r="P131">
            <v>744168.60228054284</v>
          </cell>
          <cell r="Q131">
            <v>2063647.2127471468</v>
          </cell>
          <cell r="R131">
            <v>144.55000000000004</v>
          </cell>
          <cell r="S131">
            <v>132.6</v>
          </cell>
          <cell r="T131">
            <v>113.8895021166003</v>
          </cell>
          <cell r="U131">
            <v>53.6975009362977</v>
          </cell>
          <cell r="V131">
            <v>1135547.496</v>
          </cell>
          <cell r="W131">
            <v>2408434.9680000008</v>
          </cell>
          <cell r="X131">
            <v>68.309611979288988</v>
          </cell>
          <cell r="Y131">
            <v>118.76846970699734</v>
          </cell>
          <cell r="Z131">
            <v>166.00489200000004</v>
          </cell>
        </row>
        <row r="132">
          <cell r="A132" t="str">
            <v>UC254X254X73</v>
          </cell>
          <cell r="B132" t="str">
            <v>UC</v>
          </cell>
          <cell r="C132">
            <v>254.1</v>
          </cell>
          <cell r="D132">
            <v>225.70000000000002</v>
          </cell>
          <cell r="E132">
            <v>254.6</v>
          </cell>
          <cell r="F132">
            <v>14.2</v>
          </cell>
          <cell r="G132">
            <v>8.6</v>
          </cell>
          <cell r="H132">
            <v>254.6</v>
          </cell>
          <cell r="I132">
            <v>14.2</v>
          </cell>
          <cell r="J132">
            <v>9171.66</v>
          </cell>
          <cell r="K132">
            <v>2185.2599999999998</v>
          </cell>
          <cell r="L132">
            <v>7230.6399999999994</v>
          </cell>
          <cell r="M132">
            <v>53.384802959999988</v>
          </cell>
          <cell r="N132">
            <v>39070169.1818</v>
          </cell>
          <cell r="O132">
            <v>112395674.40904999</v>
          </cell>
          <cell r="P132">
            <v>306914.13339984289</v>
          </cell>
          <cell r="Q132">
            <v>884657.02014207002</v>
          </cell>
          <cell r="R132">
            <v>127.05000000000001</v>
          </cell>
          <cell r="S132">
            <v>127.3</v>
          </cell>
          <cell r="T132">
            <v>106.50605468366687</v>
          </cell>
          <cell r="U132">
            <v>50.634610201424827</v>
          </cell>
          <cell r="V132">
            <v>464403.429</v>
          </cell>
          <cell r="W132">
            <v>976837.32150000008</v>
          </cell>
          <cell r="X132">
            <v>65.267754685385583</v>
          </cell>
          <cell r="Y132">
            <v>110.70081682508544</v>
          </cell>
          <cell r="Z132">
            <v>71.997530999999995</v>
          </cell>
        </row>
        <row r="133">
          <cell r="A133" t="str">
            <v>UC254X254X89</v>
          </cell>
          <cell r="B133" t="str">
            <v>UC</v>
          </cell>
          <cell r="C133">
            <v>260.3</v>
          </cell>
          <cell r="D133">
            <v>225.7</v>
          </cell>
          <cell r="E133">
            <v>256.3</v>
          </cell>
          <cell r="F133">
            <v>17.3</v>
          </cell>
          <cell r="G133">
            <v>10.3</v>
          </cell>
          <cell r="H133">
            <v>256.3</v>
          </cell>
          <cell r="I133">
            <v>17.3</v>
          </cell>
          <cell r="J133">
            <v>11192.690000000002</v>
          </cell>
          <cell r="K133">
            <v>2681.09</v>
          </cell>
          <cell r="L133">
            <v>8867.9800000000014</v>
          </cell>
          <cell r="M133">
            <v>96.690873936666662</v>
          </cell>
          <cell r="N133">
            <v>48565123.800841674</v>
          </cell>
          <cell r="O133">
            <v>141001001.44184169</v>
          </cell>
          <cell r="P133">
            <v>378970.92314351676</v>
          </cell>
          <cell r="Q133">
            <v>1083373.042196248</v>
          </cell>
          <cell r="R133">
            <v>130.15</v>
          </cell>
          <cell r="S133">
            <v>128.15000000000003</v>
          </cell>
          <cell r="T133">
            <v>107.98399060011488</v>
          </cell>
          <cell r="U133">
            <v>51.301514358925353</v>
          </cell>
          <cell r="V133">
            <v>574201.94675000035</v>
          </cell>
          <cell r="W133">
            <v>1208631.3317500001</v>
          </cell>
          <cell r="X133">
            <v>65.871114630743108</v>
          </cell>
          <cell r="Y133">
            <v>112.23901866352871</v>
          </cell>
          <cell r="Z133">
            <v>87.862616500000016</v>
          </cell>
        </row>
        <row r="134">
          <cell r="A134" t="str">
            <v>UC305X305X118</v>
          </cell>
          <cell r="B134" t="str">
            <v>UC</v>
          </cell>
          <cell r="C134">
            <v>314.5</v>
          </cell>
          <cell r="D134">
            <v>277.10000000000002</v>
          </cell>
          <cell r="E134">
            <v>307.39999999999998</v>
          </cell>
          <cell r="F134">
            <v>18.7</v>
          </cell>
          <cell r="G134">
            <v>12</v>
          </cell>
          <cell r="H134">
            <v>307.39999999999998</v>
          </cell>
          <cell r="I134">
            <v>18.7</v>
          </cell>
          <cell r="J134">
            <v>14821.96</v>
          </cell>
          <cell r="K134">
            <v>3774</v>
          </cell>
          <cell r="L134">
            <v>11496.759999999998</v>
          </cell>
          <cell r="M134">
            <v>149.97102681333331</v>
          </cell>
          <cell r="N134">
            <v>90571867.148133308</v>
          </cell>
          <cell r="O134">
            <v>273096827.08963335</v>
          </cell>
          <cell r="P134">
            <v>589276.94956495322</v>
          </cell>
          <cell r="Q134">
            <v>1736704.782763964</v>
          </cell>
          <cell r="R134">
            <v>157.25</v>
          </cell>
          <cell r="S134">
            <v>153.69999999999999</v>
          </cell>
          <cell r="T134">
            <v>130.26104739184291</v>
          </cell>
          <cell r="U134">
            <v>60.282284259301726</v>
          </cell>
          <cell r="V134">
            <v>893501.6059999998</v>
          </cell>
          <cell r="W134">
            <v>1930724.0339999998</v>
          </cell>
          <cell r="X134">
            <v>78.170671380897858</v>
          </cell>
          <cell r="Y134">
            <v>135.73926984850314</v>
          </cell>
          <cell r="Z134">
            <v>116.352386</v>
          </cell>
        </row>
        <row r="135">
          <cell r="A135" t="str">
            <v>UC305X305X137</v>
          </cell>
          <cell r="B135" t="str">
            <v>UC</v>
          </cell>
          <cell r="C135">
            <v>320.5</v>
          </cell>
          <cell r="D135">
            <v>277.10000000000002</v>
          </cell>
          <cell r="E135">
            <v>309.2</v>
          </cell>
          <cell r="F135">
            <v>21.7</v>
          </cell>
          <cell r="G135">
            <v>13.8</v>
          </cell>
          <cell r="H135">
            <v>309.2</v>
          </cell>
          <cell r="I135">
            <v>21.7</v>
          </cell>
          <cell r="J135">
            <v>17243.259999999998</v>
          </cell>
          <cell r="K135">
            <v>4422.9000000000005</v>
          </cell>
          <cell r="L135">
            <v>13419.279999999999</v>
          </cell>
          <cell r="M135">
            <v>234.90811701333331</v>
          </cell>
          <cell r="N135">
            <v>106972806.01753333</v>
          </cell>
          <cell r="O135">
            <v>324518248.28338331</v>
          </cell>
          <cell r="P135">
            <v>691932.76854808105</v>
          </cell>
          <cell r="Q135">
            <v>2025074.8722832033</v>
          </cell>
          <cell r="R135">
            <v>160.24999999999991</v>
          </cell>
          <cell r="S135">
            <v>154.6</v>
          </cell>
          <cell r="T135">
            <v>131.63094719328006</v>
          </cell>
          <cell r="U135">
            <v>60.922532920109077</v>
          </cell>
          <cell r="V135">
            <v>1050503.075</v>
          </cell>
          <cell r="W135">
            <v>2269746.6464999984</v>
          </cell>
          <cell r="X135">
            <v>78.763862553828645</v>
          </cell>
          <cell r="Y135">
            <v>137.18602521479636</v>
          </cell>
          <cell r="Z135">
            <v>135.35959099999999</v>
          </cell>
        </row>
        <row r="136">
          <cell r="A136" t="str">
            <v>UC305X305X158</v>
          </cell>
          <cell r="B136" t="str">
            <v>UC</v>
          </cell>
          <cell r="C136">
            <v>327.10000000000002</v>
          </cell>
          <cell r="D136">
            <v>277.10000000000002</v>
          </cell>
          <cell r="E136">
            <v>311.2</v>
          </cell>
          <cell r="F136">
            <v>25</v>
          </cell>
          <cell r="G136">
            <v>15.8</v>
          </cell>
          <cell r="H136">
            <v>311.2</v>
          </cell>
          <cell r="I136">
            <v>25</v>
          </cell>
          <cell r="J136">
            <v>19938.18</v>
          </cell>
          <cell r="K136">
            <v>5168.18</v>
          </cell>
          <cell r="L136">
            <v>15560</v>
          </cell>
          <cell r="M136">
            <v>360.59896184000002</v>
          </cell>
          <cell r="N136">
            <v>125667334.60459998</v>
          </cell>
          <cell r="O136">
            <v>383843635.58115011</v>
          </cell>
          <cell r="P136">
            <v>807630.68511953717</v>
          </cell>
          <cell r="Q136">
            <v>2346949.7742656684</v>
          </cell>
          <cell r="R136">
            <v>163.55000000000001</v>
          </cell>
          <cell r="S136">
            <v>155.6</v>
          </cell>
          <cell r="T136">
            <v>133.09321209358126</v>
          </cell>
          <cell r="U136">
            <v>61.583444978428318</v>
          </cell>
          <cell r="V136">
            <v>1227861.811</v>
          </cell>
          <cell r="W136">
            <v>2653636.4194999998</v>
          </cell>
          <cell r="X136">
            <v>79.390483283464263</v>
          </cell>
          <cell r="Y136">
            <v>138.75045495053558</v>
          </cell>
          <cell r="Z136">
            <v>156.514713</v>
          </cell>
        </row>
        <row r="137">
          <cell r="A137" t="str">
            <v>UC305X305X198</v>
          </cell>
          <cell r="B137" t="str">
            <v>UC</v>
          </cell>
          <cell r="C137">
            <v>339.9</v>
          </cell>
          <cell r="D137">
            <v>277.10000000000002</v>
          </cell>
          <cell r="E137">
            <v>314.5</v>
          </cell>
          <cell r="F137">
            <v>31.4</v>
          </cell>
          <cell r="G137">
            <v>19.100000000000001</v>
          </cell>
          <cell r="H137">
            <v>314.5</v>
          </cell>
          <cell r="I137">
            <v>31.4</v>
          </cell>
          <cell r="J137">
            <v>25043.21</v>
          </cell>
          <cell r="K137">
            <v>6492.09</v>
          </cell>
          <cell r="L137">
            <v>19750.599999999999</v>
          </cell>
          <cell r="M137">
            <v>713.46995433666655</v>
          </cell>
          <cell r="N137">
            <v>162955631.72534168</v>
          </cell>
          <cell r="O137">
            <v>505415863.36134166</v>
          </cell>
          <cell r="P137">
            <v>1036283.8265522523</v>
          </cell>
          <cell r="Q137">
            <v>2973909.1695283419</v>
          </cell>
          <cell r="R137">
            <v>169.95</v>
          </cell>
          <cell r="S137">
            <v>157.25</v>
          </cell>
          <cell r="T137">
            <v>136.29145815372709</v>
          </cell>
          <cell r="U137">
            <v>63.017605879997006</v>
          </cell>
          <cell r="V137">
            <v>1578163.1377499998</v>
          </cell>
          <cell r="W137">
            <v>3413175.6077499995</v>
          </cell>
          <cell r="X137">
            <v>80.665845357183244</v>
          </cell>
          <cell r="Y137">
            <v>142.062494676169</v>
          </cell>
          <cell r="Z137">
            <v>196.58919850000001</v>
          </cell>
        </row>
        <row r="138">
          <cell r="A138" t="str">
            <v>UC305X305X240</v>
          </cell>
          <cell r="B138" t="str">
            <v>UC</v>
          </cell>
          <cell r="C138">
            <v>352.5</v>
          </cell>
          <cell r="D138">
            <v>277.10000000000002</v>
          </cell>
          <cell r="E138">
            <v>318.39999999999998</v>
          </cell>
          <cell r="F138">
            <v>37.700000000000003</v>
          </cell>
          <cell r="G138">
            <v>23</v>
          </cell>
          <cell r="H138">
            <v>318.39999999999998</v>
          </cell>
          <cell r="I138">
            <v>37.700000000000003</v>
          </cell>
          <cell r="J138">
            <v>30380.66</v>
          </cell>
          <cell r="K138">
            <v>8107.5</v>
          </cell>
          <cell r="L138">
            <v>24007.360000000001</v>
          </cell>
          <cell r="M138">
            <v>1249.7632131466669</v>
          </cell>
          <cell r="N138">
            <v>203100255.15846664</v>
          </cell>
          <cell r="O138">
            <v>638400873.97921669</v>
          </cell>
          <cell r="P138">
            <v>1275755.3715984086</v>
          </cell>
          <cell r="Q138">
            <v>3622132.6183217969</v>
          </cell>
          <cell r="R138">
            <v>176.25</v>
          </cell>
          <cell r="S138">
            <v>159.19999999999999</v>
          </cell>
          <cell r="T138">
            <v>138.91300654758655</v>
          </cell>
          <cell r="U138">
            <v>64.107637260020027</v>
          </cell>
          <cell r="V138">
            <v>1947632.331</v>
          </cell>
          <cell r="W138">
            <v>4220268.8215000005</v>
          </cell>
          <cell r="X138">
            <v>81.762965048508434</v>
          </cell>
          <cell r="Y138">
            <v>144.95998461915903</v>
          </cell>
          <cell r="Z138">
            <v>238.488181</v>
          </cell>
        </row>
        <row r="139">
          <cell r="A139" t="str">
            <v>UC305X305X283</v>
          </cell>
          <cell r="B139" t="str">
            <v>UC</v>
          </cell>
          <cell r="C139">
            <v>365.3</v>
          </cell>
          <cell r="D139">
            <v>277.09999999999997</v>
          </cell>
          <cell r="E139">
            <v>322.2</v>
          </cell>
          <cell r="F139">
            <v>44.1</v>
          </cell>
          <cell r="G139">
            <v>26.8</v>
          </cell>
          <cell r="H139">
            <v>322.2</v>
          </cell>
          <cell r="I139">
            <v>44.1</v>
          </cell>
          <cell r="J139">
            <v>35844.32</v>
          </cell>
          <cell r="K139">
            <v>9790.0400000000009</v>
          </cell>
          <cell r="L139">
            <v>28418.04</v>
          </cell>
          <cell r="M139">
            <v>2020.0513239866666</v>
          </cell>
          <cell r="N139">
            <v>246290940.91506663</v>
          </cell>
          <cell r="O139">
            <v>785092502.89666665</v>
          </cell>
          <cell r="P139">
            <v>1528807.8269091661</v>
          </cell>
          <cell r="Q139">
            <v>4298343.8428506246</v>
          </cell>
          <cell r="R139">
            <v>182.65</v>
          </cell>
          <cell r="S139">
            <v>161.1</v>
          </cell>
          <cell r="T139">
            <v>141.67914947193867</v>
          </cell>
          <cell r="U139">
            <v>65.249646192200046</v>
          </cell>
          <cell r="V139">
            <v>2338829.1979999999</v>
          </cell>
          <cell r="W139">
            <v>5078392.7710000006</v>
          </cell>
          <cell r="X139">
            <v>82.892272500874725</v>
          </cell>
          <cell r="Y139">
            <v>147.99609017445178</v>
          </cell>
          <cell r="Z139">
            <v>281.37791199999998</v>
          </cell>
        </row>
        <row r="140">
          <cell r="A140" t="str">
            <v>UC305X305X97</v>
          </cell>
          <cell r="B140" t="str">
            <v>UC</v>
          </cell>
          <cell r="C140">
            <v>307.89999999999998</v>
          </cell>
          <cell r="D140">
            <v>277.10000000000002</v>
          </cell>
          <cell r="E140">
            <v>305.3</v>
          </cell>
          <cell r="F140">
            <v>15.4</v>
          </cell>
          <cell r="G140">
            <v>9.9</v>
          </cell>
          <cell r="H140">
            <v>305.3</v>
          </cell>
          <cell r="I140">
            <v>15.4</v>
          </cell>
          <cell r="J140">
            <v>12146.53</v>
          </cell>
          <cell r="K140">
            <v>3048.21</v>
          </cell>
          <cell r="L140">
            <v>9403.24</v>
          </cell>
          <cell r="M140">
            <v>83.298075043333341</v>
          </cell>
          <cell r="N140">
            <v>73060575.838708341</v>
          </cell>
          <cell r="O140">
            <v>218865819.43810833</v>
          </cell>
          <cell r="P140">
            <v>478614.97437738837</v>
          </cell>
          <cell r="Q140">
            <v>1421668.2003124934</v>
          </cell>
          <cell r="R140">
            <v>153.95000000000005</v>
          </cell>
          <cell r="S140">
            <v>152.65</v>
          </cell>
          <cell r="T140">
            <v>128.86522033453178</v>
          </cell>
          <cell r="U140">
            <v>59.646000606757653</v>
          </cell>
          <cell r="V140">
            <v>724491.93575000006</v>
          </cell>
          <cell r="W140">
            <v>1565265.2647500006</v>
          </cell>
          <cell r="X140">
            <v>77.556005336466399</v>
          </cell>
          <cell r="Y140">
            <v>134.2341007291628</v>
          </cell>
          <cell r="Z140">
            <v>95.350260500000005</v>
          </cell>
        </row>
        <row r="141">
          <cell r="A141" t="str">
            <v>UC356X368X129</v>
          </cell>
          <cell r="B141" t="str">
            <v>UC</v>
          </cell>
          <cell r="C141">
            <v>355.6</v>
          </cell>
          <cell r="D141">
            <v>320.60000000000002</v>
          </cell>
          <cell r="E141">
            <v>368.6</v>
          </cell>
          <cell r="F141">
            <v>17.5</v>
          </cell>
          <cell r="G141">
            <v>10.4</v>
          </cell>
          <cell r="H141">
            <v>368.6</v>
          </cell>
          <cell r="I141">
            <v>17.5</v>
          </cell>
          <cell r="J141">
            <v>16235.24</v>
          </cell>
          <cell r="K141">
            <v>3698.2400000000002</v>
          </cell>
          <cell r="L141">
            <v>12901</v>
          </cell>
          <cell r="M141">
            <v>143.71875494666668</v>
          </cell>
          <cell r="N141">
            <v>146097281.77986673</v>
          </cell>
          <cell r="O141">
            <v>397571741.46386671</v>
          </cell>
          <cell r="P141">
            <v>792714.49690649332</v>
          </cell>
          <cell r="Q141">
            <v>2236061.5380419949</v>
          </cell>
          <cell r="R141">
            <v>177.7999999999999</v>
          </cell>
          <cell r="S141">
            <v>184.3</v>
          </cell>
          <cell r="T141">
            <v>150.79255902592132</v>
          </cell>
          <cell r="U141">
            <v>73.759068175154795</v>
          </cell>
          <cell r="V141">
            <v>1197496.1740000001</v>
          </cell>
          <cell r="W141">
            <v>2448153.385999999</v>
          </cell>
          <cell r="X141">
            <v>94.861876498383467</v>
          </cell>
          <cell r="Y141">
            <v>156.48704782753114</v>
          </cell>
          <cell r="Z141">
            <v>127.446634</v>
          </cell>
        </row>
        <row r="142">
          <cell r="A142" t="str">
            <v>UC356X368X153</v>
          </cell>
          <cell r="B142" t="str">
            <v>UC</v>
          </cell>
          <cell r="C142">
            <v>362</v>
          </cell>
          <cell r="D142">
            <v>320.60000000000002</v>
          </cell>
          <cell r="E142">
            <v>370.5</v>
          </cell>
          <cell r="F142">
            <v>20.7</v>
          </cell>
          <cell r="G142">
            <v>12.3</v>
          </cell>
          <cell r="H142">
            <v>370.5</v>
          </cell>
          <cell r="I142">
            <v>20.7</v>
          </cell>
          <cell r="J142">
            <v>19282.079999999998</v>
          </cell>
          <cell r="K142">
            <v>4452.6000000000004</v>
          </cell>
          <cell r="L142">
            <v>15338.699999999999</v>
          </cell>
          <cell r="M142">
            <v>238.96911743999999</v>
          </cell>
          <cell r="N142">
            <v>175511981.46960002</v>
          </cell>
          <cell r="O142">
            <v>481008952.39239991</v>
          </cell>
          <cell r="P142">
            <v>947433.09835141711</v>
          </cell>
          <cell r="Q142">
            <v>2657508.0242674029</v>
          </cell>
          <cell r="R142">
            <v>181</v>
          </cell>
          <cell r="S142">
            <v>185.24999999999997</v>
          </cell>
          <cell r="T142">
            <v>152.14183646162655</v>
          </cell>
          <cell r="U142">
            <v>74.311121051255853</v>
          </cell>
          <cell r="V142">
            <v>1432872.9809999992</v>
          </cell>
          <cell r="W142">
            <v>2933611.0619999999</v>
          </cell>
          <cell r="X142">
            <v>95.406166185106983</v>
          </cell>
          <cell r="Y142">
            <v>157.9427296719777</v>
          </cell>
          <cell r="Z142">
            <v>151.364328</v>
          </cell>
        </row>
        <row r="143">
          <cell r="A143" t="str">
            <v>UC356X368X177</v>
          </cell>
          <cell r="B143" t="str">
            <v>UC</v>
          </cell>
          <cell r="C143">
            <v>368.2</v>
          </cell>
          <cell r="D143">
            <v>320.59999999999997</v>
          </cell>
          <cell r="E143">
            <v>372.6</v>
          </cell>
          <cell r="F143">
            <v>23.8</v>
          </cell>
          <cell r="G143">
            <v>14.4</v>
          </cell>
          <cell r="H143">
            <v>372.6</v>
          </cell>
          <cell r="I143">
            <v>23.8</v>
          </cell>
          <cell r="J143">
            <v>22352.400000000001</v>
          </cell>
          <cell r="K143">
            <v>5302.08</v>
          </cell>
          <cell r="L143">
            <v>17735.760000000002</v>
          </cell>
          <cell r="M143">
            <v>366.78501216000001</v>
          </cell>
          <cell r="N143">
            <v>205268862.20400006</v>
          </cell>
          <cell r="O143">
            <v>566296039.52880001</v>
          </cell>
          <cell r="P143">
            <v>1101818.9060869568</v>
          </cell>
          <cell r="Q143">
            <v>3076024.1147680609</v>
          </cell>
          <cell r="R143">
            <v>184.09999999999994</v>
          </cell>
          <cell r="S143">
            <v>186.3</v>
          </cell>
          <cell r="T143">
            <v>153.18809470124006</v>
          </cell>
          <cell r="U143">
            <v>74.654441939120645</v>
          </cell>
          <cell r="V143">
            <v>1668705.9480000003</v>
          </cell>
          <cell r="W143">
            <v>3424121.5679999986</v>
          </cell>
          <cell r="X143">
            <v>95.82955186239036</v>
          </cell>
          <cell r="Y143">
            <v>159.16943763404478</v>
          </cell>
          <cell r="Z143">
            <v>175.46634</v>
          </cell>
        </row>
        <row r="144">
          <cell r="A144" t="str">
            <v>UC356X368X202</v>
          </cell>
          <cell r="B144" t="str">
            <v>UC</v>
          </cell>
          <cell r="C144">
            <v>374.6</v>
          </cell>
          <cell r="D144">
            <v>320.60000000000002</v>
          </cell>
          <cell r="E144">
            <v>374.7</v>
          </cell>
          <cell r="F144">
            <v>27</v>
          </cell>
          <cell r="G144">
            <v>16.5</v>
          </cell>
          <cell r="H144">
            <v>374.7</v>
          </cell>
          <cell r="I144">
            <v>27</v>
          </cell>
          <cell r="J144">
            <v>25523.7</v>
          </cell>
          <cell r="K144">
            <v>6180.9000000000005</v>
          </cell>
          <cell r="L144">
            <v>20233.8</v>
          </cell>
          <cell r="M144">
            <v>539.68718249999995</v>
          </cell>
          <cell r="N144">
            <v>236855626.35974997</v>
          </cell>
          <cell r="O144">
            <v>657730184.51900005</v>
          </cell>
          <cell r="P144">
            <v>1264241.4003722977</v>
          </cell>
          <cell r="Q144">
            <v>3511640.0668392954</v>
          </cell>
          <cell r="R144">
            <v>187.30000000000004</v>
          </cell>
          <cell r="S144">
            <v>187.35</v>
          </cell>
          <cell r="T144">
            <v>154.39062224520742</v>
          </cell>
          <cell r="U144">
            <v>75.11536542507551</v>
          </cell>
          <cell r="V144">
            <v>1917222.0524999998</v>
          </cell>
          <cell r="W144">
            <v>3940619.9250000007</v>
          </cell>
          <cell r="X144">
            <v>96.331880244443724</v>
          </cell>
          <cell r="Y144">
            <v>160.52847160225522</v>
          </cell>
          <cell r="Z144">
            <v>200.36104499999999</v>
          </cell>
        </row>
        <row r="145">
          <cell r="A145" t="str">
            <v>UC356X406X1086</v>
          </cell>
          <cell r="B145" t="str">
            <v>UC</v>
          </cell>
          <cell r="C145">
            <v>569</v>
          </cell>
          <cell r="D145">
            <v>319</v>
          </cell>
          <cell r="E145">
            <v>454</v>
          </cell>
          <cell r="F145">
            <v>125</v>
          </cell>
          <cell r="G145">
            <v>78</v>
          </cell>
          <cell r="H145">
            <v>454</v>
          </cell>
          <cell r="I145">
            <v>125</v>
          </cell>
          <cell r="J145">
            <v>138382</v>
          </cell>
          <cell r="K145">
            <v>44382</v>
          </cell>
          <cell r="L145">
            <v>113500</v>
          </cell>
          <cell r="M145">
            <v>64160.652933333324</v>
          </cell>
          <cell r="N145">
            <v>1962129007.3333333</v>
          </cell>
          <cell r="O145">
            <v>5952521891.833333</v>
          </cell>
          <cell r="P145">
            <v>8643740.1204111595</v>
          </cell>
          <cell r="Q145">
            <v>20922748.301698886</v>
          </cell>
          <cell r="R145">
            <v>284.5</v>
          </cell>
          <cell r="S145">
            <v>227</v>
          </cell>
          <cell r="T145">
            <v>196.42250798514257</v>
          </cell>
          <cell r="U145">
            <v>96.598177508635516</v>
          </cell>
          <cell r="V145">
            <v>13367449</v>
          </cell>
          <cell r="W145">
            <v>27181339.5</v>
          </cell>
          <cell r="X145">
            <v>119.07592876619256</v>
          </cell>
          <cell r="Y145">
            <v>207.4009298362366</v>
          </cell>
          <cell r="Z145">
            <v>1086.2987000000001</v>
          </cell>
        </row>
        <row r="146">
          <cell r="A146" t="str">
            <v>UC356X406X1202</v>
          </cell>
          <cell r="B146" t="str">
            <v>UC</v>
          </cell>
          <cell r="C146">
            <v>580</v>
          </cell>
          <cell r="D146">
            <v>320</v>
          </cell>
          <cell r="E146">
            <v>471</v>
          </cell>
          <cell r="F146">
            <v>130</v>
          </cell>
          <cell r="G146">
            <v>95</v>
          </cell>
          <cell r="H146">
            <v>471</v>
          </cell>
          <cell r="I146">
            <v>130</v>
          </cell>
          <cell r="J146">
            <v>152860</v>
          </cell>
          <cell r="K146">
            <v>55100</v>
          </cell>
          <cell r="L146">
            <v>122460</v>
          </cell>
          <cell r="M146">
            <v>78131.133333333331</v>
          </cell>
          <cell r="N146">
            <v>2286750738.333333</v>
          </cell>
          <cell r="O146">
            <v>6631415333.333334</v>
          </cell>
          <cell r="P146">
            <v>9710194.2179759368</v>
          </cell>
          <cell r="Q146">
            <v>22866949.425287358</v>
          </cell>
          <cell r="R146">
            <v>290</v>
          </cell>
          <cell r="S146">
            <v>235.5</v>
          </cell>
          <cell r="T146">
            <v>196.16315582886301</v>
          </cell>
          <cell r="U146">
            <v>99.055769985607739</v>
          </cell>
          <cell r="V146">
            <v>15141664.999999998</v>
          </cell>
          <cell r="W146">
            <v>29985500</v>
          </cell>
          <cell r="X146">
            <v>122.31014650177089</v>
          </cell>
          <cell r="Y146">
            <v>208.28413305384603</v>
          </cell>
          <cell r="Z146">
            <v>1199.951</v>
          </cell>
        </row>
        <row r="147">
          <cell r="A147" t="str">
            <v>UC356X406X1299</v>
          </cell>
          <cell r="B147" t="str">
            <v>UC</v>
          </cell>
          <cell r="C147">
            <v>600</v>
          </cell>
          <cell r="D147">
            <v>320</v>
          </cell>
          <cell r="E147">
            <v>476</v>
          </cell>
          <cell r="F147">
            <v>140</v>
          </cell>
          <cell r="G147">
            <v>100</v>
          </cell>
          <cell r="H147">
            <v>476</v>
          </cell>
          <cell r="I147">
            <v>140</v>
          </cell>
          <cell r="J147">
            <v>165280</v>
          </cell>
          <cell r="K147">
            <v>60000</v>
          </cell>
          <cell r="L147">
            <v>133280</v>
          </cell>
          <cell r="M147">
            <v>97742.93333333332</v>
          </cell>
          <cell r="N147">
            <v>2543170773.333333</v>
          </cell>
          <cell r="O147">
            <v>7541269333.333334</v>
          </cell>
          <cell r="P147">
            <v>10685591.484593837</v>
          </cell>
          <cell r="Q147">
            <v>25137564.444444448</v>
          </cell>
          <cell r="R147">
            <v>300</v>
          </cell>
          <cell r="S147">
            <v>238</v>
          </cell>
          <cell r="T147">
            <v>200.95837366892545</v>
          </cell>
          <cell r="U147">
            <v>100.80058083252662</v>
          </cell>
          <cell r="V147">
            <v>16660320</v>
          </cell>
          <cell r="W147">
            <v>33214399.999999996</v>
          </cell>
          <cell r="X147">
            <v>124.04452770347606</v>
          </cell>
          <cell r="Y147">
            <v>213.60532435265702</v>
          </cell>
          <cell r="Z147">
            <v>1297.4480000000001</v>
          </cell>
        </row>
        <row r="148">
          <cell r="A148" t="str">
            <v>UC356X406X235</v>
          </cell>
          <cell r="B148" t="str">
            <v>UC</v>
          </cell>
          <cell r="C148">
            <v>381</v>
          </cell>
          <cell r="D148">
            <v>320.60000000000002</v>
          </cell>
          <cell r="E148">
            <v>394.8</v>
          </cell>
          <cell r="F148">
            <v>30.2</v>
          </cell>
          <cell r="G148">
            <v>18.399999999999999</v>
          </cell>
          <cell r="H148">
            <v>394.8</v>
          </cell>
          <cell r="I148">
            <v>30.2</v>
          </cell>
          <cell r="J148">
            <v>29744.960000000003</v>
          </cell>
          <cell r="K148">
            <v>7010.4</v>
          </cell>
          <cell r="L148">
            <v>23845.920000000002</v>
          </cell>
          <cell r="M148">
            <v>791.52039530666661</v>
          </cell>
          <cell r="N148">
            <v>309899178.78826666</v>
          </cell>
          <cell r="O148">
            <v>785963334.47146678</v>
          </cell>
          <cell r="P148">
            <v>1569904.6544491726</v>
          </cell>
          <cell r="Q148">
            <v>4125791.7820024504</v>
          </cell>
          <cell r="R148">
            <v>190.50000000000006</v>
          </cell>
          <cell r="S148">
            <v>197.40000000000003</v>
          </cell>
          <cell r="T148">
            <v>156.50995745161541</v>
          </cell>
          <cell r="U148">
            <v>80.038026206792679</v>
          </cell>
          <cell r="V148">
            <v>2380727.8880000003</v>
          </cell>
          <cell r="W148">
            <v>4655382.4240000024</v>
          </cell>
          <cell r="X148">
            <v>102.07126991902395</v>
          </cell>
          <cell r="Y148">
            <v>162.55279772846455</v>
          </cell>
          <cell r="Z148">
            <v>233.49793600000004</v>
          </cell>
        </row>
        <row r="149">
          <cell r="A149" t="str">
            <v>UC356X406X287</v>
          </cell>
          <cell r="B149" t="str">
            <v>UC</v>
          </cell>
          <cell r="C149">
            <v>393.6</v>
          </cell>
          <cell r="D149">
            <v>320.60000000000002</v>
          </cell>
          <cell r="E149">
            <v>399</v>
          </cell>
          <cell r="F149">
            <v>36.5</v>
          </cell>
          <cell r="G149">
            <v>22.6</v>
          </cell>
          <cell r="H149">
            <v>399</v>
          </cell>
          <cell r="I149">
            <v>36.5</v>
          </cell>
          <cell r="J149">
            <v>36372.559999999998</v>
          </cell>
          <cell r="K149">
            <v>8895.36</v>
          </cell>
          <cell r="L149">
            <v>29127</v>
          </cell>
          <cell r="M149">
            <v>1416.8395991866666</v>
          </cell>
          <cell r="N149">
            <v>386729022.43546665</v>
          </cell>
          <cell r="O149">
            <v>993866303.28346682</v>
          </cell>
          <cell r="P149">
            <v>1938491.3405286549</v>
          </cell>
          <cell r="Q149">
            <v>5050133.6548956642</v>
          </cell>
          <cell r="R149">
            <v>196.8</v>
          </cell>
          <cell r="S149">
            <v>199.49999999999997</v>
          </cell>
          <cell r="T149">
            <v>158.94832489107176</v>
          </cell>
          <cell r="U149">
            <v>81.004902157010648</v>
          </cell>
          <cell r="V149">
            <v>2946355.6639999989</v>
          </cell>
          <cell r="W149">
            <v>5781357.4840000011</v>
          </cell>
          <cell r="X149">
            <v>103.11371837183079</v>
          </cell>
          <cell r="Y149">
            <v>165.30159672268087</v>
          </cell>
          <cell r="Z149">
            <v>285.52459599999997</v>
          </cell>
        </row>
        <row r="150">
          <cell r="A150" t="str">
            <v>UC356X406X340</v>
          </cell>
          <cell r="B150" t="str">
            <v>UC</v>
          </cell>
          <cell r="C150">
            <v>406.4</v>
          </cell>
          <cell r="D150">
            <v>320.60000000000002</v>
          </cell>
          <cell r="E150">
            <v>403</v>
          </cell>
          <cell r="F150">
            <v>42.9</v>
          </cell>
          <cell r="G150">
            <v>26.6</v>
          </cell>
          <cell r="H150">
            <v>403</v>
          </cell>
          <cell r="I150">
            <v>42.9</v>
          </cell>
          <cell r="J150">
            <v>43105.36</v>
          </cell>
          <cell r="K150">
            <v>10810.24</v>
          </cell>
          <cell r="L150">
            <v>34577.4</v>
          </cell>
          <cell r="M150">
            <v>2322.3545370533334</v>
          </cell>
          <cell r="N150">
            <v>468476249.9981333</v>
          </cell>
          <cell r="O150">
            <v>1220545540.5741334</v>
          </cell>
          <cell r="P150">
            <v>2324944.1687252275</v>
          </cell>
          <cell r="Q150">
            <v>6006621.7547939643</v>
          </cell>
          <cell r="R150">
            <v>203.19999999999996</v>
          </cell>
          <cell r="S150">
            <v>201.50000000000003</v>
          </cell>
          <cell r="T150">
            <v>161.64946642366516</v>
          </cell>
          <cell r="U150">
            <v>82.133265654201722</v>
          </cell>
          <cell r="V150">
            <v>3540383.9840000006</v>
          </cell>
          <cell r="W150">
            <v>6967958.4439999992</v>
          </cell>
          <cell r="X150">
            <v>104.25050107800449</v>
          </cell>
          <cell r="Y150">
            <v>168.27180600643769</v>
          </cell>
          <cell r="Z150">
            <v>338.37707599999999</v>
          </cell>
        </row>
        <row r="151">
          <cell r="A151" t="str">
            <v>UC356X406X393</v>
          </cell>
          <cell r="B151" t="str">
            <v>UC</v>
          </cell>
          <cell r="C151">
            <v>419</v>
          </cell>
          <cell r="D151">
            <v>320.60000000000002</v>
          </cell>
          <cell r="E151">
            <v>407</v>
          </cell>
          <cell r="F151">
            <v>49.2</v>
          </cell>
          <cell r="G151">
            <v>30.6</v>
          </cell>
          <cell r="H151">
            <v>407</v>
          </cell>
          <cell r="I151">
            <v>49.2</v>
          </cell>
          <cell r="J151">
            <v>49859.16</v>
          </cell>
          <cell r="K151">
            <v>12821.400000000001</v>
          </cell>
          <cell r="L151">
            <v>40048.800000000003</v>
          </cell>
          <cell r="M151">
            <v>3537.6585307200007</v>
          </cell>
          <cell r="N151">
            <v>553602474.99080002</v>
          </cell>
          <cell r="O151">
            <v>1461296716.6548004</v>
          </cell>
          <cell r="P151">
            <v>2720405.2825100739</v>
          </cell>
          <cell r="Q151">
            <v>6975163.3253212431</v>
          </cell>
          <cell r="R151">
            <v>209.5</v>
          </cell>
          <cell r="S151">
            <v>203.5</v>
          </cell>
          <cell r="T151">
            <v>164.28923940956889</v>
          </cell>
          <cell r="U151">
            <v>83.234748720195057</v>
          </cell>
          <cell r="V151">
            <v>4150014.654000001</v>
          </cell>
          <cell r="W151">
            <v>8191323.4740000013</v>
          </cell>
          <cell r="X151">
            <v>105.37231774357272</v>
          </cell>
          <cell r="Y151">
            <v>171.19722687329289</v>
          </cell>
          <cell r="Z151">
            <v>391.394406</v>
          </cell>
        </row>
        <row r="152">
          <cell r="A152" t="str">
            <v>UC356X406X467</v>
          </cell>
          <cell r="B152" t="str">
            <v>UC</v>
          </cell>
          <cell r="C152">
            <v>436.6</v>
          </cell>
          <cell r="D152">
            <v>320.60000000000002</v>
          </cell>
          <cell r="E152">
            <v>412.2</v>
          </cell>
          <cell r="F152">
            <v>58</v>
          </cell>
          <cell r="G152">
            <v>35.799999999999997</v>
          </cell>
          <cell r="H152">
            <v>412.2</v>
          </cell>
          <cell r="I152">
            <v>58</v>
          </cell>
          <cell r="J152">
            <v>59292.679999999993</v>
          </cell>
          <cell r="K152">
            <v>15630.279999999999</v>
          </cell>
          <cell r="L152">
            <v>47815.199999999997</v>
          </cell>
          <cell r="M152">
            <v>5852.0110089066666</v>
          </cell>
          <cell r="N152">
            <v>678244596.98626661</v>
          </cell>
          <cell r="O152">
            <v>1825146286.9990668</v>
          </cell>
          <cell r="P152">
            <v>3290851.998962963</v>
          </cell>
          <cell r="Q152">
            <v>8360725.0893223397</v>
          </cell>
          <cell r="R152">
            <v>218.3</v>
          </cell>
          <cell r="S152">
            <v>206.1</v>
          </cell>
          <cell r="T152">
            <v>168.17147381430559</v>
          </cell>
          <cell r="U152">
            <v>84.834752046964311</v>
          </cell>
          <cell r="V152">
            <v>5030079.8059999989</v>
          </cell>
          <cell r="W152">
            <v>9971337.3819999993</v>
          </cell>
          <cell r="X152">
            <v>106.95291630282928</v>
          </cell>
          <cell r="Y152">
            <v>175.4479504698304</v>
          </cell>
          <cell r="Z152">
            <v>465.44753799999995</v>
          </cell>
        </row>
        <row r="153">
          <cell r="A153" t="str">
            <v>UC356X406X509</v>
          </cell>
          <cell r="B153" t="str">
            <v>UC</v>
          </cell>
          <cell r="C153">
            <v>446</v>
          </cell>
          <cell r="D153">
            <v>320.60000000000002</v>
          </cell>
          <cell r="E153">
            <v>416</v>
          </cell>
          <cell r="F153">
            <v>62.7</v>
          </cell>
          <cell r="G153">
            <v>39.1</v>
          </cell>
          <cell r="H153">
            <v>416</v>
          </cell>
          <cell r="I153">
            <v>62.7</v>
          </cell>
          <cell r="J153">
            <v>64701.86</v>
          </cell>
          <cell r="K153">
            <v>17438.600000000002</v>
          </cell>
          <cell r="L153">
            <v>52166.400000000001</v>
          </cell>
          <cell r="M153">
            <v>7474.8527752866667</v>
          </cell>
          <cell r="N153">
            <v>753906071.2502166</v>
          </cell>
          <cell r="O153">
            <v>2040518269.162467</v>
          </cell>
          <cell r="P153">
            <v>3624548.4194721952</v>
          </cell>
          <cell r="Q153">
            <v>9150306.1397420038</v>
          </cell>
          <cell r="R153">
            <v>222.99999999999997</v>
          </cell>
          <cell r="S153">
            <v>208</v>
          </cell>
          <cell r="T153">
            <v>170.04778037292897</v>
          </cell>
          <cell r="U153">
            <v>85.74467135102455</v>
          </cell>
          <cell r="V153">
            <v>5547839.7215000009</v>
          </cell>
          <cell r="W153">
            <v>11002407.678999998</v>
          </cell>
          <cell r="X153">
            <v>107.94443004288712</v>
          </cell>
          <cell r="Y153">
            <v>177.58728223410537</v>
          </cell>
          <cell r="Z153">
            <v>507.90960100000001</v>
          </cell>
        </row>
        <row r="154">
          <cell r="A154" t="str">
            <v>UC356X406X551</v>
          </cell>
          <cell r="B154" t="str">
            <v>UC</v>
          </cell>
          <cell r="C154">
            <v>455.6</v>
          </cell>
          <cell r="D154">
            <v>320.60000000000002</v>
          </cell>
          <cell r="E154">
            <v>418.5</v>
          </cell>
          <cell r="F154">
            <v>67.5</v>
          </cell>
          <cell r="G154">
            <v>42.1</v>
          </cell>
          <cell r="H154">
            <v>418.5</v>
          </cell>
          <cell r="I154">
            <v>67.5</v>
          </cell>
          <cell r="J154">
            <v>69994.760000000009</v>
          </cell>
          <cell r="K154">
            <v>19180.760000000002</v>
          </cell>
          <cell r="L154">
            <v>56497.5</v>
          </cell>
          <cell r="M154">
            <v>9377.9804323866665</v>
          </cell>
          <cell r="N154">
            <v>826585162.33096671</v>
          </cell>
          <cell r="O154">
            <v>2264496433.1794667</v>
          </cell>
          <cell r="P154">
            <v>3950227.7769699725</v>
          </cell>
          <cell r="Q154">
            <v>9940721.8313409425</v>
          </cell>
          <cell r="R154">
            <v>227.8000000000001</v>
          </cell>
          <cell r="S154">
            <v>209.25000000000003</v>
          </cell>
          <cell r="T154">
            <v>172.08638566658425</v>
          </cell>
          <cell r="U154">
            <v>86.479467877309688</v>
          </cell>
          <cell r="V154">
            <v>6053109.5990000023</v>
          </cell>
          <cell r="W154">
            <v>12045145.264000006</v>
          </cell>
          <cell r="X154">
            <v>108.67034309367151</v>
          </cell>
          <cell r="Y154">
            <v>179.8676481512658</v>
          </cell>
          <cell r="Z154">
            <v>549.45886600000017</v>
          </cell>
        </row>
        <row r="155">
          <cell r="A155" t="str">
            <v>UC356X406X592</v>
          </cell>
          <cell r="B155" t="str">
            <v>UC</v>
          </cell>
          <cell r="C155">
            <v>465</v>
          </cell>
          <cell r="D155">
            <v>320.39999999999998</v>
          </cell>
          <cell r="E155">
            <v>421</v>
          </cell>
          <cell r="F155">
            <v>72.3</v>
          </cell>
          <cell r="G155">
            <v>45</v>
          </cell>
          <cell r="H155">
            <v>421</v>
          </cell>
          <cell r="I155">
            <v>72.3</v>
          </cell>
          <cell r="J155">
            <v>75294.599999999991</v>
          </cell>
          <cell r="K155">
            <v>20925</v>
          </cell>
          <cell r="L155">
            <v>60876.6</v>
          </cell>
          <cell r="M155">
            <v>11580.536413799999</v>
          </cell>
          <cell r="N155">
            <v>901585492.55000007</v>
          </cell>
          <cell r="O155">
            <v>2496854872.2779999</v>
          </cell>
          <cell r="P155">
            <v>4283066.4729216155</v>
          </cell>
          <cell r="Q155">
            <v>10739160.740980644</v>
          </cell>
          <cell r="R155">
            <v>232.49999999999991</v>
          </cell>
          <cell r="S155">
            <v>210.49999999999997</v>
          </cell>
          <cell r="T155">
            <v>174.08953909045263</v>
          </cell>
          <cell r="U155">
            <v>87.250143436581098</v>
          </cell>
          <cell r="V155">
            <v>6569464.6499999985</v>
          </cell>
          <cell r="W155">
            <v>13108002.209999993</v>
          </cell>
          <cell r="X155">
            <v>109.4262565101064</v>
          </cell>
          <cell r="Y155">
            <v>182.10200804461363</v>
          </cell>
          <cell r="Z155">
            <v>591.06260999999984</v>
          </cell>
        </row>
        <row r="156">
          <cell r="A156" t="str">
            <v>UC356X406X634</v>
          </cell>
          <cell r="B156" t="str">
            <v>UC</v>
          </cell>
          <cell r="C156">
            <v>474.6</v>
          </cell>
          <cell r="D156">
            <v>320.60000000000002</v>
          </cell>
          <cell r="E156">
            <v>424</v>
          </cell>
          <cell r="F156">
            <v>77</v>
          </cell>
          <cell r="G156">
            <v>47.6</v>
          </cell>
          <cell r="H156">
            <v>424</v>
          </cell>
          <cell r="I156">
            <v>77</v>
          </cell>
          <cell r="J156">
            <v>80556.56</v>
          </cell>
          <cell r="K156">
            <v>22590.960000000003</v>
          </cell>
          <cell r="L156">
            <v>65296</v>
          </cell>
          <cell r="M156">
            <v>14057.225014186666</v>
          </cell>
          <cell r="N156">
            <v>981102538.53546667</v>
          </cell>
          <cell r="O156">
            <v>2743565852.6434669</v>
          </cell>
          <cell r="P156">
            <v>4627842.162903145</v>
          </cell>
          <cell r="Q156">
            <v>11561592.299382498</v>
          </cell>
          <cell r="R156">
            <v>237.2999999999999</v>
          </cell>
          <cell r="S156">
            <v>212</v>
          </cell>
          <cell r="T156">
            <v>176.32305406288441</v>
          </cell>
          <cell r="U156">
            <v>88.173783289653883</v>
          </cell>
          <cell r="V156">
            <v>7102976.6639999999</v>
          </cell>
          <cell r="W156">
            <v>14203978.683999991</v>
          </cell>
          <cell r="X156">
            <v>110.35874259190761</v>
          </cell>
          <cell r="Y156">
            <v>184.54710563142208</v>
          </cell>
          <cell r="Z156">
            <v>632.36899600000004</v>
          </cell>
        </row>
        <row r="157">
          <cell r="A157" t="str">
            <v>UC356X406X677</v>
          </cell>
          <cell r="B157" t="str">
            <v>UC</v>
          </cell>
          <cell r="C157">
            <v>483</v>
          </cell>
          <cell r="D157">
            <v>320</v>
          </cell>
          <cell r="E157">
            <v>428</v>
          </cell>
          <cell r="F157">
            <v>81.5</v>
          </cell>
          <cell r="G157">
            <v>51.2</v>
          </cell>
          <cell r="H157">
            <v>428</v>
          </cell>
          <cell r="I157">
            <v>81.5</v>
          </cell>
          <cell r="J157">
            <v>86148</v>
          </cell>
          <cell r="K157">
            <v>24729.600000000002</v>
          </cell>
          <cell r="L157">
            <v>69764</v>
          </cell>
          <cell r="M157">
            <v>16877.986731999998</v>
          </cell>
          <cell r="N157">
            <v>1068549854.0799999</v>
          </cell>
          <cell r="O157">
            <v>2989954403</v>
          </cell>
          <cell r="P157">
            <v>4993223.617196261</v>
          </cell>
          <cell r="Q157">
            <v>12380763.573498964</v>
          </cell>
          <cell r="R157">
            <v>241.50000000000006</v>
          </cell>
          <cell r="S157">
            <v>214</v>
          </cell>
          <cell r="T157">
            <v>177.78524167711385</v>
          </cell>
          <cell r="U157">
            <v>89.084635743139714</v>
          </cell>
          <cell r="V157">
            <v>7674463.2000000002</v>
          </cell>
          <cell r="W157">
            <v>15315843.000000004</v>
          </cell>
          <cell r="X157">
            <v>111.37168618057366</v>
          </cell>
          <cell r="Y157">
            <v>186.29863934618737</v>
          </cell>
          <cell r="Z157">
            <v>676.26179999999999</v>
          </cell>
        </row>
        <row r="158">
          <cell r="A158" t="str">
            <v>UC356X406X744</v>
          </cell>
          <cell r="B158" t="str">
            <v>UC</v>
          </cell>
          <cell r="C158">
            <v>498</v>
          </cell>
          <cell r="D158">
            <v>320.20000000000005</v>
          </cell>
          <cell r="E158">
            <v>432</v>
          </cell>
          <cell r="F158">
            <v>88.9</v>
          </cell>
          <cell r="G158">
            <v>55.6</v>
          </cell>
          <cell r="H158">
            <v>432</v>
          </cell>
          <cell r="I158">
            <v>88.9</v>
          </cell>
          <cell r="J158">
            <v>94612.72</v>
          </cell>
          <cell r="K158">
            <v>27688.799999999999</v>
          </cell>
          <cell r="L158">
            <v>76809.600000000006</v>
          </cell>
          <cell r="M158">
            <v>22069.275061973338</v>
          </cell>
          <cell r="N158">
            <v>1199129220.2869334</v>
          </cell>
          <cell r="O158">
            <v>3416464405.9357338</v>
          </cell>
          <cell r="P158">
            <v>5551524.1679950617</v>
          </cell>
          <cell r="Q158">
            <v>13720740.586087285</v>
          </cell>
          <cell r="R158">
            <v>248.99999999999989</v>
          </cell>
          <cell r="S158">
            <v>216</v>
          </cell>
          <cell r="T158">
            <v>181.12303965048244</v>
          </cell>
          <cell r="U158">
            <v>90.293357679601655</v>
          </cell>
          <cell r="V158">
            <v>8542900.1680000015</v>
          </cell>
          <cell r="W158">
            <v>17136543.435999993</v>
          </cell>
          <cell r="X158">
            <v>112.57921833768694</v>
          </cell>
          <cell r="Y158">
            <v>190.02628856908615</v>
          </cell>
          <cell r="Z158">
            <v>742.70985199999996</v>
          </cell>
        </row>
        <row r="159">
          <cell r="A159" t="str">
            <v>UC356X406X818</v>
          </cell>
          <cell r="B159" t="str">
            <v>UC</v>
          </cell>
          <cell r="C159">
            <v>514</v>
          </cell>
          <cell r="D159">
            <v>320</v>
          </cell>
          <cell r="E159">
            <v>437</v>
          </cell>
          <cell r="F159">
            <v>97</v>
          </cell>
          <cell r="G159">
            <v>60.5</v>
          </cell>
          <cell r="H159">
            <v>437</v>
          </cell>
          <cell r="I159">
            <v>97</v>
          </cell>
          <cell r="J159">
            <v>104138</v>
          </cell>
          <cell r="K159">
            <v>31097</v>
          </cell>
          <cell r="L159">
            <v>84778</v>
          </cell>
          <cell r="M159">
            <v>28951.288066666664</v>
          </cell>
          <cell r="N159">
            <v>1355069360.1666665</v>
          </cell>
          <cell r="O159">
            <v>3917168760.666667</v>
          </cell>
          <cell r="P159">
            <v>6201690.4355453849</v>
          </cell>
          <cell r="Q159">
            <v>15241901.792477304</v>
          </cell>
          <cell r="R159">
            <v>257</v>
          </cell>
          <cell r="S159">
            <v>218.5</v>
          </cell>
          <cell r="T159">
            <v>184.61092972786111</v>
          </cell>
          <cell r="U159">
            <v>91.751488409610332</v>
          </cell>
          <cell r="V159">
            <v>9554816.5</v>
          </cell>
          <cell r="W159">
            <v>19225013</v>
          </cell>
          <cell r="X159">
            <v>114.07123576049767</v>
          </cell>
          <cell r="Y159">
            <v>193.94631163721243</v>
          </cell>
          <cell r="Z159">
            <v>817.48329999999999</v>
          </cell>
        </row>
        <row r="160">
          <cell r="A160" t="str">
            <v>UC356X406X900</v>
          </cell>
          <cell r="B160" t="str">
            <v>UC</v>
          </cell>
          <cell r="C160">
            <v>531</v>
          </cell>
          <cell r="D160">
            <v>319</v>
          </cell>
          <cell r="E160">
            <v>442</v>
          </cell>
          <cell r="F160">
            <v>106</v>
          </cell>
          <cell r="G160">
            <v>65.900000000000006</v>
          </cell>
          <cell r="H160">
            <v>442</v>
          </cell>
          <cell r="I160">
            <v>106</v>
          </cell>
          <cell r="J160">
            <v>114726.1</v>
          </cell>
          <cell r="K160">
            <v>34992.9</v>
          </cell>
          <cell r="L160">
            <v>93704</v>
          </cell>
          <cell r="M160">
            <v>38138.437670033338</v>
          </cell>
          <cell r="N160">
            <v>1533140270.1750834</v>
          </cell>
          <cell r="O160">
            <v>4497328588.5083332</v>
          </cell>
          <cell r="P160">
            <v>6937286.290384993</v>
          </cell>
          <cell r="Q160">
            <v>16939090.728844944</v>
          </cell>
          <cell r="R160">
            <v>265.50000000000006</v>
          </cell>
          <cell r="S160">
            <v>221</v>
          </cell>
          <cell r="T160">
            <v>188.1752493547676</v>
          </cell>
          <cell r="U160">
            <v>93.271113526041589</v>
          </cell>
          <cell r="V160">
            <v>10700631.0975</v>
          </cell>
          <cell r="W160">
            <v>21588612.475000005</v>
          </cell>
          <cell r="X160">
            <v>115.60053137114974</v>
          </cell>
          <cell r="Y160">
            <v>197.99133983716933</v>
          </cell>
          <cell r="Z160">
            <v>900.59988499999997</v>
          </cell>
        </row>
        <row r="161">
          <cell r="A161" t="str">
            <v>UC356X406X990</v>
          </cell>
          <cell r="B161" t="str">
            <v>UC</v>
          </cell>
          <cell r="C161">
            <v>550</v>
          </cell>
          <cell r="D161">
            <v>320</v>
          </cell>
          <cell r="E161">
            <v>448</v>
          </cell>
          <cell r="F161">
            <v>115</v>
          </cell>
          <cell r="G161">
            <v>71.900000000000006</v>
          </cell>
          <cell r="H161">
            <v>448</v>
          </cell>
          <cell r="I161">
            <v>115</v>
          </cell>
          <cell r="J161">
            <v>126048</v>
          </cell>
          <cell r="K161">
            <v>39545</v>
          </cell>
          <cell r="L161">
            <v>103040</v>
          </cell>
          <cell r="M161">
            <v>49388.212896000005</v>
          </cell>
          <cell r="N161">
            <v>1733290212.2400002</v>
          </cell>
          <cell r="O161">
            <v>5184329600</v>
          </cell>
          <cell r="P161">
            <v>7737902.7332142871</v>
          </cell>
          <cell r="Q161">
            <v>18852107.636363637</v>
          </cell>
          <cell r="R161">
            <v>275</v>
          </cell>
          <cell r="S161">
            <v>224</v>
          </cell>
          <cell r="T161">
            <v>192.40162477786239</v>
          </cell>
          <cell r="U161">
            <v>94.837274689007373</v>
          </cell>
          <cell r="V161">
            <v>11954048.800000001</v>
          </cell>
          <cell r="W161">
            <v>24251840</v>
          </cell>
          <cell r="X161">
            <v>117.26479879715956</v>
          </cell>
          <cell r="Y161">
            <v>202.804843430608</v>
          </cell>
          <cell r="Z161">
            <v>989.47680000000003</v>
          </cell>
        </row>
      </sheetData>
      <sheetData sheetId="3">
        <row r="7">
          <cell r="A7" t="str">
            <v>NB15_1</v>
          </cell>
          <cell r="B7">
            <v>21.3</v>
          </cell>
          <cell r="C7">
            <v>2</v>
          </cell>
          <cell r="D7">
            <v>17.3</v>
          </cell>
          <cell r="E7">
            <v>0.95193398996424328</v>
          </cell>
          <cell r="F7">
            <v>121.26547642856602</v>
          </cell>
          <cell r="G7">
            <v>77.2</v>
          </cell>
          <cell r="H7">
            <v>5706.9049025738541</v>
          </cell>
          <cell r="I7">
            <v>535.85961526515064</v>
          </cell>
          <cell r="J7">
            <v>747.64666666666687</v>
          </cell>
          <cell r="K7">
            <v>6.8601202613365322</v>
          </cell>
          <cell r="L7">
            <v>10.65</v>
          </cell>
          <cell r="M7" t="str">
            <v>PLASTIC</v>
          </cell>
          <cell r="N7">
            <v>1.3952286109426648</v>
          </cell>
          <cell r="O7">
            <v>8.9917302860679751</v>
          </cell>
          <cell r="P7">
            <v>34.174816084414061</v>
          </cell>
          <cell r="Q7">
            <v>12.561042402041931</v>
          </cell>
          <cell r="R7">
            <v>0.21070042424242427</v>
          </cell>
        </row>
        <row r="8">
          <cell r="A8" t="str">
            <v>NB15_2</v>
          </cell>
          <cell r="B8">
            <v>21.3</v>
          </cell>
          <cell r="C8">
            <v>2.6</v>
          </cell>
          <cell r="D8">
            <v>16.100000000000001</v>
          </cell>
          <cell r="E8">
            <v>1.1990422433176557</v>
          </cell>
          <cell r="F8">
            <v>152.74423481753576</v>
          </cell>
          <cell r="G8">
            <v>97.240000000000009</v>
          </cell>
          <cell r="H8">
            <v>6805.7103125888279</v>
          </cell>
          <cell r="I8">
            <v>639.03383216796499</v>
          </cell>
          <cell r="J8">
            <v>915.05266666666682</v>
          </cell>
          <cell r="K8">
            <v>6.6750468163152235</v>
          </cell>
          <cell r="L8">
            <v>8.1923076923076916</v>
          </cell>
          <cell r="M8" t="str">
            <v>PLASTIC</v>
          </cell>
          <cell r="N8">
            <v>1.4319314887637318</v>
          </cell>
          <cell r="O8">
            <v>10.776075838237404</v>
          </cell>
          <cell r="P8">
            <v>43.046102539487343</v>
          </cell>
          <cell r="Q8">
            <v>15.821706776872505</v>
          </cell>
          <cell r="R8">
            <v>0.25787847878787884</v>
          </cell>
        </row>
        <row r="9">
          <cell r="A9" t="str">
            <v>NB15_3</v>
          </cell>
          <cell r="B9">
            <v>21.3</v>
          </cell>
          <cell r="C9">
            <v>3.2</v>
          </cell>
          <cell r="D9">
            <v>14.9</v>
          </cell>
          <cell r="E9">
            <v>1.4283942149929787</v>
          </cell>
          <cell r="F9">
            <v>181.96104649592084</v>
          </cell>
          <cell r="G9">
            <v>115.84000000000002</v>
          </cell>
          <cell r="H9">
            <v>7684.4424448308582</v>
          </cell>
          <cell r="I9">
            <v>721.5438915334139</v>
          </cell>
          <cell r="J9">
            <v>1059.2746666666669</v>
          </cell>
          <cell r="K9">
            <v>6.4985575322528311</v>
          </cell>
          <cell r="L9">
            <v>6.65625</v>
          </cell>
          <cell r="M9" t="str">
            <v>PLASTIC</v>
          </cell>
          <cell r="N9">
            <v>1.4680668481795511</v>
          </cell>
          <cell r="O9">
            <v>12.223134436912138</v>
          </cell>
          <cell r="P9">
            <v>51.279931285214047</v>
          </cell>
          <cell r="Q9">
            <v>18.84807191518831</v>
          </cell>
          <cell r="R9">
            <v>0.29852286060606065</v>
          </cell>
        </row>
        <row r="10">
          <cell r="A10" t="str">
            <v>NB20_1</v>
          </cell>
          <cell r="B10">
            <v>26.9</v>
          </cell>
          <cell r="C10">
            <v>2.2999999999999998</v>
          </cell>
          <cell r="D10">
            <v>22.299999999999997</v>
          </cell>
          <cell r="E10">
            <v>1.3953478018698671</v>
          </cell>
          <cell r="F10">
            <v>177.75131234011047</v>
          </cell>
          <cell r="G10">
            <v>113.15999999999998</v>
          </cell>
          <cell r="H10">
            <v>13563.536077252556</v>
          </cell>
          <cell r="I10">
            <v>1008.4413440336474</v>
          </cell>
          <cell r="J10">
            <v>1395.9236666666668</v>
          </cell>
          <cell r="K10">
            <v>8.7353448701239031</v>
          </cell>
          <cell r="L10">
            <v>11.695652173913043</v>
          </cell>
          <cell r="M10" t="str">
            <v>PLASTIC</v>
          </cell>
          <cell r="N10">
            <v>1.3842388304739028</v>
          </cell>
          <cell r="O10">
            <v>20.107758053584259</v>
          </cell>
          <cell r="P10">
            <v>50.093551659485676</v>
          </cell>
          <cell r="Q10">
            <v>18.412015002785811</v>
          </cell>
          <cell r="R10">
            <v>0.39339666969696974</v>
          </cell>
        </row>
        <row r="11">
          <cell r="A11" t="str">
            <v>NB20_2</v>
          </cell>
          <cell r="B11">
            <v>26.9</v>
          </cell>
          <cell r="C11">
            <v>2.6</v>
          </cell>
          <cell r="D11">
            <v>21.7</v>
          </cell>
          <cell r="E11">
            <v>1.5581137172523545</v>
          </cell>
          <cell r="F11">
            <v>198.48582385380311</v>
          </cell>
          <cell r="G11">
            <v>126.35999999999999</v>
          </cell>
          <cell r="H11">
            <v>14818.207287085483</v>
          </cell>
          <cell r="I11">
            <v>1101.7254488539393</v>
          </cell>
          <cell r="J11">
            <v>1541.1326666666662</v>
          </cell>
          <cell r="K11">
            <v>8.6403848293927261</v>
          </cell>
          <cell r="L11">
            <v>10.346153846153845</v>
          </cell>
          <cell r="M11" t="str">
            <v>PLASTIC</v>
          </cell>
          <cell r="N11">
            <v>1.3988354977819715</v>
          </cell>
          <cell r="O11">
            <v>22.04819113050387</v>
          </cell>
          <cell r="P11">
            <v>55.936913995162683</v>
          </cell>
          <cell r="Q11">
            <v>20.559758004171222</v>
          </cell>
          <cell r="R11">
            <v>0.43431920606060587</v>
          </cell>
        </row>
        <row r="12">
          <cell r="A12" t="str">
            <v>NB20_3</v>
          </cell>
          <cell r="B12">
            <v>26.9</v>
          </cell>
          <cell r="C12">
            <v>3.2</v>
          </cell>
          <cell r="D12">
            <v>20.5</v>
          </cell>
          <cell r="E12">
            <v>1.8703283367587618</v>
          </cell>
          <cell r="F12">
            <v>238.2583868482499</v>
          </cell>
          <cell r="G12">
            <v>151.68</v>
          </cell>
          <cell r="H12">
            <v>17033.389898764941</v>
          </cell>
          <cell r="I12">
            <v>1266.4230408003675</v>
          </cell>
          <cell r="J12">
            <v>1808.330666666666</v>
          </cell>
          <cell r="K12">
            <v>8.4552498484669254</v>
          </cell>
          <cell r="L12">
            <v>8.4062499999999982</v>
          </cell>
          <cell r="M12" t="str">
            <v>PLASTIC</v>
          </cell>
          <cell r="N12">
            <v>1.4279041113495676</v>
          </cell>
          <cell r="O12">
            <v>25.520268292538034</v>
          </cell>
          <cell r="P12">
            <v>67.145545384506789</v>
          </cell>
          <cell r="Q12">
            <v>24.679519579555958</v>
          </cell>
          <cell r="R12">
            <v>0.50962046060606037</v>
          </cell>
        </row>
        <row r="13">
          <cell r="A13" t="str">
            <v>NB25_1</v>
          </cell>
          <cell r="B13">
            <v>33.700000000000003</v>
          </cell>
          <cell r="C13">
            <v>2.6</v>
          </cell>
          <cell r="D13">
            <v>28.500000000000004</v>
          </cell>
          <cell r="E13">
            <v>1.9941290784587749</v>
          </cell>
          <cell r="F13">
            <v>254.02918196927067</v>
          </cell>
          <cell r="G13">
            <v>161.72</v>
          </cell>
          <cell r="H13">
            <v>30927.100295326331</v>
          </cell>
          <cell r="I13">
            <v>1835.4362193072004</v>
          </cell>
          <cell r="J13">
            <v>2520.6046666666666</v>
          </cell>
          <cell r="K13">
            <v>11.033868315328041</v>
          </cell>
          <cell r="L13">
            <v>12.961538461538462</v>
          </cell>
          <cell r="M13" t="str">
            <v>PLASTIC</v>
          </cell>
          <cell r="N13">
            <v>1.3733000581290089</v>
          </cell>
          <cell r="O13">
            <v>40.93485155670303</v>
          </cell>
          <cell r="P13">
            <v>71.590042191339904</v>
          </cell>
          <cell r="Q13">
            <v>26.313105923033948</v>
          </cell>
          <cell r="R13">
            <v>0.71035222424242417</v>
          </cell>
        </row>
        <row r="14">
          <cell r="A14" t="str">
            <v>NB25_2</v>
          </cell>
          <cell r="B14">
            <v>33.700000000000003</v>
          </cell>
          <cell r="C14">
            <v>3.2</v>
          </cell>
          <cell r="D14">
            <v>27.300000000000004</v>
          </cell>
          <cell r="E14">
            <v>2.4069626274743565</v>
          </cell>
          <cell r="F14">
            <v>306.61944299036389</v>
          </cell>
          <cell r="G14">
            <v>195.20000000000005</v>
          </cell>
          <cell r="H14">
            <v>36046.564992250918</v>
          </cell>
          <cell r="I14">
            <v>2139.2620173442679</v>
          </cell>
          <cell r="J14">
            <v>2987.722666666667</v>
          </cell>
          <cell r="K14">
            <v>10.842566578075507</v>
          </cell>
          <cell r="L14">
            <v>10.53125</v>
          </cell>
          <cell r="M14" t="str">
            <v>PLASTIC</v>
          </cell>
          <cell r="N14">
            <v>1.3966137118517623</v>
          </cell>
          <cell r="O14">
            <v>48.260515405007574</v>
          </cell>
          <cell r="P14">
            <v>86.41093393364801</v>
          </cell>
          <cell r="Q14">
            <v>31.760563172002403</v>
          </cell>
          <cell r="R14">
            <v>0.84199456969696973</v>
          </cell>
        </row>
        <row r="15">
          <cell r="A15" t="str">
            <v>NB25_3</v>
          </cell>
          <cell r="B15">
            <v>33.700000000000003</v>
          </cell>
          <cell r="C15">
            <v>4</v>
          </cell>
          <cell r="D15">
            <v>25.700000000000003</v>
          </cell>
          <cell r="E15">
            <v>2.9297864768847699</v>
          </cell>
          <cell r="F15">
            <v>373.22120724646749</v>
          </cell>
          <cell r="G15">
            <v>237.60000000000005</v>
          </cell>
          <cell r="H15">
            <v>41898.279251997512</v>
          </cell>
          <cell r="I15">
            <v>2486.5447627298227</v>
          </cell>
          <cell r="J15">
            <v>3549.6933333333345</v>
          </cell>
          <cell r="K15">
            <v>10.5953409572321</v>
          </cell>
          <cell r="L15">
            <v>8.4250000000000007</v>
          </cell>
          <cell r="M15" t="str">
            <v>PLASTIC</v>
          </cell>
          <cell r="N15">
            <v>1.4275605999693917</v>
          </cell>
          <cell r="O15">
            <v>56.898952922836365</v>
          </cell>
          <cell r="P15">
            <v>105.1805220421863</v>
          </cell>
          <cell r="Q15">
            <v>38.659374024937343</v>
          </cell>
          <cell r="R15">
            <v>1.0003681212121216</v>
          </cell>
        </row>
        <row r="16">
          <cell r="A16" t="str">
            <v>NB32_1</v>
          </cell>
          <cell r="B16">
            <v>42.4</v>
          </cell>
          <cell r="C16">
            <v>2.6</v>
          </cell>
          <cell r="D16">
            <v>37.199999999999996</v>
          </cell>
          <cell r="E16">
            <v>2.5519722611787539</v>
          </cell>
          <cell r="F16">
            <v>325.09200779347179</v>
          </cell>
          <cell r="G16">
            <v>206.96</v>
          </cell>
          <cell r="H16">
            <v>64644.5457497319</v>
          </cell>
          <cell r="I16">
            <v>3049.2710259307501</v>
          </cell>
          <cell r="J16">
            <v>4124.3626666666678</v>
          </cell>
          <cell r="K16">
            <v>14.101418368376995</v>
          </cell>
          <cell r="L16">
            <v>16.307692307692307</v>
          </cell>
          <cell r="M16" t="str">
            <v>PLASTIC</v>
          </cell>
          <cell r="N16">
            <v>1.3525733303446714</v>
          </cell>
          <cell r="O16">
            <v>67.919048442255431</v>
          </cell>
          <cell r="P16">
            <v>91.616838559978405</v>
          </cell>
          <cell r="Q16">
            <v>33.674006936873035</v>
          </cell>
          <cell r="R16">
            <v>1.1623203878787882</v>
          </cell>
        </row>
        <row r="17">
          <cell r="A17" t="str">
            <v>NB32_2</v>
          </cell>
          <cell r="B17">
            <v>42.4</v>
          </cell>
          <cell r="C17">
            <v>3.2</v>
          </cell>
          <cell r="D17">
            <v>36</v>
          </cell>
          <cell r="E17">
            <v>3.0935388523604836</v>
          </cell>
          <cell r="F17">
            <v>394.08138246630364</v>
          </cell>
          <cell r="G17">
            <v>250.88</v>
          </cell>
          <cell r="H17">
            <v>76199.576113684467</v>
          </cell>
          <cell r="I17">
            <v>3594.3196280039842</v>
          </cell>
          <cell r="J17">
            <v>4928.1706666666651</v>
          </cell>
          <cell r="K17">
            <v>13.905394636614956</v>
          </cell>
          <cell r="L17">
            <v>13.249999999999998</v>
          </cell>
          <cell r="M17" t="str">
            <v>PLASTIC</v>
          </cell>
          <cell r="N17">
            <v>1.3710997286580775</v>
          </cell>
          <cell r="O17">
            <v>81.421389952279171</v>
          </cell>
          <cell r="P17">
            <v>111.05929869504919</v>
          </cell>
          <cell r="Q17">
            <v>40.820133650573567</v>
          </cell>
          <cell r="R17">
            <v>1.3888480969696964</v>
          </cell>
        </row>
        <row r="18">
          <cell r="A18" t="str">
            <v>NB32_3</v>
          </cell>
          <cell r="B18">
            <v>42.4</v>
          </cell>
          <cell r="C18">
            <v>4</v>
          </cell>
          <cell r="D18">
            <v>34.4</v>
          </cell>
          <cell r="E18">
            <v>3.7880067579924286</v>
          </cell>
          <cell r="F18">
            <v>482.54863159139222</v>
          </cell>
          <cell r="G18">
            <v>307.2</v>
          </cell>
          <cell r="H18">
            <v>89908.461038108202</v>
          </cell>
          <cell r="I18">
            <v>4240.9651433069912</v>
          </cell>
          <cell r="J18">
            <v>5919.5733333333328</v>
          </cell>
          <cell r="K18">
            <v>13.649908424601243</v>
          </cell>
          <cell r="L18">
            <v>10.6</v>
          </cell>
          <cell r="M18" t="str">
            <v>PLASTIC</v>
          </cell>
          <cell r="N18">
            <v>1.3958080609729813</v>
          </cell>
          <cell r="O18">
            <v>98.175112187443716</v>
          </cell>
          <cell r="P18">
            <v>135.9909779939378</v>
          </cell>
          <cell r="Q18">
            <v>49.983837123151311</v>
          </cell>
          <cell r="R18">
            <v>1.6682433939393935</v>
          </cell>
        </row>
        <row r="19">
          <cell r="A19" t="str">
            <v>NB40_1</v>
          </cell>
          <cell r="B19">
            <v>48.3</v>
          </cell>
          <cell r="C19">
            <v>2.9</v>
          </cell>
          <cell r="D19">
            <v>42.5</v>
          </cell>
          <cell r="E19">
            <v>3.2469333968573117</v>
          </cell>
          <cell r="F19">
            <v>413.62208877163209</v>
          </cell>
          <cell r="G19">
            <v>263.31999999999994</v>
          </cell>
          <cell r="H19">
            <v>107002.4832823883</v>
          </cell>
          <cell r="I19">
            <v>4430.7446493742573</v>
          </cell>
          <cell r="J19">
            <v>5985.4936666666645</v>
          </cell>
          <cell r="K19">
            <v>16.084037117589599</v>
          </cell>
          <cell r="L19">
            <v>16.655172413793103</v>
          </cell>
          <cell r="M19" t="str">
            <v>PLASTIC</v>
          </cell>
          <cell r="N19">
            <v>1.3509001624618517</v>
          </cell>
          <cell r="O19">
            <v>94.115511298478651</v>
          </cell>
          <cell r="P19">
            <v>116.56622501745994</v>
          </cell>
          <cell r="Q19">
            <v>42.844218721576176</v>
          </cell>
          <cell r="R19">
            <v>1.6868209424242417</v>
          </cell>
        </row>
        <row r="20">
          <cell r="A20" t="str">
            <v>NB40_2</v>
          </cell>
          <cell r="B20">
            <v>48.3</v>
          </cell>
          <cell r="C20">
            <v>3.2</v>
          </cell>
          <cell r="D20">
            <v>41.9</v>
          </cell>
          <cell r="E20">
            <v>3.5591480163637197</v>
          </cell>
          <cell r="F20">
            <v>453.39465176607894</v>
          </cell>
          <cell r="G20">
            <v>288.64</v>
          </cell>
          <cell r="H20">
            <v>115856.50210910085</v>
          </cell>
          <cell r="I20">
            <v>4797.3706877474478</v>
          </cell>
          <cell r="J20">
            <v>6519.7546666666649</v>
          </cell>
          <cell r="K20">
            <v>15.985344850831339</v>
          </cell>
          <cell r="L20">
            <v>15.093749999999998</v>
          </cell>
          <cell r="M20" t="str">
            <v>PLASTIC</v>
          </cell>
          <cell r="N20">
            <v>1.3590266608578341</v>
          </cell>
          <cell r="O20">
            <v>102.82556972818152</v>
          </cell>
          <cell r="P20">
            <v>127.77485640680406</v>
          </cell>
          <cell r="Q20">
            <v>46.963980296960912</v>
          </cell>
          <cell r="R20">
            <v>1.8373854060606054</v>
          </cell>
        </row>
        <row r="21">
          <cell r="A21" t="str">
            <v>NB40_3</v>
          </cell>
          <cell r="B21">
            <v>48.3</v>
          </cell>
          <cell r="C21">
            <v>4</v>
          </cell>
          <cell r="D21">
            <v>40.299999999999997</v>
          </cell>
          <cell r="E21">
            <v>4.3700182129964737</v>
          </cell>
          <cell r="F21">
            <v>556.69021821611125</v>
          </cell>
          <cell r="G21">
            <v>354.39999999999992</v>
          </cell>
          <cell r="H21">
            <v>137675.75372979927</v>
          </cell>
          <cell r="I21">
            <v>5700.8593676935516</v>
          </cell>
          <cell r="J21">
            <v>7871.293333333334</v>
          </cell>
          <cell r="K21">
            <v>15.726132709601558</v>
          </cell>
          <cell r="L21">
            <v>12.074999999999999</v>
          </cell>
          <cell r="M21" t="str">
            <v>PLASTIC</v>
          </cell>
          <cell r="N21">
            <v>1.3807204889037448</v>
          </cell>
          <cell r="O21">
            <v>125.11303279975515</v>
          </cell>
          <cell r="P21">
            <v>156.88542513363134</v>
          </cell>
          <cell r="Q21">
            <v>57.663645431135478</v>
          </cell>
          <cell r="R21">
            <v>2.2182735757575758</v>
          </cell>
        </row>
        <row r="22">
          <cell r="A22" t="str">
            <v>NB50_1</v>
          </cell>
          <cell r="B22">
            <v>60.3</v>
          </cell>
          <cell r="C22">
            <v>2.9</v>
          </cell>
          <cell r="D22">
            <v>54.5</v>
          </cell>
          <cell r="E22">
            <v>4.1051536779649718</v>
          </cell>
          <cell r="F22">
            <v>522.94951311655689</v>
          </cell>
          <cell r="G22">
            <v>332.91999999999996</v>
          </cell>
          <cell r="H22">
            <v>215923.89290515208</v>
          </cell>
          <cell r="I22">
            <v>7161.6548227247795</v>
          </cell>
          <cell r="J22">
            <v>9562.9336666666641</v>
          </cell>
          <cell r="K22">
            <v>20.319848670696341</v>
          </cell>
          <cell r="L22">
            <v>20.793103448275861</v>
          </cell>
          <cell r="M22" t="str">
            <v>PLASTIC</v>
          </cell>
          <cell r="N22">
            <v>1.3352966462893943</v>
          </cell>
          <cell r="O22">
            <v>130.21334099312151</v>
          </cell>
          <cell r="P22">
            <v>147.37668096921144</v>
          </cell>
          <cell r="Q22">
            <v>54.168681819790137</v>
          </cell>
          <cell r="R22">
            <v>2.6950085787878781</v>
          </cell>
        </row>
        <row r="23">
          <cell r="A23" t="str">
            <v>NB50_2</v>
          </cell>
          <cell r="B23">
            <v>60.3</v>
          </cell>
          <cell r="C23">
            <v>3.6</v>
          </cell>
          <cell r="D23">
            <v>53.099999999999994</v>
          </cell>
          <cell r="E23">
            <v>5.0339058557383769</v>
          </cell>
          <cell r="F23">
            <v>641.26189245074863</v>
          </cell>
          <cell r="G23">
            <v>408.24000000000007</v>
          </cell>
          <cell r="H23">
            <v>258737.14994339371</v>
          </cell>
          <cell r="I23">
            <v>8581.6633480395922</v>
          </cell>
          <cell r="J23">
            <v>11589.156000000008</v>
          </cell>
          <cell r="K23">
            <v>20.086842708599082</v>
          </cell>
          <cell r="L23">
            <v>16.75</v>
          </cell>
          <cell r="M23" t="str">
            <v>PLASTIC</v>
          </cell>
          <cell r="N23">
            <v>1.3504556785774464</v>
          </cell>
          <cell r="O23">
            <v>159.16131413565824</v>
          </cell>
          <cell r="P23">
            <v>180.71926059975641</v>
          </cell>
          <cell r="Q23">
            <v>66.423833551937804</v>
          </cell>
          <cell r="R23">
            <v>3.2660348727272748</v>
          </cell>
        </row>
        <row r="24">
          <cell r="A24" t="str">
            <v>NB50_3</v>
          </cell>
          <cell r="B24">
            <v>60.3</v>
          </cell>
          <cell r="C24">
            <v>4.5</v>
          </cell>
          <cell r="D24">
            <v>51.3</v>
          </cell>
          <cell r="E24">
            <v>6.1925032352337164</v>
          </cell>
          <cell r="F24">
            <v>788.85391531639698</v>
          </cell>
          <cell r="G24">
            <v>502.19999999999993</v>
          </cell>
          <cell r="H24">
            <v>309022.67458386294</v>
          </cell>
          <cell r="I24">
            <v>10249.50827807174</v>
          </cell>
          <cell r="J24">
            <v>14041.754999999999</v>
          </cell>
          <cell r="K24">
            <v>19.792328059124323</v>
          </cell>
          <cell r="L24">
            <v>13.399999999999999</v>
          </cell>
          <cell r="M24" t="str">
            <v>PLASTIC</v>
          </cell>
          <cell r="N24">
            <v>1.369993039572597</v>
          </cell>
          <cell r="O24">
            <v>194.96254956161346</v>
          </cell>
          <cell r="P24">
            <v>222.31337613462094</v>
          </cell>
          <cell r="Q24">
            <v>81.711858734526629</v>
          </cell>
          <cell r="R24">
            <v>3.9572218636363634</v>
          </cell>
        </row>
        <row r="25">
          <cell r="A25" t="str">
            <v>NB65_1</v>
          </cell>
          <cell r="B25">
            <v>76.099999999999994</v>
          </cell>
          <cell r="C25">
            <v>2.9</v>
          </cell>
          <cell r="D25">
            <v>70.3</v>
          </cell>
          <cell r="E25">
            <v>5.2351437147567239</v>
          </cell>
          <cell r="F25">
            <v>666.89728850404117</v>
          </cell>
          <cell r="G25">
            <v>424.55999999999995</v>
          </cell>
          <cell r="H25">
            <v>447375.54166877636</v>
          </cell>
          <cell r="I25">
            <v>11757.570083279275</v>
          </cell>
          <cell r="J25">
            <v>15547.025666666663</v>
          </cell>
          <cell r="K25">
            <v>25.900410228411435</v>
          </cell>
          <cell r="L25">
            <v>26.241379310344826</v>
          </cell>
          <cell r="M25" t="str">
            <v>PLASTIC</v>
          </cell>
          <cell r="N25">
            <v>1.322299212894037</v>
          </cell>
          <cell r="O25">
            <v>174.6396939926415</v>
          </cell>
          <cell r="P25">
            <v>187.9437813056843</v>
          </cell>
          <cell r="Q25">
            <v>69.079224899105185</v>
          </cell>
          <cell r="R25">
            <v>4.3814345060606037</v>
          </cell>
        </row>
        <row r="26">
          <cell r="A26" t="str">
            <v>NB65_2</v>
          </cell>
          <cell r="B26">
            <v>76.099999999999994</v>
          </cell>
          <cell r="C26">
            <v>3.6</v>
          </cell>
          <cell r="D26">
            <v>68.899999999999991</v>
          </cell>
          <cell r="E26">
            <v>6.4366521083074471</v>
          </cell>
          <cell r="F26">
            <v>819.95568258693595</v>
          </cell>
          <cell r="G26">
            <v>522</v>
          </cell>
          <cell r="H26">
            <v>540064.83528048848</v>
          </cell>
          <cell r="I26">
            <v>14193.556774782879</v>
          </cell>
          <cell r="J26">
            <v>18938.051999999996</v>
          </cell>
          <cell r="K26">
            <v>25.664201721464082</v>
          </cell>
          <cell r="L26">
            <v>21.138888888888886</v>
          </cell>
          <cell r="M26" t="str">
            <v>PLASTIC</v>
          </cell>
          <cell r="N26">
            <v>1.3342710569662475</v>
          </cell>
          <cell r="O26">
            <v>214.40954657960202</v>
          </cell>
          <cell r="P26">
            <v>231.07841963813649</v>
          </cell>
          <cell r="Q26">
            <v>84.933473236604769</v>
          </cell>
          <cell r="R26">
            <v>5.337087381818181</v>
          </cell>
        </row>
        <row r="27">
          <cell r="A27" t="str">
            <v>NB65_3</v>
          </cell>
          <cell r="B27">
            <v>76.099999999999994</v>
          </cell>
          <cell r="C27">
            <v>4.5</v>
          </cell>
          <cell r="D27">
            <v>67.099999999999994</v>
          </cell>
          <cell r="E27">
            <v>7.9459360509450558</v>
          </cell>
          <cell r="F27">
            <v>1012.2211529866313</v>
          </cell>
          <cell r="G27">
            <v>644.4</v>
          </cell>
          <cell r="H27">
            <v>651213.74405039055</v>
          </cell>
          <cell r="I27">
            <v>17114.684469129847</v>
          </cell>
          <cell r="J27">
            <v>23099.895</v>
          </cell>
          <cell r="K27">
            <v>25.364369694514391</v>
          </cell>
          <cell r="L27">
            <v>16.911111111111111</v>
          </cell>
          <cell r="M27" t="str">
            <v>PLASTIC</v>
          </cell>
          <cell r="N27">
            <v>1.3497119997547029</v>
          </cell>
          <cell r="O27">
            <v>264.18200419517729</v>
          </cell>
          <cell r="P27">
            <v>285.26232493259607</v>
          </cell>
          <cell r="Q27">
            <v>104.84890834036035</v>
          </cell>
          <cell r="R27">
            <v>6.5099704090909087</v>
          </cell>
        </row>
        <row r="28">
          <cell r="A28" t="str">
            <v>NB80_1</v>
          </cell>
          <cell r="B28">
            <v>88.9</v>
          </cell>
          <cell r="C28">
            <v>3.2</v>
          </cell>
          <cell r="D28">
            <v>82.5</v>
          </cell>
          <cell r="E28">
            <v>6.7631703991656504</v>
          </cell>
          <cell r="F28">
            <v>861.55036932046505</v>
          </cell>
          <cell r="G28">
            <v>548.48000000000013</v>
          </cell>
          <cell r="H28">
            <v>792058.79346903856</v>
          </cell>
          <cell r="I28">
            <v>17819.095466120103</v>
          </cell>
          <cell r="J28">
            <v>23513.290666666697</v>
          </cell>
          <cell r="K28">
            <v>30.32064065945838</v>
          </cell>
          <cell r="L28">
            <v>27.78125</v>
          </cell>
          <cell r="M28" t="str">
            <v>PLASTIC</v>
          </cell>
          <cell r="N28">
            <v>1.3195557940285527</v>
          </cell>
          <cell r="O28">
            <v>230.47801101348273</v>
          </cell>
          <cell r="P28">
            <v>242.80055862667649</v>
          </cell>
          <cell r="Q28">
            <v>89.241975863626422</v>
          </cell>
          <cell r="R28">
            <v>6.6264728242424313</v>
          </cell>
        </row>
        <row r="29">
          <cell r="A29" t="str">
            <v>NB80_2</v>
          </cell>
          <cell r="B29">
            <v>88.9</v>
          </cell>
          <cell r="C29">
            <v>4</v>
          </cell>
          <cell r="D29">
            <v>80.900000000000006</v>
          </cell>
          <cell r="E29">
            <v>8.3750461914988872</v>
          </cell>
          <cell r="F29">
            <v>1066.8848651590938</v>
          </cell>
          <cell r="G29">
            <v>679.2</v>
          </cell>
          <cell r="H29">
            <v>963398.36684474314</v>
          </cell>
          <cell r="I29">
            <v>21673.754034752375</v>
          </cell>
          <cell r="J29">
            <v>28853.373333333333</v>
          </cell>
          <cell r="K29">
            <v>30.049979201323918</v>
          </cell>
          <cell r="L29">
            <v>22.225000000000001</v>
          </cell>
          <cell r="M29" t="str">
            <v>PLASTIC</v>
          </cell>
          <cell r="N29">
            <v>1.3312586867539851</v>
          </cell>
          <cell r="O29">
            <v>285.10697209309518</v>
          </cell>
          <cell r="P29">
            <v>300.66755290847186</v>
          </cell>
          <cell r="Q29">
            <v>110.51113988946734</v>
          </cell>
          <cell r="R29">
            <v>8.1314052121212104</v>
          </cell>
        </row>
        <row r="30">
          <cell r="A30" t="str">
            <v>NB80_3</v>
          </cell>
          <cell r="B30">
            <v>88.9</v>
          </cell>
          <cell r="C30">
            <v>4.8</v>
          </cell>
          <cell r="D30">
            <v>79.300000000000011</v>
          </cell>
          <cell r="E30">
            <v>9.9553552608488527</v>
          </cell>
          <cell r="F30">
            <v>1268.1981224011276</v>
          </cell>
          <cell r="G30">
            <v>807.36</v>
          </cell>
          <cell r="H30">
            <v>1124867.955855005</v>
          </cell>
          <cell r="I30">
            <v>25306.365711023733</v>
          </cell>
          <cell r="J30">
            <v>33986.351999999992</v>
          </cell>
          <cell r="K30">
            <v>29.782230440314571</v>
          </cell>
          <cell r="L30">
            <v>18.520833333333336</v>
          </cell>
          <cell r="M30" t="str">
            <v>PLASTIC</v>
          </cell>
          <cell r="N30">
            <v>1.3429961610487262</v>
          </cell>
          <cell r="O30">
            <v>338.54193498125852</v>
          </cell>
          <cell r="P30">
            <v>357.40128904031775</v>
          </cell>
          <cell r="Q30">
            <v>131.36377193928203</v>
          </cell>
          <cell r="R30">
            <v>9.5779719272727242</v>
          </cell>
        </row>
        <row r="31">
          <cell r="A31" t="str">
            <v>NB90_1</v>
          </cell>
          <cell r="B31">
            <v>101.6</v>
          </cell>
          <cell r="C31">
            <v>3.6</v>
          </cell>
          <cell r="D31">
            <v>94.399999999999991</v>
          </cell>
          <cell r="E31">
            <v>8.7005780222638602</v>
          </cell>
          <cell r="F31">
            <v>1108.353888186479</v>
          </cell>
          <cell r="G31">
            <v>705.6</v>
          </cell>
          <cell r="H31">
            <v>1332374.3760667308</v>
          </cell>
          <cell r="I31">
            <v>26227.842048557693</v>
          </cell>
          <cell r="J31">
            <v>34589.952000000012</v>
          </cell>
          <cell r="K31">
            <v>34.671602212761968</v>
          </cell>
          <cell r="L31">
            <v>28.222222222222221</v>
          </cell>
          <cell r="M31" t="str">
            <v>PLASTIC</v>
          </cell>
          <cell r="N31">
            <v>1.3188256943122076</v>
          </cell>
          <cell r="O31">
            <v>300.693191092598</v>
          </cell>
          <cell r="P31">
            <v>312.35427757982592</v>
          </cell>
          <cell r="Q31">
            <v>114.80662589223817</v>
          </cell>
          <cell r="R31">
            <v>9.7480773818181827</v>
          </cell>
        </row>
        <row r="32">
          <cell r="A32" t="str">
            <v>NB90_2</v>
          </cell>
          <cell r="B32">
            <v>101.6</v>
          </cell>
          <cell r="C32">
            <v>4</v>
          </cell>
          <cell r="D32">
            <v>93.6</v>
          </cell>
          <cell r="E32">
            <v>9.6278505098974225</v>
          </cell>
          <cell r="F32">
            <v>1226.4777719614551</v>
          </cell>
          <cell r="G32">
            <v>780.8</v>
          </cell>
          <cell r="H32">
            <v>1462844.568173867</v>
          </cell>
          <cell r="I32">
            <v>28796.152916808405</v>
          </cell>
          <cell r="J32">
            <v>38124.373333333329</v>
          </cell>
          <cell r="K32">
            <v>34.535778549208942</v>
          </cell>
          <cell r="L32">
            <v>25.4</v>
          </cell>
          <cell r="M32" t="str">
            <v>PLASTIC</v>
          </cell>
          <cell r="N32">
            <v>1.3239398138867366</v>
          </cell>
          <cell r="O32">
            <v>332.61697615522689</v>
          </cell>
          <cell r="P32">
            <v>345.64373573459181</v>
          </cell>
          <cell r="Q32">
            <v>127.04225268800957</v>
          </cell>
          <cell r="R32">
            <v>10.744141575757574</v>
          </cell>
        </row>
        <row r="33">
          <cell r="A33" t="str">
            <v>NB90_3</v>
          </cell>
          <cell r="B33">
            <v>101.6</v>
          </cell>
          <cell r="C33">
            <v>4.8</v>
          </cell>
          <cell r="D33">
            <v>92</v>
          </cell>
          <cell r="E33">
            <v>11.458720442927097</v>
          </cell>
          <cell r="F33">
            <v>1459.7096105639614</v>
          </cell>
          <cell r="G33">
            <v>929.28</v>
          </cell>
          <cell r="H33">
            <v>1713932.6363397804</v>
          </cell>
          <cell r="I33">
            <v>33738.831424011427</v>
          </cell>
          <cell r="J33">
            <v>45014.015999999981</v>
          </cell>
          <cell r="K33">
            <v>34.266018152099313</v>
          </cell>
          <cell r="L33">
            <v>21.166666666666668</v>
          </cell>
          <cell r="M33" t="str">
            <v>PLASTIC</v>
          </cell>
          <cell r="N33">
            <v>1.3341901334485513</v>
          </cell>
          <cell r="O33">
            <v>395.57403208674907</v>
          </cell>
          <cell r="P33">
            <v>411.37270843166181</v>
          </cell>
          <cell r="Q33">
            <v>151.2011072975327</v>
          </cell>
          <cell r="R33">
            <v>12.685768145454539</v>
          </cell>
        </row>
        <row r="34">
          <cell r="A34" t="str">
            <v>NB100_1</v>
          </cell>
          <cell r="B34">
            <v>114.3</v>
          </cell>
          <cell r="C34">
            <v>3.6</v>
          </cell>
          <cell r="D34">
            <v>107.1</v>
          </cell>
          <cell r="E34">
            <v>9.8281019088225463</v>
          </cell>
          <cell r="F34">
            <v>1251.9875043086045</v>
          </cell>
          <cell r="G34">
            <v>797.04000000000008</v>
          </cell>
          <cell r="H34">
            <v>1919836.7637163252</v>
          </cell>
          <cell r="I34">
            <v>33592.944247004816</v>
          </cell>
          <cell r="J34">
            <v>44131.716000000051</v>
          </cell>
          <cell r="K34">
            <v>39.159050677972282</v>
          </cell>
          <cell r="L34">
            <v>31.75</v>
          </cell>
          <cell r="M34" t="str">
            <v>PLASTIC</v>
          </cell>
          <cell r="N34">
            <v>1.3137198000718524</v>
          </cell>
          <cell r="O34">
            <v>343.22454015600823</v>
          </cell>
          <cell r="P34">
            <v>352.83284212333393</v>
          </cell>
          <cell r="Q34">
            <v>129.6846274109262</v>
          </cell>
          <cell r="R34">
            <v>12.437119963636377</v>
          </cell>
        </row>
        <row r="35">
          <cell r="A35" t="str">
            <v>NB100_2</v>
          </cell>
          <cell r="B35">
            <v>114.3</v>
          </cell>
          <cell r="C35">
            <v>4.5</v>
          </cell>
          <cell r="D35">
            <v>105.3</v>
          </cell>
          <cell r="E35">
            <v>12.185248301588926</v>
          </cell>
          <cell r="F35">
            <v>1552.2609301387167</v>
          </cell>
          <cell r="G35">
            <v>988.19999999999993</v>
          </cell>
          <cell r="H35">
            <v>2343194.1435031099</v>
          </cell>
          <cell r="I35">
            <v>41000.772414752581</v>
          </cell>
          <cell r="J35">
            <v>54282.554999999971</v>
          </cell>
          <cell r="K35">
            <v>38.852750867860046</v>
          </cell>
          <cell r="L35">
            <v>25.4</v>
          </cell>
          <cell r="M35" t="str">
            <v>PLASTIC</v>
          </cell>
          <cell r="N35">
            <v>1.3239398138867364</v>
          </cell>
          <cell r="O35">
            <v>425.2792604053804</v>
          </cell>
          <cell r="P35">
            <v>437.45535303909287</v>
          </cell>
          <cell r="Q35">
            <v>160.78785105826211</v>
          </cell>
          <cell r="R35">
            <v>15.297810954545444</v>
          </cell>
        </row>
        <row r="36">
          <cell r="A36" t="str">
            <v>NB100_3</v>
          </cell>
          <cell r="B36">
            <v>114.3</v>
          </cell>
          <cell r="C36">
            <v>5.4</v>
          </cell>
          <cell r="D36">
            <v>103.5</v>
          </cell>
          <cell r="E36">
            <v>14.502443060579608</v>
          </cell>
          <cell r="F36">
            <v>1847.4449758700139</v>
          </cell>
          <cell r="G36">
            <v>1176.1200000000001</v>
          </cell>
          <cell r="H36">
            <v>2745388.6784729743</v>
          </cell>
          <cell r="I36">
            <v>48038.297086141283</v>
          </cell>
          <cell r="J36">
            <v>64092.221999999987</v>
          </cell>
          <cell r="K36">
            <v>38.549270421111729</v>
          </cell>
          <cell r="L36">
            <v>21.166666666666664</v>
          </cell>
          <cell r="M36" t="str">
            <v>PLASTIC</v>
          </cell>
          <cell r="N36">
            <v>1.3341901334485513</v>
          </cell>
          <cell r="O36">
            <v>505.83572759030994</v>
          </cell>
          <cell r="P36">
            <v>520.6435841088221</v>
          </cell>
          <cell r="Q36">
            <v>191.36390142343984</v>
          </cell>
          <cell r="R36">
            <v>18.062353472727271</v>
          </cell>
        </row>
        <row r="37">
          <cell r="A37" t="str">
            <v>NB110_1</v>
          </cell>
          <cell r="B37">
            <v>127</v>
          </cell>
          <cell r="C37">
            <v>4.5</v>
          </cell>
          <cell r="D37">
            <v>118</v>
          </cell>
          <cell r="E37">
            <v>13.594653159787283</v>
          </cell>
          <cell r="F37">
            <v>1731.8029502913735</v>
          </cell>
          <cell r="G37">
            <v>1102.5</v>
          </cell>
          <cell r="H37">
            <v>3252867.1290691653</v>
          </cell>
          <cell r="I37">
            <v>51226.254001089219</v>
          </cell>
          <cell r="J37">
            <v>67558.5</v>
          </cell>
          <cell r="K37">
            <v>43.339502765952446</v>
          </cell>
          <cell r="L37">
            <v>28.222222222222221</v>
          </cell>
          <cell r="M37" t="str">
            <v>PLASTIC</v>
          </cell>
          <cell r="N37">
            <v>1.3188256943122079</v>
          </cell>
          <cell r="O37">
            <v>478.29921631373531</v>
          </cell>
          <cell r="P37">
            <v>488.05355871847797</v>
          </cell>
          <cell r="Q37">
            <v>179.38535295662214</v>
          </cell>
          <cell r="R37">
            <v>19.039213636363634</v>
          </cell>
        </row>
        <row r="38">
          <cell r="A38" t="str">
            <v>NB110_2</v>
          </cell>
          <cell r="B38">
            <v>127</v>
          </cell>
          <cell r="C38">
            <v>4.8</v>
          </cell>
          <cell r="D38">
            <v>117.4</v>
          </cell>
          <cell r="E38">
            <v>14.465450807083586</v>
          </cell>
          <cell r="F38">
            <v>1842.7325868896289</v>
          </cell>
          <cell r="G38">
            <v>1173.1199999999999</v>
          </cell>
          <cell r="H38">
            <v>3444960.9302013558</v>
          </cell>
          <cell r="I38">
            <v>54251.353231517416</v>
          </cell>
          <cell r="J38">
            <v>71714.49599999997</v>
          </cell>
          <cell r="K38">
            <v>43.237541558233843</v>
          </cell>
          <cell r="L38">
            <v>26.458333333333336</v>
          </cell>
          <cell r="M38" t="str">
            <v>PLASTIC</v>
          </cell>
          <cell r="N38">
            <v>1.3218932197683377</v>
          </cell>
          <cell r="O38">
            <v>508.85444125658302</v>
          </cell>
          <cell r="P38">
            <v>519.31554721434986</v>
          </cell>
          <cell r="Q38">
            <v>190.87577801403404</v>
          </cell>
          <cell r="R38">
            <v>20.210448872727262</v>
          </cell>
        </row>
        <row r="39">
          <cell r="A39" t="str">
            <v>NB110_3</v>
          </cell>
          <cell r="B39">
            <v>127</v>
          </cell>
          <cell r="C39">
            <v>5.4</v>
          </cell>
          <cell r="D39">
            <v>116.2</v>
          </cell>
          <cell r="E39">
            <v>16.193728890417635</v>
          </cell>
          <cell r="F39">
            <v>2062.8954000532017</v>
          </cell>
          <cell r="G39">
            <v>1313.28</v>
          </cell>
          <cell r="H39">
            <v>3820410.0795595269</v>
          </cell>
          <cell r="I39">
            <v>60163.938260779949</v>
          </cell>
          <cell r="J39">
            <v>79899.911999999968</v>
          </cell>
          <cell r="K39">
            <v>43.034462933792952</v>
          </cell>
          <cell r="L39">
            <v>23.518518518518515</v>
          </cell>
          <cell r="M39" t="str">
            <v>PLASTIC</v>
          </cell>
          <cell r="N39">
            <v>1.3280365998262058</v>
          </cell>
          <cell r="O39">
            <v>569.46627617112415</v>
          </cell>
          <cell r="P39">
            <v>581.36143092408406</v>
          </cell>
          <cell r="Q39">
            <v>213.68090370147183</v>
          </cell>
          <cell r="R39">
            <v>22.51724792727272</v>
          </cell>
        </row>
        <row r="40">
          <cell r="A40" t="str">
            <v>NB125_1</v>
          </cell>
          <cell r="B40">
            <v>139.69999999999999</v>
          </cell>
          <cell r="C40">
            <v>4.5</v>
          </cell>
          <cell r="D40">
            <v>130.69999999999999</v>
          </cell>
          <cell r="E40">
            <v>15.004058017985635</v>
          </cell>
          <cell r="F40">
            <v>1911.34497044403</v>
          </cell>
          <cell r="G40">
            <v>1216.8</v>
          </cell>
          <cell r="H40">
            <v>4372031.9880245887</v>
          </cell>
          <cell r="I40">
            <v>62591.724953823752</v>
          </cell>
          <cell r="J40">
            <v>82286.054999999935</v>
          </cell>
          <cell r="K40">
            <v>47.826888357910114</v>
          </cell>
          <cell r="L40">
            <v>31.044444444444441</v>
          </cell>
          <cell r="M40" t="str">
            <v>PLASTIC</v>
          </cell>
          <cell r="N40">
            <v>1.3146475042939849</v>
          </cell>
          <cell r="O40">
            <v>531.22973252189297</v>
          </cell>
          <cell r="P40">
            <v>538.65176439786296</v>
          </cell>
          <cell r="Q40">
            <v>197.98285485498215</v>
          </cell>
          <cell r="R40">
            <v>23.189706409090888</v>
          </cell>
        </row>
        <row r="41">
          <cell r="A41" t="str">
            <v>NB125_2</v>
          </cell>
          <cell r="B41">
            <v>139.69999999999999</v>
          </cell>
          <cell r="C41">
            <v>4.8</v>
          </cell>
          <cell r="D41">
            <v>130.1</v>
          </cell>
          <cell r="E41">
            <v>15.968815989161831</v>
          </cell>
          <cell r="F41">
            <v>2034.2440750524624</v>
          </cell>
          <cell r="G41">
            <v>1295.0399999999997</v>
          </cell>
          <cell r="H41">
            <v>4633257.8754668301</v>
          </cell>
          <cell r="I41">
            <v>66331.537229303227</v>
          </cell>
          <cell r="J41">
            <v>87387.311999999918</v>
          </cell>
          <cell r="K41">
            <v>47.724535094644956</v>
          </cell>
          <cell r="L41">
            <v>29.104166666666664</v>
          </cell>
          <cell r="M41" t="str">
            <v>PLASTIC</v>
          </cell>
          <cell r="N41">
            <v>1.3174323353597013</v>
          </cell>
          <cell r="O41">
            <v>565.31474873554521</v>
          </cell>
          <cell r="P41">
            <v>573.28696660569392</v>
          </cell>
          <cell r="Q41">
            <v>210.71311337228468</v>
          </cell>
          <cell r="R41">
            <v>24.627333381818158</v>
          </cell>
        </row>
        <row r="42">
          <cell r="A42" t="str">
            <v>NB125_3</v>
          </cell>
          <cell r="B42">
            <v>139.69999999999999</v>
          </cell>
          <cell r="C42">
            <v>5.4</v>
          </cell>
          <cell r="D42">
            <v>128.89999999999998</v>
          </cell>
          <cell r="E42">
            <v>17.885014720255658</v>
          </cell>
          <cell r="F42">
            <v>2278.3458242363895</v>
          </cell>
          <cell r="G42">
            <v>1450.4399999999998</v>
          </cell>
          <cell r="H42">
            <v>5144974.7799520157</v>
          </cell>
          <cell r="I42">
            <v>73657.477164667376</v>
          </cell>
          <cell r="J42">
            <v>97449.533999999985</v>
          </cell>
          <cell r="K42">
            <v>47.520587643672926</v>
          </cell>
          <cell r="L42">
            <v>25.870370370370367</v>
          </cell>
          <cell r="M42" t="str">
            <v>PLASTIC</v>
          </cell>
          <cell r="N42">
            <v>1.3230093909155143</v>
          </cell>
          <cell r="O42">
            <v>632.98646933631676</v>
          </cell>
          <cell r="P42">
            <v>642.07927773934603</v>
          </cell>
          <cell r="Q42">
            <v>235.99790597950383</v>
          </cell>
          <cell r="R42">
            <v>27.463050490909083</v>
          </cell>
        </row>
        <row r="43">
          <cell r="A43" t="str">
            <v>NB135_1</v>
          </cell>
          <cell r="B43">
            <v>152.4</v>
          </cell>
          <cell r="C43">
            <v>4.5</v>
          </cell>
          <cell r="D43">
            <v>143.4</v>
          </cell>
          <cell r="E43">
            <v>16.413462876183992</v>
          </cell>
          <cell r="F43">
            <v>2090.8869905966867</v>
          </cell>
          <cell r="G43">
            <v>1331.1</v>
          </cell>
          <cell r="H43">
            <v>5722407.4696922097</v>
          </cell>
          <cell r="I43">
            <v>75097.210888349204</v>
          </cell>
          <cell r="J43">
            <v>98465.220000000045</v>
          </cell>
          <cell r="K43">
            <v>52.314744575501862</v>
          </cell>
          <cell r="L43">
            <v>33.866666666666667</v>
          </cell>
          <cell r="M43" t="str">
            <v>PLASTIC</v>
          </cell>
          <cell r="N43">
            <v>1.3111701331543888</v>
          </cell>
          <cell r="O43">
            <v>584.10638785257152</v>
          </cell>
          <cell r="P43">
            <v>589.24997007724801</v>
          </cell>
          <cell r="Q43">
            <v>216.58035675334216</v>
          </cell>
          <cell r="R43">
            <v>27.749289272727285</v>
          </cell>
        </row>
        <row r="44">
          <cell r="A44" t="str">
            <v>NB135_2</v>
          </cell>
          <cell r="B44">
            <v>152.4</v>
          </cell>
          <cell r="C44">
            <v>4.8</v>
          </cell>
          <cell r="D44">
            <v>142.80000000000001</v>
          </cell>
          <cell r="E44">
            <v>17.472181171240081</v>
          </cell>
          <cell r="F44">
            <v>2225.7555632152967</v>
          </cell>
          <cell r="G44">
            <v>1416.96</v>
          </cell>
          <cell r="H44">
            <v>6067632.2408812195</v>
          </cell>
          <cell r="I44">
            <v>79627.719696603934</v>
          </cell>
          <cell r="J44">
            <v>104608.51199999994</v>
          </cell>
          <cell r="K44">
            <v>52.212067570629678</v>
          </cell>
          <cell r="L44">
            <v>31.750000000000004</v>
          </cell>
          <cell r="M44" t="str">
            <v>PLASTIC</v>
          </cell>
          <cell r="N44">
            <v>1.3137198000718515</v>
          </cell>
          <cell r="O44">
            <v>621.71711337722775</v>
          </cell>
          <cell r="P44">
            <v>627.25838599703809</v>
          </cell>
          <cell r="Q44">
            <v>230.55044873053544</v>
          </cell>
          <cell r="R44">
            <v>29.480580654545438</v>
          </cell>
        </row>
        <row r="45">
          <cell r="A45" t="str">
            <v>NB135_3</v>
          </cell>
          <cell r="B45">
            <v>152.4</v>
          </cell>
          <cell r="C45">
            <v>5.4</v>
          </cell>
          <cell r="D45">
            <v>141.6</v>
          </cell>
          <cell r="E45">
            <v>19.576300550093688</v>
          </cell>
          <cell r="F45">
            <v>2493.7962484195782</v>
          </cell>
          <cell r="G45">
            <v>1587.6000000000004</v>
          </cell>
          <cell r="H45">
            <v>6745145.2788378326</v>
          </cell>
          <cell r="I45">
            <v>88518.966913882308</v>
          </cell>
          <cell r="J45">
            <v>116741.08800000015</v>
          </cell>
          <cell r="K45">
            <v>52.007403319142981</v>
          </cell>
          <cell r="L45">
            <v>28.222222222222221</v>
          </cell>
          <cell r="M45" t="str">
            <v>PLASTIC</v>
          </cell>
          <cell r="N45">
            <v>1.3188256943122074</v>
          </cell>
          <cell r="O45">
            <v>696.44039376841897</v>
          </cell>
          <cell r="P45">
            <v>702.79712455460833</v>
          </cell>
          <cell r="Q45">
            <v>258.31490825753593</v>
          </cell>
          <cell r="R45">
            <v>32.899761163636398</v>
          </cell>
        </row>
        <row r="46">
          <cell r="A46" t="str">
            <v>NB150_1</v>
          </cell>
          <cell r="B46">
            <v>165.1</v>
          </cell>
          <cell r="C46">
            <v>4.5</v>
          </cell>
          <cell r="D46">
            <v>156.1</v>
          </cell>
          <cell r="E46">
            <v>17.822867734382346</v>
          </cell>
          <cell r="F46">
            <v>2270.4290107493434</v>
          </cell>
          <cell r="G46">
            <v>1445.3999999999999</v>
          </cell>
          <cell r="H46">
            <v>7325712.3233948238</v>
          </cell>
          <cell r="I46">
            <v>88742.729538398838</v>
          </cell>
          <cell r="J46">
            <v>116095.99499999995</v>
          </cell>
          <cell r="K46">
            <v>56.802959870063098</v>
          </cell>
          <cell r="L46">
            <v>36.68888888888889</v>
          </cell>
          <cell r="M46" t="str">
            <v>COMPACT</v>
          </cell>
          <cell r="N46">
            <v>1.3082310585202972</v>
          </cell>
          <cell r="O46">
            <v>636.94960408408053</v>
          </cell>
          <cell r="P46">
            <v>639.84817575663317</v>
          </cell>
          <cell r="Q46">
            <v>235.17785865170211</v>
          </cell>
          <cell r="R46">
            <v>32.717962227272714</v>
          </cell>
        </row>
        <row r="47">
          <cell r="A47" t="str">
            <v>NB150_2</v>
          </cell>
          <cell r="B47">
            <v>165.1</v>
          </cell>
          <cell r="C47">
            <v>4.8</v>
          </cell>
          <cell r="D47">
            <v>155.5</v>
          </cell>
          <cell r="E47">
            <v>18.975546353318318</v>
          </cell>
          <cell r="F47">
            <v>2417.26705137813</v>
          </cell>
          <cell r="G47">
            <v>1538.8799999999997</v>
          </cell>
          <cell r="H47">
            <v>7771250.6923888456</v>
          </cell>
          <cell r="I47">
            <v>94139.92359041606</v>
          </cell>
          <cell r="J47">
            <v>123378.0959999999</v>
          </cell>
          <cell r="K47">
            <v>56.700011022926596</v>
          </cell>
          <cell r="L47">
            <v>34.395833333333336</v>
          </cell>
          <cell r="M47" t="str">
            <v>COMPACT</v>
          </cell>
          <cell r="N47">
            <v>1.310582070756646</v>
          </cell>
          <cell r="O47">
            <v>678.08353185750434</v>
          </cell>
          <cell r="P47">
            <v>681.22980538838192</v>
          </cell>
          <cell r="Q47">
            <v>250.38778408878602</v>
          </cell>
          <cell r="R47">
            <v>34.770190690909061</v>
          </cell>
        </row>
        <row r="48">
          <cell r="A48" t="str">
            <v>NB150_3</v>
          </cell>
          <cell r="B48">
            <v>165.1</v>
          </cell>
          <cell r="C48">
            <v>5.4</v>
          </cell>
          <cell r="D48">
            <v>154.29999999999998</v>
          </cell>
          <cell r="E48">
            <v>21.267586379931714</v>
          </cell>
          <cell r="F48">
            <v>2709.246672602766</v>
          </cell>
          <cell r="G48">
            <v>1724.7600000000002</v>
          </cell>
          <cell r="H48">
            <v>8646984.0754043292</v>
          </cell>
          <cell r="I48">
            <v>104748.44428109424</v>
          </cell>
          <cell r="J48">
            <v>137774.57400000011</v>
          </cell>
          <cell r="K48">
            <v>56.494745330871282</v>
          </cell>
          <cell r="L48">
            <v>30.574074074074073</v>
          </cell>
          <cell r="M48" t="str">
            <v>PLASTIC</v>
          </cell>
          <cell r="N48">
            <v>1.3152899305146688</v>
          </cell>
          <cell r="O48">
            <v>759.85327062728766</v>
          </cell>
          <cell r="P48">
            <v>763.51497136987041</v>
          </cell>
          <cell r="Q48">
            <v>280.6319105355679</v>
          </cell>
          <cell r="R48">
            <v>38.827379945454574</v>
          </cell>
        </row>
        <row r="49">
          <cell r="A49" t="str">
            <v>NB150_4</v>
          </cell>
          <cell r="B49">
            <v>165.1</v>
          </cell>
          <cell r="C49">
            <v>5.9</v>
          </cell>
          <cell r="D49">
            <v>153.29999999999998</v>
          </cell>
          <cell r="E49">
            <v>23.164055909160993</v>
          </cell>
          <cell r="F49">
            <v>2950.8351476638209</v>
          </cell>
          <cell r="G49">
            <v>1878.56</v>
          </cell>
          <cell r="H49">
            <v>9361321.6360470708</v>
          </cell>
          <cell r="I49">
            <v>113401.8368994194</v>
          </cell>
          <cell r="J49">
            <v>149601.83566666674</v>
          </cell>
          <cell r="K49">
            <v>56.324339765327039</v>
          </cell>
          <cell r="L49">
            <v>27.983050847457623</v>
          </cell>
          <cell r="M49" t="str">
            <v>PLASTIC</v>
          </cell>
          <cell r="N49">
            <v>1.3192188041835209</v>
          </cell>
          <cell r="O49">
            <v>827.48749190916988</v>
          </cell>
          <cell r="P49">
            <v>831.59899615980407</v>
          </cell>
          <cell r="Q49">
            <v>305.65637065777054</v>
          </cell>
          <cell r="R49">
            <v>42.160517324242441</v>
          </cell>
        </row>
        <row r="50">
          <cell r="A50" t="str">
            <v>NB150_5</v>
          </cell>
          <cell r="B50">
            <v>165.1</v>
          </cell>
          <cell r="C50">
            <v>6.3</v>
          </cell>
          <cell r="D50">
            <v>152.5</v>
          </cell>
          <cell r="E50">
            <v>24.672353391705371</v>
          </cell>
          <cell r="F50">
            <v>3142.9749543573721</v>
          </cell>
          <cell r="G50">
            <v>2000.8799999999997</v>
          </cell>
          <cell r="H50">
            <v>9922815.8761185221</v>
          </cell>
          <cell r="I50">
            <v>120203.7053436526</v>
          </cell>
          <cell r="J50">
            <v>158953.2209999999</v>
          </cell>
          <cell r="K50">
            <v>56.18844409662897</v>
          </cell>
          <cell r="L50">
            <v>26.206349206349206</v>
          </cell>
          <cell r="M50" t="str">
            <v>PLASTIC</v>
          </cell>
          <cell r="N50">
            <v>1.3223654008465513</v>
          </cell>
          <cell r="O50">
            <v>881.26294665848798</v>
          </cell>
          <cell r="P50">
            <v>885.74748713707766</v>
          </cell>
          <cell r="Q50">
            <v>325.55878913727531</v>
          </cell>
          <cell r="R50">
            <v>44.795907736363603</v>
          </cell>
        </row>
        <row r="51">
          <cell r="A51" t="str">
            <v>NB150_6</v>
          </cell>
          <cell r="B51">
            <v>165.1</v>
          </cell>
          <cell r="C51">
            <v>8</v>
          </cell>
          <cell r="D51">
            <v>149.1</v>
          </cell>
          <cell r="E51">
            <v>30.994576129198464</v>
          </cell>
          <cell r="F51">
            <v>3948.3536470316517</v>
          </cell>
          <cell r="G51">
            <v>2513.6</v>
          </cell>
          <cell r="H51">
            <v>12212460.183393309</v>
          </cell>
          <cell r="I51">
            <v>147940.15970191773</v>
          </cell>
          <cell r="J51">
            <v>197613.94666666663</v>
          </cell>
          <cell r="K51">
            <v>55.615207003121007</v>
          </cell>
          <cell r="L51">
            <v>20.637499999999999</v>
          </cell>
          <cell r="M51" t="str">
            <v>PLASTIC</v>
          </cell>
          <cell r="N51">
            <v>1.3357694561425093</v>
          </cell>
          <cell r="O51">
            <v>1106.5185184224504</v>
          </cell>
          <cell r="P51">
            <v>1112.7178459816473</v>
          </cell>
          <cell r="Q51">
            <v>408.98233396078496</v>
          </cell>
          <cell r="R51">
            <v>55.691203151515133</v>
          </cell>
        </row>
        <row r="52">
          <cell r="A52" t="str">
            <v>NB150_7</v>
          </cell>
          <cell r="B52">
            <v>168.3</v>
          </cell>
          <cell r="C52">
            <v>4.5</v>
          </cell>
          <cell r="D52">
            <v>159.30000000000001</v>
          </cell>
          <cell r="E52">
            <v>18.177993367944136</v>
          </cell>
          <cell r="F52">
            <v>2315.6679449610365</v>
          </cell>
          <cell r="G52">
            <v>1474.2</v>
          </cell>
          <cell r="H52">
            <v>7772160.2666357281</v>
          </cell>
          <cell r="I52">
            <v>92360.78748230217</v>
          </cell>
          <cell r="J52">
            <v>120767.35499999991</v>
          </cell>
          <cell r="K52">
            <v>57.933895518944681</v>
          </cell>
          <cell r="L52">
            <v>37.400000000000006</v>
          </cell>
          <cell r="M52" t="str">
            <v>COMPACT</v>
          </cell>
          <cell r="N52">
            <v>1.3075609064413931</v>
          </cell>
          <cell r="O52">
            <v>650.26072829620603</v>
          </cell>
          <cell r="P52">
            <v>652.59732994356477</v>
          </cell>
          <cell r="Q52">
            <v>239.86384338199758</v>
          </cell>
          <cell r="R52">
            <v>34.034436409090887</v>
          </cell>
        </row>
        <row r="53">
          <cell r="A53" t="str">
            <v>NB150_8</v>
          </cell>
          <cell r="B53">
            <v>168.3</v>
          </cell>
          <cell r="C53">
            <v>4.8</v>
          </cell>
          <cell r="D53">
            <v>158.70000000000002</v>
          </cell>
          <cell r="E53">
            <v>19.354347029117569</v>
          </cell>
          <cell r="F53">
            <v>2465.5219145372698</v>
          </cell>
          <cell r="G53">
            <v>1569.6000000000001</v>
          </cell>
          <cell r="H53">
            <v>8245719.2280999804</v>
          </cell>
          <cell r="I53">
            <v>97988.344956624831</v>
          </cell>
          <cell r="J53">
            <v>128351.66399999987</v>
          </cell>
          <cell r="K53">
            <v>57.830884914550623</v>
          </cell>
          <cell r="L53">
            <v>35.062500000000007</v>
          </cell>
          <cell r="M53" t="str">
            <v>COMPACT</v>
          </cell>
          <cell r="N53">
            <v>1.3098666382906616</v>
          </cell>
          <cell r="O53">
            <v>692.28211654142751</v>
          </cell>
          <cell r="P53">
            <v>694.82890318777595</v>
          </cell>
          <cell r="Q53">
            <v>255.38616780110127</v>
          </cell>
          <cell r="R53">
            <v>36.171832581818144</v>
          </cell>
        </row>
        <row r="54">
          <cell r="A54" t="str">
            <v>NB150_9</v>
          </cell>
          <cell r="B54">
            <v>168.3</v>
          </cell>
          <cell r="C54">
            <v>5.4</v>
          </cell>
          <cell r="D54">
            <v>157.5</v>
          </cell>
          <cell r="E54">
            <v>21.693737140205862</v>
          </cell>
          <cell r="F54">
            <v>2763.5333936567977</v>
          </cell>
          <cell r="G54">
            <v>1759.3200000000002</v>
          </cell>
          <cell r="H54">
            <v>9176854.9770659115</v>
          </cell>
          <cell r="I54">
            <v>109053.53508099716</v>
          </cell>
          <cell r="J54">
            <v>143349.1020000001</v>
          </cell>
          <cell r="K54">
            <v>57.625482644399632</v>
          </cell>
          <cell r="L54">
            <v>31.166666666666668</v>
          </cell>
          <cell r="M54" t="str">
            <v>PLASTIC</v>
          </cell>
          <cell r="N54">
            <v>1.3144837706868526</v>
          </cell>
          <cell r="O54">
            <v>775.82678121555989</v>
          </cell>
          <cell r="P54">
            <v>778.81395639418849</v>
          </cell>
          <cell r="Q54">
            <v>286.25509221192243</v>
          </cell>
          <cell r="R54">
            <v>40.398383290909116</v>
          </cell>
        </row>
        <row r="55">
          <cell r="A55" t="str">
            <v>NB150_10</v>
          </cell>
          <cell r="B55">
            <v>168.3</v>
          </cell>
          <cell r="C55">
            <v>6.3</v>
          </cell>
          <cell r="D55">
            <v>155.70000000000002</v>
          </cell>
          <cell r="E55">
            <v>25.169529278691879</v>
          </cell>
          <cell r="F55">
            <v>3206.3094622537428</v>
          </cell>
          <cell r="G55">
            <v>2041.2</v>
          </cell>
          <cell r="H55">
            <v>10534205.49374301</v>
          </cell>
          <cell r="I55">
            <v>125183.6659981344</v>
          </cell>
          <cell r="J55">
            <v>165420.54899999988</v>
          </cell>
          <cell r="K55">
            <v>57.318943203796074</v>
          </cell>
          <cell r="L55">
            <v>26.714285714285715</v>
          </cell>
          <cell r="M55" t="str">
            <v>PLASTIC</v>
          </cell>
          <cell r="N55">
            <v>1.3214227885167154</v>
          </cell>
          <cell r="O55">
            <v>899.89884477384976</v>
          </cell>
          <cell r="P55">
            <v>903.59630299878199</v>
          </cell>
          <cell r="Q55">
            <v>332.11916775968899</v>
          </cell>
          <cell r="R55">
            <v>46.618518354545415</v>
          </cell>
        </row>
        <row r="56">
          <cell r="A56" t="str">
            <v>NB150_11</v>
          </cell>
          <cell r="B56">
            <v>168.3</v>
          </cell>
          <cell r="C56">
            <v>8</v>
          </cell>
          <cell r="D56">
            <v>152.30000000000001</v>
          </cell>
          <cell r="E56">
            <v>31.625910588863874</v>
          </cell>
          <cell r="F56">
            <v>4028.7784189635508</v>
          </cell>
          <cell r="G56">
            <v>2564.8000000000002</v>
          </cell>
          <cell r="H56">
            <v>12972711.832819849</v>
          </cell>
          <cell r="I56">
            <v>154161.75677741948</v>
          </cell>
          <cell r="J56">
            <v>205739.38666666663</v>
          </cell>
          <cell r="K56">
            <v>56.745142963957719</v>
          </cell>
          <cell r="L56">
            <v>21.037500000000001</v>
          </cell>
          <cell r="M56" t="str">
            <v>PLASTIC</v>
          </cell>
          <cell r="N56">
            <v>1.3345682545880397</v>
          </cell>
          <cell r="O56">
            <v>1130.1832810539454</v>
          </cell>
          <cell r="P56">
            <v>1135.3830089806372</v>
          </cell>
          <cell r="Q56">
            <v>417.31297348131011</v>
          </cell>
          <cell r="R56">
            <v>57.981099878787859</v>
          </cell>
        </row>
        <row r="57">
          <cell r="A57" t="str">
            <v>NB150_12</v>
          </cell>
          <cell r="B57">
            <v>168.3</v>
          </cell>
          <cell r="C57">
            <v>10</v>
          </cell>
          <cell r="D57">
            <v>148.30000000000001</v>
          </cell>
          <cell r="E57">
            <v>39.039158189466242</v>
          </cell>
          <cell r="F57">
            <v>4973.1411706326426</v>
          </cell>
          <cell r="G57">
            <v>3166</v>
          </cell>
          <cell r="H57">
            <v>15639838.958302241</v>
          </cell>
          <cell r="I57">
            <v>185856.67211292026</v>
          </cell>
          <cell r="J57">
            <v>250922.23333333331</v>
          </cell>
          <cell r="K57">
            <v>56.079062492163693</v>
          </cell>
          <cell r="L57">
            <v>16.830000000000002</v>
          </cell>
          <cell r="M57" t="str">
            <v>PLASTIC</v>
          </cell>
          <cell r="N57">
            <v>1.3500846134858231</v>
          </cell>
          <cell r="O57">
            <v>1394.2909418197692</v>
          </cell>
          <cell r="P57">
            <v>1401.5216026328355</v>
          </cell>
          <cell r="Q57">
            <v>515.13290472622737</v>
          </cell>
          <cell r="R57">
            <v>70.714447575757561</v>
          </cell>
        </row>
        <row r="58">
          <cell r="A58" t="str">
            <v>NB175_1</v>
          </cell>
          <cell r="B58">
            <v>193.7</v>
          </cell>
          <cell r="C58">
            <v>4.8</v>
          </cell>
          <cell r="D58">
            <v>184.1</v>
          </cell>
          <cell r="E58">
            <v>22.361077393274055</v>
          </cell>
          <cell r="F58">
            <v>2848.5448908629369</v>
          </cell>
          <cell r="G58">
            <v>1813.4399999999998</v>
          </cell>
          <cell r="H58">
            <v>12713857.001171833</v>
          </cell>
          <cell r="I58">
            <v>131273.69128726725</v>
          </cell>
          <cell r="J58">
            <v>171316.27199999988</v>
          </cell>
          <cell r="K58">
            <v>66.807793332814072</v>
          </cell>
          <cell r="L58">
            <v>40.354166666666664</v>
          </cell>
          <cell r="M58" t="str">
            <v>COMPACT</v>
          </cell>
          <cell r="N58">
            <v>1.305031269556572</v>
          </cell>
          <cell r="O58">
            <v>804.94781383728389</v>
          </cell>
          <cell r="P58">
            <v>802.77174197046395</v>
          </cell>
          <cell r="Q58">
            <v>295.06083851760252</v>
          </cell>
          <cell r="R58">
            <v>48.280040290909049</v>
          </cell>
        </row>
        <row r="59">
          <cell r="A59" t="str">
            <v>NB175_2</v>
          </cell>
          <cell r="B59">
            <v>193.7</v>
          </cell>
          <cell r="C59">
            <v>5.4</v>
          </cell>
          <cell r="D59">
            <v>182.89999999999998</v>
          </cell>
          <cell r="E59">
            <v>25.076308799881907</v>
          </cell>
          <cell r="F59">
            <v>3194.4342420231733</v>
          </cell>
          <cell r="G59">
            <v>2033.6399999999999</v>
          </cell>
          <cell r="H59">
            <v>14169731.654268317</v>
          </cell>
          <cell r="I59">
            <v>146305.95409673019</v>
          </cell>
          <cell r="J59">
            <v>191519.69400000028</v>
          </cell>
          <cell r="K59">
            <v>66.601473332051782</v>
          </cell>
          <cell r="L59">
            <v>35.870370370370367</v>
          </cell>
          <cell r="M59" t="str">
            <v>COMPACT</v>
          </cell>
          <cell r="N59">
            <v>1.3090355425547278</v>
          </cell>
          <cell r="O59">
            <v>902.57599491228541</v>
          </cell>
          <cell r="P59">
            <v>900.24965002471231</v>
          </cell>
          <cell r="Q59">
            <v>330.88909676798636</v>
          </cell>
          <cell r="R59">
            <v>53.973731945454617</v>
          </cell>
        </row>
        <row r="60">
          <cell r="A60" t="str">
            <v>NB175_3</v>
          </cell>
          <cell r="B60">
            <v>193.7</v>
          </cell>
          <cell r="C60">
            <v>5.9</v>
          </cell>
          <cell r="D60">
            <v>181.89999999999998</v>
          </cell>
          <cell r="E60">
            <v>27.325437812439915</v>
          </cell>
          <cell r="F60">
            <v>3480.9474920305624</v>
          </cell>
          <cell r="G60">
            <v>2216.04</v>
          </cell>
          <cell r="H60">
            <v>15361268.990878098</v>
          </cell>
          <cell r="I60">
            <v>158608.86929146203</v>
          </cell>
          <cell r="J60">
            <v>208154.61566666685</v>
          </cell>
          <cell r="K60">
            <v>66.430085428215435</v>
          </cell>
          <cell r="L60">
            <v>32.83050847457627</v>
          </cell>
          <cell r="M60" t="str">
            <v>PLASTIC</v>
          </cell>
          <cell r="N60">
            <v>1.3123768966800893</v>
          </cell>
          <cell r="O60">
            <v>983.42553136837489</v>
          </cell>
          <cell r="P60">
            <v>980.99429320861304</v>
          </cell>
          <cell r="Q60">
            <v>360.56700005985749</v>
          </cell>
          <cell r="R60">
            <v>58.661755324242471</v>
          </cell>
        </row>
        <row r="61">
          <cell r="A61" t="str">
            <v>NB175_4</v>
          </cell>
          <cell r="B61">
            <v>193.7</v>
          </cell>
          <cell r="C61">
            <v>6.3</v>
          </cell>
          <cell r="D61">
            <v>181.1</v>
          </cell>
          <cell r="E61">
            <v>29.115862881647267</v>
          </cell>
          <cell r="F61">
            <v>3709.0271186811806</v>
          </cell>
          <cell r="G61">
            <v>2361.2399999999993</v>
          </cell>
          <cell r="H61">
            <v>16300455.562599523</v>
          </cell>
          <cell r="I61">
            <v>168306.20095611279</v>
          </cell>
          <cell r="J61">
            <v>221331.53699999987</v>
          </cell>
          <cell r="K61">
            <v>66.293334883681894</v>
          </cell>
          <cell r="L61">
            <v>30.746031746031743</v>
          </cell>
          <cell r="M61" t="str">
            <v>PLASTIC</v>
          </cell>
          <cell r="N61">
            <v>1.3150527772753533</v>
          </cell>
          <cell r="O61">
            <v>1047.7731805732838</v>
          </cell>
          <cell r="P61">
            <v>1045.27127890106</v>
          </cell>
          <cell r="Q61">
            <v>384.19217307509683</v>
          </cell>
          <cell r="R61">
            <v>62.37525133636359</v>
          </cell>
        </row>
        <row r="62">
          <cell r="A62" t="str">
            <v>NB175_5</v>
          </cell>
          <cell r="B62">
            <v>193.7</v>
          </cell>
          <cell r="C62">
            <v>8</v>
          </cell>
          <cell r="D62">
            <v>177.7</v>
          </cell>
          <cell r="E62">
            <v>36.637127862458023</v>
          </cell>
          <cell r="F62">
            <v>4667.1500461729966</v>
          </cell>
          <cell r="G62">
            <v>2971.2</v>
          </cell>
          <cell r="H62">
            <v>20155373.337338399</v>
          </cell>
          <cell r="I62">
            <v>208109.17230086113</v>
          </cell>
          <cell r="J62">
            <v>276046.58666666661</v>
          </cell>
          <cell r="K62">
            <v>65.715761047103427</v>
          </cell>
          <cell r="L62">
            <v>24.212499999999999</v>
          </cell>
          <cell r="M62" t="str">
            <v>PLASTIC</v>
          </cell>
          <cell r="N62">
            <v>1.3264508412324523</v>
          </cell>
          <cell r="O62">
            <v>1317.9595943283566</v>
          </cell>
          <cell r="P62">
            <v>1315.2877402851173</v>
          </cell>
          <cell r="Q62">
            <v>483.43742467547906</v>
          </cell>
          <cell r="R62">
            <v>77.794947151515132</v>
          </cell>
        </row>
        <row r="63">
          <cell r="A63" t="str">
            <v>NB175_6</v>
          </cell>
          <cell r="B63">
            <v>193.7</v>
          </cell>
          <cell r="C63">
            <v>10</v>
          </cell>
          <cell r="D63">
            <v>173.7</v>
          </cell>
          <cell r="E63">
            <v>45.303179781458937</v>
          </cell>
          <cell r="F63">
            <v>5771.1057046444503</v>
          </cell>
          <cell r="G63">
            <v>3674</v>
          </cell>
          <cell r="H63">
            <v>24415881.829578441</v>
          </cell>
          <cell r="I63">
            <v>252099.96726461995</v>
          </cell>
          <cell r="J63">
            <v>337790.2333333334</v>
          </cell>
          <cell r="K63">
            <v>65.043917855553545</v>
          </cell>
          <cell r="L63">
            <v>19.369999999999997</v>
          </cell>
          <cell r="M63" t="str">
            <v>PLASTIC</v>
          </cell>
          <cell r="N63">
            <v>1.3399058992291244</v>
          </cell>
          <cell r="O63">
            <v>1629.0076381261924</v>
          </cell>
          <cell r="P63">
            <v>1626.4025167634359</v>
          </cell>
          <cell r="Q63">
            <v>597.78846871893847</v>
          </cell>
          <cell r="R63">
            <v>95.195429393939406</v>
          </cell>
        </row>
        <row r="64">
          <cell r="A64" t="str">
            <v>NB175_7</v>
          </cell>
          <cell r="B64">
            <v>193.7</v>
          </cell>
          <cell r="C64">
            <v>12</v>
          </cell>
          <cell r="D64">
            <v>169.7</v>
          </cell>
          <cell r="E64">
            <v>53.771939681814395</v>
          </cell>
          <cell r="F64">
            <v>6849.9286218871839</v>
          </cell>
          <cell r="G64">
            <v>4360.7999999999993</v>
          </cell>
          <cell r="H64">
            <v>28392003.710126083</v>
          </cell>
          <cell r="I64">
            <v>293154.40072406904</v>
          </cell>
          <cell r="J64">
            <v>396754.68</v>
          </cell>
          <cell r="K64">
            <v>64.380596844080273</v>
          </cell>
          <cell r="L64">
            <v>16.141666666666666</v>
          </cell>
          <cell r="M64" t="str">
            <v>PLASTIC</v>
          </cell>
          <cell r="N64">
            <v>1.3533983423753699</v>
          </cell>
          <cell r="O64">
            <v>1932.6901819125299</v>
          </cell>
          <cell r="P64">
            <v>1930.4344298045701</v>
          </cell>
          <cell r="Q64">
            <v>709.53618791223369</v>
          </cell>
          <cell r="R64">
            <v>111.81268254545454</v>
          </cell>
        </row>
        <row r="65">
          <cell r="A65" t="str">
            <v>NB200_1</v>
          </cell>
          <cell r="B65">
            <v>219.1</v>
          </cell>
          <cell r="C65">
            <v>4.8</v>
          </cell>
          <cell r="D65">
            <v>209.5</v>
          </cell>
          <cell r="E65">
            <v>25.367807757430548</v>
          </cell>
          <cell r="F65">
            <v>3231.5678671886044</v>
          </cell>
          <cell r="G65">
            <v>2057.2799999999997</v>
          </cell>
          <cell r="H65">
            <v>18560320.190585546</v>
          </cell>
          <cell r="I65">
            <v>169423.27878215926</v>
          </cell>
          <cell r="J65">
            <v>220474.41599999988</v>
          </cell>
          <cell r="K65">
            <v>75.78549498419865</v>
          </cell>
          <cell r="L65">
            <v>45.645833333333336</v>
          </cell>
          <cell r="M65" t="str">
            <v>SEMI-COMPACT</v>
          </cell>
          <cell r="N65">
            <v>1.3013230388692987</v>
          </cell>
          <cell r="O65">
            <v>917.57855890321832</v>
          </cell>
          <cell r="P65">
            <v>910.71458075315206</v>
          </cell>
          <cell r="Q65">
            <v>334.73550923410392</v>
          </cell>
          <cell r="R65">
            <v>47.746560384063059</v>
          </cell>
        </row>
        <row r="66">
          <cell r="A66" t="str">
            <v>NB200_2</v>
          </cell>
          <cell r="B66">
            <v>219.1</v>
          </cell>
          <cell r="C66">
            <v>5.6</v>
          </cell>
          <cell r="D66">
            <v>207.9</v>
          </cell>
          <cell r="E66">
            <v>29.485292186560862</v>
          </cell>
          <cell r="F66">
            <v>3756.0881766319567</v>
          </cell>
          <cell r="G66">
            <v>2391.1999999999998</v>
          </cell>
          <cell r="H66">
            <v>21416092.651812624</v>
          </cell>
          <cell r="I66">
            <v>195491.48929085006</v>
          </cell>
          <cell r="J66">
            <v>255319.13866666643</v>
          </cell>
          <cell r="K66">
            <v>75.509610315508809</v>
          </cell>
          <cell r="L66">
            <v>39.125</v>
          </cell>
          <cell r="M66" t="str">
            <v>COMPACT</v>
          </cell>
          <cell r="N66">
            <v>1.3060371046987393</v>
          </cell>
          <cell r="O66">
            <v>1066.3734523654671</v>
          </cell>
          <cell r="P66">
            <v>1058.5339406871876</v>
          </cell>
          <cell r="Q66">
            <v>389.06689885702934</v>
          </cell>
          <cell r="R66">
            <v>71.953575442424167</v>
          </cell>
        </row>
        <row r="67">
          <cell r="A67" t="str">
            <v>NB200_3</v>
          </cell>
          <cell r="B67">
            <v>219.1</v>
          </cell>
          <cell r="C67">
            <v>5.9</v>
          </cell>
          <cell r="D67">
            <v>207.29999999999998</v>
          </cell>
          <cell r="E67">
            <v>31.021210551715601</v>
          </cell>
          <cell r="F67">
            <v>3951.7465670975289</v>
          </cell>
          <cell r="G67">
            <v>2515.7599999999998</v>
          </cell>
          <cell r="H67">
            <v>22470149.647253498</v>
          </cell>
          <cell r="I67">
            <v>205113.18710409402</v>
          </cell>
          <cell r="J67">
            <v>268248.47566666704</v>
          </cell>
          <cell r="K67">
            <v>75.40644037481151</v>
          </cell>
          <cell r="L67">
            <v>37.135593220338983</v>
          </cell>
          <cell r="M67" t="str">
            <v>COMPACT</v>
          </cell>
          <cell r="N67">
            <v>1.3078070671805815</v>
          </cell>
          <cell r="O67">
            <v>1121.8671157150038</v>
          </cell>
          <cell r="P67">
            <v>1113.6740325456672</v>
          </cell>
          <cell r="Q67">
            <v>409.33378281555707</v>
          </cell>
          <cell r="R67">
            <v>75.597297687878893</v>
          </cell>
        </row>
        <row r="68">
          <cell r="A68" t="str">
            <v>NB200_4</v>
          </cell>
          <cell r="B68">
            <v>219.1</v>
          </cell>
          <cell r="C68">
            <v>6.3</v>
          </cell>
          <cell r="D68">
            <v>206.5</v>
          </cell>
          <cell r="E68">
            <v>33.062196484602659</v>
          </cell>
          <cell r="F68">
            <v>4211.7447751086193</v>
          </cell>
          <cell r="G68">
            <v>2681.2799999999993</v>
          </cell>
          <cell r="H68">
            <v>23861392.58337234</v>
          </cell>
          <cell r="I68">
            <v>217812.80313438922</v>
          </cell>
          <cell r="J68">
            <v>285371.54099999991</v>
          </cell>
          <cell r="K68">
            <v>75.26912547651925</v>
          </cell>
          <cell r="L68">
            <v>34.777777777777779</v>
          </cell>
          <cell r="M68" t="str">
            <v>COMPACT</v>
          </cell>
          <cell r="N68">
            <v>1.3101688096081632</v>
          </cell>
          <cell r="O68">
            <v>1195.6004050663526</v>
          </cell>
          <cell r="P68">
            <v>1186.946254803338</v>
          </cell>
          <cell r="Q68">
            <v>436.2651783905049</v>
          </cell>
          <cell r="R68">
            <v>80.4228888272727</v>
          </cell>
        </row>
        <row r="69">
          <cell r="A69" t="str">
            <v>NB200_5</v>
          </cell>
          <cell r="B69">
            <v>219.1</v>
          </cell>
          <cell r="C69">
            <v>8</v>
          </cell>
          <cell r="D69">
            <v>203.1</v>
          </cell>
          <cell r="E69">
            <v>41.648345136052178</v>
          </cell>
          <cell r="F69">
            <v>5305.5216733824427</v>
          </cell>
          <cell r="G69">
            <v>3377.6</v>
          </cell>
          <cell r="H69">
            <v>29596328.734698698</v>
          </cell>
          <cell r="I69">
            <v>270162.74518209673</v>
          </cell>
          <cell r="J69">
            <v>356676.3466666665</v>
          </cell>
          <cell r="K69">
            <v>74.68869559712499</v>
          </cell>
          <cell r="L69">
            <v>27.387499999999999</v>
          </cell>
          <cell r="M69" t="str">
            <v>PLASTIC</v>
          </cell>
          <cell r="N69">
            <v>1.3202277257963801</v>
          </cell>
          <cell r="O69">
            <v>1505.6747897886441</v>
          </cell>
          <cell r="P69">
            <v>1495.1924715895971</v>
          </cell>
          <cell r="Q69">
            <v>549.56187586964791</v>
          </cell>
          <cell r="R69">
            <v>100.51787951515145</v>
          </cell>
        </row>
        <row r="70">
          <cell r="A70" t="str">
            <v>NB200_6</v>
          </cell>
          <cell r="B70">
            <v>219.1</v>
          </cell>
          <cell r="C70">
            <v>10</v>
          </cell>
          <cell r="D70">
            <v>199.1</v>
          </cell>
          <cell r="E70">
            <v>51.567201373451631</v>
          </cell>
          <cell r="F70">
            <v>6569.070238656258</v>
          </cell>
          <cell r="G70">
            <v>4182</v>
          </cell>
          <cell r="H70">
            <v>35984389.618160978</v>
          </cell>
          <cell r="I70">
            <v>328474.57433282502</v>
          </cell>
          <cell r="J70">
            <v>437561.43333333329</v>
          </cell>
          <cell r="K70">
            <v>74.012507388954191</v>
          </cell>
          <cell r="L70">
            <v>21.91</v>
          </cell>
          <cell r="M70" t="str">
            <v>PLASTIC</v>
          </cell>
          <cell r="N70">
            <v>1.332101378689897</v>
          </cell>
          <cell r="O70">
            <v>1863.6469637711182</v>
          </cell>
          <cell r="P70">
            <v>1851.283430894036</v>
          </cell>
          <cell r="Q70">
            <v>680.4440327116497</v>
          </cell>
          <cell r="R70">
            <v>123.31276757575755</v>
          </cell>
        </row>
        <row r="71">
          <cell r="A71" t="str">
            <v>NB200_7</v>
          </cell>
          <cell r="B71">
            <v>219.1</v>
          </cell>
          <cell r="C71">
            <v>12</v>
          </cell>
          <cell r="D71">
            <v>195.1</v>
          </cell>
          <cell r="E71">
            <v>61.288765592205621</v>
          </cell>
          <cell r="F71">
            <v>7807.4860627013531</v>
          </cell>
          <cell r="G71">
            <v>4970.3999999999996</v>
          </cell>
          <cell r="H71">
            <v>41998819.536446981</v>
          </cell>
          <cell r="I71">
            <v>383375.80590093089</v>
          </cell>
          <cell r="J71">
            <v>515260.9200000001</v>
          </cell>
          <cell r="K71">
            <v>73.343719908387527</v>
          </cell>
          <cell r="L71">
            <v>18.258333333333333</v>
          </cell>
          <cell r="M71" t="str">
            <v>PLASTIC</v>
          </cell>
          <cell r="N71">
            <v>1.3440100081149877</v>
          </cell>
          <cell r="O71">
            <v>2214.2491665028097</v>
          </cell>
          <cell r="P71">
            <v>2200.2915267612902</v>
          </cell>
          <cell r="Q71">
            <v>808.72286470348718</v>
          </cell>
          <cell r="R71">
            <v>145.20989563636365</v>
          </cell>
        </row>
        <row r="72">
          <cell r="A72" t="str">
            <v>NB225_1</v>
          </cell>
          <cell r="B72">
            <v>244.5</v>
          </cell>
          <cell r="C72">
            <v>5.9</v>
          </cell>
          <cell r="D72">
            <v>232.7</v>
          </cell>
          <cell r="E72">
            <v>34.716983290991294</v>
          </cell>
          <cell r="F72">
            <v>4422.5456421644958</v>
          </cell>
          <cell r="G72">
            <v>2815.4800000000005</v>
          </cell>
          <cell r="H72">
            <v>31491161.91505038</v>
          </cell>
          <cell r="I72">
            <v>257596.41648302969</v>
          </cell>
          <cell r="J72">
            <v>335955.22366666701</v>
          </cell>
          <cell r="K72">
            <v>84.383625485043055</v>
          </cell>
          <cell r="L72">
            <v>41.440677966101696</v>
          </cell>
          <cell r="M72" t="str">
            <v>COMPACT</v>
          </cell>
          <cell r="N72">
            <v>1.3041921477537306</v>
          </cell>
          <cell r="O72">
            <v>1260.2918395786546</v>
          </cell>
          <cell r="P72">
            <v>1246.3537718827215</v>
          </cell>
          <cell r="Q72">
            <v>458.10056557125677</v>
          </cell>
          <cell r="R72">
            <v>94.678290306060703</v>
          </cell>
        </row>
        <row r="73">
          <cell r="A73" t="str">
            <v>NB225_2</v>
          </cell>
          <cell r="B73">
            <v>244.5</v>
          </cell>
          <cell r="C73">
            <v>6.3</v>
          </cell>
          <cell r="D73">
            <v>231.9</v>
          </cell>
          <cell r="E73">
            <v>37.008530087558064</v>
          </cell>
          <cell r="F73">
            <v>4714.4624315360588</v>
          </cell>
          <cell r="G73">
            <v>3001.3199999999997</v>
          </cell>
          <cell r="H73">
            <v>33460266.548476964</v>
          </cell>
          <cell r="I73">
            <v>273703.61184848234</v>
          </cell>
          <cell r="J73">
            <v>357540.56100000005</v>
          </cell>
          <cell r="K73">
            <v>84.245867851189004</v>
          </cell>
          <cell r="L73">
            <v>38.80952380952381</v>
          </cell>
          <cell r="M73" t="str">
            <v>COMPACT</v>
          </cell>
          <cell r="N73">
            <v>1.3063056003730358</v>
          </cell>
          <cell r="O73">
            <v>1343.409544076218</v>
          </cell>
          <cell r="P73">
            <v>1328.6212307056164</v>
          </cell>
          <cell r="Q73">
            <v>488.33818370591302</v>
          </cell>
          <cell r="R73">
            <v>100.76143082727273</v>
          </cell>
        </row>
        <row r="74">
          <cell r="A74" t="str">
            <v>NB225_3</v>
          </cell>
          <cell r="B74">
            <v>244.5</v>
          </cell>
          <cell r="C74">
            <v>8</v>
          </cell>
          <cell r="D74">
            <v>228.5</v>
          </cell>
          <cell r="E74">
            <v>46.659562409646327</v>
          </cell>
          <cell r="F74">
            <v>5943.8933005918889</v>
          </cell>
          <cell r="G74">
            <v>3784</v>
          </cell>
          <cell r="H74">
            <v>41604466.90415857</v>
          </cell>
          <cell r="I74">
            <v>340322.83766182879</v>
          </cell>
          <cell r="J74">
            <v>447628.66666666669</v>
          </cell>
          <cell r="K74">
            <v>83.663201289455813</v>
          </cell>
          <cell r="L74">
            <v>30.5625</v>
          </cell>
          <cell r="M74" t="str">
            <v>PLASTIC</v>
          </cell>
          <cell r="N74">
            <v>1.3153059892838144</v>
          </cell>
          <cell r="O74">
            <v>1693.3667772643316</v>
          </cell>
          <cell r="P74">
            <v>1675.0972028940776</v>
          </cell>
          <cell r="Q74">
            <v>615.68632706381698</v>
          </cell>
          <cell r="R74">
            <v>126.14989696969698</v>
          </cell>
        </row>
        <row r="75">
          <cell r="A75" t="str">
            <v>NB225_4</v>
          </cell>
          <cell r="B75">
            <v>244.5</v>
          </cell>
          <cell r="C75">
            <v>10</v>
          </cell>
          <cell r="D75">
            <v>224.5</v>
          </cell>
          <cell r="E75">
            <v>57.831222965444312</v>
          </cell>
          <cell r="F75">
            <v>7367.0347726680648</v>
          </cell>
          <cell r="G75">
            <v>4690</v>
          </cell>
          <cell r="H75">
            <v>50731473.423122108</v>
          </cell>
          <cell r="I75">
            <v>414981.37769425038</v>
          </cell>
          <cell r="J75">
            <v>550235.83333333337</v>
          </cell>
          <cell r="K75">
            <v>82.983620371733608</v>
          </cell>
          <cell r="L75">
            <v>24.45</v>
          </cell>
          <cell r="M75" t="str">
            <v>PLASTIC</v>
          </cell>
          <cell r="N75">
            <v>1.325928976356948</v>
          </cell>
          <cell r="O75">
            <v>2098.2574825429847</v>
          </cell>
          <cell r="P75">
            <v>2076.1643450246365</v>
          </cell>
          <cell r="Q75">
            <v>763.09959670436081</v>
          </cell>
          <cell r="R75">
            <v>155.06646212121211</v>
          </cell>
        </row>
        <row r="76">
          <cell r="A76" t="str">
            <v>NB250_1</v>
          </cell>
          <cell r="B76">
            <v>273</v>
          </cell>
          <cell r="C76">
            <v>5.9</v>
          </cell>
          <cell r="D76">
            <v>261.2</v>
          </cell>
          <cell r="E76">
            <v>38.863814907895119</v>
          </cell>
          <cell r="F76">
            <v>4950.8044468656199</v>
          </cell>
          <cell r="G76">
            <v>3151.7800000000007</v>
          </cell>
          <cell r="H76">
            <v>44171832.272613265</v>
          </cell>
          <cell r="I76">
            <v>323603.16683233163</v>
          </cell>
          <cell r="J76">
            <v>420988.67866666737</v>
          </cell>
          <cell r="K76">
            <v>94.457146368075357</v>
          </cell>
          <cell r="L76">
            <v>46.271186440677965</v>
          </cell>
          <cell r="M76" t="str">
            <v>SEMI-COMPACT</v>
          </cell>
          <cell r="N76">
            <v>1.3009411582328367</v>
          </cell>
          <cell r="O76">
            <v>1415.6055624497881</v>
          </cell>
          <cell r="P76">
            <v>1395.2267077530382</v>
          </cell>
          <cell r="Q76">
            <v>512.81919976564404</v>
          </cell>
          <cell r="R76">
            <v>91.197256107293455</v>
          </cell>
        </row>
        <row r="77">
          <cell r="A77" t="str">
            <v>NB250_2</v>
          </cell>
          <cell r="B77">
            <v>273</v>
          </cell>
          <cell r="C77">
            <v>6.3</v>
          </cell>
          <cell r="D77">
            <v>260.39999999999998</v>
          </cell>
          <cell r="E77">
            <v>41.436502831031625</v>
          </cell>
          <cell r="F77">
            <v>5278.5353924881056</v>
          </cell>
          <cell r="G77">
            <v>3360.4199999999996</v>
          </cell>
          <cell r="H77">
            <v>46958233.545390204</v>
          </cell>
          <cell r="I77">
            <v>344016.36296989158</v>
          </cell>
          <cell r="J77">
            <v>448195.35600000061</v>
          </cell>
          <cell r="K77">
            <v>94.318993315238529</v>
          </cell>
          <cell r="L77">
            <v>43.333333333333336</v>
          </cell>
          <cell r="M77" t="str">
            <v>SEMI-COMPACT</v>
          </cell>
          <cell r="N77">
            <v>1.3028315052537975</v>
          </cell>
          <cell r="O77">
            <v>1509.2526585344217</v>
          </cell>
          <cell r="P77">
            <v>1487.5872469739206</v>
          </cell>
          <cell r="Q77">
            <v>546.76655581178409</v>
          </cell>
          <cell r="R77">
            <v>96.950065927878526</v>
          </cell>
        </row>
        <row r="78">
          <cell r="A78" t="str">
            <v>NB250_3</v>
          </cell>
          <cell r="B78">
            <v>273</v>
          </cell>
          <cell r="C78">
            <v>8</v>
          </cell>
          <cell r="D78">
            <v>257</v>
          </cell>
          <cell r="E78">
            <v>52.282384941041336</v>
          </cell>
          <cell r="F78">
            <v>6660.1764256103615</v>
          </cell>
          <cell r="G78">
            <v>4240</v>
          </cell>
          <cell r="H78">
            <v>58517142.597465836</v>
          </cell>
          <cell r="I78">
            <v>428697.01536605007</v>
          </cell>
          <cell r="J78">
            <v>561970.66666666663</v>
          </cell>
          <cell r="K78">
            <v>93.734332024077503</v>
          </cell>
          <cell r="L78">
            <v>34.125</v>
          </cell>
          <cell r="M78" t="str">
            <v>COMPACT</v>
          </cell>
          <cell r="N78">
            <v>1.3108807538275455</v>
          </cell>
          <cell r="O78">
            <v>1903.9589256699069</v>
          </cell>
          <cell r="P78">
            <v>1876.9588108538292</v>
          </cell>
          <cell r="Q78">
            <v>689.88108529349461</v>
          </cell>
          <cell r="R78">
            <v>158.37355151515149</v>
          </cell>
        </row>
        <row r="79">
          <cell r="A79" t="str">
            <v>NB250_4</v>
          </cell>
          <cell r="B79">
            <v>273</v>
          </cell>
          <cell r="C79">
            <v>10</v>
          </cell>
          <cell r="D79">
            <v>253</v>
          </cell>
          <cell r="E79">
            <v>64.859751129688064</v>
          </cell>
          <cell r="F79">
            <v>8262.3886789411554</v>
          </cell>
          <cell r="G79">
            <v>5260</v>
          </cell>
          <cell r="H79">
            <v>71540925.175196871</v>
          </cell>
          <cell r="I79">
            <v>524109.3419428342</v>
          </cell>
          <cell r="J79">
            <v>692023.33333333337</v>
          </cell>
          <cell r="K79">
            <v>93.051732923143362</v>
          </cell>
          <cell r="L79">
            <v>27.3</v>
          </cell>
          <cell r="M79" t="str">
            <v>PLASTIC</v>
          </cell>
          <cell r="N79">
            <v>1.3203796955193634</v>
          </cell>
          <cell r="O79">
            <v>2361.4932778238276</v>
          </cell>
          <cell r="P79">
            <v>2328.4913549743251</v>
          </cell>
          <cell r="Q79">
            <v>855.84304449145793</v>
          </cell>
          <cell r="R79">
            <v>195.02475757575758</v>
          </cell>
        </row>
        <row r="80">
          <cell r="A80" t="str">
            <v>NB250_5</v>
          </cell>
          <cell r="B80">
            <v>273</v>
          </cell>
          <cell r="C80">
            <v>12</v>
          </cell>
          <cell r="D80">
            <v>249</v>
          </cell>
          <cell r="E80">
            <v>77.239825299689372</v>
          </cell>
          <cell r="F80">
            <v>9839.4681910432319</v>
          </cell>
          <cell r="G80">
            <v>6264</v>
          </cell>
          <cell r="H80">
            <v>83961412.007695779</v>
          </cell>
          <cell r="I80">
            <v>615101.9194702988</v>
          </cell>
          <cell r="J80">
            <v>818028</v>
          </cell>
          <cell r="K80">
            <v>92.374915426212979</v>
          </cell>
          <cell r="L80">
            <v>22.75</v>
          </cell>
          <cell r="M80" t="str">
            <v>PLASTIC</v>
          </cell>
          <cell r="N80">
            <v>1.329906433562186</v>
          </cell>
          <cell r="O80">
            <v>2811.6508916013331</v>
          </cell>
          <cell r="P80">
            <v>2772.9410356576377</v>
          </cell>
          <cell r="Q80">
            <v>1019.2016788392571</v>
          </cell>
          <cell r="R80">
            <v>230.53516363636362</v>
          </cell>
        </row>
        <row r="81">
          <cell r="A81" t="str">
            <v>NB300_1</v>
          </cell>
          <cell r="B81">
            <v>323.89999999999998</v>
          </cell>
          <cell r="C81">
            <v>6.3</v>
          </cell>
          <cell r="D81">
            <v>311.29999999999995</v>
          </cell>
          <cell r="E81">
            <v>49.344706783410743</v>
          </cell>
          <cell r="F81">
            <v>6285.9499087147442</v>
          </cell>
          <cell r="G81">
            <v>4001.7599999999993</v>
          </cell>
          <cell r="H81">
            <v>79288968.50199458</v>
          </cell>
          <cell r="I81">
            <v>489589.18494593754</v>
          </cell>
          <cell r="J81">
            <v>635562.83700000064</v>
          </cell>
          <cell r="K81">
            <v>112.3106462006164</v>
          </cell>
          <cell r="L81">
            <v>51.412698412698411</v>
          </cell>
          <cell r="M81" t="str">
            <v>SEMI-COMPACT</v>
          </cell>
          <cell r="N81">
            <v>1.2981553852546439</v>
          </cell>
          <cell r="O81">
            <v>1805.4489134159546</v>
          </cell>
          <cell r="P81">
            <v>1771.4949742741553</v>
          </cell>
          <cell r="Q81">
            <v>651.11757827455062</v>
          </cell>
          <cell r="R81">
            <v>137.97513393930964</v>
          </cell>
        </row>
        <row r="82">
          <cell r="A82" t="str">
            <v>NB300_2</v>
          </cell>
          <cell r="B82">
            <v>323.89999999999998</v>
          </cell>
          <cell r="C82">
            <v>8</v>
          </cell>
          <cell r="D82">
            <v>307.89999999999998</v>
          </cell>
          <cell r="E82">
            <v>62.324548690094183</v>
          </cell>
          <cell r="F82">
            <v>7939.4329541521247</v>
          </cell>
          <cell r="G82">
            <v>5054.3999999999996</v>
          </cell>
          <cell r="H82">
            <v>99100806.001313478</v>
          </cell>
          <cell r="I82">
            <v>611922.23526590609</v>
          </cell>
          <cell r="J82">
            <v>798513.14666666649</v>
          </cell>
          <cell r="K82">
            <v>111.7233245566923</v>
          </cell>
          <cell r="L82">
            <v>40.487499999999997</v>
          </cell>
          <cell r="M82" t="str">
            <v>COMPACT</v>
          </cell>
          <cell r="N82">
            <v>1.304925856011228</v>
          </cell>
          <cell r="O82">
            <v>2280.0777735856941</v>
          </cell>
          <cell r="P82">
            <v>2237.4765598065078</v>
          </cell>
          <cell r="Q82">
            <v>822.39032016684882</v>
          </cell>
          <cell r="R82">
            <v>225.03552315151506</v>
          </cell>
        </row>
        <row r="83">
          <cell r="A83" t="str">
            <v>NB300_3</v>
          </cell>
          <cell r="B83">
            <v>323.89999999999998</v>
          </cell>
          <cell r="C83">
            <v>10</v>
          </cell>
          <cell r="D83">
            <v>303.89999999999998</v>
          </cell>
          <cell r="E83">
            <v>77.412455816004126</v>
          </cell>
          <cell r="F83">
            <v>9861.4593396183609</v>
          </cell>
          <cell r="G83">
            <v>6278</v>
          </cell>
          <cell r="H83">
            <v>121583423.74387991</v>
          </cell>
          <cell r="I83">
            <v>750746.6733181841</v>
          </cell>
          <cell r="J83">
            <v>985665.433333333</v>
          </cell>
          <cell r="K83">
            <v>111.036711271543</v>
          </cell>
          <cell r="L83">
            <v>32.39</v>
          </cell>
          <cell r="M83" t="str">
            <v>PLASTIC</v>
          </cell>
          <cell r="N83">
            <v>1.3129134878171944</v>
          </cell>
          <cell r="O83">
            <v>2831.6356677689241</v>
          </cell>
          <cell r="P83">
            <v>2779.1385411651745</v>
          </cell>
          <cell r="Q83">
            <v>1021.4795880831508</v>
          </cell>
          <cell r="R83">
            <v>277.77844030303021</v>
          </cell>
        </row>
        <row r="84">
          <cell r="A84" t="str">
            <v>NB300_4</v>
          </cell>
          <cell r="B84">
            <v>323.89999999999998</v>
          </cell>
          <cell r="C84">
            <v>12</v>
          </cell>
          <cell r="D84">
            <v>299.89999999999998</v>
          </cell>
          <cell r="E84">
            <v>92.303070923268635</v>
          </cell>
          <cell r="F84">
            <v>11758.352983855877</v>
          </cell>
          <cell r="G84">
            <v>7485.5999999999995</v>
          </cell>
          <cell r="H84">
            <v>143195589.00593498</v>
          </cell>
          <cell r="I84">
            <v>884196.28901472676</v>
          </cell>
          <cell r="J84">
            <v>1167955.3200000003</v>
          </cell>
          <cell r="K84">
            <v>110.35488774857238</v>
          </cell>
          <cell r="L84">
            <v>26.991666666666664</v>
          </cell>
          <cell r="M84" t="str">
            <v>PLASTIC</v>
          </cell>
          <cell r="N84">
            <v>1.3209231191203827</v>
          </cell>
          <cell r="O84">
            <v>3375.8127154056374</v>
          </cell>
          <cell r="P84">
            <v>3313.7176590866557</v>
          </cell>
          <cell r="Q84">
            <v>1217.9655311492884</v>
          </cell>
          <cell r="R84">
            <v>329.15104472727279</v>
          </cell>
        </row>
        <row r="85">
          <cell r="A85" t="str">
            <v>NB350_1</v>
          </cell>
          <cell r="B85">
            <v>355.6</v>
          </cell>
          <cell r="C85">
            <v>8</v>
          </cell>
          <cell r="D85">
            <v>339.6</v>
          </cell>
          <cell r="E85">
            <v>68.578705681154588</v>
          </cell>
          <cell r="F85">
            <v>8736.1408511024965</v>
          </cell>
          <cell r="G85">
            <v>5561.5999999999995</v>
          </cell>
          <cell r="H85">
            <v>132013746.35199709</v>
          </cell>
          <cell r="I85">
            <v>742484.5126659004</v>
          </cell>
          <cell r="J85">
            <v>966776.7466666674</v>
          </cell>
          <cell r="K85">
            <v>122.92770232945868</v>
          </cell>
          <cell r="L85">
            <v>44.45</v>
          </cell>
          <cell r="M85" t="str">
            <v>SEMI-COMPACT</v>
          </cell>
          <cell r="N85">
            <v>1.3020833837940171</v>
          </cell>
          <cell r="O85">
            <v>2514.3327115597476</v>
          </cell>
          <cell r="P85">
            <v>2462.0033307652488</v>
          </cell>
          <cell r="Q85">
            <v>904.91571791705167</v>
          </cell>
          <cell r="R85">
            <v>209.24563538766282</v>
          </cell>
        </row>
        <row r="86">
          <cell r="A86" t="str">
            <v>NB350_2</v>
          </cell>
          <cell r="B86">
            <v>355.6</v>
          </cell>
          <cell r="C86">
            <v>10</v>
          </cell>
          <cell r="D86">
            <v>335.6</v>
          </cell>
          <cell r="E86">
            <v>85.230152054829645</v>
          </cell>
          <cell r="F86">
            <v>10857.344210806325</v>
          </cell>
          <cell r="G86">
            <v>6912</v>
          </cell>
          <cell r="H86">
            <v>162234997.28243667</v>
          </cell>
          <cell r="I86">
            <v>912457.80248839513</v>
          </cell>
          <cell r="J86">
            <v>1194726.9333333336</v>
          </cell>
          <cell r="K86">
            <v>122.23919175125465</v>
          </cell>
          <cell r="L86">
            <v>35.56</v>
          </cell>
          <cell r="M86" t="str">
            <v>COMPACT</v>
          </cell>
          <cell r="N86">
            <v>1.3093503393528474</v>
          </cell>
          <cell r="O86">
            <v>3124.4513924247904</v>
          </cell>
          <cell r="P86">
            <v>3059.7970048636007</v>
          </cell>
          <cell r="Q86">
            <v>1124.6363352709045</v>
          </cell>
          <cell r="R86">
            <v>336.6957721212122</v>
          </cell>
        </row>
        <row r="87">
          <cell r="A87" t="str">
            <v>NB350_3</v>
          </cell>
          <cell r="B87">
            <v>355.6</v>
          </cell>
          <cell r="C87">
            <v>12</v>
          </cell>
          <cell r="D87">
            <v>331.6</v>
          </cell>
          <cell r="E87">
            <v>101.68430640985927</v>
          </cell>
          <cell r="F87">
            <v>12953.414829281435</v>
          </cell>
          <cell r="G87">
            <v>8246.4</v>
          </cell>
          <cell r="H87">
            <v>191394735.21982735</v>
          </cell>
          <cell r="I87">
            <v>1076460.8280080277</v>
          </cell>
          <cell r="J87">
            <v>1417307.5200000007</v>
          </cell>
          <cell r="K87">
            <v>121.55500812389425</v>
          </cell>
          <cell r="L87">
            <v>29.633333333333336</v>
          </cell>
          <cell r="M87" t="str">
            <v>PLASTIC</v>
          </cell>
          <cell r="N87">
            <v>1.3166364099125687</v>
          </cell>
          <cell r="O87">
            <v>3727.1873749338165</v>
          </cell>
          <cell r="P87">
            <v>3650.5078155247675</v>
          </cell>
          <cell r="Q87">
            <v>1341.753627774593</v>
          </cell>
          <cell r="R87">
            <v>399.42302836363655</v>
          </cell>
        </row>
      </sheetData>
      <sheetData sheetId="4">
        <row r="7">
          <cell r="A7" t="str">
            <v>BOX732*675*12</v>
          </cell>
          <cell r="B7" t="str">
            <v>BOX</v>
          </cell>
          <cell r="C7">
            <v>732</v>
          </cell>
          <cell r="D7">
            <v>675</v>
          </cell>
          <cell r="E7">
            <v>12</v>
          </cell>
          <cell r="F7">
            <v>12</v>
          </cell>
          <cell r="G7">
            <v>708</v>
          </cell>
          <cell r="H7">
            <v>651</v>
          </cell>
          <cell r="I7">
            <v>260.55720000000002</v>
          </cell>
          <cell r="J7">
            <v>33192</v>
          </cell>
          <cell r="K7">
            <v>17268.33262260128</v>
          </cell>
          <cell r="L7">
            <v>15923.66737739872</v>
          </cell>
          <cell r="M7">
            <v>2809504224</v>
          </cell>
          <cell r="N7">
            <v>2482586766</v>
          </cell>
          <cell r="O7">
            <v>7676241.0491803288</v>
          </cell>
          <cell r="P7">
            <v>7355812.6400000006</v>
          </cell>
          <cell r="Q7">
            <v>8839584</v>
          </cell>
          <cell r="R7">
            <v>8366598</v>
          </cell>
          <cell r="S7">
            <v>290.9364489945857</v>
          </cell>
          <cell r="T7">
            <v>273.48625677796105</v>
          </cell>
          <cell r="U7">
            <v>59</v>
          </cell>
          <cell r="V7">
            <v>54.25</v>
          </cell>
          <cell r="W7" t="str">
            <v>PLASTIC</v>
          </cell>
          <cell r="X7" t="str">
            <v>SLENDER</v>
          </cell>
          <cell r="Y7">
            <v>1.1515511229215363</v>
          </cell>
          <cell r="Z7">
            <v>1.1374131465099415</v>
          </cell>
          <cell r="AA7">
            <v>9673.5065873570129</v>
          </cell>
          <cell r="AB7">
            <v>9667.8067320083665</v>
          </cell>
          <cell r="AC7">
            <v>9354.109090909089</v>
          </cell>
          <cell r="AD7">
            <v>2809.6924648323652</v>
          </cell>
          <cell r="AE7">
            <v>2590.9049368331239</v>
          </cell>
          <cell r="AF7">
            <v>2491.1554909090905</v>
          </cell>
          <cell r="AG7">
            <v>2357.8594363636362</v>
          </cell>
        </row>
        <row r="8">
          <cell r="A8" t="str">
            <v>SHS25*25*2.6</v>
          </cell>
          <cell r="B8" t="str">
            <v>SHS</v>
          </cell>
          <cell r="C8">
            <v>25</v>
          </cell>
          <cell r="D8">
            <v>25</v>
          </cell>
          <cell r="E8">
            <v>2.6</v>
          </cell>
          <cell r="F8">
            <v>2.6</v>
          </cell>
          <cell r="G8">
            <v>19.8</v>
          </cell>
          <cell r="H8">
            <v>19.8</v>
          </cell>
          <cell r="I8">
            <v>1.8287359999999997</v>
          </cell>
          <cell r="J8">
            <v>232.95999999999998</v>
          </cell>
          <cell r="K8">
            <v>116.47999999999998</v>
          </cell>
          <cell r="L8">
            <v>116.47999999999998</v>
          </cell>
          <cell r="M8">
            <v>19744.136533333331</v>
          </cell>
          <cell r="N8">
            <v>19744.136533333331</v>
          </cell>
          <cell r="O8">
            <v>1579.5309226666664</v>
          </cell>
          <cell r="P8">
            <v>1579.5309226666664</v>
          </cell>
          <cell r="Q8">
            <v>1965.6519999999998</v>
          </cell>
          <cell r="R8">
            <v>1965.6519999999998</v>
          </cell>
          <cell r="S8">
            <v>9.2061573597963946</v>
          </cell>
          <cell r="T8">
            <v>9.2061573597963946</v>
          </cell>
          <cell r="U8">
            <v>7.615384615384615</v>
          </cell>
          <cell r="V8">
            <v>7.615384615384615</v>
          </cell>
          <cell r="W8" t="str">
            <v>PLASTIC</v>
          </cell>
          <cell r="X8" t="str">
            <v>PLASTIC</v>
          </cell>
          <cell r="Y8">
            <v>1.2444530029722107</v>
          </cell>
          <cell r="Z8">
            <v>1.2444530029722107</v>
          </cell>
          <cell r="AA8">
            <v>28.713957888858992</v>
          </cell>
          <cell r="AB8">
            <v>28.713957888858992</v>
          </cell>
          <cell r="AC8">
            <v>65.652363636363617</v>
          </cell>
          <cell r="AD8">
            <v>18.952204909194869</v>
          </cell>
          <cell r="AE8">
            <v>18.952204909194869</v>
          </cell>
          <cell r="AF8">
            <v>0.55395647272727266</v>
          </cell>
          <cell r="AG8">
            <v>0.55395647272727266</v>
          </cell>
        </row>
        <row r="9">
          <cell r="A9" t="str">
            <v>SHS25*25*3.2</v>
          </cell>
          <cell r="B9" t="str">
            <v>SHS</v>
          </cell>
          <cell r="C9">
            <v>25</v>
          </cell>
          <cell r="D9">
            <v>25</v>
          </cell>
          <cell r="E9">
            <v>3.2</v>
          </cell>
          <cell r="F9">
            <v>3.2</v>
          </cell>
          <cell r="G9">
            <v>18.600000000000001</v>
          </cell>
          <cell r="H9">
            <v>18.600000000000001</v>
          </cell>
          <cell r="I9">
            <v>2.1904639999999995</v>
          </cell>
          <cell r="J9">
            <v>279.03999999999996</v>
          </cell>
          <cell r="K9">
            <v>139.51999999999998</v>
          </cell>
          <cell r="L9">
            <v>139.51999999999998</v>
          </cell>
          <cell r="M9">
            <v>22578.056533333329</v>
          </cell>
          <cell r="N9">
            <v>22578.056533333329</v>
          </cell>
          <cell r="O9">
            <v>1806.2445226666664</v>
          </cell>
          <cell r="P9">
            <v>1806.2445226666664</v>
          </cell>
          <cell r="Q9">
            <v>2297.5359999999996</v>
          </cell>
          <cell r="R9">
            <v>2297.5359999999996</v>
          </cell>
          <cell r="S9">
            <v>8.9951838965822883</v>
          </cell>
          <cell r="T9">
            <v>8.9951838965822883</v>
          </cell>
          <cell r="U9">
            <v>5.8125</v>
          </cell>
          <cell r="V9">
            <v>5.8125</v>
          </cell>
          <cell r="W9" t="str">
            <v>PLASTIC</v>
          </cell>
          <cell r="X9" t="str">
            <v>PLASTIC</v>
          </cell>
          <cell r="Y9">
            <v>1.271996106378781</v>
          </cell>
          <cell r="Z9">
            <v>1.271996106378781</v>
          </cell>
          <cell r="AA9">
            <v>33.126528561086808</v>
          </cell>
          <cell r="AB9">
            <v>33.126528561086808</v>
          </cell>
          <cell r="AC9">
            <v>78.638545454545437</v>
          </cell>
          <cell r="AD9">
            <v>22.700992693431218</v>
          </cell>
          <cell r="AE9">
            <v>22.700992693431218</v>
          </cell>
          <cell r="AF9">
            <v>0.6474874181818181</v>
          </cell>
          <cell r="AG9">
            <v>0.6474874181818181</v>
          </cell>
        </row>
        <row r="10">
          <cell r="A10" t="str">
            <v>SHS30*30*2.6</v>
          </cell>
          <cell r="B10" t="str">
            <v>SHS</v>
          </cell>
          <cell r="C10">
            <v>30</v>
          </cell>
          <cell r="D10">
            <v>30</v>
          </cell>
          <cell r="E10">
            <v>2.6</v>
          </cell>
          <cell r="F10">
            <v>2.6</v>
          </cell>
          <cell r="G10">
            <v>24.8</v>
          </cell>
          <cell r="H10">
            <v>24.8</v>
          </cell>
          <cell r="I10">
            <v>2.2369359999999996</v>
          </cell>
          <cell r="J10">
            <v>284.95999999999992</v>
          </cell>
          <cell r="K10">
            <v>142.47999999999996</v>
          </cell>
          <cell r="L10">
            <v>142.47999999999996</v>
          </cell>
          <cell r="M10">
            <v>35977.149866666659</v>
          </cell>
          <cell r="N10">
            <v>35977.149866666659</v>
          </cell>
          <cell r="O10">
            <v>2398.4766577777773</v>
          </cell>
          <cell r="P10">
            <v>2398.4766577777773</v>
          </cell>
          <cell r="Q10">
            <v>2936.7519999999995</v>
          </cell>
          <cell r="R10">
            <v>2936.7519999999995</v>
          </cell>
          <cell r="S10">
            <v>11.236250857529541</v>
          </cell>
          <cell r="T10">
            <v>11.236250857529541</v>
          </cell>
          <cell r="U10">
            <v>9.5384615384615383</v>
          </cell>
          <cell r="V10">
            <v>9.5384615384615383</v>
          </cell>
          <cell r="W10" t="str">
            <v>PLASTIC</v>
          </cell>
          <cell r="X10" t="str">
            <v>PLASTIC</v>
          </cell>
          <cell r="Y10">
            <v>1.2244238402223777</v>
          </cell>
          <cell r="Z10">
            <v>1.2244238402223777</v>
          </cell>
          <cell r="AA10">
            <v>47.025769859925241</v>
          </cell>
          <cell r="AB10">
            <v>47.025769859925241</v>
          </cell>
          <cell r="AC10">
            <v>80.306909090909059</v>
          </cell>
          <cell r="AD10">
            <v>23.182607790711575</v>
          </cell>
          <cell r="AE10">
            <v>23.182607790711575</v>
          </cell>
          <cell r="AF10">
            <v>0.82763010909090895</v>
          </cell>
          <cell r="AG10">
            <v>0.82763010909090895</v>
          </cell>
        </row>
        <row r="11">
          <cell r="A11" t="str">
            <v>SHS30*30*3.2</v>
          </cell>
          <cell r="B11" t="str">
            <v>SHS</v>
          </cell>
          <cell r="C11">
            <v>30</v>
          </cell>
          <cell r="D11">
            <v>30</v>
          </cell>
          <cell r="E11">
            <v>3.2</v>
          </cell>
          <cell r="F11">
            <v>3.2</v>
          </cell>
          <cell r="G11">
            <v>23.6</v>
          </cell>
          <cell r="H11">
            <v>23.6</v>
          </cell>
          <cell r="I11">
            <v>2.6928639999999997</v>
          </cell>
          <cell r="J11">
            <v>343.03999999999996</v>
          </cell>
          <cell r="K11">
            <v>171.51999999999998</v>
          </cell>
          <cell r="L11">
            <v>171.51999999999998</v>
          </cell>
          <cell r="M11">
            <v>41649.62986666667</v>
          </cell>
          <cell r="N11">
            <v>41649.62986666667</v>
          </cell>
          <cell r="O11">
            <v>2776.6419911111111</v>
          </cell>
          <cell r="P11">
            <v>2776.6419911111111</v>
          </cell>
          <cell r="Q11">
            <v>3463.9359999999997</v>
          </cell>
          <cell r="R11">
            <v>3463.9359999999997</v>
          </cell>
          <cell r="S11">
            <v>11.018771861388789</v>
          </cell>
          <cell r="T11">
            <v>11.018771861388789</v>
          </cell>
          <cell r="U11">
            <v>7.375</v>
          </cell>
          <cell r="V11">
            <v>7.375</v>
          </cell>
          <cell r="W11" t="str">
            <v>PLASTIC</v>
          </cell>
          <cell r="X11" t="str">
            <v>PLASTIC</v>
          </cell>
          <cell r="Y11">
            <v>1.2475270528534572</v>
          </cell>
          <cell r="Z11">
            <v>1.2475270528534572</v>
          </cell>
          <cell r="AA11">
            <v>55.177724897257434</v>
          </cell>
          <cell r="AB11">
            <v>55.177724897257434</v>
          </cell>
          <cell r="AC11">
            <v>96.674909090909068</v>
          </cell>
          <cell r="AD11">
            <v>27.907642393759478</v>
          </cell>
          <cell r="AE11">
            <v>27.907642393759478</v>
          </cell>
          <cell r="AF11">
            <v>0.97620014545454525</v>
          </cell>
          <cell r="AG11">
            <v>0.97620014545454525</v>
          </cell>
        </row>
        <row r="12">
          <cell r="A12" t="str">
            <v>SHS30*30*4</v>
          </cell>
          <cell r="B12" t="str">
            <v>SHS</v>
          </cell>
          <cell r="C12">
            <v>30</v>
          </cell>
          <cell r="D12">
            <v>30</v>
          </cell>
          <cell r="E12">
            <v>4</v>
          </cell>
          <cell r="F12">
            <v>4</v>
          </cell>
          <cell r="G12">
            <v>22</v>
          </cell>
          <cell r="H12">
            <v>22</v>
          </cell>
          <cell r="I12">
            <v>3.2656000000000001</v>
          </cell>
          <cell r="J12">
            <v>416</v>
          </cell>
          <cell r="K12">
            <v>208</v>
          </cell>
          <cell r="L12">
            <v>208</v>
          </cell>
          <cell r="M12">
            <v>47978.666666666672</v>
          </cell>
          <cell r="N12">
            <v>47978.666666666672</v>
          </cell>
          <cell r="O12">
            <v>3198.5777777777776</v>
          </cell>
          <cell r="P12">
            <v>3198.5777777777776</v>
          </cell>
          <cell r="Q12">
            <v>4088</v>
          </cell>
          <cell r="R12">
            <v>4088</v>
          </cell>
          <cell r="S12">
            <v>10.739335795724676</v>
          </cell>
          <cell r="T12">
            <v>10.739335795724676</v>
          </cell>
          <cell r="U12">
            <v>5.5</v>
          </cell>
          <cell r="V12">
            <v>5.5</v>
          </cell>
          <cell r="W12" t="str">
            <v>PLASTIC</v>
          </cell>
          <cell r="X12" t="str">
            <v>PLASTIC</v>
          </cell>
          <cell r="Y12">
            <v>1.2780680302356604</v>
          </cell>
          <cell r="Z12">
            <v>1.2780680302356604</v>
          </cell>
          <cell r="AA12">
            <v>64.623531383429039</v>
          </cell>
          <cell r="AB12">
            <v>64.623531383429039</v>
          </cell>
          <cell r="AC12">
            <v>117.23636363636363</v>
          </cell>
          <cell r="AD12">
            <v>33.843223052133695</v>
          </cell>
          <cell r="AE12">
            <v>33.843223052133695</v>
          </cell>
          <cell r="AF12">
            <v>1.1520727272727274</v>
          </cell>
          <cell r="AG12">
            <v>1.1520727272727274</v>
          </cell>
        </row>
        <row r="13">
          <cell r="A13" t="str">
            <v>SHS32*32*2.6</v>
          </cell>
          <cell r="B13" t="str">
            <v>SHS</v>
          </cell>
          <cell r="C13">
            <v>32</v>
          </cell>
          <cell r="D13">
            <v>32</v>
          </cell>
          <cell r="E13">
            <v>2.6</v>
          </cell>
          <cell r="F13">
            <v>2.6</v>
          </cell>
          <cell r="G13">
            <v>26.8</v>
          </cell>
          <cell r="H13">
            <v>26.8</v>
          </cell>
          <cell r="I13">
            <v>2.4002159999999999</v>
          </cell>
          <cell r="J13">
            <v>305.76</v>
          </cell>
          <cell r="K13">
            <v>152.88</v>
          </cell>
          <cell r="L13">
            <v>152.88</v>
          </cell>
          <cell r="M13">
            <v>44392.275199999989</v>
          </cell>
          <cell r="N13">
            <v>44392.275199999989</v>
          </cell>
          <cell r="O13">
            <v>2774.5171999999993</v>
          </cell>
          <cell r="P13">
            <v>2774.5171999999993</v>
          </cell>
          <cell r="Q13">
            <v>3379.7919999999995</v>
          </cell>
          <cell r="R13">
            <v>3379.7919999999995</v>
          </cell>
          <cell r="S13">
            <v>12.049342997303489</v>
          </cell>
          <cell r="T13">
            <v>12.049342997303489</v>
          </cell>
          <cell r="U13">
            <v>10.307692307692308</v>
          </cell>
          <cell r="V13">
            <v>10.307692307692308</v>
          </cell>
          <cell r="W13" t="str">
            <v>PLASTIC</v>
          </cell>
          <cell r="X13" t="str">
            <v>PLASTIC</v>
          </cell>
          <cell r="Y13">
            <v>1.2181550000843391</v>
          </cell>
          <cell r="Z13">
            <v>1.2181550000843391</v>
          </cell>
          <cell r="AA13">
            <v>54.938999382556766</v>
          </cell>
          <cell r="AB13">
            <v>54.938999382556766</v>
          </cell>
          <cell r="AC13">
            <v>86.168727272727267</v>
          </cell>
          <cell r="AD13">
            <v>24.874768943318266</v>
          </cell>
          <cell r="AE13">
            <v>24.874768943318266</v>
          </cell>
          <cell r="AF13">
            <v>0.95248683636363607</v>
          </cell>
          <cell r="AG13">
            <v>0.95248683636363607</v>
          </cell>
        </row>
        <row r="14">
          <cell r="A14" t="str">
            <v>SHS32*32*3.2</v>
          </cell>
          <cell r="B14" t="str">
            <v>SHS</v>
          </cell>
          <cell r="C14">
            <v>32</v>
          </cell>
          <cell r="D14">
            <v>32</v>
          </cell>
          <cell r="E14">
            <v>3.2</v>
          </cell>
          <cell r="F14">
            <v>3.2</v>
          </cell>
          <cell r="G14">
            <v>25.6</v>
          </cell>
          <cell r="H14">
            <v>25.6</v>
          </cell>
          <cell r="I14">
            <v>2.8938239999999991</v>
          </cell>
          <cell r="J14">
            <v>368.63999999999987</v>
          </cell>
          <cell r="K14">
            <v>184.31999999999994</v>
          </cell>
          <cell r="L14">
            <v>184.31999999999994</v>
          </cell>
          <cell r="M14">
            <v>51589.939199999986</v>
          </cell>
          <cell r="N14">
            <v>51589.939199999986</v>
          </cell>
          <cell r="O14">
            <v>3224.3711999999991</v>
          </cell>
          <cell r="P14">
            <v>3224.3711999999991</v>
          </cell>
          <cell r="Q14">
            <v>3997.695999999999</v>
          </cell>
          <cell r="R14">
            <v>3997.695999999999</v>
          </cell>
          <cell r="S14">
            <v>11.829905606836713</v>
          </cell>
          <cell r="T14">
            <v>11.829905606836713</v>
          </cell>
          <cell r="U14">
            <v>8</v>
          </cell>
          <cell r="V14">
            <v>8</v>
          </cell>
          <cell r="W14" t="str">
            <v>PLASTIC</v>
          </cell>
          <cell r="X14" t="str">
            <v>PLASTIC</v>
          </cell>
          <cell r="Y14">
            <v>1.2398373983739837</v>
          </cell>
          <cell r="Z14">
            <v>1.2398373983739837</v>
          </cell>
          <cell r="AA14">
            <v>64.838280810372581</v>
          </cell>
          <cell r="AB14">
            <v>64.838280810372581</v>
          </cell>
          <cell r="AC14">
            <v>103.8894545454545</v>
          </cell>
          <cell r="AD14">
            <v>29.990302273890777</v>
          </cell>
          <cell r="AE14">
            <v>29.990302273890777</v>
          </cell>
          <cell r="AF14">
            <v>1.126623418181818</v>
          </cell>
          <cell r="AG14">
            <v>1.126623418181818</v>
          </cell>
        </row>
        <row r="15">
          <cell r="A15" t="str">
            <v>SHS32*32*4</v>
          </cell>
          <cell r="B15" t="str">
            <v>SHS</v>
          </cell>
          <cell r="C15">
            <v>32</v>
          </cell>
          <cell r="D15">
            <v>32</v>
          </cell>
          <cell r="E15">
            <v>4</v>
          </cell>
          <cell r="F15">
            <v>4</v>
          </cell>
          <cell r="G15">
            <v>24</v>
          </cell>
          <cell r="H15">
            <v>24</v>
          </cell>
          <cell r="I15">
            <v>3.5167999999999999</v>
          </cell>
          <cell r="J15">
            <v>448</v>
          </cell>
          <cell r="K15">
            <v>224</v>
          </cell>
          <cell r="L15">
            <v>224</v>
          </cell>
          <cell r="M15">
            <v>59733.333333333328</v>
          </cell>
          <cell r="N15">
            <v>59733.333333333328</v>
          </cell>
          <cell r="O15">
            <v>3733.333333333333</v>
          </cell>
          <cell r="P15">
            <v>3733.333333333333</v>
          </cell>
          <cell r="Q15">
            <v>4736</v>
          </cell>
          <cell r="R15">
            <v>4736</v>
          </cell>
          <cell r="S15">
            <v>11.547005383792515</v>
          </cell>
          <cell r="T15">
            <v>11.547005383792515</v>
          </cell>
          <cell r="U15">
            <v>6</v>
          </cell>
          <cell r="V15">
            <v>6</v>
          </cell>
          <cell r="W15" t="str">
            <v>PLASTIC</v>
          </cell>
          <cell r="X15" t="str">
            <v>PLASTIC</v>
          </cell>
          <cell r="Y15">
            <v>1.2685714285714287</v>
          </cell>
          <cell r="Z15">
            <v>1.2685714285714287</v>
          </cell>
          <cell r="AA15">
            <v>76.524749683708606</v>
          </cell>
          <cell r="AB15">
            <v>76.524749683708606</v>
          </cell>
          <cell r="AC15">
            <v>126.25454545454544</v>
          </cell>
          <cell r="AD15">
            <v>36.446547902297823</v>
          </cell>
          <cell r="AE15">
            <v>36.446547902297823</v>
          </cell>
          <cell r="AF15">
            <v>1.3346909090909089</v>
          </cell>
          <cell r="AG15">
            <v>1.3346909090909089</v>
          </cell>
        </row>
        <row r="16">
          <cell r="A16" t="str">
            <v>SHS35*35*2.6</v>
          </cell>
          <cell r="B16" t="str">
            <v>SHS</v>
          </cell>
          <cell r="C16">
            <v>35</v>
          </cell>
          <cell r="D16">
            <v>35</v>
          </cell>
          <cell r="E16">
            <v>2.6</v>
          </cell>
          <cell r="F16">
            <v>2.6</v>
          </cell>
          <cell r="G16">
            <v>29.8</v>
          </cell>
          <cell r="H16">
            <v>29.8</v>
          </cell>
          <cell r="I16">
            <v>2.6451359999999995</v>
          </cell>
          <cell r="J16">
            <v>336.95999999999992</v>
          </cell>
          <cell r="K16">
            <v>168.47999999999996</v>
          </cell>
          <cell r="L16">
            <v>168.47999999999996</v>
          </cell>
          <cell r="M16">
            <v>59334.163199999981</v>
          </cell>
          <cell r="N16">
            <v>59334.163199999981</v>
          </cell>
          <cell r="O16">
            <v>3390.5236114285708</v>
          </cell>
          <cell r="P16">
            <v>3390.5236114285708</v>
          </cell>
          <cell r="Q16">
            <v>4102.851999999999</v>
          </cell>
          <cell r="R16">
            <v>4102.851999999999</v>
          </cell>
          <cell r="S16">
            <v>13.269765132309864</v>
          </cell>
          <cell r="T16">
            <v>13.269765132309864</v>
          </cell>
          <cell r="U16">
            <v>11.461538461538462</v>
          </cell>
          <cell r="V16">
            <v>11.461538461538462</v>
          </cell>
          <cell r="W16" t="str">
            <v>PLASTIC</v>
          </cell>
          <cell r="X16" t="str">
            <v>PLASTIC</v>
          </cell>
          <cell r="Y16">
            <v>1.2100939176976544</v>
          </cell>
          <cell r="Z16">
            <v>1.2100939176976544</v>
          </cell>
          <cell r="AA16">
            <v>66.864349020519711</v>
          </cell>
          <cell r="AB16">
            <v>66.864349020519711</v>
          </cell>
          <cell r="AC16">
            <v>94.961454545454515</v>
          </cell>
          <cell r="AD16">
            <v>27.413010672228292</v>
          </cell>
          <cell r="AE16">
            <v>27.413010672228292</v>
          </cell>
          <cell r="AF16">
            <v>1.1562582909090906</v>
          </cell>
          <cell r="AG16">
            <v>1.1562582909090906</v>
          </cell>
        </row>
        <row r="17">
          <cell r="A17" t="str">
            <v>SHS35*35*3.2</v>
          </cell>
          <cell r="B17" t="str">
            <v>SHS</v>
          </cell>
          <cell r="C17">
            <v>35</v>
          </cell>
          <cell r="D17">
            <v>35</v>
          </cell>
          <cell r="E17">
            <v>3.2</v>
          </cell>
          <cell r="F17">
            <v>3.2</v>
          </cell>
          <cell r="G17">
            <v>28.6</v>
          </cell>
          <cell r="H17">
            <v>28.6</v>
          </cell>
          <cell r="I17">
            <v>3.1952639999999994</v>
          </cell>
          <cell r="J17">
            <v>407.03999999999996</v>
          </cell>
          <cell r="K17">
            <v>203.51999999999998</v>
          </cell>
          <cell r="L17">
            <v>203.51999999999998</v>
          </cell>
          <cell r="M17">
            <v>69297.203199999989</v>
          </cell>
          <cell r="N17">
            <v>69297.203199999989</v>
          </cell>
          <cell r="O17">
            <v>3959.8401828571418</v>
          </cell>
          <cell r="P17">
            <v>3959.8401828571418</v>
          </cell>
          <cell r="Q17">
            <v>4870.3359999999993</v>
          </cell>
          <cell r="R17">
            <v>4870.3359999999993</v>
          </cell>
          <cell r="S17">
            <v>13.047860616463783</v>
          </cell>
          <cell r="T17">
            <v>13.047860616463783</v>
          </cell>
          <cell r="U17">
            <v>8.9375</v>
          </cell>
          <cell r="V17">
            <v>8.9375</v>
          </cell>
          <cell r="W17" t="str">
            <v>PLASTIC</v>
          </cell>
          <cell r="X17" t="str">
            <v>PLASTIC</v>
          </cell>
          <cell r="Y17">
            <v>1.2299324657304498</v>
          </cell>
          <cell r="Z17">
            <v>1.2299324657304498</v>
          </cell>
          <cell r="AA17">
            <v>79.505503641003415</v>
          </cell>
          <cell r="AB17">
            <v>79.505503641003415</v>
          </cell>
          <cell r="AC17">
            <v>114.7112727272727</v>
          </cell>
          <cell r="AD17">
            <v>33.114292094087737</v>
          </cell>
          <cell r="AE17">
            <v>33.114292094087737</v>
          </cell>
          <cell r="AF17">
            <v>1.3725492363636358</v>
          </cell>
          <cell r="AG17">
            <v>1.3725492363636358</v>
          </cell>
        </row>
        <row r="18">
          <cell r="A18" t="str">
            <v>SHS35*35*4</v>
          </cell>
          <cell r="B18" t="str">
            <v>SHS</v>
          </cell>
          <cell r="C18">
            <v>35</v>
          </cell>
          <cell r="D18">
            <v>35</v>
          </cell>
          <cell r="E18">
            <v>4</v>
          </cell>
          <cell r="F18">
            <v>4</v>
          </cell>
          <cell r="G18">
            <v>27</v>
          </cell>
          <cell r="H18">
            <v>27</v>
          </cell>
          <cell r="I18">
            <v>3.8936000000000002</v>
          </cell>
          <cell r="J18">
            <v>496</v>
          </cell>
          <cell r="K18">
            <v>248</v>
          </cell>
          <cell r="L18">
            <v>248</v>
          </cell>
          <cell r="M18">
            <v>80765.333333333328</v>
          </cell>
          <cell r="N18">
            <v>80765.333333333328</v>
          </cell>
          <cell r="O18">
            <v>4615.1619047619042</v>
          </cell>
          <cell r="P18">
            <v>4615.1619047619042</v>
          </cell>
          <cell r="Q18">
            <v>5798</v>
          </cell>
          <cell r="R18">
            <v>5798</v>
          </cell>
          <cell r="S18">
            <v>12.760616495033981</v>
          </cell>
          <cell r="T18">
            <v>12.760616495033981</v>
          </cell>
          <cell r="U18">
            <v>6.75</v>
          </cell>
          <cell r="V18">
            <v>6.75</v>
          </cell>
          <cell r="W18" t="str">
            <v>PLASTIC</v>
          </cell>
          <cell r="X18" t="str">
            <v>PLASTIC</v>
          </cell>
          <cell r="Y18">
            <v>1.2562939545019316</v>
          </cell>
          <cell r="Z18">
            <v>1.2562939545019316</v>
          </cell>
          <cell r="AA18">
            <v>94.787243012488901</v>
          </cell>
          <cell r="AB18">
            <v>94.787243012488901</v>
          </cell>
          <cell r="AC18">
            <v>139.78181818181818</v>
          </cell>
          <cell r="AD18">
            <v>40.351535177544022</v>
          </cell>
          <cell r="AE18">
            <v>40.351535177544022</v>
          </cell>
          <cell r="AF18">
            <v>1.6339818181818182</v>
          </cell>
          <cell r="AG18">
            <v>1.6339818181818182</v>
          </cell>
        </row>
        <row r="19">
          <cell r="A19" t="str">
            <v>SHS38*38*2.6</v>
          </cell>
          <cell r="B19" t="str">
            <v>SHS</v>
          </cell>
          <cell r="C19">
            <v>38</v>
          </cell>
          <cell r="D19">
            <v>38</v>
          </cell>
          <cell r="E19">
            <v>2.6</v>
          </cell>
          <cell r="F19">
            <v>2.6</v>
          </cell>
          <cell r="G19">
            <v>32.799999999999997</v>
          </cell>
          <cell r="H19">
            <v>32.799999999999997</v>
          </cell>
          <cell r="I19">
            <v>2.8900560000000004</v>
          </cell>
          <cell r="J19">
            <v>368.16000000000008</v>
          </cell>
          <cell r="K19">
            <v>184.08000000000004</v>
          </cell>
          <cell r="L19">
            <v>184.08000000000004</v>
          </cell>
          <cell r="M19">
            <v>77308.69120000003</v>
          </cell>
          <cell r="N19">
            <v>77308.69120000003</v>
          </cell>
          <cell r="O19">
            <v>4068.8784842105279</v>
          </cell>
          <cell r="P19">
            <v>4068.8784842105279</v>
          </cell>
          <cell r="Q19">
            <v>4896.112000000001</v>
          </cell>
          <cell r="R19">
            <v>4896.112000000001</v>
          </cell>
          <cell r="S19">
            <v>14.490916695180699</v>
          </cell>
          <cell r="T19">
            <v>14.490916695180699</v>
          </cell>
          <cell r="U19">
            <v>12.615384615384613</v>
          </cell>
          <cell r="V19">
            <v>12.615384615384613</v>
          </cell>
          <cell r="W19" t="str">
            <v>PLASTIC</v>
          </cell>
          <cell r="X19" t="str">
            <v>PLASTIC</v>
          </cell>
          <cell r="Y19">
            <v>1.203307500825987</v>
          </cell>
          <cell r="Z19">
            <v>1.203307500825987</v>
          </cell>
          <cell r="AA19">
            <v>78.506129050442041</v>
          </cell>
          <cell r="AB19">
            <v>78.506129050442041</v>
          </cell>
          <cell r="AC19">
            <v>103.75418181818182</v>
          </cell>
          <cell r="AD19">
            <v>29.95125240113833</v>
          </cell>
          <cell r="AE19">
            <v>29.95125240113833</v>
          </cell>
          <cell r="AF19">
            <v>1.3798133818181819</v>
          </cell>
          <cell r="AG19">
            <v>1.3798133818181819</v>
          </cell>
        </row>
        <row r="20">
          <cell r="A20" t="str">
            <v>SHS38*38*2.9</v>
          </cell>
          <cell r="B20" t="str">
            <v>SHS</v>
          </cell>
          <cell r="C20">
            <v>38</v>
          </cell>
          <cell r="D20">
            <v>38</v>
          </cell>
          <cell r="E20">
            <v>2.9</v>
          </cell>
          <cell r="F20">
            <v>2.9</v>
          </cell>
          <cell r="G20">
            <v>32.200000000000003</v>
          </cell>
          <cell r="H20">
            <v>32.200000000000003</v>
          </cell>
          <cell r="I20">
            <v>3.1962059999999992</v>
          </cell>
          <cell r="J20">
            <v>407.15999999999985</v>
          </cell>
          <cell r="K20">
            <v>203.57999999999993</v>
          </cell>
          <cell r="L20">
            <v>203.57999999999993</v>
          </cell>
          <cell r="M20">
            <v>84174.901199999993</v>
          </cell>
          <cell r="N20">
            <v>84174.901199999993</v>
          </cell>
          <cell r="O20">
            <v>4430.2579578947361</v>
          </cell>
          <cell r="P20">
            <v>4430.2579578947361</v>
          </cell>
          <cell r="Q20">
            <v>5371.4379999999983</v>
          </cell>
          <cell r="R20">
            <v>5371.4379999999983</v>
          </cell>
          <cell r="S20">
            <v>14.378340191644748</v>
          </cell>
          <cell r="T20">
            <v>14.378340191644748</v>
          </cell>
          <cell r="U20">
            <v>11.103448275862071</v>
          </cell>
          <cell r="V20">
            <v>11.103448275862071</v>
          </cell>
          <cell r="W20" t="str">
            <v>PLASTIC</v>
          </cell>
          <cell r="X20" t="str">
            <v>PLASTIC</v>
          </cell>
          <cell r="Y20">
            <v>1.2124436209020462</v>
          </cell>
          <cell r="Z20">
            <v>1.2124436209020462</v>
          </cell>
          <cell r="AA20">
            <v>86.329506820085385</v>
          </cell>
          <cell r="AB20">
            <v>86.329506820085385</v>
          </cell>
          <cell r="AC20">
            <v>114.74509090909085</v>
          </cell>
          <cell r="AD20">
            <v>33.124054562275845</v>
          </cell>
          <cell r="AE20">
            <v>33.124054562275845</v>
          </cell>
          <cell r="AF20">
            <v>1.5137688909090905</v>
          </cell>
          <cell r="AG20">
            <v>1.5137688909090905</v>
          </cell>
        </row>
        <row r="21">
          <cell r="A21" t="str">
            <v>SHS38*38*3.2</v>
          </cell>
          <cell r="B21" t="str">
            <v>SHS</v>
          </cell>
          <cell r="C21">
            <v>38</v>
          </cell>
          <cell r="D21">
            <v>38</v>
          </cell>
          <cell r="E21">
            <v>3.2</v>
          </cell>
          <cell r="F21">
            <v>3.2</v>
          </cell>
          <cell r="G21">
            <v>31.6</v>
          </cell>
          <cell r="H21">
            <v>31.6</v>
          </cell>
          <cell r="I21">
            <v>3.4967039999999994</v>
          </cell>
          <cell r="J21">
            <v>445.43999999999994</v>
          </cell>
          <cell r="K21">
            <v>222.71999999999997</v>
          </cell>
          <cell r="L21">
            <v>222.71999999999997</v>
          </cell>
          <cell r="M21">
            <v>90667.8272</v>
          </cell>
          <cell r="N21">
            <v>90667.8272</v>
          </cell>
          <cell r="O21">
            <v>4771.9909052631583</v>
          </cell>
          <cell r="P21">
            <v>4771.9909052631583</v>
          </cell>
          <cell r="Q21">
            <v>5829.3759999999993</v>
          </cell>
          <cell r="R21">
            <v>5829.3759999999993</v>
          </cell>
          <cell r="S21">
            <v>14.266978189745251</v>
          </cell>
          <cell r="T21">
            <v>14.266978189745251</v>
          </cell>
          <cell r="U21">
            <v>9.875</v>
          </cell>
          <cell r="V21">
            <v>9.875</v>
          </cell>
          <cell r="W21" t="str">
            <v>PLASTIC</v>
          </cell>
          <cell r="X21" t="str">
            <v>PLASTIC</v>
          </cell>
          <cell r="Y21">
            <v>1.221581540226873</v>
          </cell>
          <cell r="Z21">
            <v>1.221581540226873</v>
          </cell>
          <cell r="AA21">
            <v>93.899444505783578</v>
          </cell>
          <cell r="AB21">
            <v>93.899444505783578</v>
          </cell>
          <cell r="AC21">
            <v>125.5330909090909</v>
          </cell>
          <cell r="AD21">
            <v>36.238281914284698</v>
          </cell>
          <cell r="AE21">
            <v>36.238281914284698</v>
          </cell>
          <cell r="AF21">
            <v>1.6428241454545454</v>
          </cell>
          <cell r="AG21">
            <v>1.6428241454545454</v>
          </cell>
        </row>
        <row r="22">
          <cell r="A22" t="str">
            <v>SHS38*38*3.6</v>
          </cell>
          <cell r="B22" t="str">
            <v>SHS</v>
          </cell>
          <cell r="C22">
            <v>38</v>
          </cell>
          <cell r="D22">
            <v>38</v>
          </cell>
          <cell r="E22">
            <v>3.6</v>
          </cell>
          <cell r="F22">
            <v>3.6</v>
          </cell>
          <cell r="G22">
            <v>30.8</v>
          </cell>
          <cell r="H22">
            <v>30.8</v>
          </cell>
          <cell r="I22">
            <v>3.8885759999999991</v>
          </cell>
          <cell r="J22">
            <v>495.3599999999999</v>
          </cell>
          <cell r="K22">
            <v>247.67999999999995</v>
          </cell>
          <cell r="L22">
            <v>247.67999999999995</v>
          </cell>
          <cell r="M22">
            <v>98768.179199999999</v>
          </cell>
          <cell r="N22">
            <v>98768.179199999999</v>
          </cell>
          <cell r="O22">
            <v>5198.3252210526316</v>
          </cell>
          <cell r="P22">
            <v>5198.3252210526316</v>
          </cell>
          <cell r="Q22">
            <v>6413.4719999999988</v>
          </cell>
          <cell r="R22">
            <v>6413.4719999999988</v>
          </cell>
          <cell r="S22">
            <v>14.120434365368039</v>
          </cell>
          <cell r="T22">
            <v>14.120434365368039</v>
          </cell>
          <cell r="U22">
            <v>8.5555555555555554</v>
          </cell>
          <cell r="V22">
            <v>8.5555555555555554</v>
          </cell>
          <cell r="W22" t="str">
            <v>PLASTIC</v>
          </cell>
          <cell r="X22" t="str">
            <v>PLASTIC</v>
          </cell>
          <cell r="Y22">
            <v>1.2337573597792919</v>
          </cell>
          <cell r="Z22">
            <v>1.2337573597792919</v>
          </cell>
          <cell r="AA22">
            <v>103.60045854769014</v>
          </cell>
          <cell r="AB22">
            <v>103.60045854769014</v>
          </cell>
          <cell r="AC22">
            <v>139.60145454545449</v>
          </cell>
          <cell r="AD22">
            <v>40.299468680540734</v>
          </cell>
          <cell r="AE22">
            <v>40.299468680540734</v>
          </cell>
          <cell r="AF22">
            <v>1.8074330181818177</v>
          </cell>
          <cell r="AG22">
            <v>1.8074330181818177</v>
          </cell>
        </row>
        <row r="23">
          <cell r="A23" t="str">
            <v>SHS38*38*4</v>
          </cell>
          <cell r="B23" t="str">
            <v>SHS</v>
          </cell>
          <cell r="C23">
            <v>38</v>
          </cell>
          <cell r="D23">
            <v>38</v>
          </cell>
          <cell r="E23">
            <v>4</v>
          </cell>
          <cell r="F23">
            <v>4</v>
          </cell>
          <cell r="G23">
            <v>30</v>
          </cell>
          <cell r="H23">
            <v>30</v>
          </cell>
          <cell r="I23">
            <v>4.2704000000000004</v>
          </cell>
          <cell r="J23">
            <v>544</v>
          </cell>
          <cell r="K23">
            <v>272</v>
          </cell>
          <cell r="L23">
            <v>272</v>
          </cell>
          <cell r="M23">
            <v>106261.33333333334</v>
          </cell>
          <cell r="N23">
            <v>106261.33333333334</v>
          </cell>
          <cell r="O23">
            <v>5592.7017543859656</v>
          </cell>
          <cell r="P23">
            <v>5592.7017543859656</v>
          </cell>
          <cell r="Q23">
            <v>6968</v>
          </cell>
          <cell r="R23">
            <v>6968</v>
          </cell>
          <cell r="S23">
            <v>13.976170195491086</v>
          </cell>
          <cell r="T23">
            <v>13.976170195491086</v>
          </cell>
          <cell r="U23">
            <v>7.5</v>
          </cell>
          <cell r="V23">
            <v>7.5</v>
          </cell>
          <cell r="W23" t="str">
            <v>PLASTIC</v>
          </cell>
          <cell r="X23" t="str">
            <v>PLASTIC</v>
          </cell>
          <cell r="Y23">
            <v>1.2459094559325434</v>
          </cell>
          <cell r="Z23">
            <v>1.2459094559325434</v>
          </cell>
          <cell r="AA23">
            <v>112.85628247724247</v>
          </cell>
          <cell r="AB23">
            <v>112.85628247724247</v>
          </cell>
          <cell r="AC23">
            <v>153.30909090909088</v>
          </cell>
          <cell r="AD23">
            <v>44.256522452790215</v>
          </cell>
          <cell r="AE23">
            <v>44.256522452790215</v>
          </cell>
          <cell r="AF23">
            <v>1.9637090909090908</v>
          </cell>
          <cell r="AG23">
            <v>1.9637090909090908</v>
          </cell>
        </row>
        <row r="24">
          <cell r="A24" t="str">
            <v>SHS40*40*2.6</v>
          </cell>
          <cell r="B24" t="str">
            <v>SHS</v>
          </cell>
          <cell r="C24">
            <v>40</v>
          </cell>
          <cell r="D24">
            <v>40</v>
          </cell>
          <cell r="E24">
            <v>2.6</v>
          </cell>
          <cell r="F24">
            <v>2.6</v>
          </cell>
          <cell r="G24">
            <v>34.799999999999997</v>
          </cell>
          <cell r="H24">
            <v>34.799999999999997</v>
          </cell>
          <cell r="I24">
            <v>3.053336000000002</v>
          </cell>
          <cell r="J24">
            <v>388.96000000000026</v>
          </cell>
          <cell r="K24">
            <v>194.48000000000013</v>
          </cell>
          <cell r="L24">
            <v>194.48000000000013</v>
          </cell>
          <cell r="M24">
            <v>91115.17653333339</v>
          </cell>
          <cell r="N24">
            <v>91115.17653333339</v>
          </cell>
          <cell r="O24">
            <v>4555.758826666668</v>
          </cell>
          <cell r="P24">
            <v>4555.758826666668</v>
          </cell>
          <cell r="Q24">
            <v>5463.952000000003</v>
          </cell>
          <cell r="R24">
            <v>5463.952000000003</v>
          </cell>
          <cell r="S24">
            <v>15.305336759879978</v>
          </cell>
          <cell r="T24">
            <v>15.305336759879978</v>
          </cell>
          <cell r="U24">
            <v>13.384615384615383</v>
          </cell>
          <cell r="V24">
            <v>13.384615384615383</v>
          </cell>
          <cell r="W24" t="str">
            <v>PLASTIC</v>
          </cell>
          <cell r="X24" t="str">
            <v>PLASTIC</v>
          </cell>
          <cell r="Y24">
            <v>1.1993505819529602</v>
          </cell>
          <cell r="Z24">
            <v>1.1993505819529602</v>
          </cell>
          <cell r="AA24">
            <v>86.025457776570462</v>
          </cell>
          <cell r="AB24">
            <v>86.025457776570462</v>
          </cell>
          <cell r="AC24">
            <v>109.61600000000006</v>
          </cell>
          <cell r="AD24">
            <v>31.643413553745027</v>
          </cell>
          <cell r="AE24">
            <v>31.643413553745027</v>
          </cell>
          <cell r="AF24">
            <v>1.5398410181818187</v>
          </cell>
          <cell r="AG24">
            <v>1.5398410181818187</v>
          </cell>
        </row>
        <row r="25">
          <cell r="A25" t="str">
            <v>SHS40*40*3.2</v>
          </cell>
          <cell r="B25" t="str">
            <v>SHS</v>
          </cell>
          <cell r="C25">
            <v>40</v>
          </cell>
          <cell r="D25">
            <v>40</v>
          </cell>
          <cell r="E25">
            <v>3.2</v>
          </cell>
          <cell r="F25">
            <v>3.2</v>
          </cell>
          <cell r="G25">
            <v>33.6</v>
          </cell>
          <cell r="H25">
            <v>33.6</v>
          </cell>
          <cell r="I25">
            <v>3.6976639999999996</v>
          </cell>
          <cell r="J25">
            <v>471.03999999999996</v>
          </cell>
          <cell r="K25">
            <v>235.51999999999998</v>
          </cell>
          <cell r="L25">
            <v>235.51999999999998</v>
          </cell>
          <cell r="M25">
            <v>107120.77653333332</v>
          </cell>
          <cell r="N25">
            <v>107120.77653333332</v>
          </cell>
          <cell r="O25">
            <v>5356.038826666665</v>
          </cell>
          <cell r="P25">
            <v>5356.038826666665</v>
          </cell>
          <cell r="Q25">
            <v>6516.735999999999</v>
          </cell>
          <cell r="R25">
            <v>6516.735999999999</v>
          </cell>
          <cell r="S25">
            <v>15.080229883305272</v>
          </cell>
          <cell r="T25">
            <v>15.080229883305272</v>
          </cell>
          <cell r="U25">
            <v>10.5</v>
          </cell>
          <cell r="V25">
            <v>10.5</v>
          </cell>
          <cell r="W25" t="str">
            <v>PLASTIC</v>
          </cell>
          <cell r="X25" t="str">
            <v>PLASTIC</v>
          </cell>
          <cell r="Y25">
            <v>1.2167081328003917</v>
          </cell>
          <cell r="Z25">
            <v>1.2167081328003917</v>
          </cell>
          <cell r="AA25">
            <v>103.21212143524642</v>
          </cell>
          <cell r="AB25">
            <v>103.21212143524642</v>
          </cell>
          <cell r="AC25">
            <v>132.74763636363636</v>
          </cell>
          <cell r="AD25">
            <v>38.320941794416001</v>
          </cell>
          <cell r="AE25">
            <v>38.320941794416001</v>
          </cell>
          <cell r="AF25">
            <v>1.8365346909090905</v>
          </cell>
          <cell r="AG25">
            <v>1.8365346909090905</v>
          </cell>
        </row>
        <row r="26">
          <cell r="A26" t="str">
            <v>SHS40*40*3.6</v>
          </cell>
          <cell r="B26" t="str">
            <v>SHS</v>
          </cell>
          <cell r="C26">
            <v>40</v>
          </cell>
          <cell r="D26">
            <v>40</v>
          </cell>
          <cell r="E26">
            <v>3.6</v>
          </cell>
          <cell r="F26">
            <v>3.6</v>
          </cell>
          <cell r="G26">
            <v>32.799999999999997</v>
          </cell>
          <cell r="H26">
            <v>32.799999999999997</v>
          </cell>
          <cell r="I26">
            <v>4.1146560000000001</v>
          </cell>
          <cell r="J26">
            <v>524.16000000000008</v>
          </cell>
          <cell r="K26">
            <v>262.08000000000004</v>
          </cell>
          <cell r="L26">
            <v>262.08000000000004</v>
          </cell>
          <cell r="M26">
            <v>116880.69120000003</v>
          </cell>
          <cell r="N26">
            <v>116880.69120000003</v>
          </cell>
          <cell r="O26">
            <v>5844.0345600000001</v>
          </cell>
          <cell r="P26">
            <v>5844.0345600000001</v>
          </cell>
          <cell r="Q26">
            <v>7178.112000000001</v>
          </cell>
          <cell r="R26">
            <v>7178.112000000001</v>
          </cell>
          <cell r="S26">
            <v>14.932738083374618</v>
          </cell>
          <cell r="T26">
            <v>14.932738083374618</v>
          </cell>
          <cell r="U26">
            <v>9.1111111111111107</v>
          </cell>
          <cell r="V26">
            <v>9.1111111111111107</v>
          </cell>
          <cell r="W26" t="str">
            <v>PLASTIC</v>
          </cell>
          <cell r="X26" t="str">
            <v>PLASTIC</v>
          </cell>
          <cell r="Y26">
            <v>1.2282802105810957</v>
          </cell>
          <cell r="Z26">
            <v>1.2282802105810957</v>
          </cell>
          <cell r="AA26">
            <v>114.1173911273808</v>
          </cell>
          <cell r="AB26">
            <v>114.1173911273808</v>
          </cell>
          <cell r="AC26">
            <v>147.71781818181822</v>
          </cell>
          <cell r="AD26">
            <v>42.642461045688471</v>
          </cell>
          <cell r="AE26">
            <v>42.642461045688471</v>
          </cell>
          <cell r="AF26">
            <v>2.0229224727272728</v>
          </cell>
          <cell r="AG26">
            <v>2.0229224727272728</v>
          </cell>
        </row>
        <row r="27">
          <cell r="A27" t="str">
            <v>SHS40*40*4</v>
          </cell>
          <cell r="B27" t="str">
            <v>SHS</v>
          </cell>
          <cell r="C27">
            <v>40</v>
          </cell>
          <cell r="D27">
            <v>40</v>
          </cell>
          <cell r="E27">
            <v>4</v>
          </cell>
          <cell r="F27">
            <v>4</v>
          </cell>
          <cell r="G27">
            <v>32</v>
          </cell>
          <cell r="H27">
            <v>32</v>
          </cell>
          <cell r="I27">
            <v>4.5216000000000003</v>
          </cell>
          <cell r="J27">
            <v>576</v>
          </cell>
          <cell r="K27">
            <v>288</v>
          </cell>
          <cell r="L27">
            <v>288</v>
          </cell>
          <cell r="M27">
            <v>125952.00000000001</v>
          </cell>
          <cell r="N27">
            <v>125952.00000000001</v>
          </cell>
          <cell r="O27">
            <v>6297.5999999999995</v>
          </cell>
          <cell r="P27">
            <v>6297.5999999999995</v>
          </cell>
          <cell r="Q27">
            <v>7808</v>
          </cell>
          <cell r="R27">
            <v>7808</v>
          </cell>
          <cell r="S27">
            <v>14.78738200854589</v>
          </cell>
          <cell r="T27">
            <v>14.78738200854589</v>
          </cell>
          <cell r="U27">
            <v>8</v>
          </cell>
          <cell r="V27">
            <v>8</v>
          </cell>
          <cell r="W27" t="str">
            <v>PLASTIC</v>
          </cell>
          <cell r="X27" t="str">
            <v>PLASTIC</v>
          </cell>
          <cell r="Y27">
            <v>1.2398373983739839</v>
          </cell>
          <cell r="Z27">
            <v>1.2398373983739839</v>
          </cell>
          <cell r="AA27">
            <v>124.5828219743935</v>
          </cell>
          <cell r="AB27">
            <v>124.5828219743935</v>
          </cell>
          <cell r="AC27">
            <v>162.32727272727271</v>
          </cell>
          <cell r="AD27">
            <v>46.85984730295435</v>
          </cell>
          <cell r="AE27">
            <v>46.85984730295435</v>
          </cell>
          <cell r="AF27">
            <v>2.2004363636363631</v>
          </cell>
          <cell r="AG27">
            <v>2.2004363636363631</v>
          </cell>
        </row>
        <row r="28">
          <cell r="A28" t="str">
            <v>SHS45*45*2.6</v>
          </cell>
          <cell r="B28" t="str">
            <v>SHS</v>
          </cell>
          <cell r="C28">
            <v>45</v>
          </cell>
          <cell r="D28">
            <v>45</v>
          </cell>
          <cell r="E28">
            <v>2.6</v>
          </cell>
          <cell r="F28">
            <v>2.6</v>
          </cell>
          <cell r="G28">
            <v>39.799999999999997</v>
          </cell>
          <cell r="H28">
            <v>39.799999999999997</v>
          </cell>
          <cell r="I28">
            <v>3.4615360000000019</v>
          </cell>
          <cell r="J28">
            <v>440.96000000000026</v>
          </cell>
          <cell r="K28">
            <v>220.48000000000013</v>
          </cell>
          <cell r="L28">
            <v>220.48000000000013</v>
          </cell>
          <cell r="M28">
            <v>132620.18986666671</v>
          </cell>
          <cell r="N28">
            <v>132620.18986666671</v>
          </cell>
          <cell r="O28">
            <v>5894.2306607407427</v>
          </cell>
          <cell r="P28">
            <v>5894.2306607407427</v>
          </cell>
          <cell r="Q28">
            <v>7020.0520000000033</v>
          </cell>
          <cell r="R28">
            <v>7020.0520000000033</v>
          </cell>
          <cell r="S28">
            <v>17.342241300746949</v>
          </cell>
          <cell r="T28">
            <v>17.342241300746949</v>
          </cell>
          <cell r="U28">
            <v>15.307692307692307</v>
          </cell>
          <cell r="V28">
            <v>15.307692307692307</v>
          </cell>
          <cell r="W28" t="str">
            <v>PLASTIC</v>
          </cell>
          <cell r="X28" t="str">
            <v>PLASTIC</v>
          </cell>
          <cell r="Y28">
            <v>1.1910039501436436</v>
          </cell>
          <cell r="Z28">
            <v>1.1910039501436436</v>
          </cell>
          <cell r="AA28">
            <v>103.99757506878112</v>
          </cell>
          <cell r="AB28">
            <v>103.99757506878112</v>
          </cell>
          <cell r="AC28">
            <v>124.27054545454553</v>
          </cell>
          <cell r="AD28">
            <v>35.873816435261745</v>
          </cell>
          <cell r="AE28">
            <v>35.873816435261745</v>
          </cell>
          <cell r="AF28">
            <v>1.9783782909090917</v>
          </cell>
          <cell r="AG28">
            <v>1.9783782909090917</v>
          </cell>
        </row>
        <row r="29">
          <cell r="A29" t="str">
            <v>SHS45*45*2.9</v>
          </cell>
          <cell r="B29" t="str">
            <v>SHS</v>
          </cell>
          <cell r="C29">
            <v>45</v>
          </cell>
          <cell r="D29">
            <v>45</v>
          </cell>
          <cell r="E29">
            <v>2.9</v>
          </cell>
          <cell r="F29">
            <v>2.9</v>
          </cell>
          <cell r="G29">
            <v>39.200000000000003</v>
          </cell>
          <cell r="H29">
            <v>39.200000000000003</v>
          </cell>
          <cell r="I29">
            <v>3.8336259999999971</v>
          </cell>
          <cell r="J29">
            <v>488.35999999999967</v>
          </cell>
          <cell r="K29">
            <v>244.17999999999984</v>
          </cell>
          <cell r="L29">
            <v>244.17999999999984</v>
          </cell>
          <cell r="M29">
            <v>144946.87586666658</v>
          </cell>
          <cell r="N29">
            <v>144946.87586666658</v>
          </cell>
          <cell r="O29">
            <v>6442.0833718518479</v>
          </cell>
          <cell r="P29">
            <v>6442.0833718518479</v>
          </cell>
          <cell r="Q29">
            <v>7722.1779999999962</v>
          </cell>
          <cell r="R29">
            <v>7722.1779999999962</v>
          </cell>
          <cell r="S29">
            <v>17.227981116002343</v>
          </cell>
          <cell r="T29">
            <v>17.227981116002343</v>
          </cell>
          <cell r="U29">
            <v>13.517241379310347</v>
          </cell>
          <cell r="V29">
            <v>13.517241379310347</v>
          </cell>
          <cell r="W29" t="str">
            <v>PLASTIC</v>
          </cell>
          <cell r="X29" t="str">
            <v>PLASTIC</v>
          </cell>
          <cell r="Y29">
            <v>1.1987081747096624</v>
          </cell>
          <cell r="Z29">
            <v>1.1987081747096624</v>
          </cell>
          <cell r="AA29">
            <v>114.85030131896104</v>
          </cell>
          <cell r="AB29">
            <v>114.85030131896104</v>
          </cell>
          <cell r="AC29">
            <v>137.62872727272716</v>
          </cell>
          <cell r="AD29">
            <v>39.729991369567308</v>
          </cell>
          <cell r="AE29">
            <v>39.729991369567308</v>
          </cell>
          <cell r="AF29">
            <v>2.1762501636363623</v>
          </cell>
          <cell r="AG29">
            <v>2.1762501636363623</v>
          </cell>
        </row>
        <row r="30">
          <cell r="A30" t="str">
            <v>SHS45*45*3.2</v>
          </cell>
          <cell r="B30" t="str">
            <v>SHS</v>
          </cell>
          <cell r="C30">
            <v>45</v>
          </cell>
          <cell r="D30">
            <v>45</v>
          </cell>
          <cell r="E30">
            <v>3.2</v>
          </cell>
          <cell r="F30">
            <v>3.2</v>
          </cell>
          <cell r="G30">
            <v>38.6</v>
          </cell>
          <cell r="H30">
            <v>38.6</v>
          </cell>
          <cell r="I30">
            <v>4.2000640000000002</v>
          </cell>
          <cell r="J30">
            <v>535.04</v>
          </cell>
          <cell r="K30">
            <v>267.52</v>
          </cell>
          <cell r="L30">
            <v>267.52</v>
          </cell>
          <cell r="M30">
            <v>156720.34986666663</v>
          </cell>
          <cell r="N30">
            <v>156720.34986666663</v>
          </cell>
          <cell r="O30">
            <v>6965.3488829629623</v>
          </cell>
          <cell r="P30">
            <v>6965.3488829629623</v>
          </cell>
          <cell r="Q30">
            <v>8403.1359999999986</v>
          </cell>
          <cell r="R30">
            <v>8403.1359999999986</v>
          </cell>
          <cell r="S30">
            <v>17.114711021029052</v>
          </cell>
          <cell r="T30">
            <v>17.114711021029052</v>
          </cell>
          <cell r="U30">
            <v>12.0625</v>
          </cell>
          <cell r="V30">
            <v>12.0625</v>
          </cell>
          <cell r="W30" t="str">
            <v>PLASTIC</v>
          </cell>
          <cell r="X30" t="str">
            <v>PLASTIC</v>
          </cell>
          <cell r="Y30">
            <v>1.2064199713748469</v>
          </cell>
          <cell r="Z30">
            <v>1.2064199713748469</v>
          </cell>
          <cell r="AA30">
            <v>125.46567176528362</v>
          </cell>
          <cell r="AB30">
            <v>125.46567176528362</v>
          </cell>
          <cell r="AC30">
            <v>150.78399999999996</v>
          </cell>
          <cell r="AD30">
            <v>43.527591494744264</v>
          </cell>
          <cell r="AE30">
            <v>43.527591494744264</v>
          </cell>
          <cell r="AF30">
            <v>2.3681565090909089</v>
          </cell>
          <cell r="AG30">
            <v>2.3681565090909089</v>
          </cell>
        </row>
        <row r="31">
          <cell r="A31" t="str">
            <v>SHS45*45*3.6</v>
          </cell>
          <cell r="B31" t="str">
            <v>SHS</v>
          </cell>
          <cell r="C31">
            <v>45</v>
          </cell>
          <cell r="D31">
            <v>45</v>
          </cell>
          <cell r="E31">
            <v>3.6</v>
          </cell>
          <cell r="F31">
            <v>3.6</v>
          </cell>
          <cell r="G31">
            <v>37.799999999999997</v>
          </cell>
          <cell r="H31">
            <v>37.799999999999997</v>
          </cell>
          <cell r="I31">
            <v>4.6798560000000027</v>
          </cell>
          <cell r="J31">
            <v>596.16000000000031</v>
          </cell>
          <cell r="K31">
            <v>298.08000000000015</v>
          </cell>
          <cell r="L31">
            <v>298.08000000000015</v>
          </cell>
          <cell r="M31">
            <v>171586.77120000005</v>
          </cell>
          <cell r="N31">
            <v>171586.77120000005</v>
          </cell>
          <cell r="O31">
            <v>7626.0787200000022</v>
          </cell>
          <cell r="P31">
            <v>7626.0787200000022</v>
          </cell>
          <cell r="Q31">
            <v>9278.7120000000032</v>
          </cell>
          <cell r="R31">
            <v>9278.7120000000032</v>
          </cell>
          <cell r="S31">
            <v>16.96525861871843</v>
          </cell>
          <cell r="T31">
            <v>16.96525861871843</v>
          </cell>
          <cell r="U31">
            <v>10.499999999999998</v>
          </cell>
          <cell r="V31">
            <v>10.499999999999998</v>
          </cell>
          <cell r="W31" t="str">
            <v>PLASTIC</v>
          </cell>
          <cell r="X31" t="str">
            <v>PLASTIC</v>
          </cell>
          <cell r="Y31">
            <v>1.2167081328003917</v>
          </cell>
          <cell r="Z31">
            <v>1.2167081328003917</v>
          </cell>
          <cell r="AA31">
            <v>139.25054600245136</v>
          </cell>
          <cell r="AB31">
            <v>139.25054600245136</v>
          </cell>
          <cell r="AC31">
            <v>168.00872727272736</v>
          </cell>
          <cell r="AD31">
            <v>48.499941958557777</v>
          </cell>
          <cell r="AE31">
            <v>48.499941958557777</v>
          </cell>
          <cell r="AF31">
            <v>2.614909745454546</v>
          </cell>
          <cell r="AG31">
            <v>2.614909745454546</v>
          </cell>
        </row>
        <row r="32">
          <cell r="A32" t="str">
            <v>SHS45*45*4.5</v>
          </cell>
          <cell r="B32" t="str">
            <v>SHS</v>
          </cell>
          <cell r="C32">
            <v>45</v>
          </cell>
          <cell r="D32">
            <v>45</v>
          </cell>
          <cell r="E32">
            <v>4.5</v>
          </cell>
          <cell r="F32">
            <v>4.5</v>
          </cell>
          <cell r="G32">
            <v>36</v>
          </cell>
          <cell r="H32">
            <v>36</v>
          </cell>
          <cell r="I32">
            <v>5.7226499999999998</v>
          </cell>
          <cell r="J32">
            <v>729</v>
          </cell>
          <cell r="K32">
            <v>364.5</v>
          </cell>
          <cell r="L32">
            <v>364.5</v>
          </cell>
          <cell r="M32">
            <v>201750.75</v>
          </cell>
          <cell r="N32">
            <v>201750.75</v>
          </cell>
          <cell r="O32">
            <v>8966.7000000000007</v>
          </cell>
          <cell r="P32">
            <v>8966.7000000000007</v>
          </cell>
          <cell r="Q32">
            <v>11117.25</v>
          </cell>
          <cell r="R32">
            <v>11117.25</v>
          </cell>
          <cell r="S32">
            <v>16.635804759614125</v>
          </cell>
          <cell r="T32">
            <v>16.635804759614125</v>
          </cell>
          <cell r="U32">
            <v>8</v>
          </cell>
          <cell r="V32">
            <v>8</v>
          </cell>
          <cell r="W32" t="str">
            <v>PLASTIC</v>
          </cell>
          <cell r="X32" t="str">
            <v>PLASTIC</v>
          </cell>
          <cell r="Y32">
            <v>1.2398373983739837</v>
          </cell>
          <cell r="Z32">
            <v>1.2398373983739837</v>
          </cell>
          <cell r="AA32">
            <v>168.72789185966874</v>
          </cell>
          <cell r="AB32">
            <v>168.72789185966874</v>
          </cell>
          <cell r="AC32">
            <v>205.44545454545454</v>
          </cell>
          <cell r="AD32">
            <v>59.306994242801601</v>
          </cell>
          <cell r="AE32">
            <v>59.306994242801601</v>
          </cell>
          <cell r="AF32">
            <v>3.1330431818181816</v>
          </cell>
          <cell r="AG32">
            <v>3.1330431818181816</v>
          </cell>
        </row>
        <row r="33">
          <cell r="A33" t="str">
            <v>SHS49.5*49.5*2.9</v>
          </cell>
          <cell r="B33" t="str">
            <v>SHS</v>
          </cell>
          <cell r="C33">
            <v>49.5</v>
          </cell>
          <cell r="D33">
            <v>49.5</v>
          </cell>
          <cell r="E33">
            <v>2.9</v>
          </cell>
          <cell r="F33">
            <v>2.9</v>
          </cell>
          <cell r="G33">
            <v>43.7</v>
          </cell>
          <cell r="H33">
            <v>43.7</v>
          </cell>
          <cell r="I33">
            <v>4.2433959999999979</v>
          </cell>
          <cell r="J33">
            <v>540.55999999999972</v>
          </cell>
          <cell r="K33">
            <v>270.27999999999986</v>
          </cell>
          <cell r="L33">
            <v>270.27999999999986</v>
          </cell>
          <cell r="M33">
            <v>196400.76386666653</v>
          </cell>
          <cell r="N33">
            <v>196400.76386666653</v>
          </cell>
          <cell r="O33">
            <v>7935.3843986531938</v>
          </cell>
          <cell r="P33">
            <v>7935.3843986531938</v>
          </cell>
          <cell r="Q33">
            <v>9458.4804999999942</v>
          </cell>
          <cell r="R33">
            <v>9458.4804999999942</v>
          </cell>
          <cell r="S33">
            <v>19.061173451110854</v>
          </cell>
          <cell r="T33">
            <v>19.061173451110854</v>
          </cell>
          <cell r="U33">
            <v>15.068965517241381</v>
          </cell>
          <cell r="V33">
            <v>15.068965517241381</v>
          </cell>
          <cell r="W33" t="str">
            <v>PLASTIC</v>
          </cell>
          <cell r="X33" t="str">
            <v>PLASTIC</v>
          </cell>
          <cell r="Y33">
            <v>1.1919372805185471</v>
          </cell>
          <cell r="Z33">
            <v>1.1919372805185471</v>
          </cell>
          <cell r="AA33">
            <v>132.05267971398797</v>
          </cell>
          <cell r="AB33">
            <v>132.05267971398797</v>
          </cell>
          <cell r="AC33">
            <v>152.33963636363626</v>
          </cell>
          <cell r="AD33">
            <v>43.976665031397552</v>
          </cell>
          <cell r="AE33">
            <v>43.976665031397552</v>
          </cell>
          <cell r="AF33">
            <v>2.6655717772727257</v>
          </cell>
          <cell r="AG33">
            <v>2.6655717772727257</v>
          </cell>
        </row>
        <row r="34">
          <cell r="A34" t="str">
            <v>SHS49.5*49.5*3.6</v>
          </cell>
          <cell r="B34" t="str">
            <v>SHS</v>
          </cell>
          <cell r="C34">
            <v>49.5</v>
          </cell>
          <cell r="D34">
            <v>49.5</v>
          </cell>
          <cell r="E34">
            <v>3.6</v>
          </cell>
          <cell r="F34">
            <v>3.6</v>
          </cell>
          <cell r="G34">
            <v>42.3</v>
          </cell>
          <cell r="H34">
            <v>42.3</v>
          </cell>
          <cell r="I34">
            <v>5.1885360000000018</v>
          </cell>
          <cell r="J34">
            <v>660.96000000000026</v>
          </cell>
          <cell r="K34">
            <v>330.48000000000013</v>
          </cell>
          <cell r="L34">
            <v>330.48000000000013</v>
          </cell>
          <cell r="M34">
            <v>233513.86320000008</v>
          </cell>
          <cell r="N34">
            <v>233513.86320000008</v>
          </cell>
          <cell r="O34">
            <v>9434.903563636366</v>
          </cell>
          <cell r="P34">
            <v>9434.903563636366</v>
          </cell>
          <cell r="Q34">
            <v>11400.102000000003</v>
          </cell>
          <cell r="R34">
            <v>11400.102000000003</v>
          </cell>
          <cell r="S34">
            <v>18.796143221416461</v>
          </cell>
          <cell r="T34">
            <v>18.796143221416461</v>
          </cell>
          <cell r="U34">
            <v>11.749999999999998</v>
          </cell>
          <cell r="V34">
            <v>11.749999999999998</v>
          </cell>
          <cell r="W34" t="str">
            <v>PLASTIC</v>
          </cell>
          <cell r="X34" t="str">
            <v>PLASTIC</v>
          </cell>
          <cell r="Y34">
            <v>1.2082902515228484</v>
          </cell>
          <cell r="Z34">
            <v>1.2082902515228484</v>
          </cell>
          <cell r="AA34">
            <v>160.71757538138311</v>
          </cell>
          <cell r="AB34">
            <v>160.71757538138311</v>
          </cell>
          <cell r="AC34">
            <v>186.27054545454553</v>
          </cell>
          <cell r="AD34">
            <v>53.771674780140145</v>
          </cell>
          <cell r="AE34">
            <v>53.771674780140145</v>
          </cell>
          <cell r="AF34">
            <v>3.2127560181818184</v>
          </cell>
          <cell r="AG34">
            <v>3.2127560181818184</v>
          </cell>
        </row>
        <row r="35">
          <cell r="A35" t="str">
            <v>SHS49.5*49.5*4.5</v>
          </cell>
          <cell r="B35" t="str">
            <v>SHS</v>
          </cell>
          <cell r="C35">
            <v>49.5</v>
          </cell>
          <cell r="D35">
            <v>49.5</v>
          </cell>
          <cell r="E35">
            <v>4.5</v>
          </cell>
          <cell r="F35">
            <v>4.5</v>
          </cell>
          <cell r="G35">
            <v>40.5</v>
          </cell>
          <cell r="H35">
            <v>40.5</v>
          </cell>
          <cell r="I35">
            <v>6.3585000000000003</v>
          </cell>
          <cell r="J35">
            <v>810</v>
          </cell>
          <cell r="K35">
            <v>405</v>
          </cell>
          <cell r="L35">
            <v>405</v>
          </cell>
          <cell r="M35">
            <v>276108.75</v>
          </cell>
          <cell r="N35">
            <v>276108.75</v>
          </cell>
          <cell r="O35">
            <v>11155.90909090909</v>
          </cell>
          <cell r="P35">
            <v>11155.90909090909</v>
          </cell>
          <cell r="Q35">
            <v>13714.3125</v>
          </cell>
          <cell r="R35">
            <v>13714.3125</v>
          </cell>
          <cell r="S35">
            <v>18.462800437636755</v>
          </cell>
          <cell r="T35">
            <v>18.462800437636755</v>
          </cell>
          <cell r="U35">
            <v>9</v>
          </cell>
          <cell r="V35">
            <v>9</v>
          </cell>
          <cell r="W35" t="str">
            <v>PLASTIC</v>
          </cell>
          <cell r="X35" t="str">
            <v>PLASTIC</v>
          </cell>
          <cell r="Y35">
            <v>1.229331683168317</v>
          </cell>
          <cell r="Z35">
            <v>1.229331683168317</v>
          </cell>
          <cell r="AA35">
            <v>195.7407893768997</v>
          </cell>
          <cell r="AB35">
            <v>195.7407893768997</v>
          </cell>
          <cell r="AC35">
            <v>228.27272727272725</v>
          </cell>
          <cell r="AD35">
            <v>65.896660269779559</v>
          </cell>
          <cell r="AE35">
            <v>65.896660269779559</v>
          </cell>
          <cell r="AF35">
            <v>3.8649426136363632</v>
          </cell>
          <cell r="AG35">
            <v>3.8649426136363632</v>
          </cell>
        </row>
        <row r="36">
          <cell r="A36" t="str">
            <v>SHS63.5*63.5*3.2</v>
          </cell>
          <cell r="B36" t="str">
            <v>SHS</v>
          </cell>
          <cell r="C36">
            <v>63.5</v>
          </cell>
          <cell r="D36">
            <v>63.5</v>
          </cell>
          <cell r="E36">
            <v>3.2</v>
          </cell>
          <cell r="F36">
            <v>3.2</v>
          </cell>
          <cell r="G36">
            <v>57.1</v>
          </cell>
          <cell r="H36">
            <v>57.1</v>
          </cell>
          <cell r="I36">
            <v>6.0589439999999968</v>
          </cell>
          <cell r="J36">
            <v>771.83999999999969</v>
          </cell>
          <cell r="K36">
            <v>385.91999999999985</v>
          </cell>
          <cell r="L36">
            <v>385.91999999999985</v>
          </cell>
          <cell r="M36">
            <v>469063.89119999972</v>
          </cell>
          <cell r="N36">
            <v>469063.89119999972</v>
          </cell>
          <cell r="O36">
            <v>14773.665864566927</v>
          </cell>
          <cell r="P36">
            <v>14773.665864566927</v>
          </cell>
          <cell r="Q36">
            <v>17469.615999999995</v>
          </cell>
          <cell r="R36">
            <v>17469.615999999995</v>
          </cell>
          <cell r="S36">
            <v>24.65201141218839</v>
          </cell>
          <cell r="T36">
            <v>24.65201141218839</v>
          </cell>
          <cell r="U36">
            <v>17.84375</v>
          </cell>
          <cell r="V36">
            <v>17.84375</v>
          </cell>
          <cell r="W36" t="str">
            <v>PLASTIC</v>
          </cell>
          <cell r="X36" t="str">
            <v>PLASTIC</v>
          </cell>
          <cell r="Y36">
            <v>1.1824834919205136</v>
          </cell>
          <cell r="Z36">
            <v>1.1824834919205136</v>
          </cell>
          <cell r="AA36">
            <v>200.47824633089087</v>
          </cell>
          <cell r="AB36">
            <v>200.47824633089087</v>
          </cell>
          <cell r="AC36">
            <v>217.51854545454535</v>
          </cell>
          <cell r="AD36">
            <v>62.792195385958806</v>
          </cell>
          <cell r="AE36">
            <v>62.792195385958806</v>
          </cell>
          <cell r="AF36">
            <v>4.9232554181818164</v>
          </cell>
          <cell r="AG36">
            <v>4.9232554181818164</v>
          </cell>
        </row>
        <row r="37">
          <cell r="A37" t="str">
            <v>SHS63.5*63.5*3.6</v>
          </cell>
          <cell r="B37" t="str">
            <v>SHS</v>
          </cell>
          <cell r="C37">
            <v>63.5</v>
          </cell>
          <cell r="D37">
            <v>63.5</v>
          </cell>
          <cell r="E37">
            <v>3.6</v>
          </cell>
          <cell r="F37">
            <v>3.6</v>
          </cell>
          <cell r="G37">
            <v>56.3</v>
          </cell>
          <cell r="H37">
            <v>56.3</v>
          </cell>
          <cell r="I37">
            <v>6.7710960000000027</v>
          </cell>
          <cell r="J37">
            <v>862.5600000000004</v>
          </cell>
          <cell r="K37">
            <v>431.2800000000002</v>
          </cell>
          <cell r="L37">
            <v>431.2800000000002</v>
          </cell>
          <cell r="M37">
            <v>517675.44720000017</v>
          </cell>
          <cell r="N37">
            <v>517675.44720000017</v>
          </cell>
          <cell r="O37">
            <v>16304.7384944882</v>
          </cell>
          <cell r="P37">
            <v>16304.7384944882</v>
          </cell>
          <cell r="Q37">
            <v>19398.582000000009</v>
          </cell>
          <cell r="R37">
            <v>19398.582000000009</v>
          </cell>
          <cell r="S37">
            <v>24.498197212584166</v>
          </cell>
          <cell r="T37">
            <v>24.498197212584166</v>
          </cell>
          <cell r="U37">
            <v>15.638888888888888</v>
          </cell>
          <cell r="V37">
            <v>15.638888888888888</v>
          </cell>
          <cell r="W37" t="str">
            <v>PLASTIC</v>
          </cell>
          <cell r="X37" t="str">
            <v>PLASTIC</v>
          </cell>
          <cell r="Y37">
            <v>1.1897511883773959</v>
          </cell>
          <cell r="Z37">
            <v>1.1897511883773959</v>
          </cell>
          <cell r="AA37">
            <v>223.7965980240217</v>
          </cell>
          <cell r="AB37">
            <v>223.7965980240217</v>
          </cell>
          <cell r="AC37">
            <v>243.08509090909104</v>
          </cell>
          <cell r="AD37">
            <v>70.172621336174188</v>
          </cell>
          <cell r="AE37">
            <v>70.172621336174188</v>
          </cell>
          <cell r="AF37">
            <v>5.4668731090909111</v>
          </cell>
          <cell r="AG37">
            <v>5.4668731090909111</v>
          </cell>
        </row>
        <row r="38">
          <cell r="A38" t="str">
            <v>SHS63.5*63.5*4.5</v>
          </cell>
          <cell r="B38" t="str">
            <v>SHS</v>
          </cell>
          <cell r="C38">
            <v>63.5</v>
          </cell>
          <cell r="D38">
            <v>63.5</v>
          </cell>
          <cell r="E38">
            <v>4.5</v>
          </cell>
          <cell r="F38">
            <v>4.5</v>
          </cell>
          <cell r="G38">
            <v>54.5</v>
          </cell>
          <cell r="H38">
            <v>54.5</v>
          </cell>
          <cell r="I38">
            <v>8.3367000000000004</v>
          </cell>
          <cell r="J38">
            <v>1062</v>
          </cell>
          <cell r="K38">
            <v>531</v>
          </cell>
          <cell r="L38">
            <v>531</v>
          </cell>
          <cell r="M38">
            <v>619721.24999999988</v>
          </cell>
          <cell r="N38">
            <v>619721.24999999988</v>
          </cell>
          <cell r="O38">
            <v>19518.779527559058</v>
          </cell>
          <cell r="P38">
            <v>19518.779527559058</v>
          </cell>
          <cell r="Q38">
            <v>23542.3125</v>
          </cell>
          <cell r="R38">
            <v>23542.3125</v>
          </cell>
          <cell r="S38">
            <v>24.156607101715807</v>
          </cell>
          <cell r="T38">
            <v>24.156607101715807</v>
          </cell>
          <cell r="U38">
            <v>12.111111111111111</v>
          </cell>
          <cell r="V38">
            <v>12.111111111111111</v>
          </cell>
          <cell r="W38" t="str">
            <v>PLASTIC</v>
          </cell>
          <cell r="X38" t="str">
            <v>PLASTIC</v>
          </cell>
          <cell r="Y38">
            <v>1.2061365039120409</v>
          </cell>
          <cell r="Z38">
            <v>1.2061365039120409</v>
          </cell>
          <cell r="AA38">
            <v>274.85122493817806</v>
          </cell>
          <cell r="AB38">
            <v>274.85122493817806</v>
          </cell>
          <cell r="AC38">
            <v>299.29090909090905</v>
          </cell>
          <cell r="AD38">
            <v>86.397843464822088</v>
          </cell>
          <cell r="AE38">
            <v>86.397843464822088</v>
          </cell>
          <cell r="AF38">
            <v>6.6346517045454538</v>
          </cell>
          <cell r="AG38">
            <v>6.6346517045454538</v>
          </cell>
        </row>
        <row r="39">
          <cell r="A39" t="str">
            <v>SHS72*72*3.2</v>
          </cell>
          <cell r="B39" t="str">
            <v>SHS</v>
          </cell>
          <cell r="C39">
            <v>72</v>
          </cell>
          <cell r="D39">
            <v>72</v>
          </cell>
          <cell r="E39">
            <v>3.2</v>
          </cell>
          <cell r="F39">
            <v>3.2</v>
          </cell>
          <cell r="G39">
            <v>65.599999999999994</v>
          </cell>
          <cell r="H39">
            <v>65.599999999999994</v>
          </cell>
          <cell r="I39">
            <v>6.9130240000000027</v>
          </cell>
          <cell r="J39">
            <v>880.64000000000033</v>
          </cell>
          <cell r="K39">
            <v>440.32000000000016</v>
          </cell>
          <cell r="L39">
            <v>440.32000000000016</v>
          </cell>
          <cell r="M39">
            <v>696245.72586666699</v>
          </cell>
          <cell r="N39">
            <v>696245.72586666699</v>
          </cell>
          <cell r="O39">
            <v>19340.159051851864</v>
          </cell>
          <cell r="P39">
            <v>19340.159051851864</v>
          </cell>
          <cell r="Q39">
            <v>22736.896000000008</v>
          </cell>
          <cell r="R39">
            <v>22736.896000000008</v>
          </cell>
          <cell r="S39">
            <v>28.117847238601563</v>
          </cell>
          <cell r="T39">
            <v>28.117847238601563</v>
          </cell>
          <cell r="U39">
            <v>20.499999999999996</v>
          </cell>
          <cell r="V39">
            <v>20.499999999999996</v>
          </cell>
          <cell r="W39" t="str">
            <v>PLASTIC</v>
          </cell>
          <cell r="X39" t="str">
            <v>PLASTIC</v>
          </cell>
          <cell r="Y39">
            <v>1.1756312830231299</v>
          </cell>
          <cell r="Z39">
            <v>1.1756312830231299</v>
          </cell>
          <cell r="AA39">
            <v>233.37369005788523</v>
          </cell>
          <cell r="AB39">
            <v>233.37369005788523</v>
          </cell>
          <cell r="AC39">
            <v>248.18036363636367</v>
          </cell>
          <cell r="AD39">
            <v>71.643499876516898</v>
          </cell>
          <cell r="AE39">
            <v>71.643499876516898</v>
          </cell>
          <cell r="AF39">
            <v>6.4076706909090921</v>
          </cell>
          <cell r="AG39">
            <v>6.4076706909090921</v>
          </cell>
        </row>
        <row r="40">
          <cell r="A40" t="str">
            <v>SHS72*72*4</v>
          </cell>
          <cell r="B40" t="str">
            <v>SHS</v>
          </cell>
          <cell r="C40">
            <v>72</v>
          </cell>
          <cell r="D40">
            <v>72</v>
          </cell>
          <cell r="E40">
            <v>4</v>
          </cell>
          <cell r="F40">
            <v>4</v>
          </cell>
          <cell r="G40">
            <v>64</v>
          </cell>
          <cell r="H40">
            <v>64</v>
          </cell>
          <cell r="I40">
            <v>8.5408000000000008</v>
          </cell>
          <cell r="J40">
            <v>1088</v>
          </cell>
          <cell r="K40">
            <v>544</v>
          </cell>
          <cell r="L40">
            <v>544</v>
          </cell>
          <cell r="M40">
            <v>841386.66666666674</v>
          </cell>
          <cell r="N40">
            <v>841386.66666666674</v>
          </cell>
          <cell r="O40">
            <v>23371.851851851854</v>
          </cell>
          <cell r="P40">
            <v>23371.851851851854</v>
          </cell>
          <cell r="Q40">
            <v>27776</v>
          </cell>
          <cell r="R40">
            <v>27776</v>
          </cell>
          <cell r="S40">
            <v>27.808871486152281</v>
          </cell>
          <cell r="T40">
            <v>27.808871486152281</v>
          </cell>
          <cell r="U40">
            <v>16</v>
          </cell>
          <cell r="V40">
            <v>16</v>
          </cell>
          <cell r="W40" t="str">
            <v>PLASTIC</v>
          </cell>
          <cell r="X40" t="str">
            <v>PLASTIC</v>
          </cell>
          <cell r="Y40">
            <v>1.1884381338742391</v>
          </cell>
          <cell r="Z40">
            <v>1.1884381338742391</v>
          </cell>
          <cell r="AA40">
            <v>287.89467418079818</v>
          </cell>
          <cell r="AB40">
            <v>287.89467418079818</v>
          </cell>
          <cell r="AC40">
            <v>306.61818181818177</v>
          </cell>
          <cell r="AD40">
            <v>88.513044905580429</v>
          </cell>
          <cell r="AE40">
            <v>88.513044905580429</v>
          </cell>
          <cell r="AF40">
            <v>7.8277818181818173</v>
          </cell>
          <cell r="AG40">
            <v>7.8277818181818173</v>
          </cell>
        </row>
        <row r="41">
          <cell r="A41" t="str">
            <v>SHS72*72*4.8</v>
          </cell>
          <cell r="B41" t="str">
            <v>SHS</v>
          </cell>
          <cell r="C41">
            <v>72</v>
          </cell>
          <cell r="D41">
            <v>72</v>
          </cell>
          <cell r="E41">
            <v>4.8</v>
          </cell>
          <cell r="F41">
            <v>4.8</v>
          </cell>
          <cell r="G41">
            <v>62.4</v>
          </cell>
          <cell r="H41">
            <v>62.4</v>
          </cell>
          <cell r="I41">
            <v>10.128384000000002</v>
          </cell>
          <cell r="J41">
            <v>1290.2400000000002</v>
          </cell>
          <cell r="K41">
            <v>645.12000000000012</v>
          </cell>
          <cell r="L41">
            <v>645.12000000000012</v>
          </cell>
          <cell r="M41">
            <v>976040.75520000025</v>
          </cell>
          <cell r="N41">
            <v>976040.75520000025</v>
          </cell>
          <cell r="O41">
            <v>27112.243200000004</v>
          </cell>
          <cell r="P41">
            <v>27112.243200000004</v>
          </cell>
          <cell r="Q41">
            <v>32569.344000000005</v>
          </cell>
          <cell r="R41">
            <v>32569.344000000005</v>
          </cell>
          <cell r="S41">
            <v>27.504181500273734</v>
          </cell>
          <cell r="T41">
            <v>27.504181500273734</v>
          </cell>
          <cell r="U41">
            <v>13</v>
          </cell>
          <cell r="V41">
            <v>13</v>
          </cell>
          <cell r="W41" t="str">
            <v>PLASTIC</v>
          </cell>
          <cell r="X41" t="str">
            <v>PLASTIC</v>
          </cell>
          <cell r="Y41">
            <v>1.2012781000725163</v>
          </cell>
          <cell r="Z41">
            <v>1.2012781000725163</v>
          </cell>
          <cell r="AA41">
            <v>340.89042531653894</v>
          </cell>
          <cell r="AB41">
            <v>340.89042531653894</v>
          </cell>
          <cell r="AC41">
            <v>363.61309090909094</v>
          </cell>
          <cell r="AD41">
            <v>104.96605795861777</v>
          </cell>
          <cell r="AE41">
            <v>104.96605795861777</v>
          </cell>
          <cell r="AF41">
            <v>9.1786333090909089</v>
          </cell>
          <cell r="AG41">
            <v>9.1786333090909089</v>
          </cell>
        </row>
        <row r="42">
          <cell r="A42" t="str">
            <v>SHS75*75*3.2</v>
          </cell>
          <cell r="B42" t="str">
            <v>SHS</v>
          </cell>
          <cell r="C42">
            <v>75</v>
          </cell>
          <cell r="D42">
            <v>75</v>
          </cell>
          <cell r="E42">
            <v>3.2</v>
          </cell>
          <cell r="F42">
            <v>3.2</v>
          </cell>
          <cell r="G42">
            <v>68.599999999999994</v>
          </cell>
          <cell r="H42">
            <v>68.599999999999994</v>
          </cell>
          <cell r="I42">
            <v>7.2144640000000066</v>
          </cell>
          <cell r="J42">
            <v>919.04000000000087</v>
          </cell>
          <cell r="K42">
            <v>459.52000000000038</v>
          </cell>
          <cell r="L42">
            <v>459.52000000000038</v>
          </cell>
          <cell r="M42">
            <v>791213.78986666724</v>
          </cell>
          <cell r="N42">
            <v>791213.78986666724</v>
          </cell>
          <cell r="O42">
            <v>21099.034396444462</v>
          </cell>
          <cell r="P42">
            <v>21099.034396444462</v>
          </cell>
          <cell r="Q42">
            <v>24761.536000000022</v>
          </cell>
          <cell r="R42">
            <v>24761.536000000022</v>
          </cell>
          <cell r="S42">
            <v>29.341324669028378</v>
          </cell>
          <cell r="T42">
            <v>29.341324669028378</v>
          </cell>
          <cell r="U42">
            <v>21.437499999999996</v>
          </cell>
          <cell r="V42">
            <v>21.437499999999996</v>
          </cell>
          <cell r="W42" t="str">
            <v>PLASTIC</v>
          </cell>
          <cell r="X42" t="str">
            <v>PLASTIC</v>
          </cell>
          <cell r="Y42">
            <v>1.1735862189111721</v>
          </cell>
          <cell r="Z42">
            <v>1.1735862189111721</v>
          </cell>
          <cell r="AA42">
            <v>244.8885512015319</v>
          </cell>
          <cell r="AB42">
            <v>244.8885512015319</v>
          </cell>
          <cell r="AC42">
            <v>259.00218181818201</v>
          </cell>
          <cell r="AD42">
            <v>74.767489696713895</v>
          </cell>
          <cell r="AE42">
            <v>74.767489696713895</v>
          </cell>
          <cell r="AF42">
            <v>6.9782510545454599</v>
          </cell>
          <cell r="AG42">
            <v>6.9782510545454599</v>
          </cell>
        </row>
        <row r="43">
          <cell r="A43" t="str">
            <v>SHS75*75*4</v>
          </cell>
          <cell r="B43" t="str">
            <v>SHS</v>
          </cell>
          <cell r="C43">
            <v>75</v>
          </cell>
          <cell r="D43">
            <v>75</v>
          </cell>
          <cell r="E43">
            <v>4</v>
          </cell>
          <cell r="F43">
            <v>4</v>
          </cell>
          <cell r="G43">
            <v>67</v>
          </cell>
          <cell r="H43">
            <v>67</v>
          </cell>
          <cell r="I43">
            <v>8.9176000000000002</v>
          </cell>
          <cell r="J43">
            <v>1136</v>
          </cell>
          <cell r="K43">
            <v>568</v>
          </cell>
          <cell r="L43">
            <v>568</v>
          </cell>
          <cell r="M43">
            <v>957458.66666666674</v>
          </cell>
          <cell r="N43">
            <v>957458.66666666674</v>
          </cell>
          <cell r="O43">
            <v>25532.231111111112</v>
          </cell>
          <cell r="P43">
            <v>25532.231111111112</v>
          </cell>
          <cell r="Q43">
            <v>30278</v>
          </cell>
          <cell r="R43">
            <v>30278</v>
          </cell>
          <cell r="S43">
            <v>29.031591987580242</v>
          </cell>
          <cell r="T43">
            <v>29.031591987580242</v>
          </cell>
          <cell r="U43">
            <v>16.75</v>
          </cell>
          <cell r="V43">
            <v>16.75</v>
          </cell>
          <cell r="W43" t="str">
            <v>PLASTIC</v>
          </cell>
          <cell r="X43" t="str">
            <v>PLASTIC</v>
          </cell>
          <cell r="Y43">
            <v>1.1858736460686206</v>
          </cell>
          <cell r="Z43">
            <v>1.1858736460686206</v>
          </cell>
          <cell r="AA43">
            <v>302.29878273392308</v>
          </cell>
          <cell r="AB43">
            <v>302.29878273392308</v>
          </cell>
          <cell r="AC43">
            <v>320.14545454545453</v>
          </cell>
          <cell r="AD43">
            <v>92.418032180826629</v>
          </cell>
          <cell r="AE43">
            <v>92.418032180826629</v>
          </cell>
          <cell r="AF43">
            <v>8.5328909090909075</v>
          </cell>
          <cell r="AG43">
            <v>8.5328909090909075</v>
          </cell>
        </row>
        <row r="44">
          <cell r="A44" t="str">
            <v>SHS75*75*4.9</v>
          </cell>
          <cell r="B44" t="str">
            <v>SHS</v>
          </cell>
          <cell r="C44">
            <v>75</v>
          </cell>
          <cell r="D44">
            <v>75</v>
          </cell>
          <cell r="E44">
            <v>4.9000000000000004</v>
          </cell>
          <cell r="F44">
            <v>4.9000000000000004</v>
          </cell>
          <cell r="G44">
            <v>65.2</v>
          </cell>
          <cell r="H44">
            <v>65.2</v>
          </cell>
          <cell r="I44">
            <v>10.785586</v>
          </cell>
          <cell r="J44">
            <v>1373.96</v>
          </cell>
          <cell r="K44">
            <v>686.98</v>
          </cell>
          <cell r="L44">
            <v>686.98</v>
          </cell>
          <cell r="M44">
            <v>1130773.6598666664</v>
          </cell>
          <cell r="N44">
            <v>1130773.6598666664</v>
          </cell>
          <cell r="O44">
            <v>30153.964263111106</v>
          </cell>
          <cell r="P44">
            <v>30153.964263111106</v>
          </cell>
          <cell r="Q44">
            <v>36176.797999999995</v>
          </cell>
          <cell r="R44">
            <v>36176.797999999995</v>
          </cell>
          <cell r="S44">
            <v>28.688034671851138</v>
          </cell>
          <cell r="T44">
            <v>28.688034671851138</v>
          </cell>
          <cell r="U44">
            <v>13.306122448979592</v>
          </cell>
          <cell r="V44">
            <v>13.306122448979592</v>
          </cell>
          <cell r="W44" t="str">
            <v>PLASTIC</v>
          </cell>
          <cell r="X44" t="str">
            <v>PLASTIC</v>
          </cell>
          <cell r="Y44">
            <v>1.1997360507671933</v>
          </cell>
          <cell r="Z44">
            <v>1.1997360507671933</v>
          </cell>
          <cell r="AA44">
            <v>365.06713035873929</v>
          </cell>
          <cell r="AB44">
            <v>365.06713035873929</v>
          </cell>
          <cell r="AC44">
            <v>387.20690909090911</v>
          </cell>
          <cell r="AD44">
            <v>111.77700659785967</v>
          </cell>
          <cell r="AE44">
            <v>111.77700659785967</v>
          </cell>
          <cell r="AF44">
            <v>10.195279436363634</v>
          </cell>
          <cell r="AG44">
            <v>10.195279436363634</v>
          </cell>
        </row>
        <row r="45">
          <cell r="A45" t="str">
            <v>SHS88.9*88.9*3.6</v>
          </cell>
          <cell r="B45" t="str">
            <v>SHS</v>
          </cell>
          <cell r="C45">
            <v>88.9</v>
          </cell>
          <cell r="D45">
            <v>88.9</v>
          </cell>
          <cell r="E45">
            <v>3.6</v>
          </cell>
          <cell r="F45">
            <v>3.6</v>
          </cell>
          <cell r="G45">
            <v>81.7</v>
          </cell>
          <cell r="H45">
            <v>81.7</v>
          </cell>
          <cell r="I45">
            <v>9.6423120000000058</v>
          </cell>
          <cell r="J45">
            <v>1228.3200000000006</v>
          </cell>
          <cell r="K45">
            <v>614.16000000000031</v>
          </cell>
          <cell r="L45">
            <v>614.16000000000031</v>
          </cell>
          <cell r="M45">
            <v>1492214.3160000015</v>
          </cell>
          <cell r="N45">
            <v>1492214.3160000015</v>
          </cell>
          <cell r="O45">
            <v>33570.625781777315</v>
          </cell>
          <cell r="P45">
            <v>33570.625781777315</v>
          </cell>
          <cell r="Q45">
            <v>39314.214000000036</v>
          </cell>
          <cell r="R45">
            <v>39314.214000000036</v>
          </cell>
          <cell r="S45">
            <v>34.854578847931407</v>
          </cell>
          <cell r="T45">
            <v>34.854578847931407</v>
          </cell>
          <cell r="U45">
            <v>22.694444444444446</v>
          </cell>
          <cell r="V45">
            <v>22.694444444444446</v>
          </cell>
          <cell r="W45" t="str">
            <v>PLASTIC</v>
          </cell>
          <cell r="X45" t="str">
            <v>PLASTIC</v>
          </cell>
          <cell r="Y45">
            <v>1.1710896977482153</v>
          </cell>
          <cell r="Z45">
            <v>1.1710896977482153</v>
          </cell>
          <cell r="AA45">
            <v>333.40358272318826</v>
          </cell>
          <cell r="AB45">
            <v>333.40358272318826</v>
          </cell>
          <cell r="AC45">
            <v>346.16290909090924</v>
          </cell>
          <cell r="AD45">
            <v>99.928624373550207</v>
          </cell>
          <cell r="AE45">
            <v>99.928624373550207</v>
          </cell>
          <cell r="AF45">
            <v>11.079460309090917</v>
          </cell>
          <cell r="AG45">
            <v>11.079460309090917</v>
          </cell>
        </row>
        <row r="46">
          <cell r="A46" t="str">
            <v>SHS88.9*88.9*4.5</v>
          </cell>
          <cell r="B46" t="str">
            <v>SHS</v>
          </cell>
          <cell r="C46">
            <v>88.9</v>
          </cell>
          <cell r="D46">
            <v>88.9</v>
          </cell>
          <cell r="E46">
            <v>4.5</v>
          </cell>
          <cell r="F46">
            <v>4.5</v>
          </cell>
          <cell r="G46">
            <v>79.900000000000006</v>
          </cell>
          <cell r="H46">
            <v>79.900000000000006</v>
          </cell>
          <cell r="I46">
            <v>11.925719999999998</v>
          </cell>
          <cell r="J46">
            <v>1519.1999999999998</v>
          </cell>
          <cell r="K46">
            <v>759.6</v>
          </cell>
          <cell r="L46">
            <v>759.6</v>
          </cell>
          <cell r="M46">
            <v>1808762.0520000006</v>
          </cell>
          <cell r="N46">
            <v>1808762.0520000006</v>
          </cell>
          <cell r="O46">
            <v>40692.059662542189</v>
          </cell>
          <cell r="P46">
            <v>40692.059662542189</v>
          </cell>
          <cell r="Q46">
            <v>48128.242500000008</v>
          </cell>
          <cell r="R46">
            <v>48128.242500000008</v>
          </cell>
          <cell r="S46">
            <v>34.505096241956302</v>
          </cell>
          <cell r="T46">
            <v>34.505096241956302</v>
          </cell>
          <cell r="U46">
            <v>17.755555555555556</v>
          </cell>
          <cell r="V46">
            <v>17.755555555555556</v>
          </cell>
          <cell r="W46" t="str">
            <v>PLASTIC</v>
          </cell>
          <cell r="X46" t="str">
            <v>PLASTIC</v>
          </cell>
          <cell r="Y46">
            <v>1.182742847108891</v>
          </cell>
          <cell r="Z46">
            <v>1.182742847108891</v>
          </cell>
          <cell r="AA46">
            <v>411.96775093003311</v>
          </cell>
          <cell r="AB46">
            <v>411.96775093003311</v>
          </cell>
          <cell r="AC46">
            <v>428.13818181818169</v>
          </cell>
          <cell r="AD46">
            <v>123.5928472615421</v>
          </cell>
          <cell r="AE46">
            <v>123.5928472615421</v>
          </cell>
          <cell r="AF46">
            <v>13.563413795454547</v>
          </cell>
          <cell r="AG46">
            <v>13.563413795454547</v>
          </cell>
        </row>
        <row r="47">
          <cell r="A47" t="str">
            <v>SHS88.9*88.9*4.9</v>
          </cell>
          <cell r="B47" t="str">
            <v>SHS</v>
          </cell>
          <cell r="C47">
            <v>88.9</v>
          </cell>
          <cell r="D47">
            <v>88.9</v>
          </cell>
          <cell r="E47">
            <v>4.9000000000000004</v>
          </cell>
          <cell r="F47">
            <v>4.9000000000000004</v>
          </cell>
          <cell r="G47">
            <v>79.100000000000009</v>
          </cell>
          <cell r="H47">
            <v>79.100000000000009</v>
          </cell>
          <cell r="I47">
            <v>12.924239999999996</v>
          </cell>
          <cell r="J47">
            <v>1646.3999999999996</v>
          </cell>
          <cell r="K47">
            <v>823.1999999999997</v>
          </cell>
          <cell r="L47">
            <v>823.1999999999997</v>
          </cell>
          <cell r="M47">
            <v>1942754.7440000004</v>
          </cell>
          <cell r="N47">
            <v>1942754.7440000004</v>
          </cell>
          <cell r="O47">
            <v>43706.51842519686</v>
          </cell>
          <cell r="P47">
            <v>43706.51842519686</v>
          </cell>
          <cell r="Q47">
            <v>51920.424500000008</v>
          </cell>
          <cell r="R47">
            <v>51920.424500000008</v>
          </cell>
          <cell r="S47">
            <v>34.351152333898021</v>
          </cell>
          <cell r="T47">
            <v>34.351152333898021</v>
          </cell>
          <cell r="U47">
            <v>16.142857142857142</v>
          </cell>
          <cell r="V47">
            <v>16.142857142857142</v>
          </cell>
          <cell r="W47" t="str">
            <v>PLASTIC</v>
          </cell>
          <cell r="X47" t="str">
            <v>PLASTIC</v>
          </cell>
          <cell r="Y47">
            <v>1.1879332047200497</v>
          </cell>
          <cell r="Z47">
            <v>1.1879332047200497</v>
          </cell>
          <cell r="AA47">
            <v>446.27179004506564</v>
          </cell>
          <cell r="AB47">
            <v>446.27179004506564</v>
          </cell>
          <cell r="AC47">
            <v>463.98545454545439</v>
          </cell>
          <cell r="AD47">
            <v>133.94106354094447</v>
          </cell>
          <cell r="AE47">
            <v>133.94106354094447</v>
          </cell>
          <cell r="AF47">
            <v>14.632119631818183</v>
          </cell>
          <cell r="AG47">
            <v>14.632119631818183</v>
          </cell>
        </row>
        <row r="48">
          <cell r="A48" t="str">
            <v>SHS91.5*91.5*3.6</v>
          </cell>
          <cell r="B48" t="str">
            <v>SHS</v>
          </cell>
          <cell r="C48">
            <v>91.5</v>
          </cell>
          <cell r="D48">
            <v>91.5</v>
          </cell>
          <cell r="E48">
            <v>3.6</v>
          </cell>
          <cell r="F48">
            <v>3.6</v>
          </cell>
          <cell r="G48">
            <v>84.3</v>
          </cell>
          <cell r="H48">
            <v>84.3</v>
          </cell>
          <cell r="I48">
            <v>9.9362160000000017</v>
          </cell>
          <cell r="J48">
            <v>1265.7600000000002</v>
          </cell>
          <cell r="K48">
            <v>632.88000000000011</v>
          </cell>
          <cell r="L48">
            <v>632.88000000000011</v>
          </cell>
          <cell r="M48">
            <v>1632697.4952000007</v>
          </cell>
          <cell r="N48">
            <v>1632697.4952000007</v>
          </cell>
          <cell r="O48">
            <v>35687.376944262316</v>
          </cell>
          <cell r="P48">
            <v>35687.376944262316</v>
          </cell>
          <cell r="Q48">
            <v>41745.94200000001</v>
          </cell>
          <cell r="R48">
            <v>41745.94200000001</v>
          </cell>
          <cell r="S48">
            <v>35.915108241518645</v>
          </cell>
          <cell r="T48">
            <v>35.915108241518645</v>
          </cell>
          <cell r="U48">
            <v>23.416666666666664</v>
          </cell>
          <cell r="V48">
            <v>23.416666666666664</v>
          </cell>
          <cell r="W48" t="str">
            <v>PLASTIC</v>
          </cell>
          <cell r="X48" t="str">
            <v>PLASTIC</v>
          </cell>
          <cell r="Y48">
            <v>1.1697677323049029</v>
          </cell>
          <cell r="Z48">
            <v>1.1697677323049029</v>
          </cell>
          <cell r="AA48">
            <v>344.5039507732692</v>
          </cell>
          <cell r="AB48">
            <v>344.5039507732692</v>
          </cell>
          <cell r="AC48">
            <v>356.71418181818188</v>
          </cell>
          <cell r="AD48">
            <v>102.97451444824222</v>
          </cell>
          <cell r="AE48">
            <v>102.97451444824222</v>
          </cell>
          <cell r="AF48">
            <v>11.764765472727275</v>
          </cell>
          <cell r="AG48">
            <v>11.764765472727275</v>
          </cell>
        </row>
        <row r="49">
          <cell r="A49" t="str">
            <v>SHS91.5*91.5*4.5</v>
          </cell>
          <cell r="B49" t="str">
            <v>SHS</v>
          </cell>
          <cell r="C49">
            <v>91.5</v>
          </cell>
          <cell r="D49">
            <v>91.5</v>
          </cell>
          <cell r="E49">
            <v>4.5</v>
          </cell>
          <cell r="F49">
            <v>4.5</v>
          </cell>
          <cell r="G49">
            <v>82.5</v>
          </cell>
          <cell r="H49">
            <v>82.5</v>
          </cell>
          <cell r="I49">
            <v>12.293100000000001</v>
          </cell>
          <cell r="J49">
            <v>1566</v>
          </cell>
          <cell r="K49">
            <v>783</v>
          </cell>
          <cell r="L49">
            <v>783</v>
          </cell>
          <cell r="M49">
            <v>1980794.25</v>
          </cell>
          <cell r="N49">
            <v>1980794.25</v>
          </cell>
          <cell r="O49">
            <v>43296.049180327871</v>
          </cell>
          <cell r="P49">
            <v>43296.049180327871</v>
          </cell>
          <cell r="Q49">
            <v>51136.3125</v>
          </cell>
          <cell r="R49">
            <v>51136.3125</v>
          </cell>
          <cell r="S49">
            <v>35.565081189278899</v>
          </cell>
          <cell r="T49">
            <v>35.565081189278899</v>
          </cell>
          <cell r="U49">
            <v>18.333333333333332</v>
          </cell>
          <cell r="V49">
            <v>18.333333333333332</v>
          </cell>
          <cell r="W49" t="str">
            <v>PLASTIC</v>
          </cell>
          <cell r="X49" t="str">
            <v>PLASTIC</v>
          </cell>
          <cell r="Y49">
            <v>1.1810849596695869</v>
          </cell>
          <cell r="Z49">
            <v>1.1810849596695869</v>
          </cell>
          <cell r="AA49">
            <v>425.84701602502923</v>
          </cell>
          <cell r="AB49">
            <v>425.84701602502923</v>
          </cell>
          <cell r="AC49">
            <v>441.32727272727271</v>
          </cell>
          <cell r="AD49">
            <v>127.40020985490713</v>
          </cell>
          <cell r="AE49">
            <v>127.40020985490713</v>
          </cell>
          <cell r="AF49">
            <v>14.411142613636363</v>
          </cell>
          <cell r="AG49">
            <v>14.411142613636363</v>
          </cell>
        </row>
        <row r="50">
          <cell r="A50" t="str">
            <v>SHS91.5*91.5*5.4</v>
          </cell>
          <cell r="B50" t="str">
            <v>SHS</v>
          </cell>
          <cell r="C50">
            <v>91.5</v>
          </cell>
          <cell r="D50">
            <v>91.5</v>
          </cell>
          <cell r="E50">
            <v>5.4</v>
          </cell>
          <cell r="F50">
            <v>5.4</v>
          </cell>
          <cell r="G50">
            <v>80.7</v>
          </cell>
          <cell r="H50">
            <v>80.7</v>
          </cell>
          <cell r="I50">
            <v>14.599115999999995</v>
          </cell>
          <cell r="J50">
            <v>1859.7599999999993</v>
          </cell>
          <cell r="K50">
            <v>929.87999999999977</v>
          </cell>
          <cell r="L50">
            <v>929.87999999999977</v>
          </cell>
          <cell r="M50">
            <v>2306837.0051999991</v>
          </cell>
          <cell r="N50">
            <v>2306837.0051999991</v>
          </cell>
          <cell r="O50">
            <v>50422.666780327854</v>
          </cell>
          <cell r="P50">
            <v>50422.666780327854</v>
          </cell>
          <cell r="Q50">
            <v>60125.732999999978</v>
          </cell>
          <cell r="R50">
            <v>60125.732999999978</v>
          </cell>
          <cell r="S50">
            <v>35.219241899847873</v>
          </cell>
          <cell r="T50">
            <v>35.219241899847873</v>
          </cell>
          <cell r="U50">
            <v>14.944444444444445</v>
          </cell>
          <cell r="V50">
            <v>14.944444444444445</v>
          </cell>
          <cell r="W50" t="str">
            <v>PLASTIC</v>
          </cell>
          <cell r="X50" t="str">
            <v>PLASTIC</v>
          </cell>
          <cell r="Y50">
            <v>1.1924346100523531</v>
          </cell>
          <cell r="Z50">
            <v>1.1924346100523531</v>
          </cell>
          <cell r="AA50">
            <v>505.28097760012048</v>
          </cell>
          <cell r="AB50">
            <v>505.28097760012048</v>
          </cell>
          <cell r="AC50">
            <v>524.11418181818158</v>
          </cell>
          <cell r="AD50">
            <v>151.29873197941384</v>
          </cell>
          <cell r="AE50">
            <v>151.29873197941384</v>
          </cell>
          <cell r="AF50">
            <v>16.944524754545448</v>
          </cell>
          <cell r="AG50">
            <v>16.944524754545448</v>
          </cell>
        </row>
        <row r="51">
          <cell r="A51" t="str">
            <v>SHS100*100*4</v>
          </cell>
          <cell r="B51" t="str">
            <v>SHS</v>
          </cell>
          <cell r="C51">
            <v>100</v>
          </cell>
          <cell r="D51">
            <v>100</v>
          </cell>
          <cell r="E51">
            <v>4</v>
          </cell>
          <cell r="F51">
            <v>4</v>
          </cell>
          <cell r="G51">
            <v>92</v>
          </cell>
          <cell r="H51">
            <v>92</v>
          </cell>
          <cell r="I51">
            <v>12.057600000000001</v>
          </cell>
          <cell r="J51">
            <v>1536</v>
          </cell>
          <cell r="K51">
            <v>768</v>
          </cell>
          <cell r="L51">
            <v>768</v>
          </cell>
          <cell r="M51">
            <v>2363392</v>
          </cell>
          <cell r="N51">
            <v>2363392</v>
          </cell>
          <cell r="O51">
            <v>47267.839999999997</v>
          </cell>
          <cell r="P51">
            <v>47267.839999999997</v>
          </cell>
          <cell r="Q51">
            <v>55328</v>
          </cell>
          <cell r="R51">
            <v>55328</v>
          </cell>
          <cell r="S51">
            <v>39.225841822281737</v>
          </cell>
          <cell r="T51">
            <v>39.225841822281737</v>
          </cell>
          <cell r="U51">
            <v>23</v>
          </cell>
          <cell r="V51">
            <v>23</v>
          </cell>
          <cell r="W51" t="str">
            <v>PLASTIC</v>
          </cell>
          <cell r="X51" t="str">
            <v>PLASTIC</v>
          </cell>
          <cell r="Y51">
            <v>1.1705210138648181</v>
          </cell>
          <cell r="Z51">
            <v>1.1705210138648181</v>
          </cell>
          <cell r="AA51">
            <v>421.14098459262715</v>
          </cell>
          <cell r="AB51">
            <v>421.14098459262715</v>
          </cell>
          <cell r="AC51">
            <v>432.87272727272722</v>
          </cell>
          <cell r="AD51">
            <v>124.95959280787828</v>
          </cell>
          <cell r="AE51">
            <v>124.95959280787828</v>
          </cell>
          <cell r="AF51">
            <v>15.592436363636363</v>
          </cell>
          <cell r="AG51">
            <v>15.592436363636363</v>
          </cell>
        </row>
        <row r="52">
          <cell r="A52" t="str">
            <v>SHS100*100*5</v>
          </cell>
          <cell r="B52" t="str">
            <v>SHS</v>
          </cell>
          <cell r="C52">
            <v>100</v>
          </cell>
          <cell r="D52">
            <v>100</v>
          </cell>
          <cell r="E52">
            <v>5</v>
          </cell>
          <cell r="F52">
            <v>5</v>
          </cell>
          <cell r="G52">
            <v>90</v>
          </cell>
          <cell r="H52">
            <v>90</v>
          </cell>
          <cell r="I52">
            <v>14.914999999999999</v>
          </cell>
          <cell r="J52">
            <v>1900</v>
          </cell>
          <cell r="K52">
            <v>950</v>
          </cell>
          <cell r="L52">
            <v>950</v>
          </cell>
          <cell r="M52">
            <v>2865833.333333333</v>
          </cell>
          <cell r="N52">
            <v>2865833.333333333</v>
          </cell>
          <cell r="O52">
            <v>57316.666666666657</v>
          </cell>
          <cell r="P52">
            <v>57316.666666666657</v>
          </cell>
          <cell r="Q52">
            <v>67750</v>
          </cell>
          <cell r="R52">
            <v>67750</v>
          </cell>
          <cell r="S52">
            <v>38.837267325770142</v>
          </cell>
          <cell r="T52">
            <v>38.837267325770142</v>
          </cell>
          <cell r="U52">
            <v>18</v>
          </cell>
          <cell r="V52">
            <v>18</v>
          </cell>
          <cell r="W52" t="str">
            <v>PLASTIC</v>
          </cell>
          <cell r="X52" t="str">
            <v>PLASTIC</v>
          </cell>
          <cell r="Y52">
            <v>1.1820296597848214</v>
          </cell>
          <cell r="Z52">
            <v>1.1820296597848214</v>
          </cell>
          <cell r="AA52">
            <v>520.53429901859988</v>
          </cell>
          <cell r="AB52">
            <v>520.53429901859988</v>
          </cell>
          <cell r="AC52">
            <v>535.45454545454538</v>
          </cell>
          <cell r="AD52">
            <v>154.57241297849527</v>
          </cell>
          <cell r="AE52">
            <v>154.57241297849527</v>
          </cell>
          <cell r="AF52">
            <v>19.093181818181815</v>
          </cell>
          <cell r="AG52">
            <v>19.093181818181815</v>
          </cell>
        </row>
        <row r="53">
          <cell r="A53" t="str">
            <v>SHS100*100*6</v>
          </cell>
          <cell r="B53" t="str">
            <v>SHS</v>
          </cell>
          <cell r="C53">
            <v>100</v>
          </cell>
          <cell r="D53">
            <v>100</v>
          </cell>
          <cell r="E53">
            <v>6</v>
          </cell>
          <cell r="F53">
            <v>6</v>
          </cell>
          <cell r="G53">
            <v>88</v>
          </cell>
          <cell r="H53">
            <v>88</v>
          </cell>
          <cell r="I53">
            <v>17.709599999999998</v>
          </cell>
          <cell r="J53">
            <v>2256</v>
          </cell>
          <cell r="K53">
            <v>1128</v>
          </cell>
          <cell r="L53">
            <v>1128</v>
          </cell>
          <cell r="M53">
            <v>3335872</v>
          </cell>
          <cell r="N53">
            <v>3335872</v>
          </cell>
          <cell r="O53">
            <v>66717.439999999988</v>
          </cell>
          <cell r="P53">
            <v>66717.439999999988</v>
          </cell>
          <cell r="Q53">
            <v>79632</v>
          </cell>
          <cell r="R53">
            <v>79632</v>
          </cell>
          <cell r="S53">
            <v>38.453435043785966</v>
          </cell>
          <cell r="T53">
            <v>38.453435043785966</v>
          </cell>
          <cell r="U53">
            <v>14.666666666666666</v>
          </cell>
          <cell r="V53">
            <v>14.666666666666666</v>
          </cell>
          <cell r="W53" t="str">
            <v>PLASTIC</v>
          </cell>
          <cell r="X53" t="str">
            <v>PLASTIC</v>
          </cell>
          <cell r="Y53">
            <v>1.1935709763444162</v>
          </cell>
          <cell r="Z53">
            <v>1.1935709763444162</v>
          </cell>
          <cell r="AA53">
            <v>617.57580141271194</v>
          </cell>
          <cell r="AB53">
            <v>617.57580141271194</v>
          </cell>
          <cell r="AC53">
            <v>635.78181818181815</v>
          </cell>
          <cell r="AD53">
            <v>183.53440193657121</v>
          </cell>
          <cell r="AE53">
            <v>183.53440193657121</v>
          </cell>
          <cell r="AF53">
            <v>22.441745454545455</v>
          </cell>
          <cell r="AG53">
            <v>22.441745454545455</v>
          </cell>
        </row>
        <row r="54">
          <cell r="A54" t="str">
            <v>SHS113.5*113.5*4.5</v>
          </cell>
          <cell r="B54" t="str">
            <v>SHS</v>
          </cell>
          <cell r="C54">
            <v>113.5</v>
          </cell>
          <cell r="D54">
            <v>113.5</v>
          </cell>
          <cell r="E54">
            <v>4.5</v>
          </cell>
          <cell r="F54">
            <v>4.5</v>
          </cell>
          <cell r="G54">
            <v>104.5</v>
          </cell>
          <cell r="H54">
            <v>104.5</v>
          </cell>
          <cell r="I54">
            <v>15.4017</v>
          </cell>
          <cell r="J54">
            <v>1962</v>
          </cell>
          <cell r="K54">
            <v>981</v>
          </cell>
          <cell r="L54">
            <v>981</v>
          </cell>
          <cell r="M54">
            <v>3891708.75</v>
          </cell>
          <cell r="N54">
            <v>3891708.75</v>
          </cell>
          <cell r="O54">
            <v>68576.365638766496</v>
          </cell>
          <cell r="P54">
            <v>68576.365638766496</v>
          </cell>
          <cell r="Q54">
            <v>80242.3125</v>
          </cell>
          <cell r="R54">
            <v>80242.3125</v>
          </cell>
          <cell r="S54">
            <v>44.536969661918704</v>
          </cell>
          <cell r="T54">
            <v>44.536969661918704</v>
          </cell>
          <cell r="U54">
            <v>23.222222222222221</v>
          </cell>
          <cell r="V54">
            <v>23.222222222222221</v>
          </cell>
          <cell r="W54" t="str">
            <v>PLASTIC</v>
          </cell>
          <cell r="X54" t="str">
            <v>PLASTIC</v>
          </cell>
          <cell r="Y54">
            <v>1.170116143551339</v>
          </cell>
          <cell r="Z54">
            <v>1.170116143551339</v>
          </cell>
          <cell r="AA54">
            <v>542.86763328340976</v>
          </cell>
          <cell r="AB54">
            <v>542.86763328340976</v>
          </cell>
          <cell r="AC54">
            <v>552.92727272727268</v>
          </cell>
          <cell r="AD54">
            <v>159.61635487568827</v>
          </cell>
          <cell r="AE54">
            <v>159.61635487568827</v>
          </cell>
          <cell r="AF54">
            <v>22.613742613636365</v>
          </cell>
          <cell r="AG54">
            <v>22.613742613636365</v>
          </cell>
        </row>
        <row r="55">
          <cell r="A55" t="str">
            <v>SHS113.5*113.5*4.8</v>
          </cell>
          <cell r="B55" t="str">
            <v>SHS</v>
          </cell>
          <cell r="C55">
            <v>113.5</v>
          </cell>
          <cell r="D55">
            <v>113.5</v>
          </cell>
          <cell r="E55">
            <v>4.8</v>
          </cell>
          <cell r="F55">
            <v>4.8</v>
          </cell>
          <cell r="G55">
            <v>103.9</v>
          </cell>
          <cell r="H55">
            <v>103.9</v>
          </cell>
          <cell r="I55">
            <v>16.383263999999993</v>
          </cell>
          <cell r="J55">
            <v>2087.0399999999991</v>
          </cell>
          <cell r="K55">
            <v>1043.5199999999995</v>
          </cell>
          <cell r="L55">
            <v>1043.5199999999995</v>
          </cell>
          <cell r="M55">
            <v>4117983.8431999981</v>
          </cell>
          <cell r="N55">
            <v>4117983.8431999981</v>
          </cell>
          <cell r="O55">
            <v>72563.591950660746</v>
          </cell>
          <cell r="P55">
            <v>72563.591950660746</v>
          </cell>
          <cell r="Q55">
            <v>85128.263999999966</v>
          </cell>
          <cell r="R55">
            <v>85128.263999999966</v>
          </cell>
          <cell r="S55">
            <v>44.419834158477748</v>
          </cell>
          <cell r="T55">
            <v>44.419834158477748</v>
          </cell>
          <cell r="U55">
            <v>21.645833333333336</v>
          </cell>
          <cell r="V55">
            <v>21.645833333333336</v>
          </cell>
          <cell r="W55" t="str">
            <v>PLASTIC</v>
          </cell>
          <cell r="X55" t="str">
            <v>PLASTIC</v>
          </cell>
          <cell r="Y55">
            <v>1.1731539427910695</v>
          </cell>
          <cell r="Z55">
            <v>1.1731539427910695</v>
          </cell>
          <cell r="AA55">
            <v>577.36473104791571</v>
          </cell>
          <cell r="AB55">
            <v>577.36473104791571</v>
          </cell>
          <cell r="AC55">
            <v>588.16581818181794</v>
          </cell>
          <cell r="AD55">
            <v>169.78884672770451</v>
          </cell>
          <cell r="AE55">
            <v>169.78884672770451</v>
          </cell>
          <cell r="AF55">
            <v>23.99069258181817</v>
          </cell>
          <cell r="AG55">
            <v>23.99069258181817</v>
          </cell>
        </row>
        <row r="56">
          <cell r="A56" t="str">
            <v>SHS113.5*113.5*5.4</v>
          </cell>
          <cell r="B56" t="str">
            <v>SHS</v>
          </cell>
          <cell r="C56">
            <v>113.5</v>
          </cell>
          <cell r="D56">
            <v>113.5</v>
          </cell>
          <cell r="E56">
            <v>5.4</v>
          </cell>
          <cell r="F56">
            <v>5.4</v>
          </cell>
          <cell r="G56">
            <v>102.7</v>
          </cell>
          <cell r="H56">
            <v>102.7</v>
          </cell>
          <cell r="I56">
            <v>18.329435999999994</v>
          </cell>
          <cell r="J56">
            <v>2334.9599999999991</v>
          </cell>
          <cell r="K56">
            <v>1167.4799999999996</v>
          </cell>
          <cell r="L56">
            <v>1167.4799999999996</v>
          </cell>
          <cell r="M56">
            <v>4558919.8931999989</v>
          </cell>
          <cell r="N56">
            <v>4558919.8931999989</v>
          </cell>
          <cell r="O56">
            <v>80333.390188546211</v>
          </cell>
          <cell r="P56">
            <v>80333.390188546211</v>
          </cell>
          <cell r="Q56">
            <v>94732.172999999952</v>
          </cell>
          <cell r="R56">
            <v>94732.172999999952</v>
          </cell>
          <cell r="S56">
            <v>44.186668426875848</v>
          </cell>
          <cell r="T56">
            <v>44.186668426875848</v>
          </cell>
          <cell r="U56">
            <v>19.018518518518519</v>
          </cell>
          <cell r="V56">
            <v>19.018518518518519</v>
          </cell>
          <cell r="W56" t="str">
            <v>PLASTIC</v>
          </cell>
          <cell r="X56" t="str">
            <v>PLASTIC</v>
          </cell>
          <cell r="Y56">
            <v>1.1792378334545464</v>
          </cell>
          <cell r="Z56">
            <v>1.1792378334545464</v>
          </cell>
          <cell r="AA56">
            <v>645.72459368009561</v>
          </cell>
          <cell r="AB56">
            <v>645.72459368009561</v>
          </cell>
          <cell r="AC56">
            <v>658.03418181818154</v>
          </cell>
          <cell r="AD56">
            <v>189.95810600435115</v>
          </cell>
          <cell r="AE56">
            <v>189.95810600435115</v>
          </cell>
          <cell r="AF56">
            <v>26.697248754545438</v>
          </cell>
          <cell r="AG56">
            <v>26.697248754545438</v>
          </cell>
        </row>
        <row r="57">
          <cell r="A57" t="str">
            <v>SHS125*125*4.5</v>
          </cell>
          <cell r="B57" t="str">
            <v>SHS</v>
          </cell>
          <cell r="C57">
            <v>125</v>
          </cell>
          <cell r="D57">
            <v>125</v>
          </cell>
          <cell r="E57">
            <v>4.5</v>
          </cell>
          <cell r="F57">
            <v>4.5</v>
          </cell>
          <cell r="G57">
            <v>116</v>
          </cell>
          <cell r="H57">
            <v>116</v>
          </cell>
          <cell r="I57">
            <v>17.02665</v>
          </cell>
          <cell r="J57">
            <v>2169</v>
          </cell>
          <cell r="K57">
            <v>1084.5</v>
          </cell>
          <cell r="L57">
            <v>1084.5</v>
          </cell>
          <cell r="M57">
            <v>5256390.7499999981</v>
          </cell>
          <cell r="N57">
            <v>5256390.7499999981</v>
          </cell>
          <cell r="O57">
            <v>84102.251999999979</v>
          </cell>
          <cell r="P57">
            <v>84102.251999999979</v>
          </cell>
          <cell r="Q57">
            <v>98057.25</v>
          </cell>
          <cell r="R57">
            <v>98057.25</v>
          </cell>
          <cell r="S57">
            <v>49.228210069701554</v>
          </cell>
          <cell r="T57">
            <v>49.228210069701554</v>
          </cell>
          <cell r="U57">
            <v>25.777777777777779</v>
          </cell>
          <cell r="V57">
            <v>25.777777777777779</v>
          </cell>
          <cell r="W57" t="str">
            <v>PLASTIC</v>
          </cell>
          <cell r="X57" t="str">
            <v>PLASTIC</v>
          </cell>
          <cell r="Y57">
            <v>1.1659289456363193</v>
          </cell>
          <cell r="Z57">
            <v>1.1659289456363193</v>
          </cell>
          <cell r="AA57">
            <v>603.87054489711147</v>
          </cell>
          <cell r="AB57">
            <v>603.87054489711147</v>
          </cell>
          <cell r="AC57">
            <v>611.26363636363635</v>
          </cell>
          <cell r="AD57">
            <v>176.45661250018748</v>
          </cell>
          <cell r="AE57">
            <v>176.45661250018748</v>
          </cell>
          <cell r="AF57">
            <v>27.634315909090905</v>
          </cell>
          <cell r="AG57">
            <v>27.634315909090905</v>
          </cell>
        </row>
        <row r="58">
          <cell r="A58" t="str">
            <v>SHS125*125*5</v>
          </cell>
          <cell r="B58" t="str">
            <v>SHS</v>
          </cell>
          <cell r="C58">
            <v>125</v>
          </cell>
          <cell r="D58">
            <v>125</v>
          </cell>
          <cell r="E58">
            <v>5</v>
          </cell>
          <cell r="F58">
            <v>5</v>
          </cell>
          <cell r="G58">
            <v>115</v>
          </cell>
          <cell r="H58">
            <v>115</v>
          </cell>
          <cell r="I58">
            <v>18.84</v>
          </cell>
          <cell r="J58">
            <v>2400</v>
          </cell>
          <cell r="K58">
            <v>1200</v>
          </cell>
          <cell r="L58">
            <v>1200</v>
          </cell>
          <cell r="M58">
            <v>5769999.9999999981</v>
          </cell>
          <cell r="N58">
            <v>5769999.9999999981</v>
          </cell>
          <cell r="O58">
            <v>92319.999999999971</v>
          </cell>
          <cell r="P58">
            <v>92319.999999999971</v>
          </cell>
          <cell r="Q58">
            <v>108062.5</v>
          </cell>
          <cell r="R58">
            <v>108062.5</v>
          </cell>
          <cell r="S58">
            <v>49.03230227785216</v>
          </cell>
          <cell r="T58">
            <v>49.03230227785216</v>
          </cell>
          <cell r="U58">
            <v>23</v>
          </cell>
          <cell r="V58">
            <v>23</v>
          </cell>
          <cell r="W58" t="str">
            <v>PLASTIC</v>
          </cell>
          <cell r="X58" t="str">
            <v>PLASTIC</v>
          </cell>
          <cell r="Y58">
            <v>1.1705210138648183</v>
          </cell>
          <cell r="Z58">
            <v>1.1705210138648183</v>
          </cell>
          <cell r="AA58">
            <v>668.02819410379038</v>
          </cell>
          <cell r="AB58">
            <v>668.02819410379038</v>
          </cell>
          <cell r="AC58">
            <v>676.36363636363637</v>
          </cell>
          <cell r="AD58">
            <v>195.2493637623098</v>
          </cell>
          <cell r="AE58">
            <v>195.2493637623098</v>
          </cell>
          <cell r="AF58">
            <v>30.453977272727268</v>
          </cell>
          <cell r="AG58">
            <v>30.453977272727268</v>
          </cell>
        </row>
        <row r="59">
          <cell r="A59" t="str">
            <v>SHS125*125*6</v>
          </cell>
          <cell r="B59" t="str">
            <v>SHS</v>
          </cell>
          <cell r="C59">
            <v>125</v>
          </cell>
          <cell r="D59">
            <v>125</v>
          </cell>
          <cell r="E59">
            <v>6</v>
          </cell>
          <cell r="F59">
            <v>6</v>
          </cell>
          <cell r="G59">
            <v>113</v>
          </cell>
          <cell r="H59">
            <v>113</v>
          </cell>
          <cell r="I59">
            <v>22.419599999999999</v>
          </cell>
          <cell r="J59">
            <v>2856</v>
          </cell>
          <cell r="K59">
            <v>1428</v>
          </cell>
          <cell r="L59">
            <v>1428</v>
          </cell>
          <cell r="M59">
            <v>6757771.9999999981</v>
          </cell>
          <cell r="N59">
            <v>6757771.9999999981</v>
          </cell>
          <cell r="O59">
            <v>108124.35199999998</v>
          </cell>
          <cell r="P59">
            <v>108124.35199999998</v>
          </cell>
          <cell r="Q59">
            <v>127557</v>
          </cell>
          <cell r="R59">
            <v>127557</v>
          </cell>
          <cell r="S59">
            <v>48.643259210980773</v>
          </cell>
          <cell r="T59">
            <v>48.643259210980773</v>
          </cell>
          <cell r="U59">
            <v>18.833333333333332</v>
          </cell>
          <cell r="V59">
            <v>18.833333333333332</v>
          </cell>
          <cell r="W59" t="str">
            <v>PLASTIC</v>
          </cell>
          <cell r="X59" t="str">
            <v>PLASTIC</v>
          </cell>
          <cell r="Y59">
            <v>1.1797249892420165</v>
          </cell>
          <cell r="Z59">
            <v>1.1797249892420165</v>
          </cell>
          <cell r="AA59">
            <v>794.58250725215839</v>
          </cell>
          <cell r="AB59">
            <v>794.58250725215839</v>
          </cell>
          <cell r="AC59">
            <v>804.87272727272716</v>
          </cell>
          <cell r="AD59">
            <v>232.34674287714864</v>
          </cell>
          <cell r="AE59">
            <v>232.34674287714864</v>
          </cell>
          <cell r="AF59">
            <v>35.947881818181813</v>
          </cell>
          <cell r="AG59">
            <v>35.947881818181813</v>
          </cell>
        </row>
        <row r="60">
          <cell r="A60" t="str">
            <v>SHS132*132*4.8</v>
          </cell>
          <cell r="B60" t="str">
            <v>SHS</v>
          </cell>
          <cell r="C60">
            <v>132</v>
          </cell>
          <cell r="D60">
            <v>132</v>
          </cell>
          <cell r="E60">
            <v>4.8</v>
          </cell>
          <cell r="F60">
            <v>4.8</v>
          </cell>
          <cell r="G60">
            <v>122.4</v>
          </cell>
          <cell r="H60">
            <v>122.4</v>
          </cell>
          <cell r="I60">
            <v>19.171583999999985</v>
          </cell>
          <cell r="J60">
            <v>2442.239999999998</v>
          </cell>
          <cell r="K60">
            <v>1221.119999999999</v>
          </cell>
          <cell r="L60">
            <v>1221.119999999999</v>
          </cell>
          <cell r="M60">
            <v>6595220.2751999944</v>
          </cell>
          <cell r="N60">
            <v>6595220.2751999944</v>
          </cell>
          <cell r="O60">
            <v>99927.579927272629</v>
          </cell>
          <cell r="P60">
            <v>99927.579927272629</v>
          </cell>
          <cell r="Q60">
            <v>116550.14399999991</v>
          </cell>
          <cell r="R60">
            <v>116550.14399999991</v>
          </cell>
          <cell r="S60">
            <v>51.966142823957988</v>
          </cell>
          <cell r="T60">
            <v>51.966142823957988</v>
          </cell>
          <cell r="U60">
            <v>25.500000000000004</v>
          </cell>
          <cell r="V60">
            <v>25.500000000000004</v>
          </cell>
          <cell r="W60" t="str">
            <v>PLASTIC</v>
          </cell>
          <cell r="X60" t="str">
            <v>PLASTIC</v>
          </cell>
          <cell r="Y60">
            <v>1.1663461087001727</v>
          </cell>
          <cell r="Z60">
            <v>1.1663461087001727</v>
          </cell>
          <cell r="AA60">
            <v>682.01292700714055</v>
          </cell>
          <cell r="AB60">
            <v>682.01292700714055</v>
          </cell>
          <cell r="AC60">
            <v>688.26763636363569</v>
          </cell>
          <cell r="AD60">
            <v>198.68575256452627</v>
          </cell>
          <cell r="AE60">
            <v>198.68575256452627</v>
          </cell>
          <cell r="AF60">
            <v>32.845949672727244</v>
          </cell>
          <cell r="AG60">
            <v>32.845949672727244</v>
          </cell>
        </row>
        <row r="61">
          <cell r="A61" t="str">
            <v>SHS132*132*5.4</v>
          </cell>
          <cell r="B61" t="str">
            <v>SHS</v>
          </cell>
          <cell r="C61">
            <v>132</v>
          </cell>
          <cell r="D61">
            <v>132</v>
          </cell>
          <cell r="E61">
            <v>5.4</v>
          </cell>
          <cell r="F61">
            <v>5.4</v>
          </cell>
          <cell r="G61">
            <v>121.2</v>
          </cell>
          <cell r="H61">
            <v>121.2</v>
          </cell>
          <cell r="I61">
            <v>21.466295999999996</v>
          </cell>
          <cell r="J61">
            <v>2734.5599999999995</v>
          </cell>
          <cell r="K61">
            <v>1367.2799999999997</v>
          </cell>
          <cell r="L61">
            <v>1367.2799999999997</v>
          </cell>
          <cell r="M61">
            <v>7318010.7071999982</v>
          </cell>
          <cell r="N61">
            <v>7318010.7071999982</v>
          </cell>
          <cell r="O61">
            <v>110878.95010909089</v>
          </cell>
          <cell r="P61">
            <v>110878.95010909089</v>
          </cell>
          <cell r="Q61">
            <v>129901.96799999999</v>
          </cell>
          <cell r="R61">
            <v>129901.96799999999</v>
          </cell>
          <cell r="S61">
            <v>51.731228479517085</v>
          </cell>
          <cell r="T61">
            <v>51.731228479517085</v>
          </cell>
          <cell r="U61">
            <v>22.444444444444443</v>
          </cell>
          <cell r="V61">
            <v>22.444444444444443</v>
          </cell>
          <cell r="W61" t="str">
            <v>PLASTIC</v>
          </cell>
          <cell r="X61" t="str">
            <v>PLASTIC</v>
          </cell>
          <cell r="Y61">
            <v>1.1715656386734621</v>
          </cell>
          <cell r="Z61">
            <v>1.1715656386734621</v>
          </cell>
          <cell r="AA61">
            <v>763.45689651835698</v>
          </cell>
          <cell r="AB61">
            <v>763.45689651835698</v>
          </cell>
          <cell r="AC61">
            <v>770.64872727272711</v>
          </cell>
          <cell r="AD61">
            <v>222.46712507077575</v>
          </cell>
          <cell r="AE61">
            <v>222.46712507077575</v>
          </cell>
          <cell r="AF61">
            <v>36.608736436363628</v>
          </cell>
          <cell r="AG61">
            <v>36.608736436363628</v>
          </cell>
        </row>
        <row r="62">
          <cell r="A62" t="str">
            <v>SHS132*132*6</v>
          </cell>
          <cell r="B62" t="str">
            <v>SHS</v>
          </cell>
          <cell r="C62">
            <v>132</v>
          </cell>
          <cell r="D62">
            <v>132</v>
          </cell>
          <cell r="E62">
            <v>6</v>
          </cell>
          <cell r="F62">
            <v>6</v>
          </cell>
          <cell r="G62">
            <v>120</v>
          </cell>
          <cell r="H62">
            <v>120</v>
          </cell>
          <cell r="I62">
            <v>23.738399999999999</v>
          </cell>
          <cell r="J62">
            <v>3024</v>
          </cell>
          <cell r="K62">
            <v>1512</v>
          </cell>
          <cell r="L62">
            <v>1512</v>
          </cell>
          <cell r="M62">
            <v>8019648</v>
          </cell>
          <cell r="N62">
            <v>8019648</v>
          </cell>
          <cell r="O62">
            <v>121509.81818181818</v>
          </cell>
          <cell r="P62">
            <v>121509.81818181818</v>
          </cell>
          <cell r="Q62">
            <v>142992</v>
          </cell>
          <cell r="R62">
            <v>142992</v>
          </cell>
          <cell r="S62">
            <v>51.497572758334933</v>
          </cell>
          <cell r="T62">
            <v>51.497572758334933</v>
          </cell>
          <cell r="U62">
            <v>20</v>
          </cell>
          <cell r="V62">
            <v>20</v>
          </cell>
          <cell r="W62" t="str">
            <v>PLASTIC</v>
          </cell>
          <cell r="X62" t="str">
            <v>PLASTIC</v>
          </cell>
          <cell r="Y62">
            <v>1.1767937944408533</v>
          </cell>
          <cell r="Z62">
            <v>1.1767937944408533</v>
          </cell>
          <cell r="AA62">
            <v>844.05579602627347</v>
          </cell>
          <cell r="AB62">
            <v>844.05579602627347</v>
          </cell>
          <cell r="AC62">
            <v>852.21818181818173</v>
          </cell>
          <cell r="AD62">
            <v>246.01419834051035</v>
          </cell>
          <cell r="AE62">
            <v>246.01419834051035</v>
          </cell>
          <cell r="AF62">
            <v>40.297745454545456</v>
          </cell>
          <cell r="AG62">
            <v>40.297745454545456</v>
          </cell>
        </row>
        <row r="63">
          <cell r="A63" t="str">
            <v>SHS150*150*5</v>
          </cell>
          <cell r="B63" t="str">
            <v>SHS</v>
          </cell>
          <cell r="C63">
            <v>150</v>
          </cell>
          <cell r="D63">
            <v>150</v>
          </cell>
          <cell r="E63">
            <v>5</v>
          </cell>
          <cell r="F63">
            <v>5</v>
          </cell>
          <cell r="G63">
            <v>140</v>
          </cell>
          <cell r="H63">
            <v>140</v>
          </cell>
          <cell r="I63">
            <v>22.765000000000001</v>
          </cell>
          <cell r="J63">
            <v>2900</v>
          </cell>
          <cell r="K63">
            <v>1450</v>
          </cell>
          <cell r="L63">
            <v>1450</v>
          </cell>
          <cell r="M63">
            <v>10174166.666666668</v>
          </cell>
          <cell r="N63">
            <v>10174166.666666668</v>
          </cell>
          <cell r="O63">
            <v>135655.55555555556</v>
          </cell>
          <cell r="P63">
            <v>135655.55555555556</v>
          </cell>
          <cell r="Q63">
            <v>157750</v>
          </cell>
          <cell r="R63">
            <v>157750</v>
          </cell>
          <cell r="S63">
            <v>59.231185479722875</v>
          </cell>
          <cell r="T63">
            <v>59.231185479722875</v>
          </cell>
          <cell r="U63">
            <v>28</v>
          </cell>
          <cell r="V63">
            <v>28</v>
          </cell>
          <cell r="W63" t="str">
            <v>PLASTIC</v>
          </cell>
          <cell r="X63" t="str">
            <v>COMPACT</v>
          </cell>
          <cell r="Y63">
            <v>1.1628716520599558</v>
          </cell>
          <cell r="Z63">
            <v>1.1628716520599558</v>
          </cell>
          <cell r="AA63">
            <v>815.19846633085365</v>
          </cell>
          <cell r="AB63">
            <v>815.19846633085365</v>
          </cell>
          <cell r="AC63">
            <v>817.27272727272714</v>
          </cell>
          <cell r="AD63">
            <v>235.92631454612433</v>
          </cell>
          <cell r="AE63">
            <v>235.92631454612433</v>
          </cell>
          <cell r="AF63">
            <v>44.456818181818178</v>
          </cell>
          <cell r="AG63">
            <v>44.456818181818178</v>
          </cell>
        </row>
        <row r="64">
          <cell r="A64" t="str">
            <v>SHS150*150*6</v>
          </cell>
          <cell r="B64" t="str">
            <v>SHS</v>
          </cell>
          <cell r="C64">
            <v>150</v>
          </cell>
          <cell r="D64">
            <v>150</v>
          </cell>
          <cell r="E64">
            <v>6</v>
          </cell>
          <cell r="F64">
            <v>6</v>
          </cell>
          <cell r="G64">
            <v>138</v>
          </cell>
          <cell r="H64">
            <v>138</v>
          </cell>
          <cell r="I64">
            <v>27.1296</v>
          </cell>
          <cell r="J64">
            <v>3456</v>
          </cell>
          <cell r="K64">
            <v>1728</v>
          </cell>
          <cell r="L64">
            <v>1728</v>
          </cell>
          <cell r="M64">
            <v>11964672</v>
          </cell>
          <cell r="N64">
            <v>11964672</v>
          </cell>
          <cell r="O64">
            <v>159528.96000000002</v>
          </cell>
          <cell r="P64">
            <v>159528.96000000002</v>
          </cell>
          <cell r="Q64">
            <v>186732</v>
          </cell>
          <cell r="R64">
            <v>186732</v>
          </cell>
          <cell r="S64">
            <v>58.838762733422598</v>
          </cell>
          <cell r="T64">
            <v>58.838762733422598</v>
          </cell>
          <cell r="U64">
            <v>23</v>
          </cell>
          <cell r="V64">
            <v>23</v>
          </cell>
          <cell r="W64" t="str">
            <v>PLASTIC</v>
          </cell>
          <cell r="X64" t="str">
            <v>PLASTIC</v>
          </cell>
          <cell r="Y64">
            <v>1.1705210138648179</v>
          </cell>
          <cell r="Z64">
            <v>1.1705210138648179</v>
          </cell>
          <cell r="AA64">
            <v>971.18952083890099</v>
          </cell>
          <cell r="AB64">
            <v>971.18952083890099</v>
          </cell>
          <cell r="AC64">
            <v>973.96363636363628</v>
          </cell>
          <cell r="AD64">
            <v>281.15908381772613</v>
          </cell>
          <cell r="AE64">
            <v>281.15908381772613</v>
          </cell>
          <cell r="AF64">
            <v>52.624472727272725</v>
          </cell>
          <cell r="AG64">
            <v>52.624472727272725</v>
          </cell>
        </row>
        <row r="65">
          <cell r="A65" t="str">
            <v>SHS180*180*4</v>
          </cell>
          <cell r="B65" t="str">
            <v>SHS</v>
          </cell>
          <cell r="C65">
            <v>180</v>
          </cell>
          <cell r="D65">
            <v>180</v>
          </cell>
          <cell r="E65">
            <v>4</v>
          </cell>
          <cell r="F65">
            <v>4</v>
          </cell>
          <cell r="G65">
            <v>172</v>
          </cell>
          <cell r="H65">
            <v>172</v>
          </cell>
          <cell r="I65">
            <v>22.105599999999999</v>
          </cell>
          <cell r="J65">
            <v>2816</v>
          </cell>
          <cell r="K65">
            <v>1408</v>
          </cell>
          <cell r="L65">
            <v>1408</v>
          </cell>
          <cell r="M65">
            <v>14545578.666666672</v>
          </cell>
          <cell r="N65">
            <v>14545578.666666672</v>
          </cell>
          <cell r="O65">
            <v>161617.54074074072</v>
          </cell>
          <cell r="P65">
            <v>161617.54074074072</v>
          </cell>
          <cell r="Q65">
            <v>185888</v>
          </cell>
          <cell r="R65">
            <v>185888</v>
          </cell>
          <cell r="S65">
            <v>71.870253466460895</v>
          </cell>
          <cell r="T65">
            <v>71.870253466460895</v>
          </cell>
          <cell r="U65">
            <v>43</v>
          </cell>
          <cell r="V65">
            <v>43</v>
          </cell>
          <cell r="W65" t="str">
            <v>PLASTIC</v>
          </cell>
          <cell r="X65" t="str">
            <v>SLENDER</v>
          </cell>
          <cell r="Y65">
            <v>1.1501721851973532</v>
          </cell>
          <cell r="Z65">
            <v>1.1501721851973532</v>
          </cell>
          <cell r="AA65">
            <v>798.03105158791425</v>
          </cell>
          <cell r="AB65">
            <v>798.03105158791425</v>
          </cell>
          <cell r="AC65">
            <v>793.59999999999991</v>
          </cell>
          <cell r="AD65">
            <v>229.09258681444351</v>
          </cell>
          <cell r="AE65">
            <v>229.09258681444351</v>
          </cell>
          <cell r="AF65">
            <v>52.386618181818179</v>
          </cell>
          <cell r="AG65">
            <v>52.386618181818179</v>
          </cell>
        </row>
        <row r="66">
          <cell r="A66" t="str">
            <v>SHS180*180*5</v>
          </cell>
          <cell r="B66" t="str">
            <v>SHS</v>
          </cell>
          <cell r="C66">
            <v>180</v>
          </cell>
          <cell r="D66">
            <v>180</v>
          </cell>
          <cell r="E66">
            <v>5</v>
          </cell>
          <cell r="F66">
            <v>5</v>
          </cell>
          <cell r="G66">
            <v>170</v>
          </cell>
          <cell r="H66">
            <v>170</v>
          </cell>
          <cell r="I66">
            <v>27.475000000000001</v>
          </cell>
          <cell r="J66">
            <v>3500</v>
          </cell>
          <cell r="K66">
            <v>1750</v>
          </cell>
          <cell r="L66">
            <v>1750</v>
          </cell>
          <cell r="M66">
            <v>17879166.666666672</v>
          </cell>
          <cell r="N66">
            <v>17879166.666666672</v>
          </cell>
          <cell r="O66">
            <v>198657.40740740742</v>
          </cell>
          <cell r="P66">
            <v>198657.40740740742</v>
          </cell>
          <cell r="Q66">
            <v>229750</v>
          </cell>
          <cell r="R66">
            <v>229750</v>
          </cell>
          <cell r="S66">
            <v>71.47260547463857</v>
          </cell>
          <cell r="T66">
            <v>71.47260547463857</v>
          </cell>
          <cell r="U66">
            <v>34</v>
          </cell>
          <cell r="V66">
            <v>34</v>
          </cell>
          <cell r="W66" t="str">
            <v>PLASTIC</v>
          </cell>
          <cell r="X66" t="str">
            <v>SEMI-COMPACT</v>
          </cell>
          <cell r="Y66">
            <v>1.1565136331857375</v>
          </cell>
          <cell r="Z66">
            <v>1.1565136331857375</v>
          </cell>
          <cell r="AA66">
            <v>991.6632579284651</v>
          </cell>
          <cell r="AB66">
            <v>991.6632579284651</v>
          </cell>
          <cell r="AC66">
            <v>986.36363636363626</v>
          </cell>
          <cell r="AD66">
            <v>284.73865548670182</v>
          </cell>
          <cell r="AE66">
            <v>284.73865548670182</v>
          </cell>
          <cell r="AF66">
            <v>64.747727272727261</v>
          </cell>
          <cell r="AG66">
            <v>55.985269360269363</v>
          </cell>
        </row>
        <row r="67">
          <cell r="A67" t="str">
            <v>SHS180*180*6</v>
          </cell>
          <cell r="B67" t="str">
            <v>SHS</v>
          </cell>
          <cell r="C67">
            <v>180</v>
          </cell>
          <cell r="D67">
            <v>180</v>
          </cell>
          <cell r="E67">
            <v>6</v>
          </cell>
          <cell r="F67">
            <v>6</v>
          </cell>
          <cell r="G67">
            <v>168</v>
          </cell>
          <cell r="H67">
            <v>168</v>
          </cell>
          <cell r="I67">
            <v>32.781599999999997</v>
          </cell>
          <cell r="J67">
            <v>4176</v>
          </cell>
          <cell r="K67">
            <v>2088</v>
          </cell>
          <cell r="L67">
            <v>2088</v>
          </cell>
          <cell r="M67">
            <v>21097152</v>
          </cell>
          <cell r="N67">
            <v>21097152</v>
          </cell>
          <cell r="O67">
            <v>234412.80000000005</v>
          </cell>
          <cell r="P67">
            <v>234412.80000000005</v>
          </cell>
          <cell r="Q67">
            <v>272592</v>
          </cell>
          <cell r="R67">
            <v>272592</v>
          </cell>
          <cell r="S67">
            <v>71.077422575667441</v>
          </cell>
          <cell r="T67">
            <v>71.077422575667441</v>
          </cell>
          <cell r="U67">
            <v>28</v>
          </cell>
          <cell r="V67">
            <v>28</v>
          </cell>
          <cell r="W67" t="str">
            <v>PLASTIC</v>
          </cell>
          <cell r="X67" t="str">
            <v>COMPACT</v>
          </cell>
          <cell r="Y67">
            <v>1.1628716520599556</v>
          </cell>
          <cell r="Z67">
            <v>1.1628716520599556</v>
          </cell>
          <cell r="AA67">
            <v>1182.9468226686292</v>
          </cell>
          <cell r="AB67">
            <v>1182.9468226686292</v>
          </cell>
          <cell r="AC67">
            <v>1176.8727272727274</v>
          </cell>
          <cell r="AD67">
            <v>339.73389294641908</v>
          </cell>
          <cell r="AE67">
            <v>339.73389294641908</v>
          </cell>
          <cell r="AF67">
            <v>76.82138181818182</v>
          </cell>
          <cell r="AG67">
            <v>76.82138181818182</v>
          </cell>
        </row>
        <row r="68">
          <cell r="A68" t="str">
            <v>SHS180*180*8</v>
          </cell>
          <cell r="B68" t="str">
            <v>SHS</v>
          </cell>
          <cell r="C68">
            <v>180</v>
          </cell>
          <cell r="D68">
            <v>180</v>
          </cell>
          <cell r="E68">
            <v>8</v>
          </cell>
          <cell r="F68">
            <v>8</v>
          </cell>
          <cell r="G68">
            <v>164</v>
          </cell>
          <cell r="H68">
            <v>164</v>
          </cell>
          <cell r="I68">
            <v>43.206400000000002</v>
          </cell>
          <cell r="J68">
            <v>5504</v>
          </cell>
          <cell r="K68">
            <v>2752</v>
          </cell>
          <cell r="L68">
            <v>2752</v>
          </cell>
          <cell r="M68">
            <v>27197098.666666664</v>
          </cell>
          <cell r="N68">
            <v>27197098.666666664</v>
          </cell>
          <cell r="O68">
            <v>302189.98518518521</v>
          </cell>
          <cell r="P68">
            <v>302189.98518518521</v>
          </cell>
          <cell r="Q68">
            <v>355264</v>
          </cell>
          <cell r="R68">
            <v>355264</v>
          </cell>
          <cell r="S68">
            <v>70.294618096503896</v>
          </cell>
          <cell r="T68">
            <v>70.294618096503896</v>
          </cell>
          <cell r="U68">
            <v>20.5</v>
          </cell>
          <cell r="V68">
            <v>20.5</v>
          </cell>
          <cell r="W68" t="str">
            <v>PLASTIC</v>
          </cell>
          <cell r="X68" t="str">
            <v>PLASTIC</v>
          </cell>
          <cell r="Y68">
            <v>1.1756312830231301</v>
          </cell>
          <cell r="Z68">
            <v>1.1756312830231301</v>
          </cell>
          <cell r="AA68">
            <v>1558.471466827255</v>
          </cell>
          <cell r="AB68">
            <v>1558.471466827255</v>
          </cell>
          <cell r="AC68">
            <v>1551.1272727272726</v>
          </cell>
          <cell r="AD68">
            <v>447.77187422823044</v>
          </cell>
          <cell r="AE68">
            <v>447.77187422823044</v>
          </cell>
          <cell r="AF68">
            <v>100.11985454545453</v>
          </cell>
          <cell r="AG68">
            <v>100.11985454545453</v>
          </cell>
        </row>
        <row r="69">
          <cell r="A69" t="str">
            <v>RHS50*25*2.9</v>
          </cell>
          <cell r="B69" t="str">
            <v>RHS</v>
          </cell>
          <cell r="C69">
            <v>50</v>
          </cell>
          <cell r="D69">
            <v>25</v>
          </cell>
          <cell r="E69">
            <v>2.9</v>
          </cell>
          <cell r="F69">
            <v>2.9</v>
          </cell>
          <cell r="G69">
            <v>44.2</v>
          </cell>
          <cell r="H69">
            <v>19.2</v>
          </cell>
          <cell r="I69">
            <v>3.1506759999999998</v>
          </cell>
          <cell r="J69">
            <v>401.36</v>
          </cell>
          <cell r="K69">
            <v>267.57333333333332</v>
          </cell>
          <cell r="L69">
            <v>133.78666666666666</v>
          </cell>
          <cell r="M69">
            <v>122255.24586666664</v>
          </cell>
          <cell r="N69">
            <v>39033.945866666661</v>
          </cell>
          <cell r="O69">
            <v>4890.2098346666653</v>
          </cell>
          <cell r="P69">
            <v>3122.7156693333332</v>
          </cell>
          <cell r="Q69">
            <v>6247.5279999999984</v>
          </cell>
          <cell r="R69">
            <v>3739.0279999999998</v>
          </cell>
          <cell r="S69">
            <v>17.452864128311724</v>
          </cell>
          <cell r="T69">
            <v>9.8617544273499558</v>
          </cell>
          <cell r="U69">
            <v>15.241379310344829</v>
          </cell>
          <cell r="V69">
            <v>6.6206896551724137</v>
          </cell>
          <cell r="W69" t="str">
            <v>PLASTIC</v>
          </cell>
          <cell r="X69" t="str">
            <v>PLASTIC</v>
          </cell>
          <cell r="Y69">
            <v>1.2775582666640015</v>
          </cell>
          <cell r="Z69">
            <v>1.1973642162554758</v>
          </cell>
          <cell r="AA69">
            <v>94.911953276366603</v>
          </cell>
          <cell r="AB69">
            <v>55.090398229459076</v>
          </cell>
          <cell r="AC69">
            <v>113.11054545454546</v>
          </cell>
          <cell r="AD69">
            <v>43.536269244244806</v>
          </cell>
          <cell r="AE69">
            <v>21.768134622122403</v>
          </cell>
          <cell r="AF69">
            <v>1.7606669818181813</v>
          </cell>
          <cell r="AG69">
            <v>1.0537260727272726</v>
          </cell>
        </row>
        <row r="70">
          <cell r="A70" t="str">
            <v>RHS50*25*3.2</v>
          </cell>
          <cell r="B70" t="str">
            <v>RHS</v>
          </cell>
          <cell r="C70">
            <v>50</v>
          </cell>
          <cell r="D70">
            <v>25</v>
          </cell>
          <cell r="E70">
            <v>3.2</v>
          </cell>
          <cell r="F70">
            <v>3.2</v>
          </cell>
          <cell r="G70">
            <v>43.6</v>
          </cell>
          <cell r="H70">
            <v>18.600000000000001</v>
          </cell>
          <cell r="I70">
            <v>3.4464639999999997</v>
          </cell>
          <cell r="J70">
            <v>439.03999999999996</v>
          </cell>
          <cell r="K70">
            <v>292.69333333333333</v>
          </cell>
          <cell r="L70">
            <v>146.34666666666666</v>
          </cell>
          <cell r="M70">
            <v>131949.78986666666</v>
          </cell>
          <cell r="N70">
            <v>41724.189866666653</v>
          </cell>
          <cell r="O70">
            <v>5277.9915946666661</v>
          </cell>
          <cell r="P70">
            <v>3337.9351893333323</v>
          </cell>
          <cell r="Q70">
            <v>6785.5360000000001</v>
          </cell>
          <cell r="R70">
            <v>4041.5359999999996</v>
          </cell>
          <cell r="S70">
            <v>17.336136052094055</v>
          </cell>
          <cell r="T70">
            <v>9.7485923830033734</v>
          </cell>
          <cell r="U70">
            <v>13.625</v>
          </cell>
          <cell r="V70">
            <v>5.8125</v>
          </cell>
          <cell r="W70" t="str">
            <v>PLASTIC</v>
          </cell>
          <cell r="X70" t="str">
            <v>PLASTIC</v>
          </cell>
          <cell r="Y70">
            <v>1.2856284210184581</v>
          </cell>
          <cell r="Z70">
            <v>1.2107892366859268</v>
          </cell>
          <cell r="AA70">
            <v>103.52925371882569</v>
          </cell>
          <cell r="AB70">
            <v>59.209829221928601</v>
          </cell>
          <cell r="AC70">
            <v>123.72945454545453</v>
          </cell>
          <cell r="AD70">
            <v>47.623489259002497</v>
          </cell>
          <cell r="AE70">
            <v>23.811744629501248</v>
          </cell>
          <cell r="AF70">
            <v>1.9122874181818181</v>
          </cell>
          <cell r="AG70">
            <v>1.1389783272727272</v>
          </cell>
        </row>
        <row r="71">
          <cell r="A71" t="str">
            <v>RHS60*40*2.9</v>
          </cell>
          <cell r="B71" t="str">
            <v>RHS</v>
          </cell>
          <cell r="C71">
            <v>60</v>
          </cell>
          <cell r="D71">
            <v>40</v>
          </cell>
          <cell r="E71">
            <v>2.9</v>
          </cell>
          <cell r="F71">
            <v>2.9</v>
          </cell>
          <cell r="G71">
            <v>54.2</v>
          </cell>
          <cell r="H71">
            <v>34.200000000000003</v>
          </cell>
          <cell r="I71">
            <v>4.2889259999999974</v>
          </cell>
          <cell r="J71">
            <v>546.35999999999967</v>
          </cell>
          <cell r="K71">
            <v>327.81599999999975</v>
          </cell>
          <cell r="L71">
            <v>218.54399999999987</v>
          </cell>
          <cell r="M71">
            <v>266222.7491999999</v>
          </cell>
          <cell r="N71">
            <v>139325.70919999995</v>
          </cell>
          <cell r="O71">
            <v>8874.0916399999969</v>
          </cell>
          <cell r="P71">
            <v>6966.2854599999973</v>
          </cell>
          <cell r="Q71">
            <v>10883.177999999996</v>
          </cell>
          <cell r="R71">
            <v>8151.377999999997</v>
          </cell>
          <cell r="S71">
            <v>22.0741065129248</v>
          </cell>
          <cell r="T71">
            <v>15.968943452507569</v>
          </cell>
          <cell r="U71">
            <v>18.689655172413794</v>
          </cell>
          <cell r="V71">
            <v>11.793103448275863</v>
          </cell>
          <cell r="W71" t="str">
            <v>PLASTIC</v>
          </cell>
          <cell r="X71" t="str">
            <v>PLASTIC</v>
          </cell>
          <cell r="Y71">
            <v>1.2263990999308634</v>
          </cell>
          <cell r="Z71">
            <v>1.1701182856781756</v>
          </cell>
          <cell r="AA71">
            <v>138.85769197416755</v>
          </cell>
          <cell r="AB71">
            <v>123.84032906024687</v>
          </cell>
          <cell r="AC71">
            <v>153.97418181818171</v>
          </cell>
          <cell r="AD71">
            <v>53.338221192587746</v>
          </cell>
          <cell r="AE71">
            <v>35.558814128391838</v>
          </cell>
          <cell r="AF71">
            <v>3.0670774363636353</v>
          </cell>
          <cell r="AG71">
            <v>2.2972065272727265</v>
          </cell>
        </row>
        <row r="72">
          <cell r="A72" t="str">
            <v>RHS66*33*2.9</v>
          </cell>
          <cell r="B72" t="str">
            <v>RHS</v>
          </cell>
          <cell r="C72">
            <v>66</v>
          </cell>
          <cell r="D72">
            <v>33</v>
          </cell>
          <cell r="E72">
            <v>2.9</v>
          </cell>
          <cell r="F72">
            <v>2.9</v>
          </cell>
          <cell r="G72">
            <v>60.2</v>
          </cell>
          <cell r="H72">
            <v>27.2</v>
          </cell>
          <cell r="I72">
            <v>4.2433959999999997</v>
          </cell>
          <cell r="J72">
            <v>540.55999999999995</v>
          </cell>
          <cell r="K72">
            <v>360.37333333333333</v>
          </cell>
          <cell r="L72">
            <v>180.18666666666667</v>
          </cell>
          <cell r="M72">
            <v>296101.66186666657</v>
          </cell>
          <cell r="N72">
            <v>96699.865866666674</v>
          </cell>
          <cell r="O72">
            <v>8972.7776323232301</v>
          </cell>
          <cell r="P72">
            <v>5860.597931313132</v>
          </cell>
          <cell r="Q72">
            <v>11293.527999999998</v>
          </cell>
          <cell r="R72">
            <v>6833.9080000000013</v>
          </cell>
          <cell r="S72">
            <v>23.404451602047008</v>
          </cell>
          <cell r="T72">
            <v>13.374913527724429</v>
          </cell>
          <cell r="U72">
            <v>20.758620689655174</v>
          </cell>
          <cell r="V72">
            <v>9.3793103448275854</v>
          </cell>
          <cell r="W72" t="str">
            <v>PLASTIC</v>
          </cell>
          <cell r="X72" t="str">
            <v>PLASTIC</v>
          </cell>
          <cell r="Y72">
            <v>1.2586434728212339</v>
          </cell>
          <cell r="Z72">
            <v>1.1660769225417225</v>
          </cell>
          <cell r="AA72">
            <v>139.06987096459599</v>
          </cell>
          <cell r="AB72">
            <v>108.03650856271139</v>
          </cell>
          <cell r="AC72">
            <v>152.33963636363632</v>
          </cell>
          <cell r="AD72">
            <v>58.635553375196771</v>
          </cell>
          <cell r="AE72">
            <v>29.317776687598386</v>
          </cell>
          <cell r="AF72">
            <v>3.1827215272727267</v>
          </cell>
          <cell r="AG72">
            <v>1.9259195272727276</v>
          </cell>
        </row>
        <row r="73">
          <cell r="A73" t="str">
            <v>RHS66*33*3.6</v>
          </cell>
          <cell r="B73" t="str">
            <v>RHS</v>
          </cell>
          <cell r="C73">
            <v>66</v>
          </cell>
          <cell r="D73">
            <v>33</v>
          </cell>
          <cell r="E73">
            <v>3.6</v>
          </cell>
          <cell r="F73">
            <v>3.6</v>
          </cell>
          <cell r="G73">
            <v>58.8</v>
          </cell>
          <cell r="H73">
            <v>25.8</v>
          </cell>
          <cell r="I73">
            <v>5.188536</v>
          </cell>
          <cell r="J73">
            <v>660.96</v>
          </cell>
          <cell r="K73">
            <v>440.64</v>
          </cell>
          <cell r="L73">
            <v>220.32</v>
          </cell>
          <cell r="M73">
            <v>353524.43520000001</v>
          </cell>
          <cell r="N73">
            <v>113503.29120000001</v>
          </cell>
          <cell r="O73">
            <v>10712.861672727273</v>
          </cell>
          <cell r="P73">
            <v>6878.9873454545459</v>
          </cell>
          <cell r="Q73">
            <v>13636.512000000002</v>
          </cell>
          <cell r="R73">
            <v>8183.5920000000006</v>
          </cell>
          <cell r="S73">
            <v>23.127150668407374</v>
          </cell>
          <cell r="T73">
            <v>13.104384837175086</v>
          </cell>
          <cell r="U73">
            <v>16.333333333333332</v>
          </cell>
          <cell r="V73">
            <v>7.166666666666667</v>
          </cell>
          <cell r="W73" t="str">
            <v>PLASTIC</v>
          </cell>
          <cell r="X73" t="str">
            <v>PLASTIC</v>
          </cell>
          <cell r="Y73">
            <v>1.2729103032027136</v>
          </cell>
          <cell r="Z73">
            <v>1.1896506838913583</v>
          </cell>
          <cell r="AA73">
            <v>169.64550673192099</v>
          </cell>
          <cell r="AB73">
            <v>129.6343594084106</v>
          </cell>
          <cell r="AC73">
            <v>186.27054545454544</v>
          </cell>
          <cell r="AD73">
            <v>71.695566373520151</v>
          </cell>
          <cell r="AE73">
            <v>35.847783186760076</v>
          </cell>
          <cell r="AF73">
            <v>3.8430170181818184</v>
          </cell>
          <cell r="AG73">
            <v>2.3062850181818182</v>
          </cell>
        </row>
        <row r="74">
          <cell r="A74" t="str">
            <v>RHS66*33*4.5</v>
          </cell>
          <cell r="B74" t="str">
            <v>RHS</v>
          </cell>
          <cell r="C74">
            <v>66</v>
          </cell>
          <cell r="D74">
            <v>33</v>
          </cell>
          <cell r="E74">
            <v>4.5</v>
          </cell>
          <cell r="F74">
            <v>4.5</v>
          </cell>
          <cell r="G74">
            <v>57</v>
          </cell>
          <cell r="H74">
            <v>24</v>
          </cell>
          <cell r="I74">
            <v>6.3585000000000003</v>
          </cell>
          <cell r="J74">
            <v>810</v>
          </cell>
          <cell r="K74">
            <v>540</v>
          </cell>
          <cell r="L74">
            <v>270</v>
          </cell>
          <cell r="M74">
            <v>420228</v>
          </cell>
          <cell r="N74">
            <v>131989.5</v>
          </cell>
          <cell r="O74">
            <v>12734.181818181818</v>
          </cell>
          <cell r="P74">
            <v>7999.363636363636</v>
          </cell>
          <cell r="Q74">
            <v>16443</v>
          </cell>
          <cell r="R74">
            <v>9760.5</v>
          </cell>
          <cell r="S74">
            <v>22.777181564012697</v>
          </cell>
          <cell r="T74">
            <v>12.765187033490735</v>
          </cell>
          <cell r="U74">
            <v>12.666666666666666</v>
          </cell>
          <cell r="V74">
            <v>5.333333333333333</v>
          </cell>
          <cell r="W74" t="str">
            <v>PLASTIC</v>
          </cell>
          <cell r="X74" t="str">
            <v>PLASTIC</v>
          </cell>
          <cell r="Y74">
            <v>1.2912490362374711</v>
          </cell>
          <cell r="Z74">
            <v>1.2201595581466709</v>
          </cell>
          <cell r="AA74">
            <v>207.25437187459994</v>
          </cell>
          <cell r="AB74">
            <v>154.84954033844443</v>
          </cell>
          <cell r="AC74">
            <v>228.27272727272725</v>
          </cell>
          <cell r="AD74">
            <v>87.862213693039408</v>
          </cell>
          <cell r="AE74">
            <v>43.931106846519704</v>
          </cell>
          <cell r="AF74">
            <v>4.6339363636363631</v>
          </cell>
          <cell r="AG74">
            <v>2.7506863636363632</v>
          </cell>
        </row>
        <row r="75">
          <cell r="A75" t="str">
            <v>RHS70*30*2.9</v>
          </cell>
          <cell r="B75" t="str">
            <v>RHS</v>
          </cell>
          <cell r="C75">
            <v>70</v>
          </cell>
          <cell r="D75">
            <v>30</v>
          </cell>
          <cell r="E75">
            <v>2.9</v>
          </cell>
          <cell r="F75">
            <v>2.9</v>
          </cell>
          <cell r="G75">
            <v>64.2</v>
          </cell>
          <cell r="H75">
            <v>24.2</v>
          </cell>
          <cell r="I75">
            <v>4.2889259999999991</v>
          </cell>
          <cell r="J75">
            <v>546.3599999999999</v>
          </cell>
          <cell r="K75">
            <v>382.45199999999988</v>
          </cell>
          <cell r="L75">
            <v>163.90799999999996</v>
          </cell>
          <cell r="M75">
            <v>323871.26919999986</v>
          </cell>
          <cell r="N75">
            <v>81677.189200000008</v>
          </cell>
          <cell r="O75">
            <v>9253.4648342857108</v>
          </cell>
          <cell r="P75">
            <v>5445.1459466666665</v>
          </cell>
          <cell r="Q75">
            <v>11814.077999999998</v>
          </cell>
          <cell r="R75">
            <v>6350.4779999999992</v>
          </cell>
          <cell r="S75">
            <v>24.347073310124511</v>
          </cell>
          <cell r="T75">
            <v>12.226747505561562</v>
          </cell>
          <cell r="U75">
            <v>22.137931034482762</v>
          </cell>
          <cell r="V75">
            <v>8.3448275862068968</v>
          </cell>
          <cell r="W75" t="str">
            <v>PLASTIC</v>
          </cell>
          <cell r="X75" t="str">
            <v>PLASTIC</v>
          </cell>
          <cell r="Y75">
            <v>1.2767193923109499</v>
          </cell>
          <cell r="Z75">
            <v>1.166264056501102</v>
          </cell>
          <cell r="AA75">
            <v>141.6010083369807</v>
          </cell>
          <cell r="AB75">
            <v>99.796249633936625</v>
          </cell>
          <cell r="AC75">
            <v>153.97418181818179</v>
          </cell>
          <cell r="AD75">
            <v>62.227924724685742</v>
          </cell>
          <cell r="AE75">
            <v>26.669110596293891</v>
          </cell>
          <cell r="AF75">
            <v>3.3294219818181809</v>
          </cell>
          <cell r="AG75">
            <v>1.7896801636363631</v>
          </cell>
        </row>
        <row r="76">
          <cell r="A76" t="str">
            <v>RHS70*30*3.2</v>
          </cell>
          <cell r="B76" t="str">
            <v>RHS</v>
          </cell>
          <cell r="C76">
            <v>70</v>
          </cell>
          <cell r="D76">
            <v>30</v>
          </cell>
          <cell r="E76">
            <v>3.2</v>
          </cell>
          <cell r="F76">
            <v>3.2</v>
          </cell>
          <cell r="G76">
            <v>63.6</v>
          </cell>
          <cell r="H76">
            <v>23.6</v>
          </cell>
          <cell r="I76">
            <v>4.702464</v>
          </cell>
          <cell r="J76">
            <v>599.04</v>
          </cell>
          <cell r="K76">
            <v>419.32799999999997</v>
          </cell>
          <cell r="L76">
            <v>179.71199999999996</v>
          </cell>
          <cell r="M76">
            <v>351556.4032</v>
          </cell>
          <cell r="N76">
            <v>87835.443199999994</v>
          </cell>
          <cell r="O76">
            <v>10044.468662857142</v>
          </cell>
          <cell r="P76">
            <v>5855.6962133333327</v>
          </cell>
          <cell r="Q76">
            <v>12884.735999999997</v>
          </cell>
          <cell r="R76">
            <v>6894.3359999999993</v>
          </cell>
          <cell r="S76">
            <v>24.225324038830209</v>
          </cell>
          <cell r="T76">
            <v>12.108963974965347</v>
          </cell>
          <cell r="U76">
            <v>19.875</v>
          </cell>
          <cell r="V76">
            <v>7.375</v>
          </cell>
          <cell r="W76" t="str">
            <v>PLASTIC</v>
          </cell>
          <cell r="X76" t="str">
            <v>PLASTIC</v>
          </cell>
          <cell r="Y76">
            <v>1.2827692964632083</v>
          </cell>
          <cell r="Z76">
            <v>1.1773725529513808</v>
          </cell>
          <cell r="AA76">
            <v>155.11449083787986</v>
          </cell>
          <cell r="AB76">
            <v>108.24035831905789</v>
          </cell>
          <cell r="AC76">
            <v>168.82036363636362</v>
          </cell>
          <cell r="AD76">
            <v>68.227937673101536</v>
          </cell>
          <cell r="AE76">
            <v>29.240544717043509</v>
          </cell>
          <cell r="AF76">
            <v>3.6311528727272715</v>
          </cell>
          <cell r="AG76">
            <v>1.9429492363636358</v>
          </cell>
        </row>
        <row r="77">
          <cell r="A77" t="str">
            <v>RHS70*30*4</v>
          </cell>
          <cell r="B77" t="str">
            <v>RHS</v>
          </cell>
          <cell r="C77">
            <v>70</v>
          </cell>
          <cell r="D77">
            <v>30</v>
          </cell>
          <cell r="E77">
            <v>4</v>
          </cell>
          <cell r="F77">
            <v>4</v>
          </cell>
          <cell r="G77">
            <v>62</v>
          </cell>
          <cell r="H77">
            <v>22</v>
          </cell>
          <cell r="I77">
            <v>5.7775999999999996</v>
          </cell>
          <cell r="J77">
            <v>736</v>
          </cell>
          <cell r="K77">
            <v>515.20000000000005</v>
          </cell>
          <cell r="L77">
            <v>220.8</v>
          </cell>
          <cell r="M77">
            <v>420565.33333333331</v>
          </cell>
          <cell r="N77">
            <v>102485.33333333334</v>
          </cell>
          <cell r="O77">
            <v>12016.152380952381</v>
          </cell>
          <cell r="P77">
            <v>6832.3555555555558</v>
          </cell>
          <cell r="Q77">
            <v>15608</v>
          </cell>
          <cell r="R77">
            <v>8248</v>
          </cell>
          <cell r="S77">
            <v>23.904398964522667</v>
          </cell>
          <cell r="T77">
            <v>11.800270200787532</v>
          </cell>
          <cell r="U77">
            <v>15.5</v>
          </cell>
          <cell r="V77">
            <v>5.5</v>
          </cell>
          <cell r="W77" t="str">
            <v>PLASTIC</v>
          </cell>
          <cell r="X77" t="str">
            <v>PLASTIC</v>
          </cell>
          <cell r="Y77">
            <v>1.2989182814243685</v>
          </cell>
          <cell r="Z77">
            <v>1.2071971273938384</v>
          </cell>
          <cell r="AA77">
            <v>190.11373817228082</v>
          </cell>
          <cell r="AB77">
            <v>129.06728391623389</v>
          </cell>
          <cell r="AC77">
            <v>207.41818181818181</v>
          </cell>
          <cell r="AD77">
            <v>83.827060175284998</v>
          </cell>
          <cell r="AE77">
            <v>35.925882932265004</v>
          </cell>
          <cell r="AF77">
            <v>4.3986181818181818</v>
          </cell>
          <cell r="AG77">
            <v>2.3244363636363632</v>
          </cell>
        </row>
        <row r="78">
          <cell r="A78" t="str">
            <v>RHS80*40*2.9</v>
          </cell>
          <cell r="B78" t="str">
            <v>RHS</v>
          </cell>
          <cell r="C78">
            <v>80</v>
          </cell>
          <cell r="D78">
            <v>40</v>
          </cell>
          <cell r="E78">
            <v>2.9</v>
          </cell>
          <cell r="F78">
            <v>2.9</v>
          </cell>
          <cell r="G78">
            <v>74.2</v>
          </cell>
          <cell r="H78">
            <v>34.200000000000003</v>
          </cell>
          <cell r="I78">
            <v>5.199525999999997</v>
          </cell>
          <cell r="J78">
            <v>662.35999999999967</v>
          </cell>
          <cell r="K78">
            <v>441.5733333333331</v>
          </cell>
          <cell r="L78">
            <v>220.78666666666655</v>
          </cell>
          <cell r="M78">
            <v>542388.97586666653</v>
          </cell>
          <cell r="N78">
            <v>179322.89586666663</v>
          </cell>
          <cell r="O78">
            <v>13559.724396666661</v>
          </cell>
          <cell r="P78">
            <v>8966.1447933333293</v>
          </cell>
          <cell r="Q78">
            <v>16926.777999999991</v>
          </cell>
          <cell r="R78">
            <v>10303.177999999996</v>
          </cell>
          <cell r="S78">
            <v>28.615963829176508</v>
          </cell>
          <cell r="T78">
            <v>16.453974619949093</v>
          </cell>
          <cell r="U78">
            <v>25.586206896551726</v>
          </cell>
          <cell r="V78">
            <v>11.793103448275863</v>
          </cell>
          <cell r="W78" t="str">
            <v>PLASTIC</v>
          </cell>
          <cell r="X78" t="str">
            <v>PLASTIC</v>
          </cell>
          <cell r="Y78">
            <v>1.248312834747662</v>
          </cell>
          <cell r="Z78">
            <v>1.1491201890539178</v>
          </cell>
          <cell r="AA78">
            <v>175.93472461201856</v>
          </cell>
          <cell r="AB78">
            <v>152.48348008617253</v>
          </cell>
          <cell r="AC78">
            <v>186.66509090909079</v>
          </cell>
          <cell r="AD78">
            <v>71.847426989779692</v>
          </cell>
          <cell r="AE78">
            <v>35.923713494889846</v>
          </cell>
          <cell r="AF78">
            <v>4.7702737999999973</v>
          </cell>
          <cell r="AG78">
            <v>2.9036228909090895</v>
          </cell>
        </row>
        <row r="79">
          <cell r="A79" t="str">
            <v>RHS80*40*3.2</v>
          </cell>
          <cell r="B79" t="str">
            <v>RHS</v>
          </cell>
          <cell r="C79">
            <v>80</v>
          </cell>
          <cell r="D79">
            <v>40</v>
          </cell>
          <cell r="E79">
            <v>3.2</v>
          </cell>
          <cell r="F79">
            <v>3.2</v>
          </cell>
          <cell r="G79">
            <v>73.599999999999994</v>
          </cell>
          <cell r="H79">
            <v>33.6</v>
          </cell>
          <cell r="I79">
            <v>5.7072640000000003</v>
          </cell>
          <cell r="J79">
            <v>727.04</v>
          </cell>
          <cell r="K79">
            <v>484.69333333333333</v>
          </cell>
          <cell r="L79">
            <v>242.34666666666666</v>
          </cell>
          <cell r="M79">
            <v>590339.54986666702</v>
          </cell>
          <cell r="N79">
            <v>194010.58986666668</v>
          </cell>
          <cell r="O79">
            <v>14758.488746666673</v>
          </cell>
          <cell r="P79">
            <v>9700.5294933333316</v>
          </cell>
          <cell r="Q79">
            <v>18497.536000000007</v>
          </cell>
          <cell r="R79">
            <v>11227.136000000002</v>
          </cell>
          <cell r="S79">
            <v>28.495205098665704</v>
          </cell>
          <cell r="T79">
            <v>16.335542631074219</v>
          </cell>
          <cell r="U79">
            <v>22.999999999999996</v>
          </cell>
          <cell r="V79">
            <v>10.5</v>
          </cell>
          <cell r="W79" t="str">
            <v>PLASTIC</v>
          </cell>
          <cell r="X79" t="str">
            <v>PLASTIC</v>
          </cell>
          <cell r="Y79">
            <v>1.2533489246436447</v>
          </cell>
          <cell r="Z79">
            <v>1.1573735235500111</v>
          </cell>
          <cell r="AA79">
            <v>193.00873150509051</v>
          </cell>
          <cell r="AB79">
            <v>166.76813792668028</v>
          </cell>
          <cell r="AC79">
            <v>204.89309090909089</v>
          </cell>
          <cell r="AD79">
            <v>78.863387460972049</v>
          </cell>
          <cell r="AE79">
            <v>39.431693730486025</v>
          </cell>
          <cell r="AF79">
            <v>5.2129419636363652</v>
          </cell>
          <cell r="AG79">
            <v>3.1640110545454547</v>
          </cell>
        </row>
        <row r="80">
          <cell r="A80" t="str">
            <v>RHS80*40*4</v>
          </cell>
          <cell r="B80" t="str">
            <v>RHS</v>
          </cell>
          <cell r="C80">
            <v>80</v>
          </cell>
          <cell r="D80">
            <v>40</v>
          </cell>
          <cell r="E80">
            <v>4</v>
          </cell>
          <cell r="F80">
            <v>4</v>
          </cell>
          <cell r="G80">
            <v>72</v>
          </cell>
          <cell r="H80">
            <v>32</v>
          </cell>
          <cell r="I80">
            <v>7.0335999999999999</v>
          </cell>
          <cell r="J80">
            <v>896</v>
          </cell>
          <cell r="K80">
            <v>597.33333333333337</v>
          </cell>
          <cell r="L80">
            <v>298.66666666666669</v>
          </cell>
          <cell r="M80">
            <v>711338.66666666674</v>
          </cell>
          <cell r="N80">
            <v>230058.66666666669</v>
          </cell>
          <cell r="O80">
            <v>17783.466666666664</v>
          </cell>
          <cell r="P80">
            <v>11502.933333333332</v>
          </cell>
          <cell r="Q80">
            <v>22528</v>
          </cell>
          <cell r="R80">
            <v>13568</v>
          </cell>
          <cell r="S80">
            <v>28.176315619767642</v>
          </cell>
          <cell r="T80">
            <v>16.023791834703321</v>
          </cell>
          <cell r="U80">
            <v>18</v>
          </cell>
          <cell r="V80">
            <v>8</v>
          </cell>
          <cell r="W80" t="str">
            <v>PLASTIC</v>
          </cell>
          <cell r="X80" t="str">
            <v>PLASTIC</v>
          </cell>
          <cell r="Y80">
            <v>1.26679462571977</v>
          </cell>
          <cell r="Z80">
            <v>1.1795252225519288</v>
          </cell>
          <cell r="AA80">
            <v>237.51003754332001</v>
          </cell>
          <cell r="AB80">
            <v>203.46750955795946</v>
          </cell>
          <cell r="AC80">
            <v>252.50909090909087</v>
          </cell>
          <cell r="AD80">
            <v>97.190794406127551</v>
          </cell>
          <cell r="AE80">
            <v>48.595397203063776</v>
          </cell>
          <cell r="AF80">
            <v>6.3487999999999989</v>
          </cell>
          <cell r="AG80">
            <v>3.8237090909090909</v>
          </cell>
        </row>
        <row r="81">
          <cell r="A81" t="str">
            <v>RHS96*48*3.2</v>
          </cell>
          <cell r="B81" t="str">
            <v>RHS</v>
          </cell>
          <cell r="C81">
            <v>96</v>
          </cell>
          <cell r="D81">
            <v>48</v>
          </cell>
          <cell r="E81">
            <v>3.2</v>
          </cell>
          <cell r="F81">
            <v>3.2</v>
          </cell>
          <cell r="G81">
            <v>89.6</v>
          </cell>
          <cell r="H81">
            <v>41.6</v>
          </cell>
          <cell r="I81">
            <v>6.9130240000000027</v>
          </cell>
          <cell r="J81">
            <v>880.64000000000033</v>
          </cell>
          <cell r="K81">
            <v>587.09333333333359</v>
          </cell>
          <cell r="L81">
            <v>293.54666666666679</v>
          </cell>
          <cell r="M81">
            <v>1045290.461866667</v>
          </cell>
          <cell r="N81">
            <v>347200.98986666661</v>
          </cell>
          <cell r="O81">
            <v>21776.884622222235</v>
          </cell>
          <cell r="P81">
            <v>14466.707911111109</v>
          </cell>
          <cell r="Q81">
            <v>27099.136000000013</v>
          </cell>
          <cell r="R81">
            <v>16531.455999999998</v>
          </cell>
          <cell r="S81">
            <v>34.452384847865417</v>
          </cell>
          <cell r="T81">
            <v>19.855977562468187</v>
          </cell>
          <cell r="U81">
            <v>27.999999999999996</v>
          </cell>
          <cell r="V81">
            <v>13</v>
          </cell>
          <cell r="W81" t="str">
            <v>PLASTIC</v>
          </cell>
          <cell r="X81" t="str">
            <v>PLASTIC</v>
          </cell>
          <cell r="Y81">
            <v>1.2443991172339997</v>
          </cell>
          <cell r="Z81">
            <v>1.1427241153671919</v>
          </cell>
          <cell r="AA81">
            <v>238.77224619753315</v>
          </cell>
          <cell r="AB81">
            <v>217.85160002569162</v>
          </cell>
          <cell r="AC81">
            <v>248.18036363636367</v>
          </cell>
          <cell r="AD81">
            <v>95.524666502022541</v>
          </cell>
          <cell r="AE81">
            <v>47.76233325101127</v>
          </cell>
          <cell r="AF81">
            <v>7.637029236363639</v>
          </cell>
          <cell r="AG81">
            <v>4.6588648727272721</v>
          </cell>
        </row>
        <row r="82">
          <cell r="A82" t="str">
            <v>RHS96*48*4</v>
          </cell>
          <cell r="B82" t="str">
            <v>RHS</v>
          </cell>
          <cell r="C82">
            <v>96</v>
          </cell>
          <cell r="D82">
            <v>48</v>
          </cell>
          <cell r="E82">
            <v>4</v>
          </cell>
          <cell r="F82">
            <v>4</v>
          </cell>
          <cell r="G82">
            <v>88</v>
          </cell>
          <cell r="H82">
            <v>40</v>
          </cell>
          <cell r="I82">
            <v>8.5408000000000008</v>
          </cell>
          <cell r="J82">
            <v>1088</v>
          </cell>
          <cell r="K82">
            <v>725.33333333333337</v>
          </cell>
          <cell r="L82">
            <v>362.66666666666669</v>
          </cell>
          <cell r="M82">
            <v>1267370.6666666665</v>
          </cell>
          <cell r="N82">
            <v>415402.66666666669</v>
          </cell>
          <cell r="O82">
            <v>26403.555555555555</v>
          </cell>
          <cell r="P82">
            <v>17308.444444444445</v>
          </cell>
          <cell r="Q82">
            <v>33152</v>
          </cell>
          <cell r="R82">
            <v>20096</v>
          </cell>
          <cell r="S82">
            <v>34.130085629808185</v>
          </cell>
          <cell r="T82">
            <v>19.539803519191985</v>
          </cell>
          <cell r="U82">
            <v>22</v>
          </cell>
          <cell r="V82">
            <v>10</v>
          </cell>
          <cell r="W82" t="str">
            <v>PLASTIC</v>
          </cell>
          <cell r="X82" t="str">
            <v>PLASTIC</v>
          </cell>
          <cell r="Y82">
            <v>1.2555884729329383</v>
          </cell>
          <cell r="Z82">
            <v>1.1610517666392768</v>
          </cell>
          <cell r="AA82">
            <v>294.73027370816527</v>
          </cell>
          <cell r="AB82">
            <v>267.86596810894747</v>
          </cell>
          <cell r="AC82">
            <v>306.61818181818177</v>
          </cell>
          <cell r="AD82">
            <v>118.01739320744059</v>
          </cell>
          <cell r="AE82">
            <v>59.008696603720296</v>
          </cell>
          <cell r="AF82">
            <v>9.3428363636363638</v>
          </cell>
          <cell r="AG82">
            <v>5.6634181818181819</v>
          </cell>
        </row>
        <row r="83">
          <cell r="A83" t="str">
            <v>RHS96*48*4.8</v>
          </cell>
          <cell r="B83" t="str">
            <v>RHS</v>
          </cell>
          <cell r="C83">
            <v>96</v>
          </cell>
          <cell r="D83">
            <v>48</v>
          </cell>
          <cell r="E83">
            <v>4.8</v>
          </cell>
          <cell r="F83">
            <v>4.8</v>
          </cell>
          <cell r="G83">
            <v>86.4</v>
          </cell>
          <cell r="H83">
            <v>38.4</v>
          </cell>
          <cell r="I83">
            <v>10.128383999999999</v>
          </cell>
          <cell r="J83">
            <v>1290.2399999999998</v>
          </cell>
          <cell r="K83">
            <v>860.15999999999985</v>
          </cell>
          <cell r="L83">
            <v>430.07999999999993</v>
          </cell>
          <cell r="M83">
            <v>1475031.8591999998</v>
          </cell>
          <cell r="N83">
            <v>477049.65119999996</v>
          </cell>
          <cell r="O83">
            <v>30729.830399999999</v>
          </cell>
          <cell r="P83">
            <v>19877.068799999997</v>
          </cell>
          <cell r="Q83">
            <v>38928.383999999991</v>
          </cell>
          <cell r="R83">
            <v>23445.504000000001</v>
          </cell>
          <cell r="S83">
            <v>33.811578743721171</v>
          </cell>
          <cell r="T83">
            <v>19.228550201643984</v>
          </cell>
          <cell r="U83">
            <v>18.000000000000004</v>
          </cell>
          <cell r="V83">
            <v>8</v>
          </cell>
          <cell r="W83" t="str">
            <v>PLASTIC</v>
          </cell>
          <cell r="X83" t="str">
            <v>PLASTIC</v>
          </cell>
          <cell r="Y83">
            <v>1.2667946257197695</v>
          </cell>
          <cell r="Z83">
            <v>1.179525222551929</v>
          </cell>
          <cell r="AA83">
            <v>349.19817847561785</v>
          </cell>
          <cell r="AB83">
            <v>316.07732266264759</v>
          </cell>
          <cell r="AC83">
            <v>363.61309090909077</v>
          </cell>
          <cell r="AD83">
            <v>139.95474394482366</v>
          </cell>
          <cell r="AE83">
            <v>69.977371972411831</v>
          </cell>
          <cell r="AF83">
            <v>10.970726399999997</v>
          </cell>
          <cell r="AG83">
            <v>6.6073693090909087</v>
          </cell>
        </row>
        <row r="84">
          <cell r="A84" t="str">
            <v>RHS100*50*3.2</v>
          </cell>
          <cell r="B84" t="str">
            <v>RHS</v>
          </cell>
          <cell r="C84">
            <v>100</v>
          </cell>
          <cell r="D84">
            <v>50</v>
          </cell>
          <cell r="E84">
            <v>3.2</v>
          </cell>
          <cell r="F84">
            <v>3.2</v>
          </cell>
          <cell r="G84">
            <v>93.6</v>
          </cell>
          <cell r="H84">
            <v>43.6</v>
          </cell>
          <cell r="I84">
            <v>7.2144640000000004</v>
          </cell>
          <cell r="J84">
            <v>919.04</v>
          </cell>
          <cell r="K84">
            <v>612.69333333333338</v>
          </cell>
          <cell r="L84">
            <v>306.34666666666669</v>
          </cell>
          <cell r="M84">
            <v>1187239.3898666669</v>
          </cell>
          <cell r="N84">
            <v>395188.18986666668</v>
          </cell>
          <cell r="O84">
            <v>23744.787797333331</v>
          </cell>
          <cell r="P84">
            <v>15807.527594666666</v>
          </cell>
          <cell r="Q84">
            <v>29505.536000000007</v>
          </cell>
          <cell r="R84">
            <v>18017.536</v>
          </cell>
          <cell r="S84">
            <v>35.941975315788405</v>
          </cell>
          <cell r="T84">
            <v>20.736467323676997</v>
          </cell>
          <cell r="U84">
            <v>29.249999999999996</v>
          </cell>
          <cell r="V84">
            <v>13.625</v>
          </cell>
          <cell r="W84" t="str">
            <v>PLASTIC</v>
          </cell>
          <cell r="X84" t="str">
            <v>PLASTIC</v>
          </cell>
          <cell r="Y84">
            <v>1.2426110627661049</v>
          </cell>
          <cell r="Z84">
            <v>1.139807341287133</v>
          </cell>
          <cell r="AA84">
            <v>250.15322900172231</v>
          </cell>
          <cell r="AB84">
            <v>230.08273140137524</v>
          </cell>
          <cell r="AC84">
            <v>259.00218181818178</v>
          </cell>
          <cell r="AD84">
            <v>99.689986262285117</v>
          </cell>
          <cell r="AE84">
            <v>49.844993131142559</v>
          </cell>
          <cell r="AF84">
            <v>8.3151965090909101</v>
          </cell>
          <cell r="AG84">
            <v>5.0776692363636364</v>
          </cell>
        </row>
        <row r="85">
          <cell r="A85" t="str">
            <v>RHS100*50*4</v>
          </cell>
          <cell r="B85" t="str">
            <v>RHS</v>
          </cell>
          <cell r="C85">
            <v>100</v>
          </cell>
          <cell r="D85">
            <v>50</v>
          </cell>
          <cell r="E85">
            <v>4</v>
          </cell>
          <cell r="F85">
            <v>4</v>
          </cell>
          <cell r="G85">
            <v>92</v>
          </cell>
          <cell r="H85">
            <v>42</v>
          </cell>
          <cell r="I85">
            <v>8.9176000000000002</v>
          </cell>
          <cell r="J85">
            <v>1136</v>
          </cell>
          <cell r="K85">
            <v>757.33333333333337</v>
          </cell>
          <cell r="L85">
            <v>378.66666666666669</v>
          </cell>
          <cell r="M85">
            <v>1441258.6666666665</v>
          </cell>
          <cell r="N85">
            <v>473658.66666666663</v>
          </cell>
          <cell r="O85">
            <v>28825.173333333325</v>
          </cell>
          <cell r="P85">
            <v>18946.346666666665</v>
          </cell>
          <cell r="Q85">
            <v>36128</v>
          </cell>
          <cell r="R85">
            <v>21928</v>
          </cell>
          <cell r="S85">
            <v>35.61900637333212</v>
          </cell>
          <cell r="T85">
            <v>20.419428288842774</v>
          </cell>
          <cell r="U85">
            <v>23</v>
          </cell>
          <cell r="V85">
            <v>10.5</v>
          </cell>
          <cell r="W85" t="str">
            <v>PLASTIC</v>
          </cell>
          <cell r="X85" t="str">
            <v>PLASTIC</v>
          </cell>
          <cell r="Y85">
            <v>1.2533489246436451</v>
          </cell>
          <cell r="Z85">
            <v>1.1573735235500109</v>
          </cell>
          <cell r="AA85">
            <v>308.95803189719754</v>
          </cell>
          <cell r="AB85">
            <v>283.23851382891917</v>
          </cell>
          <cell r="AC85">
            <v>320.14545454545453</v>
          </cell>
          <cell r="AD85">
            <v>123.22404290776886</v>
          </cell>
          <cell r="AE85">
            <v>61.612021453884431</v>
          </cell>
          <cell r="AF85">
            <v>10.181527272727271</v>
          </cell>
          <cell r="AG85">
            <v>6.1797090909090908</v>
          </cell>
        </row>
        <row r="86">
          <cell r="A86" t="str">
            <v>RHS122*61*3.6</v>
          </cell>
          <cell r="B86" t="str">
            <v>RHS</v>
          </cell>
          <cell r="C86">
            <v>122</v>
          </cell>
          <cell r="D86">
            <v>61</v>
          </cell>
          <cell r="E86">
            <v>3.6</v>
          </cell>
          <cell r="F86">
            <v>3.6</v>
          </cell>
          <cell r="G86">
            <v>114.8</v>
          </cell>
          <cell r="H86">
            <v>53.8</v>
          </cell>
          <cell r="I86">
            <v>9.9362160000000017</v>
          </cell>
          <cell r="J86">
            <v>1265.7600000000002</v>
          </cell>
          <cell r="K86">
            <v>843.84000000000015</v>
          </cell>
          <cell r="L86">
            <v>421.92000000000007</v>
          </cell>
          <cell r="M86">
            <v>2447484.4992000004</v>
          </cell>
          <cell r="N86">
            <v>817910.49120000028</v>
          </cell>
          <cell r="O86">
            <v>40122.69670819673</v>
          </cell>
          <cell r="P86">
            <v>26816.737416393451</v>
          </cell>
          <cell r="Q86">
            <v>49722.912000000011</v>
          </cell>
          <cell r="R86">
            <v>30420.072000000015</v>
          </cell>
          <cell r="S86">
            <v>43.972817300664317</v>
          </cell>
          <cell r="T86">
            <v>25.420097140695525</v>
          </cell>
          <cell r="U86">
            <v>31.888888888888886</v>
          </cell>
          <cell r="V86">
            <v>14.944444444444443</v>
          </cell>
          <cell r="W86" t="str">
            <v>PLASTIC</v>
          </cell>
          <cell r="X86" t="str">
            <v>PLASTIC</v>
          </cell>
          <cell r="Y86">
            <v>1.2392714368533966</v>
          </cell>
          <cell r="Z86">
            <v>1.1343688655206727</v>
          </cell>
          <cell r="AA86">
            <v>349.92790826401165</v>
          </cell>
          <cell r="AB86">
            <v>330.47221524129844</v>
          </cell>
          <cell r="AC86">
            <v>356.71418181818188</v>
          </cell>
          <cell r="AD86">
            <v>137.29935259765628</v>
          </cell>
          <cell r="AE86">
            <v>68.64967629882814</v>
          </cell>
          <cell r="AF86">
            <v>14.012820654545456</v>
          </cell>
          <cell r="AG86">
            <v>8.5729293818181844</v>
          </cell>
        </row>
        <row r="87">
          <cell r="A87" t="str">
            <v>RHS122*61*4.5</v>
          </cell>
          <cell r="B87" t="str">
            <v>RHS</v>
          </cell>
          <cell r="C87">
            <v>122</v>
          </cell>
          <cell r="D87">
            <v>61</v>
          </cell>
          <cell r="E87">
            <v>4.5</v>
          </cell>
          <cell r="F87">
            <v>4.5</v>
          </cell>
          <cell r="G87">
            <v>113</v>
          </cell>
          <cell r="H87">
            <v>52</v>
          </cell>
          <cell r="I87">
            <v>12.293100000000001</v>
          </cell>
          <cell r="J87">
            <v>1566</v>
          </cell>
          <cell r="K87">
            <v>1044</v>
          </cell>
          <cell r="L87">
            <v>522</v>
          </cell>
          <cell r="M87">
            <v>2978006.9999999991</v>
          </cell>
          <cell r="N87">
            <v>983581.49999999977</v>
          </cell>
          <cell r="O87">
            <v>48819.786885245892</v>
          </cell>
          <cell r="P87">
            <v>32248.573770491799</v>
          </cell>
          <cell r="Q87">
            <v>60984</v>
          </cell>
          <cell r="R87">
            <v>37102.5</v>
          </cell>
          <cell r="S87">
            <v>43.608081257467106</v>
          </cell>
          <cell r="T87">
            <v>25.061629018125405</v>
          </cell>
          <cell r="U87">
            <v>25.111111111111111</v>
          </cell>
          <cell r="V87">
            <v>11.555555555555555</v>
          </cell>
          <cell r="W87" t="str">
            <v>PLASTIC</v>
          </cell>
          <cell r="X87" t="str">
            <v>PLASTIC</v>
          </cell>
          <cell r="Y87">
            <v>1.2491656332574104</v>
          </cell>
          <cell r="Z87">
            <v>1.1505159968950212</v>
          </cell>
          <cell r="AA87">
            <v>432.68851700307528</v>
          </cell>
          <cell r="AB87">
            <v>407.90094024888407</v>
          </cell>
          <cell r="AC87">
            <v>441.32727272727271</v>
          </cell>
          <cell r="AD87">
            <v>169.86694647320954</v>
          </cell>
          <cell r="AE87">
            <v>84.933473236604769</v>
          </cell>
          <cell r="AF87">
            <v>17.186399999999999</v>
          </cell>
          <cell r="AG87">
            <v>10.45615909090909</v>
          </cell>
        </row>
        <row r="88">
          <cell r="A88" t="str">
            <v>RHS122*61*5.4</v>
          </cell>
          <cell r="B88" t="str">
            <v>RHS</v>
          </cell>
          <cell r="C88">
            <v>122</v>
          </cell>
          <cell r="D88">
            <v>61</v>
          </cell>
          <cell r="E88">
            <v>5.4</v>
          </cell>
          <cell r="F88">
            <v>5.4</v>
          </cell>
          <cell r="G88">
            <v>111.2</v>
          </cell>
          <cell r="H88">
            <v>50.2</v>
          </cell>
          <cell r="I88">
            <v>14.599115999999995</v>
          </cell>
          <cell r="J88">
            <v>1859.7599999999993</v>
          </cell>
          <cell r="K88">
            <v>1239.8399999999995</v>
          </cell>
          <cell r="L88">
            <v>619.91999999999973</v>
          </cell>
          <cell r="M88">
            <v>3478322.8511999985</v>
          </cell>
          <cell r="N88">
            <v>1135351.1591999994</v>
          </cell>
          <cell r="O88">
            <v>57021.686085245878</v>
          </cell>
          <cell r="P88">
            <v>37224.628170491786</v>
          </cell>
          <cell r="Q88">
            <v>71794.727999999974</v>
          </cell>
          <cell r="R88">
            <v>43433.387999999992</v>
          </cell>
          <cell r="S88">
            <v>43.247050523898707</v>
          </cell>
          <cell r="T88">
            <v>24.707946514903917</v>
          </cell>
          <cell r="U88">
            <v>20.592592592592592</v>
          </cell>
          <cell r="V88">
            <v>9.2962962962962958</v>
          </cell>
          <cell r="W88" t="str">
            <v>PLASTIC</v>
          </cell>
          <cell r="X88" t="str">
            <v>PLASTIC</v>
          </cell>
          <cell r="Y88">
            <v>1.2590776058896049</v>
          </cell>
          <cell r="Z88">
            <v>1.1667917218963635</v>
          </cell>
          <cell r="AA88">
            <v>513.56414440561264</v>
          </cell>
          <cell r="AB88">
            <v>483.24526731376989</v>
          </cell>
          <cell r="AC88">
            <v>524.11418181818158</v>
          </cell>
          <cell r="AD88">
            <v>201.73164263921839</v>
          </cell>
          <cell r="AE88">
            <v>100.8658213196092</v>
          </cell>
          <cell r="AF88">
            <v>20.233059709090899</v>
          </cell>
          <cell r="AG88">
            <v>12.240318436363633</v>
          </cell>
        </row>
        <row r="89">
          <cell r="A89" t="str">
            <v>RHS127*50*3.6</v>
          </cell>
          <cell r="B89" t="str">
            <v>RHS</v>
          </cell>
          <cell r="C89">
            <v>127</v>
          </cell>
          <cell r="D89">
            <v>50</v>
          </cell>
          <cell r="E89">
            <v>3.6</v>
          </cell>
          <cell r="F89">
            <v>3.6</v>
          </cell>
          <cell r="G89">
            <v>119.8</v>
          </cell>
          <cell r="H89">
            <v>42.8</v>
          </cell>
          <cell r="I89">
            <v>9.5970960000000041</v>
          </cell>
          <cell r="J89">
            <v>1222.5600000000004</v>
          </cell>
          <cell r="K89">
            <v>877.2040677966105</v>
          </cell>
          <cell r="L89">
            <v>345.35593220338995</v>
          </cell>
          <cell r="M89">
            <v>2402493.8352000015</v>
          </cell>
          <cell r="N89">
            <v>540195.85920000041</v>
          </cell>
          <cell r="O89">
            <v>37834.548585826808</v>
          </cell>
          <cell r="P89">
            <v>21607.834368000011</v>
          </cell>
          <cell r="Q89">
            <v>48045.67200000002</v>
          </cell>
          <cell r="R89">
            <v>24511.392000000007</v>
          </cell>
          <cell r="S89">
            <v>44.329828363800786</v>
          </cell>
          <cell r="T89">
            <v>21.02037861780715</v>
          </cell>
          <cell r="U89">
            <v>33.277777777777779</v>
          </cell>
          <cell r="V89">
            <v>11.888888888888888</v>
          </cell>
          <cell r="W89" t="str">
            <v>PLASTIC</v>
          </cell>
          <cell r="X89" t="str">
            <v>PLASTIC</v>
          </cell>
          <cell r="Y89">
            <v>1.2698888660190966</v>
          </cell>
          <cell r="Z89">
            <v>1.1343752262512712</v>
          </cell>
          <cell r="AA89">
            <v>338.16710520477329</v>
          </cell>
          <cell r="AB89">
            <v>307.13567261259243</v>
          </cell>
          <cell r="AC89">
            <v>344.53963636363648</v>
          </cell>
          <cell r="AD89">
            <v>142.72794677249854</v>
          </cell>
          <cell r="AE89">
            <v>56.192105028542734</v>
          </cell>
          <cell r="AF89">
            <v>13.540143927272732</v>
          </cell>
          <cell r="AG89">
            <v>6.9077559272727287</v>
          </cell>
        </row>
        <row r="90">
          <cell r="A90" t="str">
            <v>RHS127*50*4.6</v>
          </cell>
          <cell r="B90" t="str">
            <v>RHS</v>
          </cell>
          <cell r="C90">
            <v>127</v>
          </cell>
          <cell r="D90">
            <v>50</v>
          </cell>
          <cell r="E90">
            <v>4.5999999999999996</v>
          </cell>
          <cell r="F90">
            <v>4.5999999999999996</v>
          </cell>
          <cell r="G90">
            <v>117.8</v>
          </cell>
          <cell r="H90">
            <v>40.799999999999997</v>
          </cell>
          <cell r="I90">
            <v>12.118516000000001</v>
          </cell>
          <cell r="J90">
            <v>1543.7600000000002</v>
          </cell>
          <cell r="K90">
            <v>1107.6696045197741</v>
          </cell>
          <cell r="L90">
            <v>436.09039548022605</v>
          </cell>
          <cell r="M90">
            <v>2976977.2098666672</v>
          </cell>
          <cell r="N90">
            <v>656195.05386666686</v>
          </cell>
          <cell r="O90">
            <v>46881.530864042026</v>
          </cell>
          <cell r="P90">
            <v>26247.802154666668</v>
          </cell>
          <cell r="Q90">
            <v>60068.732000000018</v>
          </cell>
          <cell r="R90">
            <v>30351.352000000006</v>
          </cell>
          <cell r="S90">
            <v>43.913480825054478</v>
          </cell>
          <cell r="T90">
            <v>20.61705285665823</v>
          </cell>
          <cell r="U90">
            <v>25.608695652173914</v>
          </cell>
          <cell r="V90">
            <v>8.8695652173913047</v>
          </cell>
          <cell r="W90" t="str">
            <v>PLASTIC</v>
          </cell>
          <cell r="X90" t="str">
            <v>PLASTIC</v>
          </cell>
          <cell r="Y90">
            <v>1.2812877671209437</v>
          </cell>
          <cell r="Z90">
            <v>1.156338798241199</v>
          </cell>
          <cell r="AA90">
            <v>426.74425781947957</v>
          </cell>
          <cell r="AB90">
            <v>385.89751621003649</v>
          </cell>
          <cell r="AC90">
            <v>435.0596363636364</v>
          </cell>
          <cell r="AD90">
            <v>180.22648795111269</v>
          </cell>
          <cell r="AE90">
            <v>70.955310216973487</v>
          </cell>
          <cell r="AF90">
            <v>16.928460836363641</v>
          </cell>
          <cell r="AG90">
            <v>8.5535628363636356</v>
          </cell>
        </row>
        <row r="91">
          <cell r="A91" t="str">
            <v>RHS145*82*4.8</v>
          </cell>
          <cell r="B91" t="str">
            <v>RHS</v>
          </cell>
          <cell r="C91">
            <v>145</v>
          </cell>
          <cell r="D91">
            <v>82</v>
          </cell>
          <cell r="E91">
            <v>4.8</v>
          </cell>
          <cell r="F91">
            <v>4.8</v>
          </cell>
          <cell r="G91">
            <v>135.4</v>
          </cell>
          <cell r="H91">
            <v>72.400000000000006</v>
          </cell>
          <cell r="I91">
            <v>16.383263999999993</v>
          </cell>
          <cell r="J91">
            <v>2087.0399999999991</v>
          </cell>
          <cell r="K91">
            <v>1333.1312775330391</v>
          </cell>
          <cell r="L91">
            <v>753.90872246695994</v>
          </cell>
          <cell r="M91">
            <v>5855667.9871999975</v>
          </cell>
          <cell r="N91">
            <v>2380299.6991999988</v>
          </cell>
          <cell r="O91">
            <v>80767.834306206903</v>
          </cell>
          <cell r="P91">
            <v>58056.090224390209</v>
          </cell>
          <cell r="Q91">
            <v>99182.304000000004</v>
          </cell>
          <cell r="R91">
            <v>66311.423999999941</v>
          </cell>
          <cell r="S91">
            <v>52.96912951319927</v>
          </cell>
          <cell r="T91">
            <v>33.771506509885747</v>
          </cell>
          <cell r="U91">
            <v>28.208333333333336</v>
          </cell>
          <cell r="V91">
            <v>15.083333333333336</v>
          </cell>
          <cell r="W91" t="str">
            <v>PLASTIC</v>
          </cell>
          <cell r="X91" t="str">
            <v>PLASTIC</v>
          </cell>
          <cell r="Y91">
            <v>1.2279926142872692</v>
          </cell>
          <cell r="Z91">
            <v>1.1421958272371147</v>
          </cell>
          <cell r="AA91">
            <v>583.4195746239368</v>
          </cell>
          <cell r="AB91">
            <v>564.78342580598132</v>
          </cell>
          <cell r="AC91">
            <v>588.16581818181794</v>
          </cell>
          <cell r="AD91">
            <v>216.91086145830093</v>
          </cell>
          <cell r="AE91">
            <v>122.6668319971081</v>
          </cell>
          <cell r="AF91">
            <v>27.951376581818181</v>
          </cell>
          <cell r="AG91">
            <v>18.687764945454525</v>
          </cell>
        </row>
        <row r="92">
          <cell r="A92" t="str">
            <v>RHS145*82*5.4</v>
          </cell>
          <cell r="B92" t="str">
            <v>RHS</v>
          </cell>
          <cell r="C92">
            <v>145</v>
          </cell>
          <cell r="D92">
            <v>82</v>
          </cell>
          <cell r="E92">
            <v>5.4</v>
          </cell>
          <cell r="F92">
            <v>5.4</v>
          </cell>
          <cell r="G92">
            <v>134.19999999999999</v>
          </cell>
          <cell r="H92">
            <v>71.2</v>
          </cell>
          <cell r="I92">
            <v>18.329436000000008</v>
          </cell>
          <cell r="J92">
            <v>2334.9600000000009</v>
          </cell>
          <cell r="K92">
            <v>1491.4942731277538</v>
          </cell>
          <cell r="L92">
            <v>843.46572687224705</v>
          </cell>
          <cell r="M92">
            <v>6492034.9512000028</v>
          </cell>
          <cell r="N92">
            <v>2625804.8351999996</v>
          </cell>
          <cell r="O92">
            <v>89545.309671724215</v>
          </cell>
          <cell r="P92">
            <v>64044.020370731698</v>
          </cell>
          <cell r="Q92">
            <v>110440.90800000005</v>
          </cell>
          <cell r="R92">
            <v>73665.288</v>
          </cell>
          <cell r="S92">
            <v>52.729141692193664</v>
          </cell>
          <cell r="T92">
            <v>33.534474048923094</v>
          </cell>
          <cell r="U92">
            <v>24.851851851851848</v>
          </cell>
          <cell r="V92">
            <v>13.185185185185185</v>
          </cell>
          <cell r="W92" t="str">
            <v>PLASTIC</v>
          </cell>
          <cell r="X92" t="str">
            <v>PLASTIC</v>
          </cell>
          <cell r="Y92">
            <v>1.2333522370393237</v>
          </cell>
          <cell r="Z92">
            <v>1.1502289764692106</v>
          </cell>
          <cell r="AA92">
            <v>652.5663234561888</v>
          </cell>
          <cell r="AB92">
            <v>631.43684967433626</v>
          </cell>
          <cell r="AC92">
            <v>658.03418181818211</v>
          </cell>
          <cell r="AD92">
            <v>242.67775656943553</v>
          </cell>
          <cell r="AE92">
            <v>137.238455439267</v>
          </cell>
          <cell r="AF92">
            <v>31.124255890909104</v>
          </cell>
          <cell r="AG92">
            <v>20.760217527272726</v>
          </cell>
        </row>
        <row r="93">
          <cell r="A93" t="str">
            <v>RHS172*92*4.8</v>
          </cell>
          <cell r="B93" t="str">
            <v>RHS</v>
          </cell>
          <cell r="C93">
            <v>172</v>
          </cell>
          <cell r="D93">
            <v>92</v>
          </cell>
          <cell r="E93">
            <v>4.8</v>
          </cell>
          <cell r="F93">
            <v>4.8</v>
          </cell>
          <cell r="G93">
            <v>162.4</v>
          </cell>
          <cell r="H93">
            <v>82.4</v>
          </cell>
          <cell r="I93">
            <v>19.171583999999985</v>
          </cell>
          <cell r="J93">
            <v>2442.239999999998</v>
          </cell>
          <cell r="K93">
            <v>1591.1563636363624</v>
          </cell>
          <cell r="L93">
            <v>851.08363636363561</v>
          </cell>
          <cell r="M93">
            <v>9600824.1151999906</v>
          </cell>
          <cell r="N93">
            <v>3589616.4351999965</v>
          </cell>
          <cell r="O93">
            <v>111637.48971162783</v>
          </cell>
          <cell r="P93">
            <v>78035.139895652101</v>
          </cell>
          <cell r="Q93">
            <v>137132.54399999988</v>
          </cell>
          <cell r="R93">
            <v>88287.743999999948</v>
          </cell>
          <cell r="S93">
            <v>62.698923853690665</v>
          </cell>
          <cell r="T93">
            <v>38.338035259896905</v>
          </cell>
          <cell r="U93">
            <v>33.833333333333336</v>
          </cell>
          <cell r="V93">
            <v>17.166666666666668</v>
          </cell>
          <cell r="W93" t="str">
            <v>PLASTIC</v>
          </cell>
          <cell r="X93" t="str">
            <v>PLASTIC</v>
          </cell>
          <cell r="Y93">
            <v>1.2283735898597203</v>
          </cell>
          <cell r="Z93">
            <v>1.1313844521590855</v>
          </cell>
          <cell r="AA93">
            <v>688.28663499643051</v>
          </cell>
          <cell r="AB93">
            <v>668.39667344054988</v>
          </cell>
          <cell r="AC93">
            <v>688.26763636363569</v>
          </cell>
          <cell r="AD93">
            <v>258.89355637195848</v>
          </cell>
          <cell r="AE93">
            <v>138.47794875709408</v>
          </cell>
          <cell r="AF93">
            <v>38.646444218181784</v>
          </cell>
          <cell r="AG93">
            <v>24.881091490909078</v>
          </cell>
        </row>
        <row r="94">
          <cell r="A94" t="str">
            <v>RHS172*92*5.4</v>
          </cell>
          <cell r="B94" t="str">
            <v>RHS</v>
          </cell>
          <cell r="C94">
            <v>172</v>
          </cell>
          <cell r="D94">
            <v>92</v>
          </cell>
          <cell r="E94">
            <v>5.4</v>
          </cell>
          <cell r="F94">
            <v>5.4</v>
          </cell>
          <cell r="G94">
            <v>161.19999999999999</v>
          </cell>
          <cell r="H94">
            <v>81.2</v>
          </cell>
          <cell r="I94">
            <v>21.46629600000001</v>
          </cell>
          <cell r="J94">
            <v>2734.5600000000013</v>
          </cell>
          <cell r="K94">
            <v>1781.6072727272735</v>
          </cell>
          <cell r="L94">
            <v>952.95272727272777</v>
          </cell>
          <cell r="M94">
            <v>10666863.187200002</v>
          </cell>
          <cell r="N94">
            <v>3969158.2271999987</v>
          </cell>
          <cell r="O94">
            <v>124033.29287441866</v>
          </cell>
          <cell r="P94">
            <v>86286.048417391285</v>
          </cell>
          <cell r="Q94">
            <v>152927.56800000009</v>
          </cell>
          <cell r="R94">
            <v>98236.368000000017</v>
          </cell>
          <cell r="S94">
            <v>62.456067255467524</v>
          </cell>
          <cell r="T94">
            <v>38.098289502030333</v>
          </cell>
          <cell r="U94">
            <v>29.851851851851848</v>
          </cell>
          <cell r="V94">
            <v>15.037037037037036</v>
          </cell>
          <cell r="W94" t="str">
            <v>PLASTIC</v>
          </cell>
          <cell r="X94" t="str">
            <v>PLASTIC</v>
          </cell>
          <cell r="Y94">
            <v>1.2329558012689086</v>
          </cell>
          <cell r="Z94">
            <v>1.1384965449431812</v>
          </cell>
          <cell r="AA94">
            <v>770.53896746272972</v>
          </cell>
          <cell r="AB94">
            <v>748.01840756203057</v>
          </cell>
          <cell r="AC94">
            <v>770.64872727272768</v>
          </cell>
          <cell r="AD94">
            <v>289.88140539525341</v>
          </cell>
          <cell r="AE94">
            <v>155.05284474629835</v>
          </cell>
          <cell r="AF94">
            <v>43.097769163636386</v>
          </cell>
          <cell r="AG94">
            <v>27.684794618181822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1">
          <cell r="X51" t="str">
            <v>Bare MRF Building No Infill</v>
          </cell>
        </row>
        <row r="52">
          <cell r="X52" t="str">
            <v>RC Wall Building</v>
          </cell>
        </row>
        <row r="53">
          <cell r="X53" t="str">
            <v>Other Building</v>
          </cell>
        </row>
        <row r="56">
          <cell r="X56" t="str">
            <v>MOMENT FRAME</v>
          </cell>
        </row>
        <row r="57">
          <cell r="X57" t="str">
            <v>BRACED FRAME</v>
          </cell>
        </row>
        <row r="58">
          <cell r="X58" t="str">
            <v>STRUCTURAL WALL</v>
          </cell>
        </row>
        <row r="59">
          <cell r="X59" t="str">
            <v>DUAL SYSTEM</v>
          </cell>
        </row>
        <row r="60">
          <cell r="X60" t="str">
            <v>FLAT SLAB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0CEC-F6C0-4C5A-851F-1FED8B5DC14A}">
  <dimension ref="A1:AY99"/>
  <sheetViews>
    <sheetView workbookViewId="0">
      <pane xSplit="1" ySplit="6" topLeftCell="G7" activePane="bottomRight" state="frozen"/>
      <selection pane="topRight" activeCell="B1" sqref="B1"/>
      <selection pane="bottomLeft" activeCell="A7" sqref="A7"/>
      <selection pane="bottomRight" activeCell="S8" sqref="S8"/>
    </sheetView>
  </sheetViews>
  <sheetFormatPr defaultRowHeight="14.4" x14ac:dyDescent="0.3"/>
  <cols>
    <col min="1" max="1" width="17.44140625" bestFit="1" customWidth="1"/>
    <col min="2" max="2" width="6.33203125" bestFit="1" customWidth="1"/>
    <col min="3" max="3" width="10.44140625" bestFit="1" customWidth="1"/>
    <col min="4" max="4" width="6.88671875" bestFit="1" customWidth="1"/>
    <col min="5" max="5" width="7.33203125" bestFit="1" customWidth="1"/>
    <col min="6" max="6" width="9" bestFit="1" customWidth="1"/>
    <col min="7" max="7" width="15.33203125" bestFit="1" customWidth="1"/>
    <col min="8" max="8" width="13.88671875" bestFit="1" customWidth="1"/>
    <col min="9" max="9" width="8.109375" bestFit="1" customWidth="1"/>
    <col min="10" max="12" width="9.33203125" bestFit="1" customWidth="1"/>
    <col min="13" max="14" width="13.88671875" bestFit="1" customWidth="1"/>
    <col min="15" max="18" width="11.33203125" bestFit="1" customWidth="1"/>
    <col min="19" max="20" width="7.88671875" bestFit="1" customWidth="1"/>
    <col min="21" max="22" width="6.88671875" bestFit="1" customWidth="1"/>
    <col min="23" max="23" width="10.109375" bestFit="1" customWidth="1"/>
    <col min="24" max="24" width="17" bestFit="1" customWidth="1"/>
    <col min="25" max="25" width="7.33203125" bestFit="1" customWidth="1"/>
    <col min="26" max="26" width="5.88671875" bestFit="1" customWidth="1"/>
    <col min="27" max="28" width="9.33203125" bestFit="1" customWidth="1"/>
    <col min="29" max="29" width="9.6640625" bestFit="1" customWidth="1"/>
    <col min="30" max="35" width="7.88671875" bestFit="1" customWidth="1"/>
    <col min="36" max="36" width="7.109375" bestFit="1" customWidth="1"/>
    <col min="37" max="38" width="7.88671875" bestFit="1" customWidth="1"/>
    <col min="39" max="40" width="10.33203125" bestFit="1" customWidth="1"/>
    <col min="41" max="42" width="5.88671875" bestFit="1" customWidth="1"/>
    <col min="43" max="44" width="5.5546875" bestFit="1" customWidth="1"/>
    <col min="45" max="46" width="7.88671875" bestFit="1" customWidth="1"/>
    <col min="49" max="49" width="38.5546875" bestFit="1" customWidth="1"/>
  </cols>
  <sheetData>
    <row r="1" spans="1:51" x14ac:dyDescent="0.3">
      <c r="A1" s="228" t="s">
        <v>467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</row>
    <row r="2" spans="1:51" ht="16.2" x14ac:dyDescent="0.3">
      <c r="A2" s="171" t="s">
        <v>0</v>
      </c>
      <c r="B2" s="230" t="s">
        <v>121</v>
      </c>
      <c r="C2" s="23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69"/>
      <c r="V2" s="169" t="s">
        <v>468</v>
      </c>
      <c r="W2" s="9">
        <f>SQRT(250/AS2)</f>
        <v>0.89802651013387447</v>
      </c>
      <c r="X2" s="9"/>
      <c r="Y2" s="182" t="s">
        <v>469</v>
      </c>
      <c r="Z2" s="182"/>
      <c r="AA2" s="182"/>
      <c r="AB2" s="199" t="s">
        <v>224</v>
      </c>
      <c r="AC2" s="170">
        <v>1.1000000000000001</v>
      </c>
      <c r="AD2" s="170"/>
      <c r="AE2" s="170"/>
      <c r="AF2" s="170"/>
      <c r="AG2" s="183"/>
      <c r="AH2" s="231">
        <v>180</v>
      </c>
      <c r="AI2" s="232"/>
      <c r="AJ2" s="170"/>
      <c r="AK2" s="170"/>
      <c r="AL2" s="170"/>
      <c r="AM2" s="170"/>
      <c r="AN2" s="170"/>
      <c r="AO2" s="170"/>
      <c r="AP2" s="170"/>
      <c r="AQ2" s="174"/>
      <c r="AR2" s="174" t="s">
        <v>470</v>
      </c>
      <c r="AS2" s="184">
        <v>310</v>
      </c>
      <c r="AT2" s="170"/>
    </row>
    <row r="3" spans="1:51" ht="15.6" x14ac:dyDescent="0.35">
      <c r="A3" s="185">
        <v>1</v>
      </c>
      <c r="B3" s="185">
        <v>2</v>
      </c>
      <c r="C3" s="185">
        <v>3</v>
      </c>
      <c r="D3" s="185">
        <v>4</v>
      </c>
      <c r="E3" s="185">
        <v>5</v>
      </c>
      <c r="F3" s="185">
        <v>6</v>
      </c>
      <c r="G3" s="185">
        <v>7</v>
      </c>
      <c r="H3" s="185">
        <v>8</v>
      </c>
      <c r="I3" s="185">
        <v>9</v>
      </c>
      <c r="J3" s="185">
        <v>10</v>
      </c>
      <c r="K3" s="185">
        <v>11</v>
      </c>
      <c r="L3" s="185">
        <v>12</v>
      </c>
      <c r="M3" s="185">
        <v>13</v>
      </c>
      <c r="N3" s="185">
        <v>14</v>
      </c>
      <c r="O3" s="185">
        <v>15</v>
      </c>
      <c r="P3" s="185">
        <v>16</v>
      </c>
      <c r="Q3" s="185">
        <v>17</v>
      </c>
      <c r="R3" s="185">
        <v>18</v>
      </c>
      <c r="S3" s="185">
        <v>19</v>
      </c>
      <c r="T3" s="185">
        <v>20</v>
      </c>
      <c r="U3" s="185">
        <v>21</v>
      </c>
      <c r="V3" s="185">
        <v>22</v>
      </c>
      <c r="W3" s="185">
        <v>23</v>
      </c>
      <c r="X3" s="185">
        <v>24</v>
      </c>
      <c r="Y3" s="185">
        <v>25</v>
      </c>
      <c r="Z3" s="185">
        <v>26</v>
      </c>
      <c r="AA3" s="185">
        <v>27</v>
      </c>
      <c r="AB3" s="185">
        <v>28</v>
      </c>
      <c r="AC3" s="185">
        <v>29</v>
      </c>
      <c r="AD3" s="185">
        <v>30</v>
      </c>
      <c r="AE3" s="185">
        <v>31</v>
      </c>
      <c r="AF3" s="185">
        <v>32</v>
      </c>
      <c r="AG3" s="185">
        <v>33</v>
      </c>
      <c r="AH3" s="185">
        <v>34</v>
      </c>
      <c r="AI3" s="185">
        <v>35</v>
      </c>
      <c r="AJ3" s="185">
        <v>36</v>
      </c>
      <c r="AK3" s="185">
        <v>37</v>
      </c>
      <c r="AL3" s="185">
        <v>38</v>
      </c>
      <c r="AM3" s="185">
        <v>39</v>
      </c>
      <c r="AN3" s="185">
        <v>40</v>
      </c>
      <c r="AO3" s="185">
        <v>41</v>
      </c>
      <c r="AP3" s="185">
        <v>42</v>
      </c>
      <c r="AQ3" s="185">
        <v>43</v>
      </c>
      <c r="AR3" s="185">
        <v>44</v>
      </c>
      <c r="AS3" s="185">
        <v>45</v>
      </c>
      <c r="AT3" s="185">
        <v>46</v>
      </c>
      <c r="AV3" t="s">
        <v>471</v>
      </c>
      <c r="AW3" t="s">
        <v>472</v>
      </c>
    </row>
    <row r="4" spans="1:51" ht="18" customHeight="1" x14ac:dyDescent="0.35">
      <c r="A4" s="233" t="s">
        <v>473</v>
      </c>
      <c r="B4" s="233" t="s">
        <v>20</v>
      </c>
      <c r="C4" s="186" t="s">
        <v>474</v>
      </c>
      <c r="D4" s="186" t="s">
        <v>361</v>
      </c>
      <c r="E4" s="186" t="s">
        <v>475</v>
      </c>
      <c r="F4" s="186" t="s">
        <v>476</v>
      </c>
      <c r="G4" s="186" t="s">
        <v>573</v>
      </c>
      <c r="H4" s="186" t="s">
        <v>574</v>
      </c>
      <c r="I4" s="186" t="s">
        <v>477</v>
      </c>
      <c r="J4" s="186" t="s">
        <v>478</v>
      </c>
      <c r="K4" s="226" t="s">
        <v>430</v>
      </c>
      <c r="L4" s="227"/>
      <c r="M4" s="226" t="s">
        <v>152</v>
      </c>
      <c r="N4" s="227"/>
      <c r="O4" s="226" t="s">
        <v>479</v>
      </c>
      <c r="P4" s="235"/>
      <c r="Q4" s="226" t="s">
        <v>480</v>
      </c>
      <c r="R4" s="235"/>
      <c r="S4" s="226" t="s">
        <v>481</v>
      </c>
      <c r="T4" s="227"/>
      <c r="U4" s="226" t="s">
        <v>482</v>
      </c>
      <c r="V4" s="235"/>
      <c r="W4" s="235"/>
      <c r="X4" s="227"/>
      <c r="Y4" s="236" t="s">
        <v>483</v>
      </c>
      <c r="Z4" s="236"/>
      <c r="AA4" s="226" t="s">
        <v>484</v>
      </c>
      <c r="AB4" s="235"/>
      <c r="AC4" s="187" t="s">
        <v>485</v>
      </c>
      <c r="AD4" s="226" t="s">
        <v>486</v>
      </c>
      <c r="AE4" s="235"/>
      <c r="AF4" s="226" t="s">
        <v>487</v>
      </c>
      <c r="AG4" s="235"/>
      <c r="AH4" s="226" t="s">
        <v>488</v>
      </c>
      <c r="AI4" s="227"/>
      <c r="AJ4" s="186" t="s">
        <v>489</v>
      </c>
      <c r="AK4" s="226" t="s">
        <v>490</v>
      </c>
      <c r="AL4" s="227"/>
      <c r="AM4" s="226" t="s">
        <v>491</v>
      </c>
      <c r="AN4" s="227"/>
      <c r="AO4" s="237" t="s">
        <v>174</v>
      </c>
      <c r="AP4" s="238"/>
      <c r="AQ4" s="237" t="s">
        <v>118</v>
      </c>
      <c r="AR4" s="238"/>
      <c r="AS4" s="226" t="s">
        <v>492</v>
      </c>
      <c r="AT4" s="227"/>
      <c r="AV4" t="s">
        <v>493</v>
      </c>
      <c r="AW4" t="s">
        <v>494</v>
      </c>
    </row>
    <row r="5" spans="1:51" ht="16.2" x14ac:dyDescent="0.3">
      <c r="A5" s="234"/>
      <c r="B5" s="234"/>
      <c r="C5" s="186" t="s">
        <v>495</v>
      </c>
      <c r="D5" s="186" t="s">
        <v>141</v>
      </c>
      <c r="E5" s="186" t="s">
        <v>496</v>
      </c>
      <c r="F5" s="186" t="s">
        <v>497</v>
      </c>
      <c r="G5" s="186" t="s">
        <v>67</v>
      </c>
      <c r="H5" s="186" t="s">
        <v>65</v>
      </c>
      <c r="I5" s="186" t="s">
        <v>498</v>
      </c>
      <c r="J5" s="186" t="s">
        <v>499</v>
      </c>
      <c r="K5" s="186" t="s">
        <v>500</v>
      </c>
      <c r="L5" s="186" t="s">
        <v>501</v>
      </c>
      <c r="M5" s="186" t="s">
        <v>502</v>
      </c>
      <c r="N5" s="186" t="s">
        <v>503</v>
      </c>
      <c r="O5" s="186" t="s">
        <v>504</v>
      </c>
      <c r="P5" s="186" t="s">
        <v>505</v>
      </c>
      <c r="Q5" s="186" t="s">
        <v>506</v>
      </c>
      <c r="R5" s="186" t="s">
        <v>507</v>
      </c>
      <c r="S5" s="186" t="s">
        <v>508</v>
      </c>
      <c r="T5" s="186" t="s">
        <v>509</v>
      </c>
      <c r="U5" s="186" t="s">
        <v>510</v>
      </c>
      <c r="V5" s="186" t="s">
        <v>511</v>
      </c>
      <c r="W5" s="186" t="s">
        <v>512</v>
      </c>
      <c r="X5" s="188" t="s">
        <v>513</v>
      </c>
      <c r="Y5" s="189" t="s">
        <v>514</v>
      </c>
      <c r="Z5" s="189" t="s">
        <v>515</v>
      </c>
      <c r="AA5" s="186" t="s">
        <v>516</v>
      </c>
      <c r="AB5" s="186" t="s">
        <v>517</v>
      </c>
      <c r="AC5" s="186" t="s">
        <v>518</v>
      </c>
      <c r="AD5" s="186" t="s">
        <v>519</v>
      </c>
      <c r="AE5" s="186" t="s">
        <v>520</v>
      </c>
      <c r="AF5" s="186" t="s">
        <v>521</v>
      </c>
      <c r="AG5" s="186" t="s">
        <v>522</v>
      </c>
      <c r="AH5" s="189" t="s">
        <v>514</v>
      </c>
      <c r="AI5" s="189" t="s">
        <v>515</v>
      </c>
      <c r="AJ5" s="186" t="s">
        <v>523</v>
      </c>
      <c r="AK5" s="189" t="s">
        <v>514</v>
      </c>
      <c r="AL5" s="189" t="s">
        <v>515</v>
      </c>
      <c r="AM5" s="189" t="s">
        <v>514</v>
      </c>
      <c r="AN5" s="189" t="s">
        <v>515</v>
      </c>
      <c r="AO5" s="189" t="s">
        <v>514</v>
      </c>
      <c r="AP5" s="189" t="s">
        <v>515</v>
      </c>
      <c r="AQ5" s="189" t="s">
        <v>514</v>
      </c>
      <c r="AR5" s="189" t="s">
        <v>515</v>
      </c>
      <c r="AS5" s="189" t="s">
        <v>514</v>
      </c>
      <c r="AT5" s="189" t="s">
        <v>515</v>
      </c>
    </row>
    <row r="6" spans="1:51" ht="16.2" x14ac:dyDescent="0.3">
      <c r="A6" s="186" t="s">
        <v>90</v>
      </c>
      <c r="B6" s="186"/>
      <c r="C6" s="186" t="s">
        <v>147</v>
      </c>
      <c r="D6" s="186" t="s">
        <v>147</v>
      </c>
      <c r="E6" s="186" t="s">
        <v>147</v>
      </c>
      <c r="F6" s="186" t="s">
        <v>147</v>
      </c>
      <c r="G6" s="186" t="s">
        <v>147</v>
      </c>
      <c r="H6" s="186" t="s">
        <v>147</v>
      </c>
      <c r="I6" s="186" t="s">
        <v>524</v>
      </c>
      <c r="J6" s="186" t="s">
        <v>525</v>
      </c>
      <c r="K6" s="186" t="s">
        <v>525</v>
      </c>
      <c r="L6" s="186" t="s">
        <v>525</v>
      </c>
      <c r="M6" s="186" t="s">
        <v>526</v>
      </c>
      <c r="N6" s="186" t="s">
        <v>526</v>
      </c>
      <c r="O6" s="186" t="s">
        <v>527</v>
      </c>
      <c r="P6" s="186" t="s">
        <v>527</v>
      </c>
      <c r="Q6" s="186" t="s">
        <v>527</v>
      </c>
      <c r="R6" s="186" t="s">
        <v>527</v>
      </c>
      <c r="S6" s="186" t="s">
        <v>147</v>
      </c>
      <c r="T6" s="186" t="s">
        <v>147</v>
      </c>
      <c r="U6" s="186"/>
      <c r="V6" s="186"/>
      <c r="W6" s="186"/>
      <c r="X6" s="186"/>
      <c r="Y6" s="186"/>
      <c r="Z6" s="186"/>
      <c r="AA6" s="186" t="s">
        <v>119</v>
      </c>
      <c r="AB6" s="186" t="s">
        <v>119</v>
      </c>
      <c r="AC6" s="186" t="s">
        <v>119</v>
      </c>
      <c r="AD6" s="186" t="s">
        <v>119</v>
      </c>
      <c r="AE6" s="186" t="s">
        <v>119</v>
      </c>
      <c r="AF6" s="186" t="s">
        <v>311</v>
      </c>
      <c r="AG6" s="186" t="s">
        <v>311</v>
      </c>
      <c r="AH6" s="186" t="s">
        <v>147</v>
      </c>
      <c r="AI6" s="186" t="s">
        <v>147</v>
      </c>
      <c r="AJ6" s="186" t="s">
        <v>147</v>
      </c>
      <c r="AK6" s="202">
        <v>1</v>
      </c>
      <c r="AL6" s="202">
        <v>1</v>
      </c>
      <c r="AM6" s="186" t="s">
        <v>528</v>
      </c>
      <c r="AN6" s="186" t="s">
        <v>528</v>
      </c>
      <c r="AO6" s="186"/>
      <c r="AP6" s="186"/>
      <c r="AQ6" s="186"/>
      <c r="AR6" s="186"/>
      <c r="AS6" s="186" t="s">
        <v>528</v>
      </c>
      <c r="AT6" s="186" t="s">
        <v>528</v>
      </c>
    </row>
    <row r="7" spans="1:51" ht="18" customHeight="1" x14ac:dyDescent="0.3">
      <c r="A7" s="190" t="str">
        <f>CONCATENATE(B7,C7,"*",D7,"*",E7)</f>
        <v>BOX20*20*2</v>
      </c>
      <c r="B7" s="191" t="s">
        <v>529</v>
      </c>
      <c r="C7" s="192">
        <v>20</v>
      </c>
      <c r="D7" s="192">
        <v>20</v>
      </c>
      <c r="E7" s="193">
        <v>2</v>
      </c>
      <c r="F7" s="193">
        <v>2</v>
      </c>
      <c r="G7" s="217">
        <f>C7-2*E7</f>
        <v>16</v>
      </c>
      <c r="H7" s="217">
        <f>D7-2*F7</f>
        <v>16</v>
      </c>
      <c r="I7" s="194">
        <f>J7*7850/1000000</f>
        <v>1.1304000000000001</v>
      </c>
      <c r="J7" s="194">
        <f>(C7*D7)-((C7-2*E7)*(D7-2*F7))</f>
        <v>144</v>
      </c>
      <c r="K7" s="218">
        <f>(J7*C7)/(D7+C7)</f>
        <v>72</v>
      </c>
      <c r="L7" s="218">
        <f>(J7*D7)/(D7+C7)</f>
        <v>72</v>
      </c>
      <c r="M7" s="194">
        <f>D7*C7^3/12-H7*G7^3/12</f>
        <v>7872.0000000000009</v>
      </c>
      <c r="N7" s="194">
        <f>C7*D7^3/12-G7*H7^3/12</f>
        <v>7872.0000000000009</v>
      </c>
      <c r="O7" s="218">
        <f>D7*C7^2/6-H7*G7^3/(6*C7)</f>
        <v>787.19999999999993</v>
      </c>
      <c r="P7" s="218">
        <f>C7*D7^2/6-G7*H7^3/(6*D7)</f>
        <v>787.19999999999993</v>
      </c>
      <c r="Q7" s="194">
        <f>D7*C7^2/4-H7*(C7/2-E7)^2</f>
        <v>976</v>
      </c>
      <c r="R7" s="194">
        <f>C7*D7^2/4-G7*(D7/2-F7)^2</f>
        <v>976</v>
      </c>
      <c r="S7" s="195">
        <f>SQRT(M7/J7)</f>
        <v>7.3936910042729451</v>
      </c>
      <c r="T7" s="195">
        <f>SQRT(N7/J7)</f>
        <v>7.3936910042729451</v>
      </c>
      <c r="U7" s="194">
        <f>G7/E7</f>
        <v>8</v>
      </c>
      <c r="V7" s="194">
        <f>H7/E7</f>
        <v>8</v>
      </c>
      <c r="W7" s="200" t="str">
        <f>IF(U7&lt;84*$W$2,"PLASTIC",(IF(U7&lt;105*$W$2,"COMPACT",(IF(U7&lt;126*$W$2,"SEMI-COMPACT","SLENDER")))))</f>
        <v>PLASTIC</v>
      </c>
      <c r="X7" s="200" t="str">
        <f>IF(V7&lt;29.3*$W$2,"PLASTIC",(IF(V7&lt;33.5*$W$2,"COMPACT",(IF(V7&lt;42*$W$2,"SEMI-COMPACT","SLENDER")))))</f>
        <v>PLASTIC</v>
      </c>
      <c r="Y7" s="218">
        <f>Q7/O7</f>
        <v>1.2398373983739839</v>
      </c>
      <c r="Z7" s="218">
        <f>R7/P7</f>
        <v>1.2398373983739839</v>
      </c>
      <c r="AA7" s="194">
        <f>J7*AS7/1000</f>
        <v>12.21620054786014</v>
      </c>
      <c r="AB7" s="194">
        <f>J7*AT7/1000</f>
        <v>12.21620054786014</v>
      </c>
      <c r="AC7" s="218">
        <f>J7*$AS$2/$AC$2/1000</f>
        <v>40.581818181818178</v>
      </c>
      <c r="AD7" s="194">
        <f>(K7*$AS$2/(SQRT(3)*1.1))/1000</f>
        <v>11.714961825738587</v>
      </c>
      <c r="AE7" s="194">
        <f>(L7*$AS$2/(SQRT(3)*1.1))/1000</f>
        <v>11.714961825738587</v>
      </c>
      <c r="AF7" s="194">
        <f>(IF(W7="SEMI-COMPACT",O7/Q7,1)*Q7*$AS$2/1.1)/1000000</f>
        <v>0.27505454545454538</v>
      </c>
      <c r="AG7" s="194">
        <f>(IF(X7="SEMI-COMPACT",P7/R7,1)*R7*$AS$2/1.1)/1000000</f>
        <v>0.27505454545454538</v>
      </c>
      <c r="AH7" s="196">
        <f>$AH$2*S7</f>
        <v>1330.8643807691301</v>
      </c>
      <c r="AI7" s="196">
        <f>$AH$2*T7</f>
        <v>1330.8643807691301</v>
      </c>
      <c r="AJ7" s="197">
        <v>1000</v>
      </c>
      <c r="AK7" s="194">
        <f>$AK$6*AJ7/S7</f>
        <v>135.25044520011483</v>
      </c>
      <c r="AL7" s="194">
        <f>$AL$6*AJ7/T7</f>
        <v>135.25044520011483</v>
      </c>
      <c r="AM7" s="194">
        <f>((PI()^2)*Es)/(AK7^2)</f>
        <v>107.90767478524367</v>
      </c>
      <c r="AN7" s="194">
        <f>((PI()^2)*Es)/(AL7^2)</f>
        <v>107.90767478524367</v>
      </c>
      <c r="AO7" s="194">
        <f>SQRT($AS$2/AM7)</f>
        <v>1.6949413687551269</v>
      </c>
      <c r="AP7" s="194">
        <f>SQRT($AS$2/AN7)</f>
        <v>1.6949413687551269</v>
      </c>
      <c r="AQ7" s="203">
        <f>0.5*(1+0.21*(AO7-0.2)+AO7^2)</f>
        <v>2.0933819654780397</v>
      </c>
      <c r="AR7" s="203">
        <f>0.5*(1+0.21*(AP7-0.2)+AP7^2)</f>
        <v>2.0933819654780397</v>
      </c>
      <c r="AS7" s="194">
        <f>($AS$2/1.1)/(AQ7+(SQRT((AQ7^2)-(AO7^2))))</f>
        <v>84.834726026806536</v>
      </c>
      <c r="AT7" s="194">
        <f>($AS$2/1.1)/(AR7+(SQRT((AR7^2)-(AP7^2))))</f>
        <v>84.834726026806536</v>
      </c>
    </row>
    <row r="8" spans="1:51" ht="18" customHeight="1" x14ac:dyDescent="0.3">
      <c r="A8" s="190" t="str">
        <f t="shared" ref="A8:A71" si="0">CONCATENATE(B8,C8,"*",D8,"*",E8)</f>
        <v>SHS25*25*2.6</v>
      </c>
      <c r="B8" s="191" t="s">
        <v>530</v>
      </c>
      <c r="C8" s="191">
        <v>25</v>
      </c>
      <c r="D8" s="191">
        <v>25</v>
      </c>
      <c r="E8" s="13">
        <v>2.6</v>
      </c>
      <c r="F8" s="13">
        <v>2.6</v>
      </c>
      <c r="G8" s="194">
        <f>C8-2*E8</f>
        <v>19.8</v>
      </c>
      <c r="H8" s="194">
        <f>D8-2*F8</f>
        <v>19.8</v>
      </c>
      <c r="I8" s="194">
        <f>J8*7850/1000000</f>
        <v>1.8287359999999997</v>
      </c>
      <c r="J8" s="194">
        <f>(C8*D8)-((C8-2*E8)*(D8-2*F8))</f>
        <v>232.95999999999998</v>
      </c>
      <c r="K8" s="194">
        <f>(J8*C8)/(D8+C8)</f>
        <v>116.47999999999998</v>
      </c>
      <c r="L8" s="194">
        <f>(J8*D8)/(D8+C8)</f>
        <v>116.47999999999998</v>
      </c>
      <c r="M8" s="194">
        <f>D8*C8^3/12-H8*G8^3/12</f>
        <v>19744.136533333331</v>
      </c>
      <c r="N8" s="194">
        <f>C8*D8^3/12-G8*H8^3/12</f>
        <v>19744.136533333331</v>
      </c>
      <c r="O8" s="194">
        <f>D8*C8^2/6-H8*G8^3/(6*C8)</f>
        <v>1579.5309226666664</v>
      </c>
      <c r="P8" s="194">
        <f>C8*D8^2/6-G8*H8^3/(6*D8)</f>
        <v>1579.5309226666664</v>
      </c>
      <c r="Q8" s="194">
        <f>D8*C8^2/4-H8*(C8/2-E8)^2</f>
        <v>1965.6519999999998</v>
      </c>
      <c r="R8" s="194">
        <f>C8*D8^2/4-G8*(D8/2-F8)^2</f>
        <v>1965.6519999999998</v>
      </c>
      <c r="S8" s="195">
        <f>SQRT(M8/J8)</f>
        <v>9.2061573597963946</v>
      </c>
      <c r="T8" s="195">
        <f>SQRT(N8/J8)</f>
        <v>9.2061573597963946</v>
      </c>
      <c r="U8" s="194">
        <f>G8/E8</f>
        <v>7.615384615384615</v>
      </c>
      <c r="V8" s="194">
        <f>H8/E8</f>
        <v>7.615384615384615</v>
      </c>
      <c r="W8" s="194" t="str">
        <f>IF(U8&lt;84*$W$2,"PLASTIC",(IF(U8&lt;105*$W$2,"COMPACT",(IF(U8&lt;126*$W$2,"SEMI-COMPACT","SLENDER")))))</f>
        <v>PLASTIC</v>
      </c>
      <c r="X8" s="194" t="str">
        <f>IF(V8&lt;29.3*$W$2,"PLASTIC",(IF(V8&lt;33.5*$W$2,"COMPACT",(IF(V8&lt;42*$W$2,"SEMI-COMPACT","SLENDER")))))</f>
        <v>PLASTIC</v>
      </c>
      <c r="Y8" s="194">
        <f>Q8/O8</f>
        <v>1.2444530029722107</v>
      </c>
      <c r="Z8" s="194">
        <f>R8/P8</f>
        <v>1.2444530029722107</v>
      </c>
      <c r="AA8" s="194">
        <f>J8*AS8/1000</f>
        <v>28.713957888858992</v>
      </c>
      <c r="AB8" s="194">
        <f>J8*AT8/1000</f>
        <v>28.713957888858992</v>
      </c>
      <c r="AC8" s="218">
        <f t="shared" ref="AC8:AC71" si="1">J8*$AS$2/$AC$2/1000</f>
        <v>65.652363636363617</v>
      </c>
      <c r="AD8" s="194">
        <f>(K8*$AS$2/(SQRT(3)*1.1))/1000</f>
        <v>18.952204909194869</v>
      </c>
      <c r="AE8" s="194">
        <f>(L8*$AS$2/(SQRT(3)*1.1))/1000</f>
        <v>18.952204909194869</v>
      </c>
      <c r="AF8" s="194">
        <f>(IF(W8="SEMI-COMPACT",O8/Q8,1)*Q8*$AS$2/1.1)/1000000</f>
        <v>0.55395647272727266</v>
      </c>
      <c r="AG8" s="194">
        <f>(IF(X8="SEMI-COMPACT",P8/R8,1)*R8*$AS$2/1.1)/1000000</f>
        <v>0.55395647272727266</v>
      </c>
      <c r="AH8" s="196">
        <f>$AH$2*S8</f>
        <v>1657.108324763351</v>
      </c>
      <c r="AI8" s="196">
        <f>$AH$2*T8</f>
        <v>1657.108324763351</v>
      </c>
      <c r="AJ8" s="197">
        <v>1000</v>
      </c>
      <c r="AK8" s="194">
        <f>$AK$6*AJ8/S8</f>
        <v>108.62295319511205</v>
      </c>
      <c r="AL8" s="194">
        <f>$AL$6*AJ8/T8</f>
        <v>108.62295319511205</v>
      </c>
      <c r="AM8" s="194">
        <f>((PI()^2)*Es)/(AK8^2)</f>
        <v>167.29637433473195</v>
      </c>
      <c r="AN8" s="194">
        <f>((PI()^2)*Es)/(AL8^2)</f>
        <v>167.29637433473195</v>
      </c>
      <c r="AO8" s="194">
        <f>SQRT($AS$2/AM8)</f>
        <v>1.3612490272718969</v>
      </c>
      <c r="AP8" s="194">
        <f>SQRT($AS$2/AN8)</f>
        <v>1.3612490272718969</v>
      </c>
      <c r="AQ8" s="198">
        <f>0.5*(1+0.21*(AO8-0.2)+AO8^2)</f>
        <v>1.548430604987892</v>
      </c>
      <c r="AR8" s="198">
        <f>0.5*(1+0.21*(AP8-0.2)+AP8^2)</f>
        <v>1.548430604987892</v>
      </c>
      <c r="AS8" s="194">
        <f>($AS$2/1.1)/(AQ8+(SQRT((AQ8^2)-(AO8^2))))</f>
        <v>123.25703077291809</v>
      </c>
      <c r="AT8" s="194">
        <f>($AS$2/1.1)/(AR8+(SQRT((AR8^2)-(AP8^2))))</f>
        <v>123.25703077291809</v>
      </c>
    </row>
    <row r="9" spans="1:51" ht="18" customHeight="1" x14ac:dyDescent="0.35">
      <c r="A9" s="190" t="str">
        <f t="shared" si="0"/>
        <v>SHS25*25*3.2</v>
      </c>
      <c r="B9" s="191" t="s">
        <v>530</v>
      </c>
      <c r="C9" s="191">
        <v>25</v>
      </c>
      <c r="D9" s="191">
        <v>25</v>
      </c>
      <c r="E9" s="13">
        <v>3.2</v>
      </c>
      <c r="F9" s="13">
        <v>3.2</v>
      </c>
      <c r="G9" s="194">
        <f t="shared" ref="G9:H64" si="2">C9-2*E9</f>
        <v>18.600000000000001</v>
      </c>
      <c r="H9" s="194">
        <f t="shared" si="2"/>
        <v>18.600000000000001</v>
      </c>
      <c r="I9" s="194">
        <f t="shared" ref="I9:I76" si="3">J9*7850/1000000</f>
        <v>2.1904639999999995</v>
      </c>
      <c r="J9" s="194">
        <f t="shared" ref="J9:J72" si="4">(C9*D9)-((C9-2*E9)*(D9-2*F9))</f>
        <v>279.03999999999996</v>
      </c>
      <c r="K9" s="194">
        <f t="shared" ref="K9:K72" si="5">(J9*C9)/(D9+C9)</f>
        <v>139.51999999999998</v>
      </c>
      <c r="L9" s="194">
        <f t="shared" ref="L9:L72" si="6">(J9*D9)/(D9+C9)</f>
        <v>139.51999999999998</v>
      </c>
      <c r="M9" s="194">
        <f t="shared" ref="M9:M72" si="7">D9*C9^3/12-H9*G9^3/12</f>
        <v>22578.056533333329</v>
      </c>
      <c r="N9" s="194">
        <f t="shared" ref="N9:N72" si="8">C9*D9^3/12-G9*H9^3/12</f>
        <v>22578.056533333329</v>
      </c>
      <c r="O9" s="194">
        <f t="shared" ref="O9:O72" si="9">D9*C9^2/6-H9*G9^3/(6*C9)</f>
        <v>1806.2445226666664</v>
      </c>
      <c r="P9" s="194">
        <f t="shared" ref="P9:P72" si="10">C9*D9^2/6-G9*H9^3/(6*D9)</f>
        <v>1806.2445226666664</v>
      </c>
      <c r="Q9" s="194">
        <f t="shared" ref="Q9:Q72" si="11">D9*C9^2/4-H9*(C9/2-E9)^2</f>
        <v>2297.5359999999996</v>
      </c>
      <c r="R9" s="194">
        <f t="shared" ref="R9:R72" si="12">C9*D9^2/4-G9*(D9/2-F9)^2</f>
        <v>2297.5359999999996</v>
      </c>
      <c r="S9" s="195">
        <f t="shared" ref="S9:S72" si="13">SQRT(M9/J9)</f>
        <v>8.9951838965822883</v>
      </c>
      <c r="T9" s="195">
        <f t="shared" ref="T9:T72" si="14">SQRT(N9/J9)</f>
        <v>8.9951838965822883</v>
      </c>
      <c r="U9" s="194">
        <f t="shared" ref="U9:U72" si="15">G9/E9</f>
        <v>5.8125</v>
      </c>
      <c r="V9" s="194">
        <f t="shared" ref="V9:V72" si="16">H9/E9</f>
        <v>5.8125</v>
      </c>
      <c r="W9" s="194" t="str">
        <f t="shared" ref="W9:W72" si="17">IF(U9&lt;84*$W$2,"PLASTIC",(IF(U9&lt;105*$W$2,"COMPACT",(IF(U9&lt;126*$W$2,"SEMI-COMPACT","SLENDER")))))</f>
        <v>PLASTIC</v>
      </c>
      <c r="X9" s="194" t="str">
        <f t="shared" ref="X9:X72" si="18">IF(V9&lt;29.3*$W$2,"PLASTIC",(IF(V9&lt;33.5*$W$2,"COMPACT",(IF(V9&lt;42*$W$2,"SEMI-COMPACT","SLENDER")))))</f>
        <v>PLASTIC</v>
      </c>
      <c r="Y9" s="194">
        <f t="shared" ref="Y9:Z64" si="19">Q9/O9</f>
        <v>1.271996106378781</v>
      </c>
      <c r="Z9" s="194">
        <f t="shared" si="19"/>
        <v>1.271996106378781</v>
      </c>
      <c r="AA9" s="194">
        <f t="shared" ref="AA9:AA72" si="20">J9*AS9/1000</f>
        <v>33.126528561086808</v>
      </c>
      <c r="AB9" s="194">
        <f t="shared" ref="AB9:AB72" si="21">J9*AT9/1000</f>
        <v>33.126528561086808</v>
      </c>
      <c r="AC9" s="218">
        <f t="shared" si="1"/>
        <v>78.638545454545437</v>
      </c>
      <c r="AD9" s="194">
        <f t="shared" ref="AD9:AE64" si="22">(K9*$AS$2/(SQRT(3)*1.1))/1000</f>
        <v>22.700992693431218</v>
      </c>
      <c r="AE9" s="194">
        <f t="shared" si="22"/>
        <v>22.700992693431218</v>
      </c>
      <c r="AF9" s="194">
        <f t="shared" ref="AF9:AG64" si="23">(IF(W9="SEMI-COMPACT",O9/Q9,1)*Q9*$AS$2/1.1)/1000000</f>
        <v>0.6474874181818181</v>
      </c>
      <c r="AG9" s="194">
        <f t="shared" si="23"/>
        <v>0.6474874181818181</v>
      </c>
      <c r="AH9" s="196">
        <f t="shared" ref="AH9:AI64" si="24">$AH$2*S9</f>
        <v>1619.1331013848119</v>
      </c>
      <c r="AI9" s="196">
        <f t="shared" si="24"/>
        <v>1619.1331013848119</v>
      </c>
      <c r="AJ9" s="197">
        <v>1000</v>
      </c>
      <c r="AK9" s="194">
        <f t="shared" ref="AK9:AK72" si="25">$AK$6*AJ9/S9</f>
        <v>111.17060101238719</v>
      </c>
      <c r="AL9" s="194">
        <f t="shared" ref="AL9:AL72" si="26">$AL$6*AJ9/T9</f>
        <v>111.17060101238719</v>
      </c>
      <c r="AM9" s="194">
        <f t="shared" ref="AM9:AM64" si="27">((PI()^2)*Es)/(AK9^2)</f>
        <v>159.71651815469539</v>
      </c>
      <c r="AN9" s="194">
        <f t="shared" ref="AN9:AN64" si="28">((PI()^2)*Es)/(AL9^2)</f>
        <v>159.71651815469539</v>
      </c>
      <c r="AO9" s="194">
        <f t="shared" ref="AO9:AP64" si="29">SQRT($AS$2/AM9)</f>
        <v>1.393175825532186</v>
      </c>
      <c r="AP9" s="194">
        <f t="shared" si="29"/>
        <v>1.393175825532186</v>
      </c>
      <c r="AQ9" s="198">
        <f t="shared" ref="AQ9:AR64" si="30">0.5*(1+0.21*(AO9-0.2)+AO9^2)</f>
        <v>1.5957529021045236</v>
      </c>
      <c r="AR9" s="198">
        <f t="shared" si="30"/>
        <v>1.5957529021045236</v>
      </c>
      <c r="AS9" s="194">
        <f t="shared" ref="AS9:AT64" si="31">($AS$2/1.1)/(AQ9+(SQRT((AQ9^2)-(AO9^2))))</f>
        <v>118.71605705664713</v>
      </c>
      <c r="AT9" s="194">
        <f t="shared" si="31"/>
        <v>118.71605705664713</v>
      </c>
      <c r="AV9" s="113" t="s">
        <v>67</v>
      </c>
      <c r="AW9" t="s">
        <v>531</v>
      </c>
    </row>
    <row r="10" spans="1:51" ht="18" customHeight="1" x14ac:dyDescent="0.35">
      <c r="A10" s="190" t="str">
        <f t="shared" si="0"/>
        <v>SHS30*30*2.6</v>
      </c>
      <c r="B10" s="191" t="s">
        <v>530</v>
      </c>
      <c r="C10" s="191">
        <v>30</v>
      </c>
      <c r="D10" s="191">
        <v>30</v>
      </c>
      <c r="E10" s="13">
        <v>2.6</v>
      </c>
      <c r="F10" s="13">
        <v>2.6</v>
      </c>
      <c r="G10" s="194">
        <f t="shared" si="2"/>
        <v>24.8</v>
      </c>
      <c r="H10" s="194">
        <f t="shared" si="2"/>
        <v>24.8</v>
      </c>
      <c r="I10" s="194">
        <f t="shared" si="3"/>
        <v>2.2369359999999996</v>
      </c>
      <c r="J10" s="194">
        <f t="shared" si="4"/>
        <v>284.95999999999992</v>
      </c>
      <c r="K10" s="194">
        <f t="shared" si="5"/>
        <v>142.47999999999996</v>
      </c>
      <c r="L10" s="194">
        <f t="shared" si="6"/>
        <v>142.47999999999996</v>
      </c>
      <c r="M10" s="194">
        <f t="shared" si="7"/>
        <v>35977.149866666659</v>
      </c>
      <c r="N10" s="194">
        <f t="shared" si="8"/>
        <v>35977.149866666659</v>
      </c>
      <c r="O10" s="194">
        <f t="shared" si="9"/>
        <v>2398.4766577777773</v>
      </c>
      <c r="P10" s="194">
        <f t="shared" si="10"/>
        <v>2398.4766577777773</v>
      </c>
      <c r="Q10" s="194">
        <f t="shared" si="11"/>
        <v>2936.7519999999995</v>
      </c>
      <c r="R10" s="194">
        <f t="shared" si="12"/>
        <v>2936.7519999999995</v>
      </c>
      <c r="S10" s="195">
        <f t="shared" si="13"/>
        <v>11.236250857529541</v>
      </c>
      <c r="T10" s="195">
        <f t="shared" si="14"/>
        <v>11.236250857529541</v>
      </c>
      <c r="U10" s="194">
        <f t="shared" si="15"/>
        <v>9.5384615384615383</v>
      </c>
      <c r="V10" s="194">
        <f t="shared" si="16"/>
        <v>9.5384615384615383</v>
      </c>
      <c r="W10" s="194" t="str">
        <f t="shared" si="17"/>
        <v>PLASTIC</v>
      </c>
      <c r="X10" s="194" t="str">
        <f t="shared" si="18"/>
        <v>PLASTIC</v>
      </c>
      <c r="Y10" s="194">
        <f t="shared" si="19"/>
        <v>1.2244238402223777</v>
      </c>
      <c r="Z10" s="194">
        <f t="shared" si="19"/>
        <v>1.2244238402223777</v>
      </c>
      <c r="AA10" s="194">
        <f t="shared" si="20"/>
        <v>47.025769859925241</v>
      </c>
      <c r="AB10" s="194">
        <f t="shared" si="21"/>
        <v>47.025769859925241</v>
      </c>
      <c r="AC10" s="218">
        <f t="shared" si="1"/>
        <v>80.306909090909059</v>
      </c>
      <c r="AD10" s="194">
        <f t="shared" si="22"/>
        <v>23.182607790711575</v>
      </c>
      <c r="AE10" s="194">
        <f t="shared" si="22"/>
        <v>23.182607790711575</v>
      </c>
      <c r="AF10" s="194">
        <f t="shared" si="23"/>
        <v>0.82763010909090895</v>
      </c>
      <c r="AG10" s="194">
        <f t="shared" si="23"/>
        <v>0.82763010909090895</v>
      </c>
      <c r="AH10" s="196">
        <f t="shared" si="24"/>
        <v>2022.5251543553172</v>
      </c>
      <c r="AI10" s="196">
        <f t="shared" si="24"/>
        <v>2022.5251543553172</v>
      </c>
      <c r="AJ10" s="197">
        <v>1000</v>
      </c>
      <c r="AK10" s="194">
        <f t="shared" si="25"/>
        <v>88.997657019190569</v>
      </c>
      <c r="AL10" s="194">
        <f t="shared" si="26"/>
        <v>88.997657019190569</v>
      </c>
      <c r="AM10" s="194">
        <f t="shared" si="27"/>
        <v>249.21409086377369</v>
      </c>
      <c r="AN10" s="194">
        <f t="shared" si="28"/>
        <v>249.21409086377369</v>
      </c>
      <c r="AO10" s="194">
        <f t="shared" si="29"/>
        <v>1.1153073128958406</v>
      </c>
      <c r="AP10" s="194">
        <f t="shared" si="29"/>
        <v>1.1153073128958406</v>
      </c>
      <c r="AQ10" s="198">
        <f t="shared" si="30"/>
        <v>1.2180624689535335</v>
      </c>
      <c r="AR10" s="198">
        <f t="shared" si="30"/>
        <v>1.2180624689535335</v>
      </c>
      <c r="AS10" s="194">
        <f t="shared" si="31"/>
        <v>165.02586278749737</v>
      </c>
      <c r="AT10" s="194">
        <f t="shared" si="31"/>
        <v>165.02586278749737</v>
      </c>
      <c r="AV10" s="113" t="s">
        <v>65</v>
      </c>
      <c r="AW10" t="s">
        <v>532</v>
      </c>
    </row>
    <row r="11" spans="1:51" ht="18" customHeight="1" x14ac:dyDescent="0.35">
      <c r="A11" s="190" t="str">
        <f t="shared" si="0"/>
        <v>SHS30*30*3.2</v>
      </c>
      <c r="B11" s="191" t="s">
        <v>530</v>
      </c>
      <c r="C11" s="191">
        <v>30</v>
      </c>
      <c r="D11" s="191">
        <v>30</v>
      </c>
      <c r="E11" s="13">
        <v>3.2</v>
      </c>
      <c r="F11" s="13">
        <v>3.2</v>
      </c>
      <c r="G11" s="194">
        <f t="shared" si="2"/>
        <v>23.6</v>
      </c>
      <c r="H11" s="194">
        <f t="shared" si="2"/>
        <v>23.6</v>
      </c>
      <c r="I11" s="194">
        <f t="shared" si="3"/>
        <v>2.6928639999999997</v>
      </c>
      <c r="J11" s="194">
        <f t="shared" si="4"/>
        <v>343.03999999999996</v>
      </c>
      <c r="K11" s="194">
        <f t="shared" si="5"/>
        <v>171.51999999999998</v>
      </c>
      <c r="L11" s="194">
        <f t="shared" si="6"/>
        <v>171.51999999999998</v>
      </c>
      <c r="M11" s="194">
        <f t="shared" si="7"/>
        <v>41649.62986666667</v>
      </c>
      <c r="N11" s="194">
        <f t="shared" si="8"/>
        <v>41649.62986666667</v>
      </c>
      <c r="O11" s="194">
        <f t="shared" si="9"/>
        <v>2776.6419911111111</v>
      </c>
      <c r="P11" s="194">
        <f t="shared" si="10"/>
        <v>2776.6419911111111</v>
      </c>
      <c r="Q11" s="194">
        <f t="shared" si="11"/>
        <v>3463.9359999999997</v>
      </c>
      <c r="R11" s="194">
        <f t="shared" si="12"/>
        <v>3463.9359999999997</v>
      </c>
      <c r="S11" s="195">
        <f t="shared" si="13"/>
        <v>11.018771861388789</v>
      </c>
      <c r="T11" s="195">
        <f t="shared" si="14"/>
        <v>11.018771861388789</v>
      </c>
      <c r="U11" s="194">
        <f t="shared" si="15"/>
        <v>7.375</v>
      </c>
      <c r="V11" s="194">
        <f t="shared" si="16"/>
        <v>7.375</v>
      </c>
      <c r="W11" s="194" t="str">
        <f t="shared" si="17"/>
        <v>PLASTIC</v>
      </c>
      <c r="X11" s="194" t="str">
        <f t="shared" si="18"/>
        <v>PLASTIC</v>
      </c>
      <c r="Y11" s="194">
        <f t="shared" si="19"/>
        <v>1.2475270528534572</v>
      </c>
      <c r="Z11" s="194">
        <f t="shared" si="19"/>
        <v>1.2475270528534572</v>
      </c>
      <c r="AA11" s="194">
        <f t="shared" si="20"/>
        <v>55.177724897257434</v>
      </c>
      <c r="AB11" s="194">
        <f t="shared" si="21"/>
        <v>55.177724897257434</v>
      </c>
      <c r="AC11" s="218">
        <f t="shared" si="1"/>
        <v>96.674909090909068</v>
      </c>
      <c r="AD11" s="194">
        <f t="shared" si="22"/>
        <v>27.907642393759478</v>
      </c>
      <c r="AE11" s="194">
        <f t="shared" si="22"/>
        <v>27.907642393759478</v>
      </c>
      <c r="AF11" s="194">
        <f t="shared" si="23"/>
        <v>0.97620014545454525</v>
      </c>
      <c r="AG11" s="194">
        <f t="shared" si="23"/>
        <v>0.97620014545454525</v>
      </c>
      <c r="AH11" s="196">
        <f t="shared" si="24"/>
        <v>1983.3789350499819</v>
      </c>
      <c r="AI11" s="196">
        <f t="shared" si="24"/>
        <v>1983.3789350499819</v>
      </c>
      <c r="AJ11" s="197">
        <v>1000</v>
      </c>
      <c r="AK11" s="194">
        <f t="shared" si="25"/>
        <v>90.754215858132994</v>
      </c>
      <c r="AL11" s="194">
        <f t="shared" si="26"/>
        <v>90.754215858132994</v>
      </c>
      <c r="AM11" s="194">
        <f t="shared" si="27"/>
        <v>239.66031380351922</v>
      </c>
      <c r="AN11" s="194">
        <f t="shared" si="28"/>
        <v>239.66031380351922</v>
      </c>
      <c r="AO11" s="194">
        <f t="shared" si="29"/>
        <v>1.1373202847449968</v>
      </c>
      <c r="AP11" s="194">
        <f t="shared" si="29"/>
        <v>1.1373202847449968</v>
      </c>
      <c r="AQ11" s="198">
        <f t="shared" si="30"/>
        <v>1.2451673449444449</v>
      </c>
      <c r="AR11" s="198">
        <f t="shared" si="30"/>
        <v>1.2451673449444449</v>
      </c>
      <c r="AS11" s="194">
        <f t="shared" si="31"/>
        <v>160.84924468650138</v>
      </c>
      <c r="AT11" s="194">
        <f t="shared" si="31"/>
        <v>160.84924468650138</v>
      </c>
      <c r="AV11" s="113" t="s">
        <v>471</v>
      </c>
      <c r="AW11" s="3" t="s">
        <v>533</v>
      </c>
      <c r="AY11" s="3"/>
    </row>
    <row r="12" spans="1:51" ht="18" customHeight="1" x14ac:dyDescent="0.35">
      <c r="A12" s="190" t="str">
        <f t="shared" si="0"/>
        <v>SHS30*30*4</v>
      </c>
      <c r="B12" s="191" t="s">
        <v>530</v>
      </c>
      <c r="C12" s="191">
        <v>30</v>
      </c>
      <c r="D12" s="191">
        <v>30</v>
      </c>
      <c r="E12" s="13">
        <v>4</v>
      </c>
      <c r="F12" s="13">
        <v>4</v>
      </c>
      <c r="G12" s="194">
        <f t="shared" si="2"/>
        <v>22</v>
      </c>
      <c r="H12" s="194">
        <f t="shared" si="2"/>
        <v>22</v>
      </c>
      <c r="I12" s="194">
        <f t="shared" si="3"/>
        <v>3.2656000000000001</v>
      </c>
      <c r="J12" s="194">
        <f t="shared" si="4"/>
        <v>416</v>
      </c>
      <c r="K12" s="194">
        <f t="shared" si="5"/>
        <v>208</v>
      </c>
      <c r="L12" s="194">
        <f t="shared" si="6"/>
        <v>208</v>
      </c>
      <c r="M12" s="194">
        <f t="shared" si="7"/>
        <v>47978.666666666672</v>
      </c>
      <c r="N12" s="194">
        <f t="shared" si="8"/>
        <v>47978.666666666672</v>
      </c>
      <c r="O12" s="194">
        <f t="shared" si="9"/>
        <v>3198.5777777777776</v>
      </c>
      <c r="P12" s="194">
        <f t="shared" si="10"/>
        <v>3198.5777777777776</v>
      </c>
      <c r="Q12" s="194">
        <f t="shared" si="11"/>
        <v>4088</v>
      </c>
      <c r="R12" s="194">
        <f t="shared" si="12"/>
        <v>4088</v>
      </c>
      <c r="S12" s="195">
        <f t="shared" si="13"/>
        <v>10.739335795724676</v>
      </c>
      <c r="T12" s="195">
        <f t="shared" si="14"/>
        <v>10.739335795724676</v>
      </c>
      <c r="U12" s="194">
        <f t="shared" si="15"/>
        <v>5.5</v>
      </c>
      <c r="V12" s="194">
        <f t="shared" si="16"/>
        <v>5.5</v>
      </c>
      <c r="W12" s="194" t="str">
        <f t="shared" si="17"/>
        <v>PLASTIC</v>
      </c>
      <c r="X12" s="194" t="str">
        <f t="shared" si="18"/>
        <v>PLASTIC</v>
      </c>
      <c r="Y12" s="194">
        <f t="shared" si="19"/>
        <v>1.2780680302356604</v>
      </c>
      <c r="Z12" s="194">
        <f t="shared" si="19"/>
        <v>1.2780680302356604</v>
      </c>
      <c r="AA12" s="194">
        <f t="shared" si="20"/>
        <v>64.623531383429039</v>
      </c>
      <c r="AB12" s="194">
        <f t="shared" si="21"/>
        <v>64.623531383429039</v>
      </c>
      <c r="AC12" s="218">
        <f t="shared" si="1"/>
        <v>117.23636363636363</v>
      </c>
      <c r="AD12" s="194">
        <f t="shared" si="22"/>
        <v>33.843223052133695</v>
      </c>
      <c r="AE12" s="194">
        <f t="shared" si="22"/>
        <v>33.843223052133695</v>
      </c>
      <c r="AF12" s="194">
        <f t="shared" si="23"/>
        <v>1.1520727272727274</v>
      </c>
      <c r="AG12" s="194">
        <f t="shared" si="23"/>
        <v>1.1520727272727274</v>
      </c>
      <c r="AH12" s="196">
        <f t="shared" si="24"/>
        <v>1933.0804432304417</v>
      </c>
      <c r="AI12" s="196">
        <f t="shared" si="24"/>
        <v>1933.0804432304417</v>
      </c>
      <c r="AJ12" s="197">
        <v>1000</v>
      </c>
      <c r="AK12" s="194">
        <f t="shared" si="25"/>
        <v>93.115628286630113</v>
      </c>
      <c r="AL12" s="194">
        <f t="shared" si="26"/>
        <v>93.115628286630113</v>
      </c>
      <c r="AM12" s="194">
        <f t="shared" si="27"/>
        <v>227.65887485179459</v>
      </c>
      <c r="AN12" s="194">
        <f t="shared" si="28"/>
        <v>227.65887485179459</v>
      </c>
      <c r="AO12" s="194">
        <f t="shared" si="29"/>
        <v>1.1669132048113988</v>
      </c>
      <c r="AP12" s="194">
        <f t="shared" si="29"/>
        <v>1.1669132048113988</v>
      </c>
      <c r="AQ12" s="198">
        <f t="shared" si="30"/>
        <v>1.2823691002868016</v>
      </c>
      <c r="AR12" s="198">
        <f t="shared" si="30"/>
        <v>1.2823691002868016</v>
      </c>
      <c r="AS12" s="194">
        <f t="shared" si="31"/>
        <v>155.34502736401211</v>
      </c>
      <c r="AT12" s="194">
        <f t="shared" si="31"/>
        <v>155.34502736401211</v>
      </c>
      <c r="AV12" s="113" t="s">
        <v>493</v>
      </c>
      <c r="AW12" s="3" t="s">
        <v>534</v>
      </c>
      <c r="AY12" s="3"/>
    </row>
    <row r="13" spans="1:51" ht="18" customHeight="1" x14ac:dyDescent="0.3">
      <c r="A13" s="190" t="str">
        <f t="shared" si="0"/>
        <v>SHS32*32*2.6</v>
      </c>
      <c r="B13" s="191" t="s">
        <v>530</v>
      </c>
      <c r="C13" s="191">
        <v>32</v>
      </c>
      <c r="D13" s="191">
        <v>32</v>
      </c>
      <c r="E13" s="13">
        <v>2.6</v>
      </c>
      <c r="F13" s="13">
        <v>2.6</v>
      </c>
      <c r="G13" s="194">
        <f t="shared" si="2"/>
        <v>26.8</v>
      </c>
      <c r="H13" s="194">
        <f t="shared" si="2"/>
        <v>26.8</v>
      </c>
      <c r="I13" s="194">
        <f t="shared" si="3"/>
        <v>2.4002159999999999</v>
      </c>
      <c r="J13" s="194">
        <f t="shared" si="4"/>
        <v>305.76</v>
      </c>
      <c r="K13" s="194">
        <f t="shared" si="5"/>
        <v>152.88</v>
      </c>
      <c r="L13" s="194">
        <f t="shared" si="6"/>
        <v>152.88</v>
      </c>
      <c r="M13" s="194">
        <f t="shared" si="7"/>
        <v>44392.275199999989</v>
      </c>
      <c r="N13" s="194">
        <f t="shared" si="8"/>
        <v>44392.275199999989</v>
      </c>
      <c r="O13" s="194">
        <f t="shared" si="9"/>
        <v>2774.5171999999993</v>
      </c>
      <c r="P13" s="194">
        <f t="shared" si="10"/>
        <v>2774.5171999999993</v>
      </c>
      <c r="Q13" s="194">
        <f t="shared" si="11"/>
        <v>3379.7919999999995</v>
      </c>
      <c r="R13" s="194">
        <f t="shared" si="12"/>
        <v>3379.7919999999995</v>
      </c>
      <c r="S13" s="195">
        <f t="shared" si="13"/>
        <v>12.049342997303489</v>
      </c>
      <c r="T13" s="195">
        <f t="shared" si="14"/>
        <v>12.049342997303489</v>
      </c>
      <c r="U13" s="194">
        <f t="shared" si="15"/>
        <v>10.307692307692308</v>
      </c>
      <c r="V13" s="194">
        <f t="shared" si="16"/>
        <v>10.307692307692308</v>
      </c>
      <c r="W13" s="194" t="str">
        <f t="shared" si="17"/>
        <v>PLASTIC</v>
      </c>
      <c r="X13" s="194" t="str">
        <f t="shared" si="18"/>
        <v>PLASTIC</v>
      </c>
      <c r="Y13" s="194">
        <f t="shared" si="19"/>
        <v>1.2181550000843391</v>
      </c>
      <c r="Z13" s="194">
        <f t="shared" si="19"/>
        <v>1.2181550000843391</v>
      </c>
      <c r="AA13" s="194">
        <f t="shared" si="20"/>
        <v>54.938999382556766</v>
      </c>
      <c r="AB13" s="194">
        <f t="shared" si="21"/>
        <v>54.938999382556766</v>
      </c>
      <c r="AC13" s="218">
        <f t="shared" si="1"/>
        <v>86.168727272727267</v>
      </c>
      <c r="AD13" s="194">
        <f t="shared" si="22"/>
        <v>24.874768943318266</v>
      </c>
      <c r="AE13" s="194">
        <f t="shared" si="22"/>
        <v>24.874768943318266</v>
      </c>
      <c r="AF13" s="194">
        <f t="shared" si="23"/>
        <v>0.95248683636363607</v>
      </c>
      <c r="AG13" s="194">
        <f t="shared" si="23"/>
        <v>0.95248683636363607</v>
      </c>
      <c r="AH13" s="196">
        <f t="shared" si="24"/>
        <v>2168.881739514628</v>
      </c>
      <c r="AI13" s="196">
        <f t="shared" si="24"/>
        <v>2168.881739514628</v>
      </c>
      <c r="AJ13" s="197">
        <v>1000</v>
      </c>
      <c r="AK13" s="194">
        <f t="shared" si="25"/>
        <v>82.992076847989892</v>
      </c>
      <c r="AL13" s="194">
        <f t="shared" si="26"/>
        <v>82.992076847989892</v>
      </c>
      <c r="AM13" s="194">
        <f t="shared" si="27"/>
        <v>286.5869928625653</v>
      </c>
      <c r="AN13" s="194">
        <f t="shared" si="28"/>
        <v>286.5869928625653</v>
      </c>
      <c r="AO13" s="194">
        <f t="shared" si="29"/>
        <v>1.0400461463948161</v>
      </c>
      <c r="AP13" s="194">
        <f t="shared" si="29"/>
        <v>1.0400461463948161</v>
      </c>
      <c r="AQ13" s="198">
        <f t="shared" si="30"/>
        <v>1.1290528386868093</v>
      </c>
      <c r="AR13" s="198">
        <f t="shared" si="30"/>
        <v>1.1290528386868093</v>
      </c>
      <c r="AS13" s="194">
        <f t="shared" si="31"/>
        <v>179.68013926791198</v>
      </c>
      <c r="AT13" s="194">
        <f t="shared" si="31"/>
        <v>179.68013926791198</v>
      </c>
      <c r="AV13" s="69" t="s">
        <v>535</v>
      </c>
      <c r="AW13" s="3" t="s">
        <v>536</v>
      </c>
      <c r="AY13" s="3"/>
    </row>
    <row r="14" spans="1:51" ht="18" customHeight="1" x14ac:dyDescent="0.3">
      <c r="A14" s="190" t="str">
        <f t="shared" si="0"/>
        <v>SHS32*32*3.2</v>
      </c>
      <c r="B14" s="191" t="s">
        <v>530</v>
      </c>
      <c r="C14" s="191">
        <v>32</v>
      </c>
      <c r="D14" s="191">
        <v>32</v>
      </c>
      <c r="E14" s="13">
        <v>3.2</v>
      </c>
      <c r="F14" s="13">
        <v>3.2</v>
      </c>
      <c r="G14" s="194">
        <f t="shared" si="2"/>
        <v>25.6</v>
      </c>
      <c r="H14" s="194">
        <f t="shared" si="2"/>
        <v>25.6</v>
      </c>
      <c r="I14" s="194">
        <f t="shared" si="3"/>
        <v>2.8938239999999991</v>
      </c>
      <c r="J14" s="194">
        <f t="shared" si="4"/>
        <v>368.63999999999987</v>
      </c>
      <c r="K14" s="194">
        <f t="shared" si="5"/>
        <v>184.31999999999994</v>
      </c>
      <c r="L14" s="194">
        <f t="shared" si="6"/>
        <v>184.31999999999994</v>
      </c>
      <c r="M14" s="194">
        <f t="shared" si="7"/>
        <v>51589.939199999986</v>
      </c>
      <c r="N14" s="194">
        <f t="shared" si="8"/>
        <v>51589.939199999986</v>
      </c>
      <c r="O14" s="194">
        <f t="shared" si="9"/>
        <v>3224.3711999999991</v>
      </c>
      <c r="P14" s="194">
        <f t="shared" si="10"/>
        <v>3224.3711999999991</v>
      </c>
      <c r="Q14" s="194">
        <f t="shared" si="11"/>
        <v>3997.695999999999</v>
      </c>
      <c r="R14" s="194">
        <f t="shared" si="12"/>
        <v>3997.695999999999</v>
      </c>
      <c r="S14" s="195">
        <f t="shared" si="13"/>
        <v>11.829905606836713</v>
      </c>
      <c r="T14" s="195">
        <f t="shared" si="14"/>
        <v>11.829905606836713</v>
      </c>
      <c r="U14" s="194">
        <f t="shared" si="15"/>
        <v>8</v>
      </c>
      <c r="V14" s="194">
        <f t="shared" si="16"/>
        <v>8</v>
      </c>
      <c r="W14" s="194" t="str">
        <f t="shared" si="17"/>
        <v>PLASTIC</v>
      </c>
      <c r="X14" s="194" t="str">
        <f t="shared" si="18"/>
        <v>PLASTIC</v>
      </c>
      <c r="Y14" s="194">
        <f t="shared" si="19"/>
        <v>1.2398373983739837</v>
      </c>
      <c r="Z14" s="194">
        <f t="shared" si="19"/>
        <v>1.2398373983739837</v>
      </c>
      <c r="AA14" s="194">
        <f t="shared" si="20"/>
        <v>64.838280810372581</v>
      </c>
      <c r="AB14" s="194">
        <f t="shared" si="21"/>
        <v>64.838280810372581</v>
      </c>
      <c r="AC14" s="218">
        <f t="shared" si="1"/>
        <v>103.8894545454545</v>
      </c>
      <c r="AD14" s="194">
        <f t="shared" si="22"/>
        <v>29.990302273890777</v>
      </c>
      <c r="AE14" s="194">
        <f t="shared" si="22"/>
        <v>29.990302273890777</v>
      </c>
      <c r="AF14" s="194">
        <f t="shared" si="23"/>
        <v>1.126623418181818</v>
      </c>
      <c r="AG14" s="194">
        <f t="shared" si="23"/>
        <v>1.126623418181818</v>
      </c>
      <c r="AH14" s="196">
        <f t="shared" si="24"/>
        <v>2129.3830092306084</v>
      </c>
      <c r="AI14" s="196">
        <f t="shared" si="24"/>
        <v>2129.3830092306084</v>
      </c>
      <c r="AJ14" s="197">
        <v>1000</v>
      </c>
      <c r="AK14" s="194">
        <f t="shared" si="25"/>
        <v>84.531528250071773</v>
      </c>
      <c r="AL14" s="194">
        <f t="shared" si="26"/>
        <v>84.531528250071773</v>
      </c>
      <c r="AM14" s="194">
        <f t="shared" si="27"/>
        <v>276.24364745022376</v>
      </c>
      <c r="AN14" s="194">
        <f t="shared" si="28"/>
        <v>276.24364745022376</v>
      </c>
      <c r="AO14" s="194">
        <f t="shared" si="29"/>
        <v>1.0593383554719544</v>
      </c>
      <c r="AP14" s="194">
        <f t="shared" si="29"/>
        <v>1.0593383554719544</v>
      </c>
      <c r="AQ14" s="198">
        <f t="shared" si="30"/>
        <v>1.1513294030115677</v>
      </c>
      <c r="AR14" s="198">
        <f t="shared" si="30"/>
        <v>1.1513294030115677</v>
      </c>
      <c r="AS14" s="194">
        <f t="shared" si="31"/>
        <v>175.88509334410972</v>
      </c>
      <c r="AT14" s="194">
        <f t="shared" si="31"/>
        <v>175.88509334410972</v>
      </c>
      <c r="AV14" s="69" t="s">
        <v>537</v>
      </c>
      <c r="AW14" s="3" t="s">
        <v>538</v>
      </c>
      <c r="AY14" s="3"/>
    </row>
    <row r="15" spans="1:51" ht="18" customHeight="1" x14ac:dyDescent="0.3">
      <c r="A15" s="190" t="str">
        <f t="shared" si="0"/>
        <v>SHS32*32*4</v>
      </c>
      <c r="B15" s="191" t="s">
        <v>530</v>
      </c>
      <c r="C15" s="191">
        <v>32</v>
      </c>
      <c r="D15" s="191">
        <v>32</v>
      </c>
      <c r="E15" s="13">
        <v>4</v>
      </c>
      <c r="F15" s="13">
        <v>4</v>
      </c>
      <c r="G15" s="194">
        <f t="shared" si="2"/>
        <v>24</v>
      </c>
      <c r="H15" s="194">
        <f t="shared" si="2"/>
        <v>24</v>
      </c>
      <c r="I15" s="194">
        <f t="shared" si="3"/>
        <v>3.5167999999999999</v>
      </c>
      <c r="J15" s="194">
        <f t="shared" si="4"/>
        <v>448</v>
      </c>
      <c r="K15" s="194">
        <f t="shared" si="5"/>
        <v>224</v>
      </c>
      <c r="L15" s="194">
        <f t="shared" si="6"/>
        <v>224</v>
      </c>
      <c r="M15" s="194">
        <f t="shared" si="7"/>
        <v>59733.333333333328</v>
      </c>
      <c r="N15" s="194">
        <f t="shared" si="8"/>
        <v>59733.333333333328</v>
      </c>
      <c r="O15" s="194">
        <f t="shared" si="9"/>
        <v>3733.333333333333</v>
      </c>
      <c r="P15" s="194">
        <f t="shared" si="10"/>
        <v>3733.333333333333</v>
      </c>
      <c r="Q15" s="194">
        <f t="shared" si="11"/>
        <v>4736</v>
      </c>
      <c r="R15" s="194">
        <f t="shared" si="12"/>
        <v>4736</v>
      </c>
      <c r="S15" s="195">
        <f t="shared" si="13"/>
        <v>11.547005383792515</v>
      </c>
      <c r="T15" s="195">
        <f t="shared" si="14"/>
        <v>11.547005383792515</v>
      </c>
      <c r="U15" s="194">
        <f t="shared" si="15"/>
        <v>6</v>
      </c>
      <c r="V15" s="194">
        <f t="shared" si="16"/>
        <v>6</v>
      </c>
      <c r="W15" s="194" t="str">
        <f t="shared" si="17"/>
        <v>PLASTIC</v>
      </c>
      <c r="X15" s="194" t="str">
        <f t="shared" si="18"/>
        <v>PLASTIC</v>
      </c>
      <c r="Y15" s="194">
        <f t="shared" si="19"/>
        <v>1.2685714285714287</v>
      </c>
      <c r="Z15" s="194">
        <f t="shared" si="19"/>
        <v>1.2685714285714287</v>
      </c>
      <c r="AA15" s="194">
        <f t="shared" si="20"/>
        <v>76.524749683708606</v>
      </c>
      <c r="AB15" s="194">
        <f t="shared" si="21"/>
        <v>76.524749683708606</v>
      </c>
      <c r="AC15" s="218">
        <f t="shared" si="1"/>
        <v>126.25454545454544</v>
      </c>
      <c r="AD15" s="194">
        <f t="shared" si="22"/>
        <v>36.446547902297823</v>
      </c>
      <c r="AE15" s="194">
        <f t="shared" si="22"/>
        <v>36.446547902297823</v>
      </c>
      <c r="AF15" s="194">
        <f t="shared" si="23"/>
        <v>1.3346909090909089</v>
      </c>
      <c r="AG15" s="194">
        <f t="shared" si="23"/>
        <v>1.3346909090909089</v>
      </c>
      <c r="AH15" s="196">
        <f t="shared" si="24"/>
        <v>2078.4609690826528</v>
      </c>
      <c r="AI15" s="196">
        <f t="shared" si="24"/>
        <v>2078.4609690826528</v>
      </c>
      <c r="AJ15" s="197">
        <v>1000</v>
      </c>
      <c r="AK15" s="194">
        <f t="shared" si="25"/>
        <v>86.602540378443877</v>
      </c>
      <c r="AL15" s="194">
        <f t="shared" si="26"/>
        <v>86.602540378443877</v>
      </c>
      <c r="AM15" s="194">
        <f t="shared" si="27"/>
        <v>263.18945069571618</v>
      </c>
      <c r="AN15" s="194">
        <f t="shared" si="28"/>
        <v>263.18945069571618</v>
      </c>
      <c r="AO15" s="194">
        <f t="shared" si="29"/>
        <v>1.0852920159303563</v>
      </c>
      <c r="AP15" s="194">
        <f t="shared" si="29"/>
        <v>1.0852920159303563</v>
      </c>
      <c r="AQ15" s="198">
        <f t="shared" si="30"/>
        <v>1.1818850415937758</v>
      </c>
      <c r="AR15" s="198">
        <f t="shared" si="30"/>
        <v>1.1818850415937758</v>
      </c>
      <c r="AS15" s="194">
        <f t="shared" si="31"/>
        <v>170.81417340113529</v>
      </c>
      <c r="AT15" s="194">
        <f t="shared" si="31"/>
        <v>170.81417340113529</v>
      </c>
      <c r="AV15" s="69" t="s">
        <v>539</v>
      </c>
      <c r="AW15" s="3" t="s">
        <v>540</v>
      </c>
      <c r="AY15" s="3"/>
    </row>
    <row r="16" spans="1:51" ht="18" customHeight="1" x14ac:dyDescent="0.3">
      <c r="A16" s="190" t="str">
        <f t="shared" si="0"/>
        <v>SHS35*35*2.6</v>
      </c>
      <c r="B16" s="191" t="s">
        <v>530</v>
      </c>
      <c r="C16" s="191">
        <v>35</v>
      </c>
      <c r="D16" s="191">
        <v>35</v>
      </c>
      <c r="E16" s="13">
        <v>2.6</v>
      </c>
      <c r="F16" s="13">
        <v>2.6</v>
      </c>
      <c r="G16" s="194">
        <f t="shared" si="2"/>
        <v>29.8</v>
      </c>
      <c r="H16" s="194">
        <f t="shared" si="2"/>
        <v>29.8</v>
      </c>
      <c r="I16" s="194">
        <f t="shared" si="3"/>
        <v>2.6451359999999995</v>
      </c>
      <c r="J16" s="194">
        <f t="shared" si="4"/>
        <v>336.95999999999992</v>
      </c>
      <c r="K16" s="194">
        <f t="shared" si="5"/>
        <v>168.47999999999996</v>
      </c>
      <c r="L16" s="194">
        <f t="shared" si="6"/>
        <v>168.47999999999996</v>
      </c>
      <c r="M16" s="194">
        <f t="shared" si="7"/>
        <v>59334.163199999981</v>
      </c>
      <c r="N16" s="194">
        <f t="shared" si="8"/>
        <v>59334.163199999981</v>
      </c>
      <c r="O16" s="194">
        <f t="shared" si="9"/>
        <v>3390.5236114285708</v>
      </c>
      <c r="P16" s="194">
        <f t="shared" si="10"/>
        <v>3390.5236114285708</v>
      </c>
      <c r="Q16" s="194">
        <f t="shared" si="11"/>
        <v>4102.851999999999</v>
      </c>
      <c r="R16" s="194">
        <f t="shared" si="12"/>
        <v>4102.851999999999</v>
      </c>
      <c r="S16" s="195">
        <f t="shared" si="13"/>
        <v>13.269765132309864</v>
      </c>
      <c r="T16" s="195">
        <f t="shared" si="14"/>
        <v>13.269765132309864</v>
      </c>
      <c r="U16" s="194">
        <f t="shared" si="15"/>
        <v>11.461538461538462</v>
      </c>
      <c r="V16" s="194">
        <f t="shared" si="16"/>
        <v>11.461538461538462</v>
      </c>
      <c r="W16" s="194" t="str">
        <f t="shared" si="17"/>
        <v>PLASTIC</v>
      </c>
      <c r="X16" s="194" t="str">
        <f t="shared" si="18"/>
        <v>PLASTIC</v>
      </c>
      <c r="Y16" s="194">
        <f t="shared" si="19"/>
        <v>1.2100939176976544</v>
      </c>
      <c r="Z16" s="194">
        <f t="shared" si="19"/>
        <v>1.2100939176976544</v>
      </c>
      <c r="AA16" s="194">
        <f t="shared" si="20"/>
        <v>66.864349020519711</v>
      </c>
      <c r="AB16" s="194">
        <f t="shared" si="21"/>
        <v>66.864349020519711</v>
      </c>
      <c r="AC16" s="218">
        <f t="shared" si="1"/>
        <v>94.961454545454515</v>
      </c>
      <c r="AD16" s="194">
        <f t="shared" si="22"/>
        <v>27.413010672228292</v>
      </c>
      <c r="AE16" s="194">
        <f t="shared" si="22"/>
        <v>27.413010672228292</v>
      </c>
      <c r="AF16" s="194">
        <f t="shared" si="23"/>
        <v>1.1562582909090906</v>
      </c>
      <c r="AG16" s="194">
        <f t="shared" si="23"/>
        <v>1.1562582909090906</v>
      </c>
      <c r="AH16" s="196">
        <f t="shared" si="24"/>
        <v>2388.5577238157757</v>
      </c>
      <c r="AI16" s="196">
        <f t="shared" si="24"/>
        <v>2388.5577238157757</v>
      </c>
      <c r="AJ16" s="197">
        <v>1000</v>
      </c>
      <c r="AK16" s="194">
        <f t="shared" si="25"/>
        <v>75.359284058852836</v>
      </c>
      <c r="AL16" s="194">
        <f t="shared" si="26"/>
        <v>75.359284058852836</v>
      </c>
      <c r="AM16" s="194">
        <f t="shared" si="27"/>
        <v>347.5811480612976</v>
      </c>
      <c r="AN16" s="194">
        <f t="shared" si="28"/>
        <v>347.5811480612976</v>
      </c>
      <c r="AO16" s="194">
        <f t="shared" si="29"/>
        <v>0.94439295842709725</v>
      </c>
      <c r="AP16" s="194">
        <f t="shared" si="29"/>
        <v>0.94439295842709725</v>
      </c>
      <c r="AQ16" s="198">
        <f t="shared" si="30"/>
        <v>1.0241002905981877</v>
      </c>
      <c r="AR16" s="198">
        <f t="shared" si="30"/>
        <v>1.0241002905981877</v>
      </c>
      <c r="AS16" s="194">
        <f t="shared" si="31"/>
        <v>198.43408422518914</v>
      </c>
      <c r="AT16" s="194">
        <f t="shared" si="31"/>
        <v>198.43408422518914</v>
      </c>
      <c r="AV16" s="69" t="s">
        <v>541</v>
      </c>
      <c r="AW16" s="3" t="s">
        <v>542</v>
      </c>
      <c r="AY16" s="3"/>
    </row>
    <row r="17" spans="1:51" ht="18" customHeight="1" x14ac:dyDescent="0.3">
      <c r="A17" s="190" t="str">
        <f t="shared" si="0"/>
        <v>SHS35*35*3.2</v>
      </c>
      <c r="B17" s="191" t="s">
        <v>530</v>
      </c>
      <c r="C17" s="191">
        <v>35</v>
      </c>
      <c r="D17" s="191">
        <v>35</v>
      </c>
      <c r="E17" s="13">
        <v>3.2</v>
      </c>
      <c r="F17" s="13">
        <v>3.2</v>
      </c>
      <c r="G17" s="194">
        <f t="shared" si="2"/>
        <v>28.6</v>
      </c>
      <c r="H17" s="194">
        <f t="shared" si="2"/>
        <v>28.6</v>
      </c>
      <c r="I17" s="194">
        <f t="shared" si="3"/>
        <v>3.1952639999999994</v>
      </c>
      <c r="J17" s="194">
        <f t="shared" si="4"/>
        <v>407.03999999999996</v>
      </c>
      <c r="K17" s="194">
        <f t="shared" si="5"/>
        <v>203.51999999999998</v>
      </c>
      <c r="L17" s="194">
        <f t="shared" si="6"/>
        <v>203.51999999999998</v>
      </c>
      <c r="M17" s="194">
        <f t="shared" si="7"/>
        <v>69297.203199999989</v>
      </c>
      <c r="N17" s="194">
        <f t="shared" si="8"/>
        <v>69297.203199999989</v>
      </c>
      <c r="O17" s="194">
        <f t="shared" si="9"/>
        <v>3959.8401828571418</v>
      </c>
      <c r="P17" s="194">
        <f t="shared" si="10"/>
        <v>3959.8401828571418</v>
      </c>
      <c r="Q17" s="194">
        <f t="shared" si="11"/>
        <v>4870.3359999999993</v>
      </c>
      <c r="R17" s="194">
        <f t="shared" si="12"/>
        <v>4870.3359999999993</v>
      </c>
      <c r="S17" s="195">
        <f t="shared" si="13"/>
        <v>13.047860616463783</v>
      </c>
      <c r="T17" s="195">
        <f t="shared" si="14"/>
        <v>13.047860616463783</v>
      </c>
      <c r="U17" s="194">
        <f t="shared" si="15"/>
        <v>8.9375</v>
      </c>
      <c r="V17" s="194">
        <f t="shared" si="16"/>
        <v>8.9375</v>
      </c>
      <c r="W17" s="194" t="str">
        <f t="shared" si="17"/>
        <v>PLASTIC</v>
      </c>
      <c r="X17" s="194" t="str">
        <f t="shared" si="18"/>
        <v>PLASTIC</v>
      </c>
      <c r="Y17" s="194">
        <f t="shared" si="19"/>
        <v>1.2299324657304498</v>
      </c>
      <c r="Z17" s="194">
        <f t="shared" si="19"/>
        <v>1.2299324657304498</v>
      </c>
      <c r="AA17" s="194">
        <f t="shared" si="20"/>
        <v>79.505503641003415</v>
      </c>
      <c r="AB17" s="194">
        <f t="shared" si="21"/>
        <v>79.505503641003415</v>
      </c>
      <c r="AC17" s="218">
        <f t="shared" si="1"/>
        <v>114.7112727272727</v>
      </c>
      <c r="AD17" s="194">
        <f t="shared" si="22"/>
        <v>33.114292094087737</v>
      </c>
      <c r="AE17" s="194">
        <f t="shared" si="22"/>
        <v>33.114292094087737</v>
      </c>
      <c r="AF17" s="194">
        <f t="shared" si="23"/>
        <v>1.3725492363636358</v>
      </c>
      <c r="AG17" s="194">
        <f t="shared" si="23"/>
        <v>1.3725492363636358</v>
      </c>
      <c r="AH17" s="196">
        <f t="shared" si="24"/>
        <v>2348.6149109634812</v>
      </c>
      <c r="AI17" s="196">
        <f t="shared" si="24"/>
        <v>2348.6149109634812</v>
      </c>
      <c r="AJ17" s="197">
        <v>1000</v>
      </c>
      <c r="AK17" s="194">
        <f t="shared" si="25"/>
        <v>76.640916805794248</v>
      </c>
      <c r="AL17" s="194">
        <f t="shared" si="26"/>
        <v>76.640916805794248</v>
      </c>
      <c r="AM17" s="194">
        <f t="shared" si="27"/>
        <v>336.05345012082518</v>
      </c>
      <c r="AN17" s="194">
        <f t="shared" si="28"/>
        <v>336.05345012082518</v>
      </c>
      <c r="AO17" s="194">
        <f t="shared" si="29"/>
        <v>0.96045421692519828</v>
      </c>
      <c r="AP17" s="194">
        <f t="shared" si="29"/>
        <v>0.96045421692519828</v>
      </c>
      <c r="AQ17" s="198">
        <f t="shared" si="30"/>
        <v>1.0410838441818437</v>
      </c>
      <c r="AR17" s="198">
        <f t="shared" si="30"/>
        <v>1.0410838441818437</v>
      </c>
      <c r="AS17" s="194">
        <f t="shared" si="31"/>
        <v>195.3260211306098</v>
      </c>
      <c r="AT17" s="194">
        <f t="shared" si="31"/>
        <v>195.3260211306098</v>
      </c>
      <c r="AV17" s="69" t="s">
        <v>543</v>
      </c>
      <c r="AW17" s="3" t="s">
        <v>544</v>
      </c>
      <c r="AY17" s="3"/>
    </row>
    <row r="18" spans="1:51" ht="18" customHeight="1" x14ac:dyDescent="0.3">
      <c r="A18" s="190" t="str">
        <f t="shared" si="0"/>
        <v>SHS35*35*4</v>
      </c>
      <c r="B18" s="191" t="s">
        <v>530</v>
      </c>
      <c r="C18" s="191">
        <v>35</v>
      </c>
      <c r="D18" s="191">
        <v>35</v>
      </c>
      <c r="E18" s="13">
        <v>4</v>
      </c>
      <c r="F18" s="13">
        <v>4</v>
      </c>
      <c r="G18" s="194">
        <f t="shared" si="2"/>
        <v>27</v>
      </c>
      <c r="H18" s="194">
        <f t="shared" si="2"/>
        <v>27</v>
      </c>
      <c r="I18" s="194">
        <f t="shared" si="3"/>
        <v>3.8936000000000002</v>
      </c>
      <c r="J18" s="194">
        <f t="shared" si="4"/>
        <v>496</v>
      </c>
      <c r="K18" s="194">
        <f t="shared" si="5"/>
        <v>248</v>
      </c>
      <c r="L18" s="194">
        <f t="shared" si="6"/>
        <v>248</v>
      </c>
      <c r="M18" s="194">
        <f t="shared" si="7"/>
        <v>80765.333333333328</v>
      </c>
      <c r="N18" s="194">
        <f t="shared" si="8"/>
        <v>80765.333333333328</v>
      </c>
      <c r="O18" s="194">
        <f t="shared" si="9"/>
        <v>4615.1619047619042</v>
      </c>
      <c r="P18" s="194">
        <f t="shared" si="10"/>
        <v>4615.1619047619042</v>
      </c>
      <c r="Q18" s="194">
        <f t="shared" si="11"/>
        <v>5798</v>
      </c>
      <c r="R18" s="194">
        <f t="shared" si="12"/>
        <v>5798</v>
      </c>
      <c r="S18" s="195">
        <f t="shared" si="13"/>
        <v>12.760616495033981</v>
      </c>
      <c r="T18" s="195">
        <f t="shared" si="14"/>
        <v>12.760616495033981</v>
      </c>
      <c r="U18" s="194">
        <f t="shared" si="15"/>
        <v>6.75</v>
      </c>
      <c r="V18" s="194">
        <f t="shared" si="16"/>
        <v>6.75</v>
      </c>
      <c r="W18" s="194" t="str">
        <f t="shared" si="17"/>
        <v>PLASTIC</v>
      </c>
      <c r="X18" s="194" t="str">
        <f t="shared" si="18"/>
        <v>PLASTIC</v>
      </c>
      <c r="Y18" s="194">
        <f t="shared" si="19"/>
        <v>1.2562939545019316</v>
      </c>
      <c r="Z18" s="194">
        <f t="shared" si="19"/>
        <v>1.2562939545019316</v>
      </c>
      <c r="AA18" s="194">
        <f t="shared" si="20"/>
        <v>94.787243012488901</v>
      </c>
      <c r="AB18" s="194">
        <f t="shared" si="21"/>
        <v>94.787243012488901</v>
      </c>
      <c r="AC18" s="218">
        <f t="shared" si="1"/>
        <v>139.78181818181818</v>
      </c>
      <c r="AD18" s="194">
        <f t="shared" si="22"/>
        <v>40.351535177544022</v>
      </c>
      <c r="AE18" s="194">
        <f t="shared" si="22"/>
        <v>40.351535177544022</v>
      </c>
      <c r="AF18" s="194">
        <f t="shared" si="23"/>
        <v>1.6339818181818182</v>
      </c>
      <c r="AG18" s="194">
        <f t="shared" si="23"/>
        <v>1.6339818181818182</v>
      </c>
      <c r="AH18" s="196">
        <f t="shared" si="24"/>
        <v>2296.9109691061167</v>
      </c>
      <c r="AI18" s="196">
        <f t="shared" si="24"/>
        <v>2296.9109691061167</v>
      </c>
      <c r="AJ18" s="197">
        <v>1000</v>
      </c>
      <c r="AK18" s="194">
        <f t="shared" si="25"/>
        <v>78.366119723852506</v>
      </c>
      <c r="AL18" s="194">
        <f t="shared" si="26"/>
        <v>78.366119723852506</v>
      </c>
      <c r="AM18" s="194">
        <f t="shared" si="27"/>
        <v>321.42011666214336</v>
      </c>
      <c r="AN18" s="194">
        <f t="shared" si="28"/>
        <v>321.42011666214336</v>
      </c>
      <c r="AO18" s="194">
        <f t="shared" si="29"/>
        <v>0.98207424036384583</v>
      </c>
      <c r="AP18" s="194">
        <f t="shared" si="29"/>
        <v>0.98207424036384583</v>
      </c>
      <c r="AQ18" s="198">
        <f t="shared" si="30"/>
        <v>1.0643527020313162</v>
      </c>
      <c r="AR18" s="198">
        <f t="shared" si="30"/>
        <v>1.0643527020313162</v>
      </c>
      <c r="AS18" s="194">
        <f t="shared" si="31"/>
        <v>191.10331252517926</v>
      </c>
      <c r="AT18" s="194">
        <f t="shared" si="31"/>
        <v>191.10331252517926</v>
      </c>
      <c r="AV18" s="69" t="s">
        <v>545</v>
      </c>
      <c r="AW18" s="3" t="s">
        <v>546</v>
      </c>
      <c r="AY18" s="3"/>
    </row>
    <row r="19" spans="1:51" ht="18" customHeight="1" x14ac:dyDescent="0.3">
      <c r="A19" s="190" t="str">
        <f t="shared" si="0"/>
        <v>SHS38*38*2.6</v>
      </c>
      <c r="B19" s="191" t="s">
        <v>530</v>
      </c>
      <c r="C19" s="191">
        <v>38</v>
      </c>
      <c r="D19" s="191">
        <v>38</v>
      </c>
      <c r="E19" s="13">
        <v>2.6</v>
      </c>
      <c r="F19" s="13">
        <v>2.6</v>
      </c>
      <c r="G19" s="194">
        <f t="shared" si="2"/>
        <v>32.799999999999997</v>
      </c>
      <c r="H19" s="194">
        <f t="shared" si="2"/>
        <v>32.799999999999997</v>
      </c>
      <c r="I19" s="194">
        <f t="shared" si="3"/>
        <v>2.8900560000000004</v>
      </c>
      <c r="J19" s="194">
        <f t="shared" si="4"/>
        <v>368.16000000000008</v>
      </c>
      <c r="K19" s="194">
        <f t="shared" si="5"/>
        <v>184.08000000000004</v>
      </c>
      <c r="L19" s="194">
        <f t="shared" si="6"/>
        <v>184.08000000000004</v>
      </c>
      <c r="M19" s="194">
        <f t="shared" si="7"/>
        <v>77308.69120000003</v>
      </c>
      <c r="N19" s="194">
        <f t="shared" si="8"/>
        <v>77308.69120000003</v>
      </c>
      <c r="O19" s="194">
        <f t="shared" si="9"/>
        <v>4068.8784842105279</v>
      </c>
      <c r="P19" s="194">
        <f t="shared" si="10"/>
        <v>4068.8784842105279</v>
      </c>
      <c r="Q19" s="194">
        <f t="shared" si="11"/>
        <v>4896.112000000001</v>
      </c>
      <c r="R19" s="194">
        <f t="shared" si="12"/>
        <v>4896.112000000001</v>
      </c>
      <c r="S19" s="195">
        <f t="shared" si="13"/>
        <v>14.490916695180699</v>
      </c>
      <c r="T19" s="195">
        <f t="shared" si="14"/>
        <v>14.490916695180699</v>
      </c>
      <c r="U19" s="194">
        <f t="shared" si="15"/>
        <v>12.615384615384613</v>
      </c>
      <c r="V19" s="194">
        <f t="shared" si="16"/>
        <v>12.615384615384613</v>
      </c>
      <c r="W19" s="194" t="str">
        <f t="shared" si="17"/>
        <v>PLASTIC</v>
      </c>
      <c r="X19" s="194" t="str">
        <f t="shared" si="18"/>
        <v>PLASTIC</v>
      </c>
      <c r="Y19" s="194">
        <f t="shared" si="19"/>
        <v>1.203307500825987</v>
      </c>
      <c r="Z19" s="194">
        <f t="shared" si="19"/>
        <v>1.203307500825987</v>
      </c>
      <c r="AA19" s="194">
        <f t="shared" si="20"/>
        <v>78.506129050442041</v>
      </c>
      <c r="AB19" s="194">
        <f t="shared" si="21"/>
        <v>78.506129050442041</v>
      </c>
      <c r="AC19" s="218">
        <f t="shared" si="1"/>
        <v>103.75418181818182</v>
      </c>
      <c r="AD19" s="194">
        <f t="shared" si="22"/>
        <v>29.95125240113833</v>
      </c>
      <c r="AE19" s="194">
        <f t="shared" si="22"/>
        <v>29.95125240113833</v>
      </c>
      <c r="AF19" s="194">
        <f t="shared" si="23"/>
        <v>1.3798133818181819</v>
      </c>
      <c r="AG19" s="194">
        <f t="shared" si="23"/>
        <v>1.3798133818181819</v>
      </c>
      <c r="AH19" s="196">
        <f t="shared" si="24"/>
        <v>2608.3650051325258</v>
      </c>
      <c r="AI19" s="196">
        <f t="shared" si="24"/>
        <v>2608.3650051325258</v>
      </c>
      <c r="AJ19" s="197">
        <v>1000</v>
      </c>
      <c r="AK19" s="194">
        <f t="shared" si="25"/>
        <v>69.008746722874605</v>
      </c>
      <c r="AL19" s="194">
        <f t="shared" si="26"/>
        <v>69.008746722874605</v>
      </c>
      <c r="AM19" s="194">
        <f t="shared" si="27"/>
        <v>414.49706590068359</v>
      </c>
      <c r="AN19" s="194">
        <f t="shared" si="28"/>
        <v>414.49706590068359</v>
      </c>
      <c r="AO19" s="194">
        <f t="shared" si="29"/>
        <v>0.86480883263255737</v>
      </c>
      <c r="AP19" s="194">
        <f t="shared" si="29"/>
        <v>0.86480883263255737</v>
      </c>
      <c r="AQ19" s="198">
        <f t="shared" si="30"/>
        <v>0.94375208592606186</v>
      </c>
      <c r="AR19" s="198">
        <f t="shared" si="30"/>
        <v>0.94375208592606186</v>
      </c>
      <c r="AS19" s="194">
        <f t="shared" si="31"/>
        <v>213.23915974153095</v>
      </c>
      <c r="AT19" s="194">
        <f t="shared" si="31"/>
        <v>213.23915974153095</v>
      </c>
    </row>
    <row r="20" spans="1:51" ht="18" customHeight="1" x14ac:dyDescent="0.3">
      <c r="A20" s="190" t="str">
        <f t="shared" si="0"/>
        <v>SHS38*38*2.9</v>
      </c>
      <c r="B20" s="191" t="s">
        <v>530</v>
      </c>
      <c r="C20" s="191">
        <v>38</v>
      </c>
      <c r="D20" s="191">
        <v>38</v>
      </c>
      <c r="E20" s="13">
        <v>2.9</v>
      </c>
      <c r="F20" s="13">
        <v>2.9</v>
      </c>
      <c r="G20" s="194">
        <f t="shared" si="2"/>
        <v>32.200000000000003</v>
      </c>
      <c r="H20" s="194">
        <f t="shared" si="2"/>
        <v>32.200000000000003</v>
      </c>
      <c r="I20" s="194">
        <f t="shared" si="3"/>
        <v>3.1962059999999992</v>
      </c>
      <c r="J20" s="194">
        <f t="shared" si="4"/>
        <v>407.15999999999985</v>
      </c>
      <c r="K20" s="194">
        <f t="shared" si="5"/>
        <v>203.57999999999993</v>
      </c>
      <c r="L20" s="194">
        <f t="shared" si="6"/>
        <v>203.57999999999993</v>
      </c>
      <c r="M20" s="194">
        <f t="shared" si="7"/>
        <v>84174.901199999993</v>
      </c>
      <c r="N20" s="194">
        <f t="shared" si="8"/>
        <v>84174.901199999993</v>
      </c>
      <c r="O20" s="194">
        <f t="shared" si="9"/>
        <v>4430.2579578947361</v>
      </c>
      <c r="P20" s="194">
        <f t="shared" si="10"/>
        <v>4430.2579578947361</v>
      </c>
      <c r="Q20" s="194">
        <f t="shared" si="11"/>
        <v>5371.4379999999983</v>
      </c>
      <c r="R20" s="194">
        <f t="shared" si="12"/>
        <v>5371.4379999999983</v>
      </c>
      <c r="S20" s="195">
        <f t="shared" si="13"/>
        <v>14.378340191644748</v>
      </c>
      <c r="T20" s="195">
        <f t="shared" si="14"/>
        <v>14.378340191644748</v>
      </c>
      <c r="U20" s="194">
        <f t="shared" si="15"/>
        <v>11.103448275862071</v>
      </c>
      <c r="V20" s="194">
        <f t="shared" si="16"/>
        <v>11.103448275862071</v>
      </c>
      <c r="W20" s="194" t="str">
        <f t="shared" si="17"/>
        <v>PLASTIC</v>
      </c>
      <c r="X20" s="194" t="str">
        <f t="shared" si="18"/>
        <v>PLASTIC</v>
      </c>
      <c r="Y20" s="194">
        <f t="shared" si="19"/>
        <v>1.2124436209020462</v>
      </c>
      <c r="Z20" s="194">
        <f t="shared" si="19"/>
        <v>1.2124436209020462</v>
      </c>
      <c r="AA20" s="194">
        <f t="shared" si="20"/>
        <v>86.329506820085385</v>
      </c>
      <c r="AB20" s="194">
        <f t="shared" si="21"/>
        <v>86.329506820085385</v>
      </c>
      <c r="AC20" s="218">
        <f t="shared" si="1"/>
        <v>114.74509090909085</v>
      </c>
      <c r="AD20" s="194">
        <f t="shared" si="22"/>
        <v>33.124054562275845</v>
      </c>
      <c r="AE20" s="194">
        <f t="shared" si="22"/>
        <v>33.124054562275845</v>
      </c>
      <c r="AF20" s="194">
        <f t="shared" si="23"/>
        <v>1.5137688909090905</v>
      </c>
      <c r="AG20" s="194">
        <f t="shared" si="23"/>
        <v>1.5137688909090905</v>
      </c>
      <c r="AH20" s="196">
        <f t="shared" si="24"/>
        <v>2588.1012344960545</v>
      </c>
      <c r="AI20" s="196">
        <f t="shared" si="24"/>
        <v>2588.1012344960545</v>
      </c>
      <c r="AJ20" s="197">
        <v>1000</v>
      </c>
      <c r="AK20" s="194">
        <f t="shared" si="25"/>
        <v>69.549056891914404</v>
      </c>
      <c r="AL20" s="194">
        <f t="shared" si="26"/>
        <v>69.549056891914404</v>
      </c>
      <c r="AM20" s="194">
        <f t="shared" si="27"/>
        <v>408.08182303997552</v>
      </c>
      <c r="AN20" s="194">
        <f t="shared" si="28"/>
        <v>408.08182303997552</v>
      </c>
      <c r="AO20" s="194">
        <f t="shared" si="29"/>
        <v>0.87157993091700015</v>
      </c>
      <c r="AP20" s="194">
        <f t="shared" si="29"/>
        <v>0.87157993091700015</v>
      </c>
      <c r="AQ20" s="198">
        <f t="shared" si="30"/>
        <v>0.95034168073492631</v>
      </c>
      <c r="AR20" s="198">
        <f t="shared" si="30"/>
        <v>0.95034168073492631</v>
      </c>
      <c r="AS20" s="194">
        <f t="shared" si="31"/>
        <v>212.02845765813296</v>
      </c>
      <c r="AT20" s="194">
        <f t="shared" si="31"/>
        <v>212.02845765813296</v>
      </c>
      <c r="AW20" s="201" t="s">
        <v>549</v>
      </c>
    </row>
    <row r="21" spans="1:51" ht="18" customHeight="1" x14ac:dyDescent="0.3">
      <c r="A21" s="190" t="str">
        <f t="shared" si="0"/>
        <v>SHS38*38*3.2</v>
      </c>
      <c r="B21" s="191" t="s">
        <v>530</v>
      </c>
      <c r="C21" s="191">
        <v>38</v>
      </c>
      <c r="D21" s="191">
        <v>38</v>
      </c>
      <c r="E21" s="13">
        <v>3.2</v>
      </c>
      <c r="F21" s="13">
        <v>3.2</v>
      </c>
      <c r="G21" s="194">
        <f t="shared" si="2"/>
        <v>31.6</v>
      </c>
      <c r="H21" s="194">
        <f t="shared" si="2"/>
        <v>31.6</v>
      </c>
      <c r="I21" s="194">
        <f t="shared" si="3"/>
        <v>3.4967039999999994</v>
      </c>
      <c r="J21" s="194">
        <f t="shared" si="4"/>
        <v>445.43999999999994</v>
      </c>
      <c r="K21" s="194">
        <f t="shared" si="5"/>
        <v>222.71999999999997</v>
      </c>
      <c r="L21" s="194">
        <f t="shared" si="6"/>
        <v>222.71999999999997</v>
      </c>
      <c r="M21" s="194">
        <f t="shared" si="7"/>
        <v>90667.8272</v>
      </c>
      <c r="N21" s="194">
        <f t="shared" si="8"/>
        <v>90667.8272</v>
      </c>
      <c r="O21" s="194">
        <f t="shared" si="9"/>
        <v>4771.9909052631583</v>
      </c>
      <c r="P21" s="194">
        <f t="shared" si="10"/>
        <v>4771.9909052631583</v>
      </c>
      <c r="Q21" s="194">
        <f t="shared" si="11"/>
        <v>5829.3759999999993</v>
      </c>
      <c r="R21" s="194">
        <f t="shared" si="12"/>
        <v>5829.3759999999993</v>
      </c>
      <c r="S21" s="195">
        <f t="shared" si="13"/>
        <v>14.266978189745251</v>
      </c>
      <c r="T21" s="195">
        <f t="shared" si="14"/>
        <v>14.266978189745251</v>
      </c>
      <c r="U21" s="194">
        <f t="shared" si="15"/>
        <v>9.875</v>
      </c>
      <c r="V21" s="194">
        <f t="shared" si="16"/>
        <v>9.875</v>
      </c>
      <c r="W21" s="194" t="str">
        <f t="shared" si="17"/>
        <v>PLASTIC</v>
      </c>
      <c r="X21" s="194" t="str">
        <f t="shared" si="18"/>
        <v>PLASTIC</v>
      </c>
      <c r="Y21" s="194">
        <f t="shared" si="19"/>
        <v>1.221581540226873</v>
      </c>
      <c r="Z21" s="194">
        <f t="shared" si="19"/>
        <v>1.221581540226873</v>
      </c>
      <c r="AA21" s="194">
        <f t="shared" si="20"/>
        <v>93.899444505783578</v>
      </c>
      <c r="AB21" s="194">
        <f t="shared" si="21"/>
        <v>93.899444505783578</v>
      </c>
      <c r="AC21" s="218">
        <f t="shared" si="1"/>
        <v>125.5330909090909</v>
      </c>
      <c r="AD21" s="194">
        <f t="shared" si="22"/>
        <v>36.238281914284698</v>
      </c>
      <c r="AE21" s="194">
        <f t="shared" si="22"/>
        <v>36.238281914284698</v>
      </c>
      <c r="AF21" s="194">
        <f t="shared" si="23"/>
        <v>1.6428241454545454</v>
      </c>
      <c r="AG21" s="194">
        <f t="shared" si="23"/>
        <v>1.6428241454545454</v>
      </c>
      <c r="AH21" s="196">
        <f t="shared" si="24"/>
        <v>2568.0560741541449</v>
      </c>
      <c r="AI21" s="196">
        <f t="shared" si="24"/>
        <v>2568.0560741541449</v>
      </c>
      <c r="AJ21" s="197">
        <v>1000</v>
      </c>
      <c r="AK21" s="194">
        <f t="shared" si="25"/>
        <v>70.091927435536078</v>
      </c>
      <c r="AL21" s="194">
        <f t="shared" si="26"/>
        <v>70.091927435536078</v>
      </c>
      <c r="AM21" s="194">
        <f t="shared" si="27"/>
        <v>401.7850154320804</v>
      </c>
      <c r="AN21" s="194">
        <f t="shared" si="28"/>
        <v>401.7850154320804</v>
      </c>
      <c r="AO21" s="194">
        <f t="shared" si="29"/>
        <v>0.87838311548989778</v>
      </c>
      <c r="AP21" s="194">
        <f t="shared" si="29"/>
        <v>0.87838311548989778</v>
      </c>
      <c r="AQ21" s="198">
        <f t="shared" si="30"/>
        <v>0.9570086759153088</v>
      </c>
      <c r="AR21" s="198">
        <f t="shared" si="30"/>
        <v>0.9570086759153088</v>
      </c>
      <c r="AS21" s="194">
        <f t="shared" si="31"/>
        <v>210.80155465558457</v>
      </c>
      <c r="AT21" s="194">
        <f t="shared" si="31"/>
        <v>210.80155465558457</v>
      </c>
      <c r="AW21" s="3" t="s">
        <v>550</v>
      </c>
    </row>
    <row r="22" spans="1:51" ht="18" customHeight="1" x14ac:dyDescent="0.3">
      <c r="A22" s="190" t="str">
        <f t="shared" si="0"/>
        <v>SHS38*38*3.6</v>
      </c>
      <c r="B22" s="191" t="s">
        <v>530</v>
      </c>
      <c r="C22" s="191">
        <v>38</v>
      </c>
      <c r="D22" s="191">
        <v>38</v>
      </c>
      <c r="E22" s="13">
        <v>3.6</v>
      </c>
      <c r="F22" s="13">
        <v>3.6</v>
      </c>
      <c r="G22" s="194">
        <f t="shared" si="2"/>
        <v>30.8</v>
      </c>
      <c r="H22" s="194">
        <f t="shared" si="2"/>
        <v>30.8</v>
      </c>
      <c r="I22" s="194">
        <f t="shared" si="3"/>
        <v>3.8885759999999991</v>
      </c>
      <c r="J22" s="194">
        <f t="shared" si="4"/>
        <v>495.3599999999999</v>
      </c>
      <c r="K22" s="194">
        <f t="shared" si="5"/>
        <v>247.67999999999995</v>
      </c>
      <c r="L22" s="194">
        <f t="shared" si="6"/>
        <v>247.67999999999995</v>
      </c>
      <c r="M22" s="194">
        <f t="shared" si="7"/>
        <v>98768.179199999999</v>
      </c>
      <c r="N22" s="194">
        <f t="shared" si="8"/>
        <v>98768.179199999999</v>
      </c>
      <c r="O22" s="194">
        <f t="shared" si="9"/>
        <v>5198.3252210526316</v>
      </c>
      <c r="P22" s="194">
        <f t="shared" si="10"/>
        <v>5198.3252210526316</v>
      </c>
      <c r="Q22" s="194">
        <f t="shared" si="11"/>
        <v>6413.4719999999988</v>
      </c>
      <c r="R22" s="194">
        <f t="shared" si="12"/>
        <v>6413.4719999999988</v>
      </c>
      <c r="S22" s="195">
        <f t="shared" si="13"/>
        <v>14.120434365368039</v>
      </c>
      <c r="T22" s="195">
        <f t="shared" si="14"/>
        <v>14.120434365368039</v>
      </c>
      <c r="U22" s="194">
        <f t="shared" si="15"/>
        <v>8.5555555555555554</v>
      </c>
      <c r="V22" s="194">
        <f t="shared" si="16"/>
        <v>8.5555555555555554</v>
      </c>
      <c r="W22" s="194" t="str">
        <f t="shared" si="17"/>
        <v>PLASTIC</v>
      </c>
      <c r="X22" s="194" t="str">
        <f t="shared" si="18"/>
        <v>PLASTIC</v>
      </c>
      <c r="Y22" s="194">
        <f t="shared" si="19"/>
        <v>1.2337573597792919</v>
      </c>
      <c r="Z22" s="194">
        <f t="shared" si="19"/>
        <v>1.2337573597792919</v>
      </c>
      <c r="AA22" s="194">
        <f t="shared" si="20"/>
        <v>103.60045854769014</v>
      </c>
      <c r="AB22" s="194">
        <f t="shared" si="21"/>
        <v>103.60045854769014</v>
      </c>
      <c r="AC22" s="218">
        <f t="shared" si="1"/>
        <v>139.60145454545449</v>
      </c>
      <c r="AD22" s="194">
        <f t="shared" si="22"/>
        <v>40.299468680540734</v>
      </c>
      <c r="AE22" s="194">
        <f t="shared" si="22"/>
        <v>40.299468680540734</v>
      </c>
      <c r="AF22" s="194">
        <f t="shared" si="23"/>
        <v>1.8074330181818177</v>
      </c>
      <c r="AG22" s="194">
        <f t="shared" si="23"/>
        <v>1.8074330181818177</v>
      </c>
      <c r="AH22" s="196">
        <f t="shared" si="24"/>
        <v>2541.6781857662472</v>
      </c>
      <c r="AI22" s="196">
        <f t="shared" si="24"/>
        <v>2541.6781857662472</v>
      </c>
      <c r="AJ22" s="197">
        <v>1000</v>
      </c>
      <c r="AK22" s="194">
        <f t="shared" si="25"/>
        <v>70.819351170429499</v>
      </c>
      <c r="AL22" s="194">
        <f t="shared" si="26"/>
        <v>70.819351170429499</v>
      </c>
      <c r="AM22" s="194">
        <f t="shared" si="27"/>
        <v>393.57350457037415</v>
      </c>
      <c r="AN22" s="194">
        <f t="shared" si="28"/>
        <v>393.57350457037415</v>
      </c>
      <c r="AO22" s="194">
        <f t="shared" si="29"/>
        <v>0.88749909717159192</v>
      </c>
      <c r="AP22" s="194">
        <f t="shared" si="29"/>
        <v>0.88749909717159192</v>
      </c>
      <c r="AQ22" s="198">
        <f t="shared" si="30"/>
        <v>0.9660147289432125</v>
      </c>
      <c r="AR22" s="198">
        <f t="shared" si="30"/>
        <v>0.9660147289432125</v>
      </c>
      <c r="AS22" s="194">
        <f t="shared" si="31"/>
        <v>209.14175255912903</v>
      </c>
      <c r="AT22" s="194">
        <f t="shared" si="31"/>
        <v>209.14175255912903</v>
      </c>
    </row>
    <row r="23" spans="1:51" ht="18" customHeight="1" x14ac:dyDescent="0.3">
      <c r="A23" s="190" t="str">
        <f t="shared" si="0"/>
        <v>SHS38*38*4</v>
      </c>
      <c r="B23" s="191" t="s">
        <v>530</v>
      </c>
      <c r="C23" s="191">
        <v>38</v>
      </c>
      <c r="D23" s="191">
        <v>38</v>
      </c>
      <c r="E23" s="13">
        <v>4</v>
      </c>
      <c r="F23" s="13">
        <v>4</v>
      </c>
      <c r="G23" s="194">
        <f t="shared" si="2"/>
        <v>30</v>
      </c>
      <c r="H23" s="194">
        <f t="shared" si="2"/>
        <v>30</v>
      </c>
      <c r="I23" s="194">
        <f t="shared" si="3"/>
        <v>4.2704000000000004</v>
      </c>
      <c r="J23" s="194">
        <f t="shared" si="4"/>
        <v>544</v>
      </c>
      <c r="K23" s="194">
        <f t="shared" si="5"/>
        <v>272</v>
      </c>
      <c r="L23" s="194">
        <f t="shared" si="6"/>
        <v>272</v>
      </c>
      <c r="M23" s="194">
        <f t="shared" si="7"/>
        <v>106261.33333333334</v>
      </c>
      <c r="N23" s="194">
        <f t="shared" si="8"/>
        <v>106261.33333333334</v>
      </c>
      <c r="O23" s="194">
        <f t="shared" si="9"/>
        <v>5592.7017543859656</v>
      </c>
      <c r="P23" s="194">
        <f t="shared" si="10"/>
        <v>5592.7017543859656</v>
      </c>
      <c r="Q23" s="194">
        <f t="shared" si="11"/>
        <v>6968</v>
      </c>
      <c r="R23" s="194">
        <f t="shared" si="12"/>
        <v>6968</v>
      </c>
      <c r="S23" s="195">
        <f t="shared" si="13"/>
        <v>13.976170195491086</v>
      </c>
      <c r="T23" s="195">
        <f t="shared" si="14"/>
        <v>13.976170195491086</v>
      </c>
      <c r="U23" s="194">
        <f t="shared" si="15"/>
        <v>7.5</v>
      </c>
      <c r="V23" s="194">
        <f t="shared" si="16"/>
        <v>7.5</v>
      </c>
      <c r="W23" s="194" t="str">
        <f t="shared" si="17"/>
        <v>PLASTIC</v>
      </c>
      <c r="X23" s="194" t="str">
        <f t="shared" si="18"/>
        <v>PLASTIC</v>
      </c>
      <c r="Y23" s="194">
        <f t="shared" si="19"/>
        <v>1.2459094559325434</v>
      </c>
      <c r="Z23" s="194">
        <f t="shared" si="19"/>
        <v>1.2459094559325434</v>
      </c>
      <c r="AA23" s="194">
        <f t="shared" si="20"/>
        <v>112.85628247724247</v>
      </c>
      <c r="AB23" s="194">
        <f t="shared" si="21"/>
        <v>112.85628247724247</v>
      </c>
      <c r="AC23" s="218">
        <f t="shared" si="1"/>
        <v>153.30909090909088</v>
      </c>
      <c r="AD23" s="194">
        <f t="shared" si="22"/>
        <v>44.256522452790215</v>
      </c>
      <c r="AE23" s="194">
        <f t="shared" si="22"/>
        <v>44.256522452790215</v>
      </c>
      <c r="AF23" s="194">
        <f t="shared" si="23"/>
        <v>1.9637090909090908</v>
      </c>
      <c r="AG23" s="194">
        <f t="shared" si="23"/>
        <v>1.9637090909090908</v>
      </c>
      <c r="AH23" s="196">
        <f t="shared" si="24"/>
        <v>2515.7106351883954</v>
      </c>
      <c r="AI23" s="196">
        <f t="shared" si="24"/>
        <v>2515.7106351883954</v>
      </c>
      <c r="AJ23" s="197">
        <v>1000</v>
      </c>
      <c r="AK23" s="194">
        <f t="shared" si="25"/>
        <v>71.550359362582341</v>
      </c>
      <c r="AL23" s="194">
        <f t="shared" si="26"/>
        <v>71.550359362582341</v>
      </c>
      <c r="AM23" s="194">
        <f t="shared" si="27"/>
        <v>385.57254526922435</v>
      </c>
      <c r="AN23" s="194">
        <f t="shared" si="28"/>
        <v>385.57254526922435</v>
      </c>
      <c r="AO23" s="194">
        <f t="shared" si="29"/>
        <v>0.89665999881554237</v>
      </c>
      <c r="AP23" s="194">
        <f t="shared" si="29"/>
        <v>0.89665999881554237</v>
      </c>
      <c r="AQ23" s="198">
        <f t="shared" si="30"/>
        <v>0.9751488766135763</v>
      </c>
      <c r="AR23" s="198">
        <f t="shared" si="30"/>
        <v>0.9751488766135763</v>
      </c>
      <c r="AS23" s="194">
        <f t="shared" si="31"/>
        <v>207.45640161257808</v>
      </c>
      <c r="AT23" s="194">
        <f t="shared" si="31"/>
        <v>207.45640161257808</v>
      </c>
    </row>
    <row r="24" spans="1:51" ht="18" customHeight="1" x14ac:dyDescent="0.3">
      <c r="A24" s="190" t="str">
        <f t="shared" si="0"/>
        <v>SHS40*40*2.6</v>
      </c>
      <c r="B24" s="191" t="s">
        <v>530</v>
      </c>
      <c r="C24" s="191">
        <v>40</v>
      </c>
      <c r="D24" s="191">
        <v>40</v>
      </c>
      <c r="E24" s="13">
        <v>2.6</v>
      </c>
      <c r="F24" s="13">
        <v>2.6</v>
      </c>
      <c r="G24" s="194">
        <f t="shared" si="2"/>
        <v>34.799999999999997</v>
      </c>
      <c r="H24" s="194">
        <f t="shared" si="2"/>
        <v>34.799999999999997</v>
      </c>
      <c r="I24" s="194">
        <f t="shared" si="3"/>
        <v>3.053336000000002</v>
      </c>
      <c r="J24" s="194">
        <f t="shared" si="4"/>
        <v>388.96000000000026</v>
      </c>
      <c r="K24" s="194">
        <f t="shared" si="5"/>
        <v>194.48000000000013</v>
      </c>
      <c r="L24" s="194">
        <f t="shared" si="6"/>
        <v>194.48000000000013</v>
      </c>
      <c r="M24" s="194">
        <f t="shared" si="7"/>
        <v>91115.17653333339</v>
      </c>
      <c r="N24" s="194">
        <f t="shared" si="8"/>
        <v>91115.17653333339</v>
      </c>
      <c r="O24" s="194">
        <f t="shared" si="9"/>
        <v>4555.758826666668</v>
      </c>
      <c r="P24" s="194">
        <f t="shared" si="10"/>
        <v>4555.758826666668</v>
      </c>
      <c r="Q24" s="194">
        <f t="shared" si="11"/>
        <v>5463.952000000003</v>
      </c>
      <c r="R24" s="194">
        <f t="shared" si="12"/>
        <v>5463.952000000003</v>
      </c>
      <c r="S24" s="195">
        <f t="shared" si="13"/>
        <v>15.305336759879978</v>
      </c>
      <c r="T24" s="195">
        <f t="shared" si="14"/>
        <v>15.305336759879978</v>
      </c>
      <c r="U24" s="194">
        <f t="shared" si="15"/>
        <v>13.384615384615383</v>
      </c>
      <c r="V24" s="194">
        <f t="shared" si="16"/>
        <v>13.384615384615383</v>
      </c>
      <c r="W24" s="194" t="str">
        <f t="shared" si="17"/>
        <v>PLASTIC</v>
      </c>
      <c r="X24" s="194" t="str">
        <f t="shared" si="18"/>
        <v>PLASTIC</v>
      </c>
      <c r="Y24" s="194">
        <f t="shared" si="19"/>
        <v>1.1993505819529602</v>
      </c>
      <c r="Z24" s="194">
        <f t="shared" si="19"/>
        <v>1.1993505819529602</v>
      </c>
      <c r="AA24" s="194">
        <f t="shared" si="20"/>
        <v>86.025457776570462</v>
      </c>
      <c r="AB24" s="194">
        <f t="shared" si="21"/>
        <v>86.025457776570462</v>
      </c>
      <c r="AC24" s="218">
        <f t="shared" si="1"/>
        <v>109.61600000000006</v>
      </c>
      <c r="AD24" s="194">
        <f t="shared" si="22"/>
        <v>31.643413553745027</v>
      </c>
      <c r="AE24" s="194">
        <f t="shared" si="22"/>
        <v>31.643413553745027</v>
      </c>
      <c r="AF24" s="194">
        <f t="shared" si="23"/>
        <v>1.5398410181818187</v>
      </c>
      <c r="AG24" s="194">
        <f t="shared" si="23"/>
        <v>1.5398410181818187</v>
      </c>
      <c r="AH24" s="196">
        <f t="shared" si="24"/>
        <v>2754.9606167783959</v>
      </c>
      <c r="AI24" s="196">
        <f t="shared" si="24"/>
        <v>2754.9606167783959</v>
      </c>
      <c r="AJ24" s="197">
        <v>1000</v>
      </c>
      <c r="AK24" s="194">
        <f t="shared" si="25"/>
        <v>65.336687175764027</v>
      </c>
      <c r="AL24" s="194">
        <f t="shared" si="26"/>
        <v>65.336687175764027</v>
      </c>
      <c r="AM24" s="194">
        <f t="shared" si="27"/>
        <v>462.3975459273039</v>
      </c>
      <c r="AN24" s="194">
        <f t="shared" si="28"/>
        <v>462.3975459273039</v>
      </c>
      <c r="AO24" s="194">
        <f t="shared" si="29"/>
        <v>0.81879104965431204</v>
      </c>
      <c r="AP24" s="194">
        <f t="shared" si="29"/>
        <v>0.81879104965431204</v>
      </c>
      <c r="AQ24" s="198">
        <f t="shared" si="30"/>
        <v>0.90018245171070777</v>
      </c>
      <c r="AR24" s="198">
        <f t="shared" si="30"/>
        <v>0.90018245171070777</v>
      </c>
      <c r="AS24" s="194">
        <f t="shared" si="31"/>
        <v>221.16787787065613</v>
      </c>
      <c r="AT24" s="194">
        <f t="shared" si="31"/>
        <v>221.16787787065613</v>
      </c>
    </row>
    <row r="25" spans="1:51" ht="18" customHeight="1" x14ac:dyDescent="0.3">
      <c r="A25" s="190" t="str">
        <f t="shared" si="0"/>
        <v>SHS40*40*3.2</v>
      </c>
      <c r="B25" s="191" t="s">
        <v>530</v>
      </c>
      <c r="C25" s="191">
        <v>40</v>
      </c>
      <c r="D25" s="191">
        <v>40</v>
      </c>
      <c r="E25" s="13">
        <v>3.2</v>
      </c>
      <c r="F25" s="13">
        <v>3.2</v>
      </c>
      <c r="G25" s="194">
        <f t="shared" si="2"/>
        <v>33.6</v>
      </c>
      <c r="H25" s="194">
        <f t="shared" si="2"/>
        <v>33.6</v>
      </c>
      <c r="I25" s="194">
        <f t="shared" si="3"/>
        <v>3.6976639999999996</v>
      </c>
      <c r="J25" s="194">
        <f t="shared" si="4"/>
        <v>471.03999999999996</v>
      </c>
      <c r="K25" s="194">
        <f t="shared" si="5"/>
        <v>235.51999999999998</v>
      </c>
      <c r="L25" s="194">
        <f t="shared" si="6"/>
        <v>235.51999999999998</v>
      </c>
      <c r="M25" s="194">
        <f t="shared" si="7"/>
        <v>107120.77653333332</v>
      </c>
      <c r="N25" s="194">
        <f t="shared" si="8"/>
        <v>107120.77653333332</v>
      </c>
      <c r="O25" s="194">
        <f t="shared" si="9"/>
        <v>5356.038826666665</v>
      </c>
      <c r="P25" s="194">
        <f t="shared" si="10"/>
        <v>5356.038826666665</v>
      </c>
      <c r="Q25" s="194">
        <f t="shared" si="11"/>
        <v>6516.735999999999</v>
      </c>
      <c r="R25" s="194">
        <f t="shared" si="12"/>
        <v>6516.735999999999</v>
      </c>
      <c r="S25" s="195">
        <f t="shared" si="13"/>
        <v>15.080229883305272</v>
      </c>
      <c r="T25" s="195">
        <f t="shared" si="14"/>
        <v>15.080229883305272</v>
      </c>
      <c r="U25" s="194">
        <f t="shared" si="15"/>
        <v>10.5</v>
      </c>
      <c r="V25" s="194">
        <f t="shared" si="16"/>
        <v>10.5</v>
      </c>
      <c r="W25" s="194" t="str">
        <f t="shared" si="17"/>
        <v>PLASTIC</v>
      </c>
      <c r="X25" s="194" t="str">
        <f t="shared" si="18"/>
        <v>PLASTIC</v>
      </c>
      <c r="Y25" s="194">
        <f t="shared" si="19"/>
        <v>1.2167081328003917</v>
      </c>
      <c r="Z25" s="194">
        <f t="shared" si="19"/>
        <v>1.2167081328003917</v>
      </c>
      <c r="AA25" s="194">
        <f t="shared" si="20"/>
        <v>103.21212143524642</v>
      </c>
      <c r="AB25" s="194">
        <f t="shared" si="21"/>
        <v>103.21212143524642</v>
      </c>
      <c r="AC25" s="218">
        <f t="shared" si="1"/>
        <v>132.74763636363636</v>
      </c>
      <c r="AD25" s="194">
        <f t="shared" si="22"/>
        <v>38.320941794416001</v>
      </c>
      <c r="AE25" s="194">
        <f t="shared" si="22"/>
        <v>38.320941794416001</v>
      </c>
      <c r="AF25" s="194">
        <f t="shared" si="23"/>
        <v>1.8365346909090905</v>
      </c>
      <c r="AG25" s="194">
        <f t="shared" si="23"/>
        <v>1.8365346909090905</v>
      </c>
      <c r="AH25" s="196">
        <f t="shared" si="24"/>
        <v>2714.441378994949</v>
      </c>
      <c r="AI25" s="196">
        <f t="shared" si="24"/>
        <v>2714.441378994949</v>
      </c>
      <c r="AJ25" s="197">
        <v>1000</v>
      </c>
      <c r="AK25" s="194">
        <f t="shared" si="25"/>
        <v>66.311986470913197</v>
      </c>
      <c r="AL25" s="194">
        <f t="shared" si="26"/>
        <v>66.311986470913197</v>
      </c>
      <c r="AM25" s="194">
        <f t="shared" si="27"/>
        <v>448.89592710661344</v>
      </c>
      <c r="AN25" s="194">
        <f t="shared" si="28"/>
        <v>448.89592710661344</v>
      </c>
      <c r="AO25" s="194">
        <f t="shared" si="29"/>
        <v>0.831013376315198</v>
      </c>
      <c r="AP25" s="194">
        <f t="shared" si="29"/>
        <v>0.831013376315198</v>
      </c>
      <c r="AQ25" s="198">
        <f t="shared" si="30"/>
        <v>0.91154802032048821</v>
      </c>
      <c r="AR25" s="198">
        <f t="shared" si="30"/>
        <v>0.91154802032048821</v>
      </c>
      <c r="AS25" s="194">
        <f t="shared" si="31"/>
        <v>219.11540725893008</v>
      </c>
      <c r="AT25" s="194">
        <f t="shared" si="31"/>
        <v>219.11540725893008</v>
      </c>
    </row>
    <row r="26" spans="1:51" ht="18" customHeight="1" x14ac:dyDescent="0.3">
      <c r="A26" s="190" t="str">
        <f t="shared" si="0"/>
        <v>SHS40*40*3.6</v>
      </c>
      <c r="B26" s="191" t="s">
        <v>530</v>
      </c>
      <c r="C26" s="191">
        <v>40</v>
      </c>
      <c r="D26" s="191">
        <v>40</v>
      </c>
      <c r="E26" s="13">
        <v>3.6</v>
      </c>
      <c r="F26" s="13">
        <v>3.6</v>
      </c>
      <c r="G26" s="194">
        <f t="shared" si="2"/>
        <v>32.799999999999997</v>
      </c>
      <c r="H26" s="194">
        <f t="shared" si="2"/>
        <v>32.799999999999997</v>
      </c>
      <c r="I26" s="194">
        <f t="shared" si="3"/>
        <v>4.1146560000000001</v>
      </c>
      <c r="J26" s="194">
        <f t="shared" si="4"/>
        <v>524.16000000000008</v>
      </c>
      <c r="K26" s="194">
        <f t="shared" si="5"/>
        <v>262.08000000000004</v>
      </c>
      <c r="L26" s="194">
        <f t="shared" si="6"/>
        <v>262.08000000000004</v>
      </c>
      <c r="M26" s="194">
        <f t="shared" si="7"/>
        <v>116880.69120000003</v>
      </c>
      <c r="N26" s="194">
        <f t="shared" si="8"/>
        <v>116880.69120000003</v>
      </c>
      <c r="O26" s="194">
        <f t="shared" si="9"/>
        <v>5844.0345600000001</v>
      </c>
      <c r="P26" s="194">
        <f t="shared" si="10"/>
        <v>5844.0345600000001</v>
      </c>
      <c r="Q26" s="194">
        <f t="shared" si="11"/>
        <v>7178.112000000001</v>
      </c>
      <c r="R26" s="194">
        <f t="shared" si="12"/>
        <v>7178.112000000001</v>
      </c>
      <c r="S26" s="195">
        <f t="shared" si="13"/>
        <v>14.932738083374618</v>
      </c>
      <c r="T26" s="195">
        <f t="shared" si="14"/>
        <v>14.932738083374618</v>
      </c>
      <c r="U26" s="194">
        <f t="shared" si="15"/>
        <v>9.1111111111111107</v>
      </c>
      <c r="V26" s="194">
        <f t="shared" si="16"/>
        <v>9.1111111111111107</v>
      </c>
      <c r="W26" s="194" t="str">
        <f t="shared" si="17"/>
        <v>PLASTIC</v>
      </c>
      <c r="X26" s="194" t="str">
        <f t="shared" si="18"/>
        <v>PLASTIC</v>
      </c>
      <c r="Y26" s="194">
        <f t="shared" si="19"/>
        <v>1.2282802105810957</v>
      </c>
      <c r="Z26" s="194">
        <f t="shared" si="19"/>
        <v>1.2282802105810957</v>
      </c>
      <c r="AA26" s="194">
        <f t="shared" si="20"/>
        <v>114.1173911273808</v>
      </c>
      <c r="AB26" s="194">
        <f t="shared" si="21"/>
        <v>114.1173911273808</v>
      </c>
      <c r="AC26" s="218">
        <f t="shared" si="1"/>
        <v>147.71781818181822</v>
      </c>
      <c r="AD26" s="194">
        <f t="shared" si="22"/>
        <v>42.642461045688471</v>
      </c>
      <c r="AE26" s="194">
        <f t="shared" si="22"/>
        <v>42.642461045688471</v>
      </c>
      <c r="AF26" s="194">
        <f t="shared" si="23"/>
        <v>2.0229224727272728</v>
      </c>
      <c r="AG26" s="194">
        <f t="shared" si="23"/>
        <v>2.0229224727272728</v>
      </c>
      <c r="AH26" s="196">
        <f t="shared" si="24"/>
        <v>2687.8928550074311</v>
      </c>
      <c r="AI26" s="196">
        <f t="shared" si="24"/>
        <v>2687.8928550074311</v>
      </c>
      <c r="AJ26" s="197">
        <v>1000</v>
      </c>
      <c r="AK26" s="194">
        <f t="shared" si="25"/>
        <v>66.966955049814416</v>
      </c>
      <c r="AL26" s="194">
        <f t="shared" si="26"/>
        <v>66.966955049814416</v>
      </c>
      <c r="AM26" s="194">
        <f t="shared" si="27"/>
        <v>440.15803734351584</v>
      </c>
      <c r="AN26" s="194">
        <f t="shared" si="28"/>
        <v>440.15803734351584</v>
      </c>
      <c r="AO26" s="194">
        <f t="shared" si="29"/>
        <v>0.83922135920184859</v>
      </c>
      <c r="AP26" s="194">
        <f t="shared" si="29"/>
        <v>0.83922135920184859</v>
      </c>
      <c r="AQ26" s="198">
        <f t="shared" si="30"/>
        <v>0.91926448758649315</v>
      </c>
      <c r="AR26" s="198">
        <f t="shared" si="30"/>
        <v>0.91926448758649315</v>
      </c>
      <c r="AS26" s="194">
        <f t="shared" si="31"/>
        <v>217.71480297500912</v>
      </c>
      <c r="AT26" s="194">
        <f t="shared" si="31"/>
        <v>217.71480297500912</v>
      </c>
    </row>
    <row r="27" spans="1:51" ht="18" customHeight="1" x14ac:dyDescent="0.3">
      <c r="A27" s="190" t="str">
        <f t="shared" si="0"/>
        <v>SHS40*40*4</v>
      </c>
      <c r="B27" s="191" t="s">
        <v>530</v>
      </c>
      <c r="C27" s="191">
        <v>40</v>
      </c>
      <c r="D27" s="191">
        <v>40</v>
      </c>
      <c r="E27" s="13">
        <v>4</v>
      </c>
      <c r="F27" s="13">
        <v>4</v>
      </c>
      <c r="G27" s="194">
        <f t="shared" si="2"/>
        <v>32</v>
      </c>
      <c r="H27" s="194">
        <f t="shared" si="2"/>
        <v>32</v>
      </c>
      <c r="I27" s="194">
        <f t="shared" si="3"/>
        <v>4.5216000000000003</v>
      </c>
      <c r="J27" s="194">
        <f t="shared" si="4"/>
        <v>576</v>
      </c>
      <c r="K27" s="194">
        <f t="shared" si="5"/>
        <v>288</v>
      </c>
      <c r="L27" s="194">
        <f t="shared" si="6"/>
        <v>288</v>
      </c>
      <c r="M27" s="194">
        <f t="shared" si="7"/>
        <v>125952.00000000001</v>
      </c>
      <c r="N27" s="194">
        <f t="shared" si="8"/>
        <v>125952.00000000001</v>
      </c>
      <c r="O27" s="194">
        <f t="shared" si="9"/>
        <v>6297.5999999999995</v>
      </c>
      <c r="P27" s="194">
        <f t="shared" si="10"/>
        <v>6297.5999999999995</v>
      </c>
      <c r="Q27" s="194">
        <f t="shared" si="11"/>
        <v>7808</v>
      </c>
      <c r="R27" s="194">
        <f t="shared" si="12"/>
        <v>7808</v>
      </c>
      <c r="S27" s="195">
        <f t="shared" si="13"/>
        <v>14.78738200854589</v>
      </c>
      <c r="T27" s="195">
        <f t="shared" si="14"/>
        <v>14.78738200854589</v>
      </c>
      <c r="U27" s="194">
        <f t="shared" si="15"/>
        <v>8</v>
      </c>
      <c r="V27" s="194">
        <f t="shared" si="16"/>
        <v>8</v>
      </c>
      <c r="W27" s="194" t="str">
        <f t="shared" si="17"/>
        <v>PLASTIC</v>
      </c>
      <c r="X27" s="194" t="str">
        <f t="shared" si="18"/>
        <v>PLASTIC</v>
      </c>
      <c r="Y27" s="194">
        <f t="shared" si="19"/>
        <v>1.2398373983739839</v>
      </c>
      <c r="Z27" s="194">
        <f t="shared" si="19"/>
        <v>1.2398373983739839</v>
      </c>
      <c r="AA27" s="194">
        <f t="shared" si="20"/>
        <v>124.5828219743935</v>
      </c>
      <c r="AB27" s="194">
        <f t="shared" si="21"/>
        <v>124.5828219743935</v>
      </c>
      <c r="AC27" s="218">
        <f t="shared" si="1"/>
        <v>162.32727272727271</v>
      </c>
      <c r="AD27" s="194">
        <f t="shared" si="22"/>
        <v>46.85984730295435</v>
      </c>
      <c r="AE27" s="194">
        <f t="shared" si="22"/>
        <v>46.85984730295435</v>
      </c>
      <c r="AF27" s="194">
        <f t="shared" si="23"/>
        <v>2.2004363636363631</v>
      </c>
      <c r="AG27" s="194">
        <f t="shared" si="23"/>
        <v>2.2004363636363631</v>
      </c>
      <c r="AH27" s="196">
        <f t="shared" si="24"/>
        <v>2661.7287615382602</v>
      </c>
      <c r="AI27" s="196">
        <f t="shared" si="24"/>
        <v>2661.7287615382602</v>
      </c>
      <c r="AJ27" s="197">
        <v>1000</v>
      </c>
      <c r="AK27" s="194">
        <f t="shared" si="25"/>
        <v>67.625222600057413</v>
      </c>
      <c r="AL27" s="194">
        <f t="shared" si="26"/>
        <v>67.625222600057413</v>
      </c>
      <c r="AM27" s="194">
        <f t="shared" si="27"/>
        <v>431.63069914097468</v>
      </c>
      <c r="AN27" s="194">
        <f t="shared" si="28"/>
        <v>431.63069914097468</v>
      </c>
      <c r="AO27" s="194">
        <f t="shared" si="29"/>
        <v>0.84747068437756345</v>
      </c>
      <c r="AP27" s="194">
        <f t="shared" si="29"/>
        <v>0.84747068437756345</v>
      </c>
      <c r="AQ27" s="198">
        <f t="shared" si="30"/>
        <v>0.92708770229933202</v>
      </c>
      <c r="AR27" s="198">
        <f t="shared" si="30"/>
        <v>0.92708770229933202</v>
      </c>
      <c r="AS27" s="194">
        <f t="shared" si="31"/>
        <v>216.28962148332204</v>
      </c>
      <c r="AT27" s="194">
        <f t="shared" si="31"/>
        <v>216.28962148332204</v>
      </c>
    </row>
    <row r="28" spans="1:51" ht="18" customHeight="1" x14ac:dyDescent="0.3">
      <c r="A28" s="190" t="str">
        <f t="shared" si="0"/>
        <v>SHS45*45*2.6</v>
      </c>
      <c r="B28" s="191" t="s">
        <v>530</v>
      </c>
      <c r="C28" s="191">
        <v>45</v>
      </c>
      <c r="D28" s="191">
        <v>45</v>
      </c>
      <c r="E28" s="13">
        <v>2.6</v>
      </c>
      <c r="F28" s="13">
        <v>2.6</v>
      </c>
      <c r="G28" s="194">
        <f t="shared" si="2"/>
        <v>39.799999999999997</v>
      </c>
      <c r="H28" s="194">
        <f t="shared" si="2"/>
        <v>39.799999999999997</v>
      </c>
      <c r="I28" s="194">
        <f t="shared" si="3"/>
        <v>3.4615360000000019</v>
      </c>
      <c r="J28" s="194">
        <f t="shared" si="4"/>
        <v>440.96000000000026</v>
      </c>
      <c r="K28" s="194">
        <f t="shared" si="5"/>
        <v>220.48000000000013</v>
      </c>
      <c r="L28" s="194">
        <f t="shared" si="6"/>
        <v>220.48000000000013</v>
      </c>
      <c r="M28" s="194">
        <f t="shared" si="7"/>
        <v>132620.18986666671</v>
      </c>
      <c r="N28" s="194">
        <f t="shared" si="8"/>
        <v>132620.18986666671</v>
      </c>
      <c r="O28" s="194">
        <f t="shared" si="9"/>
        <v>5894.2306607407427</v>
      </c>
      <c r="P28" s="194">
        <f t="shared" si="10"/>
        <v>5894.2306607407427</v>
      </c>
      <c r="Q28" s="194">
        <f t="shared" si="11"/>
        <v>7020.0520000000033</v>
      </c>
      <c r="R28" s="194">
        <f t="shared" si="12"/>
        <v>7020.0520000000033</v>
      </c>
      <c r="S28" s="195">
        <f t="shared" si="13"/>
        <v>17.342241300746949</v>
      </c>
      <c r="T28" s="195">
        <f t="shared" si="14"/>
        <v>17.342241300746949</v>
      </c>
      <c r="U28" s="194">
        <f t="shared" si="15"/>
        <v>15.307692307692307</v>
      </c>
      <c r="V28" s="194">
        <f t="shared" si="16"/>
        <v>15.307692307692307</v>
      </c>
      <c r="W28" s="194" t="str">
        <f t="shared" si="17"/>
        <v>PLASTIC</v>
      </c>
      <c r="X28" s="194" t="str">
        <f t="shared" si="18"/>
        <v>PLASTIC</v>
      </c>
      <c r="Y28" s="194">
        <f t="shared" si="19"/>
        <v>1.1910039501436436</v>
      </c>
      <c r="Z28" s="194">
        <f t="shared" si="19"/>
        <v>1.1910039501436436</v>
      </c>
      <c r="AA28" s="194">
        <f t="shared" si="20"/>
        <v>103.99757506878112</v>
      </c>
      <c r="AB28" s="194">
        <f t="shared" si="21"/>
        <v>103.99757506878112</v>
      </c>
      <c r="AC28" s="218">
        <f t="shared" si="1"/>
        <v>124.27054545454553</v>
      </c>
      <c r="AD28" s="194">
        <f t="shared" si="22"/>
        <v>35.873816435261745</v>
      </c>
      <c r="AE28" s="194">
        <f t="shared" si="22"/>
        <v>35.873816435261745</v>
      </c>
      <c r="AF28" s="194">
        <f t="shared" si="23"/>
        <v>1.9783782909090917</v>
      </c>
      <c r="AG28" s="194">
        <f t="shared" si="23"/>
        <v>1.9783782909090917</v>
      </c>
      <c r="AH28" s="196">
        <f t="shared" si="24"/>
        <v>3121.6034341344507</v>
      </c>
      <c r="AI28" s="196">
        <f t="shared" si="24"/>
        <v>3121.6034341344507</v>
      </c>
      <c r="AJ28" s="197">
        <v>1000</v>
      </c>
      <c r="AK28" s="194">
        <f t="shared" si="25"/>
        <v>57.662673622061121</v>
      </c>
      <c r="AL28" s="194">
        <f t="shared" si="26"/>
        <v>57.662673622061121</v>
      </c>
      <c r="AM28" s="194">
        <f t="shared" si="27"/>
        <v>593.66328446179205</v>
      </c>
      <c r="AN28" s="194">
        <f t="shared" si="28"/>
        <v>593.66328446179205</v>
      </c>
      <c r="AO28" s="194">
        <f t="shared" si="29"/>
        <v>0.72262128831035788</v>
      </c>
      <c r="AP28" s="194">
        <f t="shared" si="29"/>
        <v>0.72262128831035788</v>
      </c>
      <c r="AQ28" s="198">
        <f t="shared" si="30"/>
        <v>0.81596599843224826</v>
      </c>
      <c r="AR28" s="198">
        <f t="shared" si="30"/>
        <v>0.81596599843224826</v>
      </c>
      <c r="AS28" s="194">
        <f t="shared" si="31"/>
        <v>235.8435573947321</v>
      </c>
      <c r="AT28" s="194">
        <f t="shared" si="31"/>
        <v>235.8435573947321</v>
      </c>
    </row>
    <row r="29" spans="1:51" ht="18" customHeight="1" x14ac:dyDescent="0.3">
      <c r="A29" s="190" t="str">
        <f t="shared" si="0"/>
        <v>SHS45*45*2.9</v>
      </c>
      <c r="B29" s="191" t="s">
        <v>530</v>
      </c>
      <c r="C29" s="191">
        <v>45</v>
      </c>
      <c r="D29" s="191">
        <v>45</v>
      </c>
      <c r="E29" s="13">
        <v>2.9</v>
      </c>
      <c r="F29" s="13">
        <v>2.9</v>
      </c>
      <c r="G29" s="194">
        <f t="shared" si="2"/>
        <v>39.200000000000003</v>
      </c>
      <c r="H29" s="194">
        <f t="shared" si="2"/>
        <v>39.200000000000003</v>
      </c>
      <c r="I29" s="194">
        <f t="shared" si="3"/>
        <v>3.8336259999999971</v>
      </c>
      <c r="J29" s="194">
        <f t="shared" si="4"/>
        <v>488.35999999999967</v>
      </c>
      <c r="K29" s="194">
        <f t="shared" si="5"/>
        <v>244.17999999999984</v>
      </c>
      <c r="L29" s="194">
        <f t="shared" si="6"/>
        <v>244.17999999999984</v>
      </c>
      <c r="M29" s="194">
        <f t="shared" si="7"/>
        <v>144946.87586666658</v>
      </c>
      <c r="N29" s="194">
        <f t="shared" si="8"/>
        <v>144946.87586666658</v>
      </c>
      <c r="O29" s="194">
        <f t="shared" si="9"/>
        <v>6442.0833718518479</v>
      </c>
      <c r="P29" s="194">
        <f t="shared" si="10"/>
        <v>6442.0833718518479</v>
      </c>
      <c r="Q29" s="194">
        <f t="shared" si="11"/>
        <v>7722.1779999999962</v>
      </c>
      <c r="R29" s="194">
        <f t="shared" si="12"/>
        <v>7722.1779999999962</v>
      </c>
      <c r="S29" s="195">
        <f t="shared" si="13"/>
        <v>17.227981116002343</v>
      </c>
      <c r="T29" s="195">
        <f t="shared" si="14"/>
        <v>17.227981116002343</v>
      </c>
      <c r="U29" s="194">
        <f t="shared" si="15"/>
        <v>13.517241379310347</v>
      </c>
      <c r="V29" s="194">
        <f t="shared" si="16"/>
        <v>13.517241379310347</v>
      </c>
      <c r="W29" s="194" t="str">
        <f t="shared" si="17"/>
        <v>PLASTIC</v>
      </c>
      <c r="X29" s="194" t="str">
        <f t="shared" si="18"/>
        <v>PLASTIC</v>
      </c>
      <c r="Y29" s="194">
        <f t="shared" si="19"/>
        <v>1.1987081747096624</v>
      </c>
      <c r="Z29" s="194">
        <f t="shared" si="19"/>
        <v>1.1987081747096624</v>
      </c>
      <c r="AA29" s="194">
        <f t="shared" si="20"/>
        <v>114.85030131896104</v>
      </c>
      <c r="AB29" s="194">
        <f t="shared" si="21"/>
        <v>114.85030131896104</v>
      </c>
      <c r="AC29" s="218">
        <f t="shared" si="1"/>
        <v>137.62872727272716</v>
      </c>
      <c r="AD29" s="194">
        <f t="shared" si="22"/>
        <v>39.729991369567308</v>
      </c>
      <c r="AE29" s="194">
        <f t="shared" si="22"/>
        <v>39.729991369567308</v>
      </c>
      <c r="AF29" s="194">
        <f t="shared" si="23"/>
        <v>2.1762501636363623</v>
      </c>
      <c r="AG29" s="194">
        <f t="shared" si="23"/>
        <v>2.1762501636363623</v>
      </c>
      <c r="AH29" s="196">
        <f t="shared" si="24"/>
        <v>3101.0366008804217</v>
      </c>
      <c r="AI29" s="196">
        <f t="shared" si="24"/>
        <v>3101.0366008804217</v>
      </c>
      <c r="AJ29" s="197">
        <v>1000</v>
      </c>
      <c r="AK29" s="194">
        <f t="shared" si="25"/>
        <v>58.045106577876517</v>
      </c>
      <c r="AL29" s="194">
        <f t="shared" si="26"/>
        <v>58.045106577876517</v>
      </c>
      <c r="AM29" s="194">
        <f t="shared" si="27"/>
        <v>585.86629698493164</v>
      </c>
      <c r="AN29" s="194">
        <f t="shared" si="28"/>
        <v>585.86629698493164</v>
      </c>
      <c r="AO29" s="194">
        <f t="shared" si="29"/>
        <v>0.72741388944840024</v>
      </c>
      <c r="AP29" s="194">
        <f t="shared" si="29"/>
        <v>0.72741388944840024</v>
      </c>
      <c r="AQ29" s="198">
        <f t="shared" si="30"/>
        <v>0.81994394167330675</v>
      </c>
      <c r="AR29" s="198">
        <f t="shared" si="30"/>
        <v>0.81994394167330675</v>
      </c>
      <c r="AS29" s="194">
        <f t="shared" si="31"/>
        <v>235.17548799852798</v>
      </c>
      <c r="AT29" s="194">
        <f t="shared" si="31"/>
        <v>235.17548799852798</v>
      </c>
    </row>
    <row r="30" spans="1:51" ht="18" customHeight="1" x14ac:dyDescent="0.3">
      <c r="A30" s="190" t="str">
        <f t="shared" si="0"/>
        <v>SHS45*45*3.2</v>
      </c>
      <c r="B30" s="191" t="s">
        <v>530</v>
      </c>
      <c r="C30" s="191">
        <v>45</v>
      </c>
      <c r="D30" s="191">
        <v>45</v>
      </c>
      <c r="E30" s="13">
        <v>3.2</v>
      </c>
      <c r="F30" s="13">
        <v>3.2</v>
      </c>
      <c r="G30" s="194">
        <f t="shared" si="2"/>
        <v>38.6</v>
      </c>
      <c r="H30" s="194">
        <f t="shared" si="2"/>
        <v>38.6</v>
      </c>
      <c r="I30" s="194">
        <f t="shared" si="3"/>
        <v>4.2000640000000002</v>
      </c>
      <c r="J30" s="194">
        <f t="shared" si="4"/>
        <v>535.04</v>
      </c>
      <c r="K30" s="194">
        <f t="shared" si="5"/>
        <v>267.52</v>
      </c>
      <c r="L30" s="194">
        <f t="shared" si="6"/>
        <v>267.52</v>
      </c>
      <c r="M30" s="194">
        <f t="shared" si="7"/>
        <v>156720.34986666663</v>
      </c>
      <c r="N30" s="194">
        <f t="shared" si="8"/>
        <v>156720.34986666663</v>
      </c>
      <c r="O30" s="194">
        <f t="shared" si="9"/>
        <v>6965.3488829629623</v>
      </c>
      <c r="P30" s="194">
        <f t="shared" si="10"/>
        <v>6965.3488829629623</v>
      </c>
      <c r="Q30" s="194">
        <f t="shared" si="11"/>
        <v>8403.1359999999986</v>
      </c>
      <c r="R30" s="194">
        <f t="shared" si="12"/>
        <v>8403.1359999999986</v>
      </c>
      <c r="S30" s="195">
        <f t="shared" si="13"/>
        <v>17.114711021029052</v>
      </c>
      <c r="T30" s="195">
        <f t="shared" si="14"/>
        <v>17.114711021029052</v>
      </c>
      <c r="U30" s="194">
        <f t="shared" si="15"/>
        <v>12.0625</v>
      </c>
      <c r="V30" s="194">
        <f t="shared" si="16"/>
        <v>12.0625</v>
      </c>
      <c r="W30" s="194" t="str">
        <f t="shared" si="17"/>
        <v>PLASTIC</v>
      </c>
      <c r="X30" s="194" t="str">
        <f t="shared" si="18"/>
        <v>PLASTIC</v>
      </c>
      <c r="Y30" s="194">
        <f t="shared" si="19"/>
        <v>1.2064199713748469</v>
      </c>
      <c r="Z30" s="194">
        <f t="shared" si="19"/>
        <v>1.2064199713748469</v>
      </c>
      <c r="AA30" s="194">
        <f t="shared" si="20"/>
        <v>125.46567176528362</v>
      </c>
      <c r="AB30" s="194">
        <f t="shared" si="21"/>
        <v>125.46567176528362</v>
      </c>
      <c r="AC30" s="218">
        <f t="shared" si="1"/>
        <v>150.78399999999996</v>
      </c>
      <c r="AD30" s="194">
        <f t="shared" si="22"/>
        <v>43.527591494744264</v>
      </c>
      <c r="AE30" s="194">
        <f t="shared" si="22"/>
        <v>43.527591494744264</v>
      </c>
      <c r="AF30" s="194">
        <f t="shared" si="23"/>
        <v>2.3681565090909089</v>
      </c>
      <c r="AG30" s="194">
        <f t="shared" si="23"/>
        <v>2.3681565090909089</v>
      </c>
      <c r="AH30" s="196">
        <f t="shared" si="24"/>
        <v>3080.6479837852294</v>
      </c>
      <c r="AI30" s="196">
        <f t="shared" si="24"/>
        <v>3080.6479837852294</v>
      </c>
      <c r="AJ30" s="197">
        <v>1000</v>
      </c>
      <c r="AK30" s="194">
        <f t="shared" si="25"/>
        <v>58.429265838686256</v>
      </c>
      <c r="AL30" s="194">
        <f t="shared" si="26"/>
        <v>58.429265838686256</v>
      </c>
      <c r="AM30" s="194">
        <f t="shared" si="27"/>
        <v>578.18774476088413</v>
      </c>
      <c r="AN30" s="194">
        <f t="shared" si="28"/>
        <v>578.18774476088413</v>
      </c>
      <c r="AO30" s="194">
        <f t="shared" si="29"/>
        <v>0.73222812442096108</v>
      </c>
      <c r="AP30" s="194">
        <f t="shared" si="29"/>
        <v>0.73222812442096108</v>
      </c>
      <c r="AQ30" s="198">
        <f t="shared" si="30"/>
        <v>0.82396296616072018</v>
      </c>
      <c r="AR30" s="198">
        <f t="shared" si="30"/>
        <v>0.82396296616072018</v>
      </c>
      <c r="AS30" s="194">
        <f t="shared" si="31"/>
        <v>234.497741786191</v>
      </c>
      <c r="AT30" s="194">
        <f t="shared" si="31"/>
        <v>234.497741786191</v>
      </c>
    </row>
    <row r="31" spans="1:51" ht="18" customHeight="1" x14ac:dyDescent="0.3">
      <c r="A31" s="190" t="str">
        <f t="shared" si="0"/>
        <v>SHS45*45*3.6</v>
      </c>
      <c r="B31" s="191" t="s">
        <v>530</v>
      </c>
      <c r="C31" s="191">
        <v>45</v>
      </c>
      <c r="D31" s="191">
        <v>45</v>
      </c>
      <c r="E31" s="13">
        <v>3.6</v>
      </c>
      <c r="F31" s="13">
        <v>3.6</v>
      </c>
      <c r="G31" s="194">
        <f t="shared" si="2"/>
        <v>37.799999999999997</v>
      </c>
      <c r="H31" s="194">
        <f t="shared" si="2"/>
        <v>37.799999999999997</v>
      </c>
      <c r="I31" s="194">
        <f t="shared" si="3"/>
        <v>4.6798560000000027</v>
      </c>
      <c r="J31" s="194">
        <f t="shared" si="4"/>
        <v>596.16000000000031</v>
      </c>
      <c r="K31" s="194">
        <f t="shared" si="5"/>
        <v>298.08000000000015</v>
      </c>
      <c r="L31" s="194">
        <f t="shared" si="6"/>
        <v>298.08000000000015</v>
      </c>
      <c r="M31" s="194">
        <f t="shared" si="7"/>
        <v>171586.77120000005</v>
      </c>
      <c r="N31" s="194">
        <f t="shared" si="8"/>
        <v>171586.77120000005</v>
      </c>
      <c r="O31" s="194">
        <f t="shared" si="9"/>
        <v>7626.0787200000022</v>
      </c>
      <c r="P31" s="194">
        <f t="shared" si="10"/>
        <v>7626.0787200000022</v>
      </c>
      <c r="Q31" s="194">
        <f t="shared" si="11"/>
        <v>9278.7120000000032</v>
      </c>
      <c r="R31" s="194">
        <f t="shared" si="12"/>
        <v>9278.7120000000032</v>
      </c>
      <c r="S31" s="195">
        <f t="shared" si="13"/>
        <v>16.96525861871843</v>
      </c>
      <c r="T31" s="195">
        <f t="shared" si="14"/>
        <v>16.96525861871843</v>
      </c>
      <c r="U31" s="194">
        <f t="shared" si="15"/>
        <v>10.499999999999998</v>
      </c>
      <c r="V31" s="194">
        <f t="shared" si="16"/>
        <v>10.499999999999998</v>
      </c>
      <c r="W31" s="194" t="str">
        <f t="shared" si="17"/>
        <v>PLASTIC</v>
      </c>
      <c r="X31" s="194" t="str">
        <f t="shared" si="18"/>
        <v>PLASTIC</v>
      </c>
      <c r="Y31" s="194">
        <f t="shared" si="19"/>
        <v>1.2167081328003917</v>
      </c>
      <c r="Z31" s="194">
        <f t="shared" si="19"/>
        <v>1.2167081328003917</v>
      </c>
      <c r="AA31" s="194">
        <f t="shared" si="20"/>
        <v>139.25054600245136</v>
      </c>
      <c r="AB31" s="194">
        <f t="shared" si="21"/>
        <v>139.25054600245136</v>
      </c>
      <c r="AC31" s="218">
        <f t="shared" si="1"/>
        <v>168.00872727272736</v>
      </c>
      <c r="AD31" s="194">
        <f t="shared" si="22"/>
        <v>48.499941958557777</v>
      </c>
      <c r="AE31" s="194">
        <f t="shared" si="22"/>
        <v>48.499941958557777</v>
      </c>
      <c r="AF31" s="194">
        <f t="shared" si="23"/>
        <v>2.614909745454546</v>
      </c>
      <c r="AG31" s="194">
        <f t="shared" si="23"/>
        <v>2.614909745454546</v>
      </c>
      <c r="AH31" s="196">
        <f t="shared" si="24"/>
        <v>3053.7465513693173</v>
      </c>
      <c r="AI31" s="196">
        <f t="shared" si="24"/>
        <v>3053.7465513693173</v>
      </c>
      <c r="AJ31" s="197">
        <v>1000</v>
      </c>
      <c r="AK31" s="194">
        <f t="shared" si="25"/>
        <v>58.94398797414506</v>
      </c>
      <c r="AL31" s="194">
        <f t="shared" si="26"/>
        <v>58.94398797414506</v>
      </c>
      <c r="AM31" s="194">
        <f t="shared" si="27"/>
        <v>568.13390774430786</v>
      </c>
      <c r="AN31" s="194">
        <f t="shared" si="28"/>
        <v>568.13390774430786</v>
      </c>
      <c r="AO31" s="194">
        <f t="shared" si="29"/>
        <v>0.73867855672462035</v>
      </c>
      <c r="AP31" s="194">
        <f t="shared" si="29"/>
        <v>0.73867855672462035</v>
      </c>
      <c r="AQ31" s="198">
        <f t="shared" si="30"/>
        <v>0.82938425353846923</v>
      </c>
      <c r="AR31" s="198">
        <f t="shared" si="30"/>
        <v>0.82938425353846923</v>
      </c>
      <c r="AS31" s="194">
        <f t="shared" si="31"/>
        <v>233.57914989675805</v>
      </c>
      <c r="AT31" s="194">
        <f t="shared" si="31"/>
        <v>233.57914989675805</v>
      </c>
    </row>
    <row r="32" spans="1:51" ht="18" customHeight="1" x14ac:dyDescent="0.3">
      <c r="A32" s="190" t="str">
        <f t="shared" si="0"/>
        <v>SHS45*45*4.5</v>
      </c>
      <c r="B32" s="191" t="s">
        <v>530</v>
      </c>
      <c r="C32" s="191">
        <v>45</v>
      </c>
      <c r="D32" s="191">
        <v>45</v>
      </c>
      <c r="E32" s="13">
        <v>4.5</v>
      </c>
      <c r="F32" s="13">
        <v>4.5</v>
      </c>
      <c r="G32" s="194">
        <f t="shared" si="2"/>
        <v>36</v>
      </c>
      <c r="H32" s="194">
        <f t="shared" si="2"/>
        <v>36</v>
      </c>
      <c r="I32" s="194">
        <f t="shared" si="3"/>
        <v>5.7226499999999998</v>
      </c>
      <c r="J32" s="194">
        <f t="shared" si="4"/>
        <v>729</v>
      </c>
      <c r="K32" s="194">
        <f t="shared" si="5"/>
        <v>364.5</v>
      </c>
      <c r="L32" s="194">
        <f t="shared" si="6"/>
        <v>364.5</v>
      </c>
      <c r="M32" s="194">
        <f t="shared" si="7"/>
        <v>201750.75</v>
      </c>
      <c r="N32" s="194">
        <f t="shared" si="8"/>
        <v>201750.75</v>
      </c>
      <c r="O32" s="194">
        <f t="shared" si="9"/>
        <v>8966.7000000000007</v>
      </c>
      <c r="P32" s="194">
        <f t="shared" si="10"/>
        <v>8966.7000000000007</v>
      </c>
      <c r="Q32" s="194">
        <f t="shared" si="11"/>
        <v>11117.25</v>
      </c>
      <c r="R32" s="194">
        <f t="shared" si="12"/>
        <v>11117.25</v>
      </c>
      <c r="S32" s="195">
        <f t="shared" si="13"/>
        <v>16.635804759614125</v>
      </c>
      <c r="T32" s="195">
        <f t="shared" si="14"/>
        <v>16.635804759614125</v>
      </c>
      <c r="U32" s="194">
        <f t="shared" si="15"/>
        <v>8</v>
      </c>
      <c r="V32" s="194">
        <f t="shared" si="16"/>
        <v>8</v>
      </c>
      <c r="W32" s="194" t="str">
        <f t="shared" si="17"/>
        <v>PLASTIC</v>
      </c>
      <c r="X32" s="194" t="str">
        <f t="shared" si="18"/>
        <v>PLASTIC</v>
      </c>
      <c r="Y32" s="194">
        <f t="shared" si="19"/>
        <v>1.2398373983739837</v>
      </c>
      <c r="Z32" s="194">
        <f t="shared" si="19"/>
        <v>1.2398373983739837</v>
      </c>
      <c r="AA32" s="194">
        <f t="shared" si="20"/>
        <v>168.72789185966874</v>
      </c>
      <c r="AB32" s="194">
        <f t="shared" si="21"/>
        <v>168.72789185966874</v>
      </c>
      <c r="AC32" s="218">
        <f t="shared" si="1"/>
        <v>205.44545454545454</v>
      </c>
      <c r="AD32" s="194">
        <f t="shared" si="22"/>
        <v>59.306994242801601</v>
      </c>
      <c r="AE32" s="194">
        <f t="shared" si="22"/>
        <v>59.306994242801601</v>
      </c>
      <c r="AF32" s="194">
        <f t="shared" si="23"/>
        <v>3.1330431818181816</v>
      </c>
      <c r="AG32" s="194">
        <f t="shared" si="23"/>
        <v>3.1330431818181816</v>
      </c>
      <c r="AH32" s="196">
        <f t="shared" si="24"/>
        <v>2994.4448567305426</v>
      </c>
      <c r="AI32" s="196">
        <f t="shared" si="24"/>
        <v>2994.4448567305426</v>
      </c>
      <c r="AJ32" s="197">
        <v>1000</v>
      </c>
      <c r="AK32" s="194">
        <f t="shared" si="25"/>
        <v>60.11130897782882</v>
      </c>
      <c r="AL32" s="194">
        <f t="shared" si="26"/>
        <v>60.11130897782882</v>
      </c>
      <c r="AM32" s="194">
        <f t="shared" si="27"/>
        <v>546.28260360029594</v>
      </c>
      <c r="AN32" s="194">
        <f t="shared" si="28"/>
        <v>546.28260360029594</v>
      </c>
      <c r="AO32" s="194">
        <f t="shared" si="29"/>
        <v>0.75330727500227879</v>
      </c>
      <c r="AP32" s="194">
        <f t="shared" si="29"/>
        <v>0.75330727500227879</v>
      </c>
      <c r="AQ32" s="198">
        <f t="shared" si="30"/>
        <v>0.84183318916091876</v>
      </c>
      <c r="AR32" s="198">
        <f t="shared" si="30"/>
        <v>0.84183318916091876</v>
      </c>
      <c r="AS32" s="194">
        <f t="shared" si="31"/>
        <v>231.45115481436042</v>
      </c>
      <c r="AT32" s="194">
        <f t="shared" si="31"/>
        <v>231.45115481436042</v>
      </c>
    </row>
    <row r="33" spans="1:46" ht="18" customHeight="1" x14ac:dyDescent="0.3">
      <c r="A33" s="190" t="str">
        <f t="shared" si="0"/>
        <v>SHS49.5*49.5*2.9</v>
      </c>
      <c r="B33" s="191" t="s">
        <v>530</v>
      </c>
      <c r="C33" s="191">
        <v>49.5</v>
      </c>
      <c r="D33" s="191">
        <v>49.5</v>
      </c>
      <c r="E33" s="13">
        <v>2.9</v>
      </c>
      <c r="F33" s="13">
        <v>2.9</v>
      </c>
      <c r="G33" s="194">
        <f t="shared" si="2"/>
        <v>43.7</v>
      </c>
      <c r="H33" s="194">
        <f t="shared" si="2"/>
        <v>43.7</v>
      </c>
      <c r="I33" s="194">
        <f t="shared" si="3"/>
        <v>4.2433959999999979</v>
      </c>
      <c r="J33" s="194">
        <f t="shared" si="4"/>
        <v>540.55999999999972</v>
      </c>
      <c r="K33" s="194">
        <f t="shared" si="5"/>
        <v>270.27999999999986</v>
      </c>
      <c r="L33" s="194">
        <f t="shared" si="6"/>
        <v>270.27999999999986</v>
      </c>
      <c r="M33" s="194">
        <f t="shared" si="7"/>
        <v>196400.76386666653</v>
      </c>
      <c r="N33" s="194">
        <f t="shared" si="8"/>
        <v>196400.76386666653</v>
      </c>
      <c r="O33" s="194">
        <f t="shared" si="9"/>
        <v>7935.3843986531938</v>
      </c>
      <c r="P33" s="194">
        <f t="shared" si="10"/>
        <v>7935.3843986531938</v>
      </c>
      <c r="Q33" s="194">
        <f t="shared" si="11"/>
        <v>9458.4804999999942</v>
      </c>
      <c r="R33" s="194">
        <f t="shared" si="12"/>
        <v>9458.4804999999942</v>
      </c>
      <c r="S33" s="195">
        <f t="shared" si="13"/>
        <v>19.061173451110854</v>
      </c>
      <c r="T33" s="195">
        <f t="shared" si="14"/>
        <v>19.061173451110854</v>
      </c>
      <c r="U33" s="194">
        <f t="shared" si="15"/>
        <v>15.068965517241381</v>
      </c>
      <c r="V33" s="194">
        <f t="shared" si="16"/>
        <v>15.068965517241381</v>
      </c>
      <c r="W33" s="194" t="str">
        <f t="shared" si="17"/>
        <v>PLASTIC</v>
      </c>
      <c r="X33" s="194" t="str">
        <f t="shared" si="18"/>
        <v>PLASTIC</v>
      </c>
      <c r="Y33" s="194">
        <f t="shared" si="19"/>
        <v>1.1919372805185471</v>
      </c>
      <c r="Z33" s="194">
        <f t="shared" si="19"/>
        <v>1.1919372805185471</v>
      </c>
      <c r="AA33" s="194">
        <f t="shared" si="20"/>
        <v>132.05267971398797</v>
      </c>
      <c r="AB33" s="194">
        <f t="shared" si="21"/>
        <v>132.05267971398797</v>
      </c>
      <c r="AC33" s="218">
        <f t="shared" si="1"/>
        <v>152.33963636363626</v>
      </c>
      <c r="AD33" s="194">
        <f t="shared" si="22"/>
        <v>43.976665031397552</v>
      </c>
      <c r="AE33" s="194">
        <f t="shared" si="22"/>
        <v>43.976665031397552</v>
      </c>
      <c r="AF33" s="194">
        <f t="shared" si="23"/>
        <v>2.6655717772727257</v>
      </c>
      <c r="AG33" s="194">
        <f t="shared" si="23"/>
        <v>2.6655717772727257</v>
      </c>
      <c r="AH33" s="196">
        <f t="shared" si="24"/>
        <v>3431.0112211999535</v>
      </c>
      <c r="AI33" s="196">
        <f t="shared" si="24"/>
        <v>3431.0112211999535</v>
      </c>
      <c r="AJ33" s="197">
        <v>1000</v>
      </c>
      <c r="AK33" s="194">
        <f t="shared" si="25"/>
        <v>52.46266724159743</v>
      </c>
      <c r="AL33" s="194">
        <f t="shared" si="26"/>
        <v>52.46266724159743</v>
      </c>
      <c r="AM33" s="194">
        <f t="shared" si="27"/>
        <v>717.18138354142536</v>
      </c>
      <c r="AN33" s="194">
        <f t="shared" si="28"/>
        <v>717.18138354142536</v>
      </c>
      <c r="AO33" s="194">
        <f t="shared" si="29"/>
        <v>0.65745547004633753</v>
      </c>
      <c r="AP33" s="194">
        <f t="shared" si="29"/>
        <v>0.65745547004633753</v>
      </c>
      <c r="AQ33" s="198">
        <f t="shared" si="30"/>
        <v>0.76415667190179071</v>
      </c>
      <c r="AR33" s="198">
        <f t="shared" si="30"/>
        <v>0.76415667190179071</v>
      </c>
      <c r="AS33" s="194">
        <f t="shared" si="31"/>
        <v>244.28866307900702</v>
      </c>
      <c r="AT33" s="194">
        <f t="shared" si="31"/>
        <v>244.28866307900702</v>
      </c>
    </row>
    <row r="34" spans="1:46" ht="18" customHeight="1" x14ac:dyDescent="0.3">
      <c r="A34" s="190" t="str">
        <f t="shared" si="0"/>
        <v>SHS49.5*49.5*3.6</v>
      </c>
      <c r="B34" s="191" t="s">
        <v>530</v>
      </c>
      <c r="C34" s="191">
        <v>49.5</v>
      </c>
      <c r="D34" s="191">
        <v>49.5</v>
      </c>
      <c r="E34" s="13">
        <v>3.6</v>
      </c>
      <c r="F34" s="13">
        <v>3.6</v>
      </c>
      <c r="G34" s="194">
        <f t="shared" si="2"/>
        <v>42.3</v>
      </c>
      <c r="H34" s="194">
        <f t="shared" si="2"/>
        <v>42.3</v>
      </c>
      <c r="I34" s="194">
        <f t="shared" si="3"/>
        <v>5.1885360000000018</v>
      </c>
      <c r="J34" s="194">
        <f t="shared" si="4"/>
        <v>660.96000000000026</v>
      </c>
      <c r="K34" s="194">
        <f t="shared" si="5"/>
        <v>330.48000000000013</v>
      </c>
      <c r="L34" s="194">
        <f t="shared" si="6"/>
        <v>330.48000000000013</v>
      </c>
      <c r="M34" s="194">
        <f t="shared" si="7"/>
        <v>233513.86320000008</v>
      </c>
      <c r="N34" s="194">
        <f t="shared" si="8"/>
        <v>233513.86320000008</v>
      </c>
      <c r="O34" s="194">
        <f t="shared" si="9"/>
        <v>9434.903563636366</v>
      </c>
      <c r="P34" s="194">
        <f t="shared" si="10"/>
        <v>9434.903563636366</v>
      </c>
      <c r="Q34" s="194">
        <f t="shared" si="11"/>
        <v>11400.102000000003</v>
      </c>
      <c r="R34" s="194">
        <f t="shared" si="12"/>
        <v>11400.102000000003</v>
      </c>
      <c r="S34" s="195">
        <f t="shared" si="13"/>
        <v>18.796143221416461</v>
      </c>
      <c r="T34" s="195">
        <f t="shared" si="14"/>
        <v>18.796143221416461</v>
      </c>
      <c r="U34" s="194">
        <f t="shared" si="15"/>
        <v>11.749999999999998</v>
      </c>
      <c r="V34" s="194">
        <f t="shared" si="16"/>
        <v>11.749999999999998</v>
      </c>
      <c r="W34" s="194" t="str">
        <f t="shared" si="17"/>
        <v>PLASTIC</v>
      </c>
      <c r="X34" s="194" t="str">
        <f t="shared" si="18"/>
        <v>PLASTIC</v>
      </c>
      <c r="Y34" s="194">
        <f t="shared" si="19"/>
        <v>1.2082902515228484</v>
      </c>
      <c r="Z34" s="194">
        <f t="shared" si="19"/>
        <v>1.2082902515228484</v>
      </c>
      <c r="AA34" s="194">
        <f t="shared" si="20"/>
        <v>160.71757538138311</v>
      </c>
      <c r="AB34" s="194">
        <f t="shared" si="21"/>
        <v>160.71757538138311</v>
      </c>
      <c r="AC34" s="218">
        <f t="shared" si="1"/>
        <v>186.27054545454553</v>
      </c>
      <c r="AD34" s="194">
        <f t="shared" si="22"/>
        <v>53.771674780140145</v>
      </c>
      <c r="AE34" s="194">
        <f t="shared" si="22"/>
        <v>53.771674780140145</v>
      </c>
      <c r="AF34" s="194">
        <f t="shared" si="23"/>
        <v>3.2127560181818184</v>
      </c>
      <c r="AG34" s="194">
        <f t="shared" si="23"/>
        <v>3.2127560181818184</v>
      </c>
      <c r="AH34" s="196">
        <f t="shared" si="24"/>
        <v>3383.305779854963</v>
      </c>
      <c r="AI34" s="196">
        <f t="shared" si="24"/>
        <v>3383.305779854963</v>
      </c>
      <c r="AJ34" s="197">
        <v>1000</v>
      </c>
      <c r="AK34" s="194">
        <f t="shared" si="25"/>
        <v>53.202403717619731</v>
      </c>
      <c r="AL34" s="194">
        <f t="shared" si="26"/>
        <v>53.202403717619731</v>
      </c>
      <c r="AM34" s="194">
        <f t="shared" si="27"/>
        <v>697.3763773765728</v>
      </c>
      <c r="AN34" s="194">
        <f t="shared" si="28"/>
        <v>697.3763773765728</v>
      </c>
      <c r="AO34" s="194">
        <f t="shared" si="29"/>
        <v>0.66672575343307405</v>
      </c>
      <c r="AP34" s="194">
        <f t="shared" si="29"/>
        <v>0.66672575343307405</v>
      </c>
      <c r="AQ34" s="198">
        <f t="shared" si="30"/>
        <v>0.7712678192559228</v>
      </c>
      <c r="AR34" s="198">
        <f t="shared" si="30"/>
        <v>0.7712678192559228</v>
      </c>
      <c r="AS34" s="194">
        <f t="shared" si="31"/>
        <v>243.15779378689035</v>
      </c>
      <c r="AT34" s="194">
        <f t="shared" si="31"/>
        <v>243.15779378689035</v>
      </c>
    </row>
    <row r="35" spans="1:46" ht="18" customHeight="1" x14ac:dyDescent="0.3">
      <c r="A35" s="190" t="str">
        <f t="shared" si="0"/>
        <v>SHS49.5*49.5*4.5</v>
      </c>
      <c r="B35" s="191" t="s">
        <v>530</v>
      </c>
      <c r="C35" s="191">
        <v>49.5</v>
      </c>
      <c r="D35" s="191">
        <v>49.5</v>
      </c>
      <c r="E35" s="13">
        <v>4.5</v>
      </c>
      <c r="F35" s="13">
        <v>4.5</v>
      </c>
      <c r="G35" s="194">
        <f t="shared" si="2"/>
        <v>40.5</v>
      </c>
      <c r="H35" s="194">
        <f t="shared" si="2"/>
        <v>40.5</v>
      </c>
      <c r="I35" s="194">
        <f t="shared" si="3"/>
        <v>6.3585000000000003</v>
      </c>
      <c r="J35" s="194">
        <f t="shared" si="4"/>
        <v>810</v>
      </c>
      <c r="K35" s="194">
        <f t="shared" si="5"/>
        <v>405</v>
      </c>
      <c r="L35" s="194">
        <f t="shared" si="6"/>
        <v>405</v>
      </c>
      <c r="M35" s="194">
        <f t="shared" si="7"/>
        <v>276108.75</v>
      </c>
      <c r="N35" s="194">
        <f t="shared" si="8"/>
        <v>276108.75</v>
      </c>
      <c r="O35" s="194">
        <f t="shared" si="9"/>
        <v>11155.90909090909</v>
      </c>
      <c r="P35" s="194">
        <f t="shared" si="10"/>
        <v>11155.90909090909</v>
      </c>
      <c r="Q35" s="194">
        <f t="shared" si="11"/>
        <v>13714.3125</v>
      </c>
      <c r="R35" s="194">
        <f t="shared" si="12"/>
        <v>13714.3125</v>
      </c>
      <c r="S35" s="195">
        <f t="shared" si="13"/>
        <v>18.462800437636755</v>
      </c>
      <c r="T35" s="195">
        <f t="shared" si="14"/>
        <v>18.462800437636755</v>
      </c>
      <c r="U35" s="194">
        <f t="shared" si="15"/>
        <v>9</v>
      </c>
      <c r="V35" s="194">
        <f t="shared" si="16"/>
        <v>9</v>
      </c>
      <c r="W35" s="194" t="str">
        <f t="shared" si="17"/>
        <v>PLASTIC</v>
      </c>
      <c r="X35" s="194" t="str">
        <f t="shared" si="18"/>
        <v>PLASTIC</v>
      </c>
      <c r="Y35" s="194">
        <f t="shared" si="19"/>
        <v>1.229331683168317</v>
      </c>
      <c r="Z35" s="194">
        <f t="shared" si="19"/>
        <v>1.229331683168317</v>
      </c>
      <c r="AA35" s="194">
        <f t="shared" si="20"/>
        <v>195.7407893768997</v>
      </c>
      <c r="AB35" s="194">
        <f t="shared" si="21"/>
        <v>195.7407893768997</v>
      </c>
      <c r="AC35" s="218">
        <f t="shared" si="1"/>
        <v>228.27272727272725</v>
      </c>
      <c r="AD35" s="194">
        <f t="shared" si="22"/>
        <v>65.896660269779559</v>
      </c>
      <c r="AE35" s="194">
        <f t="shared" si="22"/>
        <v>65.896660269779559</v>
      </c>
      <c r="AF35" s="194">
        <f t="shared" si="23"/>
        <v>3.8649426136363632</v>
      </c>
      <c r="AG35" s="194">
        <f t="shared" si="23"/>
        <v>3.8649426136363632</v>
      </c>
      <c r="AH35" s="196">
        <f t="shared" si="24"/>
        <v>3323.3040787746158</v>
      </c>
      <c r="AI35" s="196">
        <f t="shared" si="24"/>
        <v>3323.3040787746158</v>
      </c>
      <c r="AJ35" s="197">
        <v>1000</v>
      </c>
      <c r="AK35" s="194">
        <f t="shared" si="25"/>
        <v>54.162964246825837</v>
      </c>
      <c r="AL35" s="194">
        <f t="shared" si="26"/>
        <v>54.162964246825837</v>
      </c>
      <c r="AM35" s="194">
        <f t="shared" si="27"/>
        <v>672.86028004426691</v>
      </c>
      <c r="AN35" s="194">
        <f t="shared" si="28"/>
        <v>672.86028004426691</v>
      </c>
      <c r="AO35" s="194">
        <f t="shared" si="29"/>
        <v>0.67876337575465551</v>
      </c>
      <c r="AP35" s="194">
        <f t="shared" si="29"/>
        <v>0.67876337575465551</v>
      </c>
      <c r="AQ35" s="198">
        <f t="shared" si="30"/>
        <v>0.78063001458716663</v>
      </c>
      <c r="AR35" s="198">
        <f t="shared" si="30"/>
        <v>0.78063001458716663</v>
      </c>
      <c r="AS35" s="194">
        <f t="shared" si="31"/>
        <v>241.65529552703666</v>
      </c>
      <c r="AT35" s="194">
        <f t="shared" si="31"/>
        <v>241.65529552703666</v>
      </c>
    </row>
    <row r="36" spans="1:46" ht="18" customHeight="1" x14ac:dyDescent="0.3">
      <c r="A36" s="190" t="str">
        <f t="shared" si="0"/>
        <v>SHS63.5*63.5*3.2</v>
      </c>
      <c r="B36" s="191" t="s">
        <v>530</v>
      </c>
      <c r="C36" s="191">
        <v>63.5</v>
      </c>
      <c r="D36" s="191">
        <v>63.5</v>
      </c>
      <c r="E36" s="13">
        <v>3.2</v>
      </c>
      <c r="F36" s="13">
        <v>3.2</v>
      </c>
      <c r="G36" s="194">
        <f t="shared" si="2"/>
        <v>57.1</v>
      </c>
      <c r="H36" s="194">
        <f t="shared" si="2"/>
        <v>57.1</v>
      </c>
      <c r="I36" s="194">
        <f t="shared" si="3"/>
        <v>6.0589439999999968</v>
      </c>
      <c r="J36" s="194">
        <f t="shared" si="4"/>
        <v>771.83999999999969</v>
      </c>
      <c r="K36" s="194">
        <f t="shared" si="5"/>
        <v>385.91999999999985</v>
      </c>
      <c r="L36" s="194">
        <f t="shared" si="6"/>
        <v>385.91999999999985</v>
      </c>
      <c r="M36" s="194">
        <f t="shared" si="7"/>
        <v>469063.89119999972</v>
      </c>
      <c r="N36" s="194">
        <f t="shared" si="8"/>
        <v>469063.89119999972</v>
      </c>
      <c r="O36" s="194">
        <f t="shared" si="9"/>
        <v>14773.665864566927</v>
      </c>
      <c r="P36" s="194">
        <f t="shared" si="10"/>
        <v>14773.665864566927</v>
      </c>
      <c r="Q36" s="194">
        <f t="shared" si="11"/>
        <v>17469.615999999995</v>
      </c>
      <c r="R36" s="194">
        <f t="shared" si="12"/>
        <v>17469.615999999995</v>
      </c>
      <c r="S36" s="195">
        <f t="shared" si="13"/>
        <v>24.65201141218839</v>
      </c>
      <c r="T36" s="195">
        <f t="shared" si="14"/>
        <v>24.65201141218839</v>
      </c>
      <c r="U36" s="194">
        <f t="shared" si="15"/>
        <v>17.84375</v>
      </c>
      <c r="V36" s="194">
        <f t="shared" si="16"/>
        <v>17.84375</v>
      </c>
      <c r="W36" s="194" t="str">
        <f t="shared" si="17"/>
        <v>PLASTIC</v>
      </c>
      <c r="X36" s="194" t="str">
        <f t="shared" si="18"/>
        <v>PLASTIC</v>
      </c>
      <c r="Y36" s="194">
        <f t="shared" si="19"/>
        <v>1.1824834919205136</v>
      </c>
      <c r="Z36" s="194">
        <f t="shared" si="19"/>
        <v>1.1824834919205136</v>
      </c>
      <c r="AA36" s="194">
        <f t="shared" si="20"/>
        <v>200.47824633089087</v>
      </c>
      <c r="AB36" s="194">
        <f t="shared" si="21"/>
        <v>200.47824633089087</v>
      </c>
      <c r="AC36" s="218">
        <f t="shared" si="1"/>
        <v>217.51854545454535</v>
      </c>
      <c r="AD36" s="194">
        <f t="shared" si="22"/>
        <v>62.792195385958806</v>
      </c>
      <c r="AE36" s="194">
        <f t="shared" si="22"/>
        <v>62.792195385958806</v>
      </c>
      <c r="AF36" s="194">
        <f t="shared" si="23"/>
        <v>4.9232554181818164</v>
      </c>
      <c r="AG36" s="194">
        <f t="shared" si="23"/>
        <v>4.9232554181818164</v>
      </c>
      <c r="AH36" s="196">
        <f t="shared" si="24"/>
        <v>4437.3620541939099</v>
      </c>
      <c r="AI36" s="196">
        <f t="shared" si="24"/>
        <v>4437.3620541939099</v>
      </c>
      <c r="AJ36" s="197">
        <v>1000</v>
      </c>
      <c r="AK36" s="194">
        <f t="shared" si="25"/>
        <v>40.564641289496656</v>
      </c>
      <c r="AL36" s="194">
        <f t="shared" si="26"/>
        <v>40.564641289496656</v>
      </c>
      <c r="AM36" s="194">
        <f t="shared" si="27"/>
        <v>1199.5944871941388</v>
      </c>
      <c r="AN36" s="194">
        <f t="shared" si="28"/>
        <v>1199.5944871941388</v>
      </c>
      <c r="AO36" s="194">
        <f t="shared" si="29"/>
        <v>0.50835092282729011</v>
      </c>
      <c r="AP36" s="194">
        <f t="shared" si="29"/>
        <v>0.50835092282729011</v>
      </c>
      <c r="AQ36" s="198">
        <f t="shared" si="30"/>
        <v>0.66158717726654426</v>
      </c>
      <c r="AR36" s="198">
        <f t="shared" si="30"/>
        <v>0.66158717726654426</v>
      </c>
      <c r="AS36" s="194">
        <f t="shared" si="31"/>
        <v>259.74067984412693</v>
      </c>
      <c r="AT36" s="194">
        <f t="shared" si="31"/>
        <v>259.74067984412693</v>
      </c>
    </row>
    <row r="37" spans="1:46" ht="18" customHeight="1" x14ac:dyDescent="0.3">
      <c r="A37" s="190" t="str">
        <f t="shared" si="0"/>
        <v>SHS63.5*63.5*3.6</v>
      </c>
      <c r="B37" s="191" t="s">
        <v>530</v>
      </c>
      <c r="C37" s="191">
        <v>63.5</v>
      </c>
      <c r="D37" s="191">
        <v>63.5</v>
      </c>
      <c r="E37" s="13">
        <v>3.6</v>
      </c>
      <c r="F37" s="13">
        <v>3.6</v>
      </c>
      <c r="G37" s="194">
        <f t="shared" si="2"/>
        <v>56.3</v>
      </c>
      <c r="H37" s="194">
        <f t="shared" si="2"/>
        <v>56.3</v>
      </c>
      <c r="I37" s="194">
        <f t="shared" si="3"/>
        <v>6.7710960000000027</v>
      </c>
      <c r="J37" s="194">
        <f t="shared" si="4"/>
        <v>862.5600000000004</v>
      </c>
      <c r="K37" s="194">
        <f t="shared" si="5"/>
        <v>431.2800000000002</v>
      </c>
      <c r="L37" s="194">
        <f t="shared" si="6"/>
        <v>431.2800000000002</v>
      </c>
      <c r="M37" s="194">
        <f t="shared" si="7"/>
        <v>517675.44720000017</v>
      </c>
      <c r="N37" s="194">
        <f t="shared" si="8"/>
        <v>517675.44720000017</v>
      </c>
      <c r="O37" s="194">
        <f t="shared" si="9"/>
        <v>16304.7384944882</v>
      </c>
      <c r="P37" s="194">
        <f t="shared" si="10"/>
        <v>16304.7384944882</v>
      </c>
      <c r="Q37" s="194">
        <f t="shared" si="11"/>
        <v>19398.582000000009</v>
      </c>
      <c r="R37" s="194">
        <f t="shared" si="12"/>
        <v>19398.582000000009</v>
      </c>
      <c r="S37" s="195">
        <f t="shared" si="13"/>
        <v>24.498197212584166</v>
      </c>
      <c r="T37" s="195">
        <f t="shared" si="14"/>
        <v>24.498197212584166</v>
      </c>
      <c r="U37" s="194">
        <f t="shared" si="15"/>
        <v>15.638888888888888</v>
      </c>
      <c r="V37" s="194">
        <f t="shared" si="16"/>
        <v>15.638888888888888</v>
      </c>
      <c r="W37" s="194" t="str">
        <f t="shared" si="17"/>
        <v>PLASTIC</v>
      </c>
      <c r="X37" s="194" t="str">
        <f t="shared" si="18"/>
        <v>PLASTIC</v>
      </c>
      <c r="Y37" s="194">
        <f t="shared" si="19"/>
        <v>1.1897511883773959</v>
      </c>
      <c r="Z37" s="194">
        <f t="shared" si="19"/>
        <v>1.1897511883773959</v>
      </c>
      <c r="AA37" s="194">
        <f t="shared" si="20"/>
        <v>223.7965980240217</v>
      </c>
      <c r="AB37" s="194">
        <f t="shared" si="21"/>
        <v>223.7965980240217</v>
      </c>
      <c r="AC37" s="218">
        <f t="shared" si="1"/>
        <v>243.08509090909104</v>
      </c>
      <c r="AD37" s="194">
        <f t="shared" si="22"/>
        <v>70.172621336174188</v>
      </c>
      <c r="AE37" s="194">
        <f t="shared" si="22"/>
        <v>70.172621336174188</v>
      </c>
      <c r="AF37" s="194">
        <f t="shared" si="23"/>
        <v>5.4668731090909111</v>
      </c>
      <c r="AG37" s="194">
        <f t="shared" si="23"/>
        <v>5.4668731090909111</v>
      </c>
      <c r="AH37" s="196">
        <f t="shared" si="24"/>
        <v>4409.6754982651501</v>
      </c>
      <c r="AI37" s="196">
        <f t="shared" si="24"/>
        <v>4409.6754982651501</v>
      </c>
      <c r="AJ37" s="197">
        <v>1000</v>
      </c>
      <c r="AK37" s="194">
        <f t="shared" si="25"/>
        <v>40.81933014590652</v>
      </c>
      <c r="AL37" s="194">
        <f t="shared" si="26"/>
        <v>40.81933014590652</v>
      </c>
      <c r="AM37" s="194">
        <f t="shared" si="27"/>
        <v>1184.6716453396916</v>
      </c>
      <c r="AN37" s="194">
        <f t="shared" si="28"/>
        <v>1184.6716453396916</v>
      </c>
      <c r="AO37" s="194">
        <f t="shared" si="29"/>
        <v>0.51154265116689956</v>
      </c>
      <c r="AP37" s="194">
        <f t="shared" si="29"/>
        <v>0.51154265116689956</v>
      </c>
      <c r="AQ37" s="198">
        <f t="shared" si="30"/>
        <v>0.66354992035395466</v>
      </c>
      <c r="AR37" s="198">
        <f t="shared" si="30"/>
        <v>0.66354992035395466</v>
      </c>
      <c r="AS37" s="194">
        <f t="shared" si="31"/>
        <v>259.45626741794382</v>
      </c>
      <c r="AT37" s="194">
        <f t="shared" si="31"/>
        <v>259.45626741794382</v>
      </c>
    </row>
    <row r="38" spans="1:46" ht="18" customHeight="1" x14ac:dyDescent="0.3">
      <c r="A38" s="190" t="str">
        <f t="shared" si="0"/>
        <v>SHS63.5*63.5*4.5</v>
      </c>
      <c r="B38" s="191" t="s">
        <v>530</v>
      </c>
      <c r="C38" s="191">
        <v>63.5</v>
      </c>
      <c r="D38" s="191">
        <v>63.5</v>
      </c>
      <c r="E38" s="13">
        <v>4.5</v>
      </c>
      <c r="F38" s="13">
        <v>4.5</v>
      </c>
      <c r="G38" s="194">
        <f t="shared" si="2"/>
        <v>54.5</v>
      </c>
      <c r="H38" s="194">
        <f t="shared" si="2"/>
        <v>54.5</v>
      </c>
      <c r="I38" s="194">
        <f t="shared" si="3"/>
        <v>8.3367000000000004</v>
      </c>
      <c r="J38" s="194">
        <f t="shared" si="4"/>
        <v>1062</v>
      </c>
      <c r="K38" s="194">
        <f t="shared" si="5"/>
        <v>531</v>
      </c>
      <c r="L38" s="194">
        <f t="shared" si="6"/>
        <v>531</v>
      </c>
      <c r="M38" s="194">
        <f t="shared" si="7"/>
        <v>619721.24999999988</v>
      </c>
      <c r="N38" s="194">
        <f t="shared" si="8"/>
        <v>619721.24999999988</v>
      </c>
      <c r="O38" s="194">
        <f t="shared" si="9"/>
        <v>19518.779527559058</v>
      </c>
      <c r="P38" s="194">
        <f t="shared" si="10"/>
        <v>19518.779527559058</v>
      </c>
      <c r="Q38" s="194">
        <f t="shared" si="11"/>
        <v>23542.3125</v>
      </c>
      <c r="R38" s="194">
        <f t="shared" si="12"/>
        <v>23542.3125</v>
      </c>
      <c r="S38" s="195">
        <f t="shared" si="13"/>
        <v>24.156607101715807</v>
      </c>
      <c r="T38" s="195">
        <f t="shared" si="14"/>
        <v>24.156607101715807</v>
      </c>
      <c r="U38" s="194">
        <f t="shared" si="15"/>
        <v>12.111111111111111</v>
      </c>
      <c r="V38" s="194">
        <f t="shared" si="16"/>
        <v>12.111111111111111</v>
      </c>
      <c r="W38" s="194" t="str">
        <f t="shared" si="17"/>
        <v>PLASTIC</v>
      </c>
      <c r="X38" s="194" t="str">
        <f t="shared" si="18"/>
        <v>PLASTIC</v>
      </c>
      <c r="Y38" s="194">
        <f t="shared" si="19"/>
        <v>1.2061365039120409</v>
      </c>
      <c r="Z38" s="194">
        <f t="shared" si="19"/>
        <v>1.2061365039120409</v>
      </c>
      <c r="AA38" s="194">
        <f t="shared" si="20"/>
        <v>274.85122493817806</v>
      </c>
      <c r="AB38" s="194">
        <f t="shared" si="21"/>
        <v>274.85122493817806</v>
      </c>
      <c r="AC38" s="218">
        <f t="shared" si="1"/>
        <v>299.29090909090905</v>
      </c>
      <c r="AD38" s="194">
        <f t="shared" si="22"/>
        <v>86.397843464822088</v>
      </c>
      <c r="AE38" s="194">
        <f t="shared" si="22"/>
        <v>86.397843464822088</v>
      </c>
      <c r="AF38" s="194">
        <f t="shared" si="23"/>
        <v>6.6346517045454538</v>
      </c>
      <c r="AG38" s="194">
        <f t="shared" si="23"/>
        <v>6.6346517045454538</v>
      </c>
      <c r="AH38" s="196">
        <f t="shared" si="24"/>
        <v>4348.1892783088451</v>
      </c>
      <c r="AI38" s="196">
        <f t="shared" si="24"/>
        <v>4348.1892783088451</v>
      </c>
      <c r="AJ38" s="197">
        <v>1000</v>
      </c>
      <c r="AK38" s="194">
        <f t="shared" si="25"/>
        <v>41.396541980805388</v>
      </c>
      <c r="AL38" s="194">
        <f t="shared" si="26"/>
        <v>41.396541980805388</v>
      </c>
      <c r="AM38" s="194">
        <f t="shared" si="27"/>
        <v>1151.8650803104704</v>
      </c>
      <c r="AN38" s="194">
        <f t="shared" si="28"/>
        <v>1151.8650803104704</v>
      </c>
      <c r="AO38" s="194">
        <f t="shared" si="29"/>
        <v>0.51877619643218587</v>
      </c>
      <c r="AP38" s="194">
        <f t="shared" si="29"/>
        <v>0.51877619643218587</v>
      </c>
      <c r="AQ38" s="198">
        <f t="shared" si="30"/>
        <v>0.66803587161770239</v>
      </c>
      <c r="AR38" s="198">
        <f t="shared" si="30"/>
        <v>0.66803587161770239</v>
      </c>
      <c r="AS38" s="194">
        <f t="shared" si="31"/>
        <v>258.80529655195676</v>
      </c>
      <c r="AT38" s="194">
        <f t="shared" si="31"/>
        <v>258.80529655195676</v>
      </c>
    </row>
    <row r="39" spans="1:46" ht="18" customHeight="1" x14ac:dyDescent="0.3">
      <c r="A39" s="190" t="str">
        <f t="shared" si="0"/>
        <v>SHS72*72*3.2</v>
      </c>
      <c r="B39" s="191" t="s">
        <v>530</v>
      </c>
      <c r="C39" s="191">
        <v>72</v>
      </c>
      <c r="D39" s="191">
        <v>72</v>
      </c>
      <c r="E39" s="13">
        <v>3.2</v>
      </c>
      <c r="F39" s="13">
        <v>3.2</v>
      </c>
      <c r="G39" s="194">
        <f t="shared" si="2"/>
        <v>65.599999999999994</v>
      </c>
      <c r="H39" s="194">
        <f t="shared" si="2"/>
        <v>65.599999999999994</v>
      </c>
      <c r="I39" s="194">
        <f t="shared" si="3"/>
        <v>6.9130240000000027</v>
      </c>
      <c r="J39" s="194">
        <f t="shared" si="4"/>
        <v>880.64000000000033</v>
      </c>
      <c r="K39" s="194">
        <f t="shared" si="5"/>
        <v>440.32000000000016</v>
      </c>
      <c r="L39" s="194">
        <f t="shared" si="6"/>
        <v>440.32000000000016</v>
      </c>
      <c r="M39" s="194">
        <f t="shared" si="7"/>
        <v>696245.72586666699</v>
      </c>
      <c r="N39" s="194">
        <f t="shared" si="8"/>
        <v>696245.72586666699</v>
      </c>
      <c r="O39" s="194">
        <f t="shared" si="9"/>
        <v>19340.159051851864</v>
      </c>
      <c r="P39" s="194">
        <f t="shared" si="10"/>
        <v>19340.159051851864</v>
      </c>
      <c r="Q39" s="194">
        <f t="shared" si="11"/>
        <v>22736.896000000008</v>
      </c>
      <c r="R39" s="194">
        <f t="shared" si="12"/>
        <v>22736.896000000008</v>
      </c>
      <c r="S39" s="195">
        <f t="shared" si="13"/>
        <v>28.117847238601563</v>
      </c>
      <c r="T39" s="195">
        <f t="shared" si="14"/>
        <v>28.117847238601563</v>
      </c>
      <c r="U39" s="194">
        <f t="shared" si="15"/>
        <v>20.499999999999996</v>
      </c>
      <c r="V39" s="194">
        <f t="shared" si="16"/>
        <v>20.499999999999996</v>
      </c>
      <c r="W39" s="194" t="str">
        <f t="shared" si="17"/>
        <v>PLASTIC</v>
      </c>
      <c r="X39" s="194" t="str">
        <f t="shared" si="18"/>
        <v>PLASTIC</v>
      </c>
      <c r="Y39" s="194">
        <f t="shared" si="19"/>
        <v>1.1756312830231299</v>
      </c>
      <c r="Z39" s="194">
        <f t="shared" si="19"/>
        <v>1.1756312830231299</v>
      </c>
      <c r="AA39" s="194">
        <f t="shared" si="20"/>
        <v>233.37369005788523</v>
      </c>
      <c r="AB39" s="194">
        <f t="shared" si="21"/>
        <v>233.37369005788523</v>
      </c>
      <c r="AC39" s="218">
        <f t="shared" si="1"/>
        <v>248.18036363636367</v>
      </c>
      <c r="AD39" s="194">
        <f t="shared" si="22"/>
        <v>71.643499876516898</v>
      </c>
      <c r="AE39" s="194">
        <f t="shared" si="22"/>
        <v>71.643499876516898</v>
      </c>
      <c r="AF39" s="194">
        <f t="shared" si="23"/>
        <v>6.4076706909090921</v>
      </c>
      <c r="AG39" s="194">
        <f t="shared" si="23"/>
        <v>6.4076706909090921</v>
      </c>
      <c r="AH39" s="196">
        <f t="shared" si="24"/>
        <v>5061.2125029482813</v>
      </c>
      <c r="AI39" s="196">
        <f t="shared" si="24"/>
        <v>5061.2125029482813</v>
      </c>
      <c r="AJ39" s="197">
        <v>1000</v>
      </c>
      <c r="AK39" s="194">
        <f t="shared" si="25"/>
        <v>35.564600359132434</v>
      </c>
      <c r="AL39" s="194">
        <f t="shared" si="26"/>
        <v>35.564600359132434</v>
      </c>
      <c r="AM39" s="194">
        <f t="shared" si="27"/>
        <v>1560.6081668453191</v>
      </c>
      <c r="AN39" s="194">
        <f t="shared" si="28"/>
        <v>1560.6081668453191</v>
      </c>
      <c r="AO39" s="194">
        <f t="shared" si="29"/>
        <v>0.44569104613849975</v>
      </c>
      <c r="AP39" s="194">
        <f t="shared" si="29"/>
        <v>0.44569104613849975</v>
      </c>
      <c r="AQ39" s="198">
        <f t="shared" si="30"/>
        <v>0.6251178141485576</v>
      </c>
      <c r="AR39" s="198">
        <f t="shared" si="30"/>
        <v>0.6251178141485576</v>
      </c>
      <c r="AS39" s="194">
        <f t="shared" si="31"/>
        <v>265.00464441529471</v>
      </c>
      <c r="AT39" s="194">
        <f t="shared" si="31"/>
        <v>265.00464441529471</v>
      </c>
    </row>
    <row r="40" spans="1:46" ht="18" customHeight="1" x14ac:dyDescent="0.3">
      <c r="A40" s="190" t="str">
        <f t="shared" si="0"/>
        <v>SHS72*72*4</v>
      </c>
      <c r="B40" s="191" t="s">
        <v>530</v>
      </c>
      <c r="C40" s="191">
        <v>72</v>
      </c>
      <c r="D40" s="191">
        <v>72</v>
      </c>
      <c r="E40" s="13">
        <v>4</v>
      </c>
      <c r="F40" s="13">
        <v>4</v>
      </c>
      <c r="G40" s="194">
        <f t="shared" si="2"/>
        <v>64</v>
      </c>
      <c r="H40" s="194">
        <f t="shared" si="2"/>
        <v>64</v>
      </c>
      <c r="I40" s="194">
        <f t="shared" si="3"/>
        <v>8.5408000000000008</v>
      </c>
      <c r="J40" s="194">
        <f t="shared" si="4"/>
        <v>1088</v>
      </c>
      <c r="K40" s="194">
        <f t="shared" si="5"/>
        <v>544</v>
      </c>
      <c r="L40" s="194">
        <f t="shared" si="6"/>
        <v>544</v>
      </c>
      <c r="M40" s="194">
        <f t="shared" si="7"/>
        <v>841386.66666666674</v>
      </c>
      <c r="N40" s="194">
        <f t="shared" si="8"/>
        <v>841386.66666666674</v>
      </c>
      <c r="O40" s="194">
        <f t="shared" si="9"/>
        <v>23371.851851851854</v>
      </c>
      <c r="P40" s="194">
        <f t="shared" si="10"/>
        <v>23371.851851851854</v>
      </c>
      <c r="Q40" s="194">
        <f t="shared" si="11"/>
        <v>27776</v>
      </c>
      <c r="R40" s="194">
        <f t="shared" si="12"/>
        <v>27776</v>
      </c>
      <c r="S40" s="195">
        <f t="shared" si="13"/>
        <v>27.808871486152281</v>
      </c>
      <c r="T40" s="195">
        <f t="shared" si="14"/>
        <v>27.808871486152281</v>
      </c>
      <c r="U40" s="194">
        <f t="shared" si="15"/>
        <v>16</v>
      </c>
      <c r="V40" s="194">
        <f t="shared" si="16"/>
        <v>16</v>
      </c>
      <c r="W40" s="194" t="str">
        <f t="shared" si="17"/>
        <v>PLASTIC</v>
      </c>
      <c r="X40" s="194" t="str">
        <f t="shared" si="18"/>
        <v>PLASTIC</v>
      </c>
      <c r="Y40" s="194">
        <f t="shared" si="19"/>
        <v>1.1884381338742391</v>
      </c>
      <c r="Z40" s="194">
        <f t="shared" si="19"/>
        <v>1.1884381338742391</v>
      </c>
      <c r="AA40" s="194">
        <f t="shared" si="20"/>
        <v>287.89467418079818</v>
      </c>
      <c r="AB40" s="194">
        <f t="shared" si="21"/>
        <v>287.89467418079818</v>
      </c>
      <c r="AC40" s="218">
        <f t="shared" si="1"/>
        <v>306.61818181818177</v>
      </c>
      <c r="AD40" s="194">
        <f t="shared" si="22"/>
        <v>88.513044905580429</v>
      </c>
      <c r="AE40" s="194">
        <f t="shared" si="22"/>
        <v>88.513044905580429</v>
      </c>
      <c r="AF40" s="194">
        <f t="shared" si="23"/>
        <v>7.8277818181818173</v>
      </c>
      <c r="AG40" s="194">
        <f t="shared" si="23"/>
        <v>7.8277818181818173</v>
      </c>
      <c r="AH40" s="196">
        <f t="shared" si="24"/>
        <v>5005.5968675074109</v>
      </c>
      <c r="AI40" s="196">
        <f t="shared" si="24"/>
        <v>5005.5968675074109</v>
      </c>
      <c r="AJ40" s="197">
        <v>1000</v>
      </c>
      <c r="AK40" s="194">
        <f t="shared" si="25"/>
        <v>35.959747611403813</v>
      </c>
      <c r="AL40" s="194">
        <f t="shared" si="26"/>
        <v>35.959747611403813</v>
      </c>
      <c r="AM40" s="194">
        <f t="shared" si="27"/>
        <v>1526.4988140351538</v>
      </c>
      <c r="AN40" s="194">
        <f t="shared" si="28"/>
        <v>1526.4988140351538</v>
      </c>
      <c r="AO40" s="194">
        <f t="shared" si="29"/>
        <v>0.45064298122184621</v>
      </c>
      <c r="AP40" s="194">
        <f t="shared" si="29"/>
        <v>0.45064298122184621</v>
      </c>
      <c r="AQ40" s="198">
        <f t="shared" si="30"/>
        <v>0.62785706129055052</v>
      </c>
      <c r="AR40" s="198">
        <f t="shared" si="30"/>
        <v>0.62785706129055052</v>
      </c>
      <c r="AS40" s="194">
        <f t="shared" si="31"/>
        <v>264.60907553382185</v>
      </c>
      <c r="AT40" s="194">
        <f t="shared" si="31"/>
        <v>264.60907553382185</v>
      </c>
    </row>
    <row r="41" spans="1:46" ht="18" customHeight="1" x14ac:dyDescent="0.3">
      <c r="A41" s="190" t="str">
        <f t="shared" si="0"/>
        <v>SHS72*72*4.8</v>
      </c>
      <c r="B41" s="191" t="s">
        <v>530</v>
      </c>
      <c r="C41" s="191">
        <v>72</v>
      </c>
      <c r="D41" s="191">
        <v>72</v>
      </c>
      <c r="E41" s="13">
        <v>4.8</v>
      </c>
      <c r="F41" s="13">
        <v>4.8</v>
      </c>
      <c r="G41" s="194">
        <f t="shared" si="2"/>
        <v>62.4</v>
      </c>
      <c r="H41" s="194">
        <f t="shared" si="2"/>
        <v>62.4</v>
      </c>
      <c r="I41" s="194">
        <f t="shared" si="3"/>
        <v>10.128384000000002</v>
      </c>
      <c r="J41" s="194">
        <f t="shared" si="4"/>
        <v>1290.2400000000002</v>
      </c>
      <c r="K41" s="194">
        <f t="shared" si="5"/>
        <v>645.12000000000012</v>
      </c>
      <c r="L41" s="194">
        <f t="shared" si="6"/>
        <v>645.12000000000012</v>
      </c>
      <c r="M41" s="194">
        <f t="shared" si="7"/>
        <v>976040.75520000025</v>
      </c>
      <c r="N41" s="194">
        <f t="shared" si="8"/>
        <v>976040.75520000025</v>
      </c>
      <c r="O41" s="194">
        <f t="shared" si="9"/>
        <v>27112.243200000004</v>
      </c>
      <c r="P41" s="194">
        <f t="shared" si="10"/>
        <v>27112.243200000004</v>
      </c>
      <c r="Q41" s="194">
        <f t="shared" si="11"/>
        <v>32569.344000000005</v>
      </c>
      <c r="R41" s="194">
        <f t="shared" si="12"/>
        <v>32569.344000000005</v>
      </c>
      <c r="S41" s="195">
        <f t="shared" si="13"/>
        <v>27.504181500273734</v>
      </c>
      <c r="T41" s="195">
        <f t="shared" si="14"/>
        <v>27.504181500273734</v>
      </c>
      <c r="U41" s="194">
        <f t="shared" si="15"/>
        <v>13</v>
      </c>
      <c r="V41" s="194">
        <f t="shared" si="16"/>
        <v>13</v>
      </c>
      <c r="W41" s="194" t="str">
        <f t="shared" si="17"/>
        <v>PLASTIC</v>
      </c>
      <c r="X41" s="194" t="str">
        <f t="shared" si="18"/>
        <v>PLASTIC</v>
      </c>
      <c r="Y41" s="194">
        <f t="shared" si="19"/>
        <v>1.2012781000725163</v>
      </c>
      <c r="Z41" s="194">
        <f t="shared" si="19"/>
        <v>1.2012781000725163</v>
      </c>
      <c r="AA41" s="194">
        <f t="shared" si="20"/>
        <v>340.89042531653894</v>
      </c>
      <c r="AB41" s="194">
        <f t="shared" si="21"/>
        <v>340.89042531653894</v>
      </c>
      <c r="AC41" s="218">
        <f t="shared" si="1"/>
        <v>363.61309090909094</v>
      </c>
      <c r="AD41" s="194">
        <f t="shared" si="22"/>
        <v>104.96605795861777</v>
      </c>
      <c r="AE41" s="194">
        <f t="shared" si="22"/>
        <v>104.96605795861777</v>
      </c>
      <c r="AF41" s="194">
        <f t="shared" si="23"/>
        <v>9.1786333090909089</v>
      </c>
      <c r="AG41" s="194">
        <f t="shared" si="23"/>
        <v>9.1786333090909089</v>
      </c>
      <c r="AH41" s="196">
        <f t="shared" si="24"/>
        <v>4950.7526700492726</v>
      </c>
      <c r="AI41" s="196">
        <f t="shared" si="24"/>
        <v>4950.7526700492726</v>
      </c>
      <c r="AJ41" s="197">
        <v>1000</v>
      </c>
      <c r="AK41" s="194">
        <f t="shared" si="25"/>
        <v>36.35810794769688</v>
      </c>
      <c r="AL41" s="194">
        <f t="shared" si="26"/>
        <v>36.35810794769688</v>
      </c>
      <c r="AM41" s="194">
        <f t="shared" si="27"/>
        <v>1493.2316674672156</v>
      </c>
      <c r="AN41" s="194">
        <f t="shared" si="28"/>
        <v>1493.2316674672156</v>
      </c>
      <c r="AO41" s="194">
        <f t="shared" si="29"/>
        <v>0.45563518226529054</v>
      </c>
      <c r="AP41" s="194">
        <f t="shared" si="29"/>
        <v>0.45563518226529054</v>
      </c>
      <c r="AQ41" s="198">
        <f t="shared" si="30"/>
        <v>0.63064340379681783</v>
      </c>
      <c r="AR41" s="198">
        <f t="shared" si="30"/>
        <v>0.63064340379681783</v>
      </c>
      <c r="AS41" s="194">
        <f t="shared" si="31"/>
        <v>264.20698886760516</v>
      </c>
      <c r="AT41" s="194">
        <f t="shared" si="31"/>
        <v>264.20698886760516</v>
      </c>
    </row>
    <row r="42" spans="1:46" ht="18" customHeight="1" x14ac:dyDescent="0.3">
      <c r="A42" s="190" t="str">
        <f t="shared" si="0"/>
        <v>SHS75*75*3.2</v>
      </c>
      <c r="B42" s="191" t="s">
        <v>530</v>
      </c>
      <c r="C42" s="191">
        <v>75</v>
      </c>
      <c r="D42" s="191">
        <v>75</v>
      </c>
      <c r="E42" s="13">
        <v>3.2</v>
      </c>
      <c r="F42" s="13">
        <v>3.2</v>
      </c>
      <c r="G42" s="194">
        <f t="shared" si="2"/>
        <v>68.599999999999994</v>
      </c>
      <c r="H42" s="194">
        <f t="shared" si="2"/>
        <v>68.599999999999994</v>
      </c>
      <c r="I42" s="194">
        <f t="shared" si="3"/>
        <v>7.2144640000000066</v>
      </c>
      <c r="J42" s="194">
        <f t="shared" si="4"/>
        <v>919.04000000000087</v>
      </c>
      <c r="K42" s="194">
        <f t="shared" si="5"/>
        <v>459.52000000000038</v>
      </c>
      <c r="L42" s="194">
        <f t="shared" si="6"/>
        <v>459.52000000000038</v>
      </c>
      <c r="M42" s="194">
        <f t="shared" si="7"/>
        <v>791213.78986666724</v>
      </c>
      <c r="N42" s="194">
        <f t="shared" si="8"/>
        <v>791213.78986666724</v>
      </c>
      <c r="O42" s="194">
        <f t="shared" si="9"/>
        <v>21099.034396444462</v>
      </c>
      <c r="P42" s="194">
        <f t="shared" si="10"/>
        <v>21099.034396444462</v>
      </c>
      <c r="Q42" s="194">
        <f t="shared" si="11"/>
        <v>24761.536000000022</v>
      </c>
      <c r="R42" s="194">
        <f t="shared" si="12"/>
        <v>24761.536000000022</v>
      </c>
      <c r="S42" s="195">
        <f t="shared" si="13"/>
        <v>29.341324669028378</v>
      </c>
      <c r="T42" s="195">
        <f t="shared" si="14"/>
        <v>29.341324669028378</v>
      </c>
      <c r="U42" s="194">
        <f t="shared" si="15"/>
        <v>21.437499999999996</v>
      </c>
      <c r="V42" s="194">
        <f t="shared" si="16"/>
        <v>21.437499999999996</v>
      </c>
      <c r="W42" s="194" t="str">
        <f t="shared" si="17"/>
        <v>PLASTIC</v>
      </c>
      <c r="X42" s="194" t="str">
        <f t="shared" si="18"/>
        <v>PLASTIC</v>
      </c>
      <c r="Y42" s="194">
        <f t="shared" si="19"/>
        <v>1.1735862189111721</v>
      </c>
      <c r="Z42" s="194">
        <f t="shared" si="19"/>
        <v>1.1735862189111721</v>
      </c>
      <c r="AA42" s="194">
        <f t="shared" si="20"/>
        <v>244.8885512015319</v>
      </c>
      <c r="AB42" s="194">
        <f t="shared" si="21"/>
        <v>244.8885512015319</v>
      </c>
      <c r="AC42" s="218">
        <f t="shared" si="1"/>
        <v>259.00218181818201</v>
      </c>
      <c r="AD42" s="194">
        <f t="shared" si="22"/>
        <v>74.767489696713895</v>
      </c>
      <c r="AE42" s="194">
        <f t="shared" si="22"/>
        <v>74.767489696713895</v>
      </c>
      <c r="AF42" s="194">
        <f t="shared" si="23"/>
        <v>6.9782510545454599</v>
      </c>
      <c r="AG42" s="194">
        <f t="shared" si="23"/>
        <v>6.9782510545454599</v>
      </c>
      <c r="AH42" s="196">
        <f t="shared" si="24"/>
        <v>5281.4384404251077</v>
      </c>
      <c r="AI42" s="196">
        <f t="shared" si="24"/>
        <v>5281.4384404251077</v>
      </c>
      <c r="AJ42" s="197">
        <v>1000</v>
      </c>
      <c r="AK42" s="194">
        <f t="shared" si="25"/>
        <v>34.081624169326041</v>
      </c>
      <c r="AL42" s="194">
        <f t="shared" si="26"/>
        <v>34.081624169326041</v>
      </c>
      <c r="AM42" s="194">
        <f t="shared" si="27"/>
        <v>1699.3748047246352</v>
      </c>
      <c r="AN42" s="194">
        <f t="shared" si="28"/>
        <v>1699.3748047246352</v>
      </c>
      <c r="AO42" s="194">
        <f t="shared" si="29"/>
        <v>0.42710657723517981</v>
      </c>
      <c r="AP42" s="194">
        <f t="shared" si="29"/>
        <v>0.42710657723517981</v>
      </c>
      <c r="AQ42" s="198">
        <f t="shared" si="30"/>
        <v>0.61505620476846912</v>
      </c>
      <c r="AR42" s="198">
        <f t="shared" si="30"/>
        <v>0.61505620476846912</v>
      </c>
      <c r="AS42" s="194">
        <f t="shared" si="31"/>
        <v>266.46125435403428</v>
      </c>
      <c r="AT42" s="194">
        <f t="shared" si="31"/>
        <v>266.46125435403428</v>
      </c>
    </row>
    <row r="43" spans="1:46" ht="18" customHeight="1" x14ac:dyDescent="0.3">
      <c r="A43" s="190" t="str">
        <f t="shared" si="0"/>
        <v>SHS75*75*4</v>
      </c>
      <c r="B43" s="191" t="s">
        <v>530</v>
      </c>
      <c r="C43" s="191">
        <v>75</v>
      </c>
      <c r="D43" s="191">
        <v>75</v>
      </c>
      <c r="E43" s="13">
        <v>4</v>
      </c>
      <c r="F43" s="13">
        <v>4</v>
      </c>
      <c r="G43" s="194">
        <f t="shared" si="2"/>
        <v>67</v>
      </c>
      <c r="H43" s="194">
        <f t="shared" si="2"/>
        <v>67</v>
      </c>
      <c r="I43" s="194">
        <f t="shared" si="3"/>
        <v>8.9176000000000002</v>
      </c>
      <c r="J43" s="194">
        <f t="shared" si="4"/>
        <v>1136</v>
      </c>
      <c r="K43" s="194">
        <f t="shared" si="5"/>
        <v>568</v>
      </c>
      <c r="L43" s="194">
        <f t="shared" si="6"/>
        <v>568</v>
      </c>
      <c r="M43" s="194">
        <f t="shared" si="7"/>
        <v>957458.66666666674</v>
      </c>
      <c r="N43" s="194">
        <f t="shared" si="8"/>
        <v>957458.66666666674</v>
      </c>
      <c r="O43" s="194">
        <f t="shared" si="9"/>
        <v>25532.231111111112</v>
      </c>
      <c r="P43" s="194">
        <f t="shared" si="10"/>
        <v>25532.231111111112</v>
      </c>
      <c r="Q43" s="194">
        <f t="shared" si="11"/>
        <v>30278</v>
      </c>
      <c r="R43" s="194">
        <f t="shared" si="12"/>
        <v>30278</v>
      </c>
      <c r="S43" s="195">
        <f t="shared" si="13"/>
        <v>29.031591987580242</v>
      </c>
      <c r="T43" s="195">
        <f t="shared" si="14"/>
        <v>29.031591987580242</v>
      </c>
      <c r="U43" s="194">
        <f t="shared" si="15"/>
        <v>16.75</v>
      </c>
      <c r="V43" s="194">
        <f t="shared" si="16"/>
        <v>16.75</v>
      </c>
      <c r="W43" s="194" t="str">
        <f t="shared" si="17"/>
        <v>PLASTIC</v>
      </c>
      <c r="X43" s="194" t="str">
        <f t="shared" si="18"/>
        <v>PLASTIC</v>
      </c>
      <c r="Y43" s="194">
        <f t="shared" si="19"/>
        <v>1.1858736460686206</v>
      </c>
      <c r="Z43" s="194">
        <f t="shared" si="19"/>
        <v>1.1858736460686206</v>
      </c>
      <c r="AA43" s="194">
        <f t="shared" si="20"/>
        <v>302.29878273392308</v>
      </c>
      <c r="AB43" s="194">
        <f t="shared" si="21"/>
        <v>302.29878273392308</v>
      </c>
      <c r="AC43" s="218">
        <f t="shared" si="1"/>
        <v>320.14545454545453</v>
      </c>
      <c r="AD43" s="194">
        <f t="shared" si="22"/>
        <v>92.418032180826629</v>
      </c>
      <c r="AE43" s="194">
        <f t="shared" si="22"/>
        <v>92.418032180826629</v>
      </c>
      <c r="AF43" s="194">
        <f t="shared" si="23"/>
        <v>8.5328909090909075</v>
      </c>
      <c r="AG43" s="194">
        <f t="shared" si="23"/>
        <v>8.5328909090909075</v>
      </c>
      <c r="AH43" s="196">
        <f t="shared" si="24"/>
        <v>5225.6865577644439</v>
      </c>
      <c r="AI43" s="196">
        <f t="shared" si="24"/>
        <v>5225.6865577644439</v>
      </c>
      <c r="AJ43" s="197">
        <v>1000</v>
      </c>
      <c r="AK43" s="194">
        <f t="shared" si="25"/>
        <v>34.445234709409029</v>
      </c>
      <c r="AL43" s="194">
        <f t="shared" si="26"/>
        <v>34.445234709409029</v>
      </c>
      <c r="AM43" s="194">
        <f t="shared" si="27"/>
        <v>1663.686315210296</v>
      </c>
      <c r="AN43" s="194">
        <f t="shared" si="28"/>
        <v>1663.686315210296</v>
      </c>
      <c r="AO43" s="194">
        <f t="shared" si="29"/>
        <v>0.43166329825439853</v>
      </c>
      <c r="AP43" s="194">
        <f t="shared" si="29"/>
        <v>0.43166329825439853</v>
      </c>
      <c r="AQ43" s="198">
        <f t="shared" si="30"/>
        <v>0.61749124784664478</v>
      </c>
      <c r="AR43" s="198">
        <f t="shared" si="30"/>
        <v>0.61749124784664478</v>
      </c>
      <c r="AS43" s="194">
        <f t="shared" si="31"/>
        <v>266.10808339253788</v>
      </c>
      <c r="AT43" s="194">
        <f t="shared" si="31"/>
        <v>266.10808339253788</v>
      </c>
    </row>
    <row r="44" spans="1:46" ht="18" customHeight="1" x14ac:dyDescent="0.3">
      <c r="A44" s="190" t="str">
        <f t="shared" si="0"/>
        <v>SHS75*75*4.9</v>
      </c>
      <c r="B44" s="191" t="s">
        <v>530</v>
      </c>
      <c r="C44" s="191">
        <v>75</v>
      </c>
      <c r="D44" s="191">
        <v>75</v>
      </c>
      <c r="E44" s="13">
        <v>4.9000000000000004</v>
      </c>
      <c r="F44" s="13">
        <v>4.9000000000000004</v>
      </c>
      <c r="G44" s="194">
        <f t="shared" si="2"/>
        <v>65.2</v>
      </c>
      <c r="H44" s="194">
        <f t="shared" si="2"/>
        <v>65.2</v>
      </c>
      <c r="I44" s="194">
        <f t="shared" si="3"/>
        <v>10.785586</v>
      </c>
      <c r="J44" s="194">
        <f t="shared" si="4"/>
        <v>1373.96</v>
      </c>
      <c r="K44" s="194">
        <f t="shared" si="5"/>
        <v>686.98</v>
      </c>
      <c r="L44" s="194">
        <f t="shared" si="6"/>
        <v>686.98</v>
      </c>
      <c r="M44" s="194">
        <f t="shared" si="7"/>
        <v>1130773.6598666664</v>
      </c>
      <c r="N44" s="194">
        <f t="shared" si="8"/>
        <v>1130773.6598666664</v>
      </c>
      <c r="O44" s="194">
        <f t="shared" si="9"/>
        <v>30153.964263111106</v>
      </c>
      <c r="P44" s="194">
        <f t="shared" si="10"/>
        <v>30153.964263111106</v>
      </c>
      <c r="Q44" s="194">
        <f t="shared" si="11"/>
        <v>36176.797999999995</v>
      </c>
      <c r="R44" s="194">
        <f t="shared" si="12"/>
        <v>36176.797999999995</v>
      </c>
      <c r="S44" s="195">
        <f t="shared" si="13"/>
        <v>28.688034671851138</v>
      </c>
      <c r="T44" s="195">
        <f t="shared" si="14"/>
        <v>28.688034671851138</v>
      </c>
      <c r="U44" s="194">
        <f t="shared" si="15"/>
        <v>13.306122448979592</v>
      </c>
      <c r="V44" s="194">
        <f t="shared" si="16"/>
        <v>13.306122448979592</v>
      </c>
      <c r="W44" s="194" t="str">
        <f t="shared" si="17"/>
        <v>PLASTIC</v>
      </c>
      <c r="X44" s="194" t="str">
        <f t="shared" si="18"/>
        <v>PLASTIC</v>
      </c>
      <c r="Y44" s="194">
        <f t="shared" si="19"/>
        <v>1.1997360507671933</v>
      </c>
      <c r="Z44" s="194">
        <f t="shared" si="19"/>
        <v>1.1997360507671933</v>
      </c>
      <c r="AA44" s="194">
        <f t="shared" si="20"/>
        <v>365.06713035873929</v>
      </c>
      <c r="AB44" s="194">
        <f t="shared" si="21"/>
        <v>365.06713035873929</v>
      </c>
      <c r="AC44" s="218">
        <f t="shared" si="1"/>
        <v>387.20690909090911</v>
      </c>
      <c r="AD44" s="194">
        <f t="shared" si="22"/>
        <v>111.77700659785967</v>
      </c>
      <c r="AE44" s="194">
        <f t="shared" si="22"/>
        <v>111.77700659785967</v>
      </c>
      <c r="AF44" s="194">
        <f t="shared" si="23"/>
        <v>10.195279436363634</v>
      </c>
      <c r="AG44" s="194">
        <f t="shared" si="23"/>
        <v>10.195279436363634</v>
      </c>
      <c r="AH44" s="196">
        <f t="shared" si="24"/>
        <v>5163.8462409332051</v>
      </c>
      <c r="AI44" s="196">
        <f t="shared" si="24"/>
        <v>5163.8462409332051</v>
      </c>
      <c r="AJ44" s="197">
        <v>1000</v>
      </c>
      <c r="AK44" s="194">
        <f t="shared" si="25"/>
        <v>34.857738128056766</v>
      </c>
      <c r="AL44" s="194">
        <f t="shared" si="26"/>
        <v>34.857738128056766</v>
      </c>
      <c r="AM44" s="194">
        <f t="shared" si="27"/>
        <v>1624.5434641555755</v>
      </c>
      <c r="AN44" s="194">
        <f t="shared" si="28"/>
        <v>1624.5434641555755</v>
      </c>
      <c r="AO44" s="194">
        <f t="shared" si="29"/>
        <v>0.43683273860621757</v>
      </c>
      <c r="AP44" s="194">
        <f t="shared" si="29"/>
        <v>0.43683273860621757</v>
      </c>
      <c r="AQ44" s="198">
        <f t="shared" si="30"/>
        <v>0.62027885831275686</v>
      </c>
      <c r="AR44" s="198">
        <f t="shared" si="30"/>
        <v>0.62027885831275686</v>
      </c>
      <c r="AS44" s="194">
        <f t="shared" si="31"/>
        <v>265.70433663188106</v>
      </c>
      <c r="AT44" s="194">
        <f t="shared" si="31"/>
        <v>265.70433663188106</v>
      </c>
    </row>
    <row r="45" spans="1:46" ht="18" customHeight="1" x14ac:dyDescent="0.3">
      <c r="A45" s="190" t="str">
        <f t="shared" si="0"/>
        <v>SHS88.9*88.9*3.6</v>
      </c>
      <c r="B45" s="191" t="s">
        <v>530</v>
      </c>
      <c r="C45" s="191">
        <v>88.9</v>
      </c>
      <c r="D45" s="191">
        <v>88.9</v>
      </c>
      <c r="E45" s="13">
        <v>3.6</v>
      </c>
      <c r="F45" s="13">
        <v>3.6</v>
      </c>
      <c r="G45" s="194">
        <f t="shared" si="2"/>
        <v>81.7</v>
      </c>
      <c r="H45" s="194">
        <f t="shared" si="2"/>
        <v>81.7</v>
      </c>
      <c r="I45" s="194">
        <f t="shared" si="3"/>
        <v>9.6423120000000058</v>
      </c>
      <c r="J45" s="194">
        <f t="shared" si="4"/>
        <v>1228.3200000000006</v>
      </c>
      <c r="K45" s="194">
        <f t="shared" si="5"/>
        <v>614.16000000000031</v>
      </c>
      <c r="L45" s="194">
        <f t="shared" si="6"/>
        <v>614.16000000000031</v>
      </c>
      <c r="M45" s="194">
        <f t="shared" si="7"/>
        <v>1492214.3160000015</v>
      </c>
      <c r="N45" s="194">
        <f t="shared" si="8"/>
        <v>1492214.3160000015</v>
      </c>
      <c r="O45" s="194">
        <f t="shared" si="9"/>
        <v>33570.625781777315</v>
      </c>
      <c r="P45" s="194">
        <f t="shared" si="10"/>
        <v>33570.625781777315</v>
      </c>
      <c r="Q45" s="194">
        <f t="shared" si="11"/>
        <v>39314.214000000036</v>
      </c>
      <c r="R45" s="194">
        <f t="shared" si="12"/>
        <v>39314.214000000036</v>
      </c>
      <c r="S45" s="195">
        <f t="shared" si="13"/>
        <v>34.854578847931407</v>
      </c>
      <c r="T45" s="195">
        <f t="shared" si="14"/>
        <v>34.854578847931407</v>
      </c>
      <c r="U45" s="194">
        <f t="shared" si="15"/>
        <v>22.694444444444446</v>
      </c>
      <c r="V45" s="194">
        <f t="shared" si="16"/>
        <v>22.694444444444446</v>
      </c>
      <c r="W45" s="194" t="str">
        <f t="shared" si="17"/>
        <v>PLASTIC</v>
      </c>
      <c r="X45" s="194" t="str">
        <f t="shared" si="18"/>
        <v>PLASTIC</v>
      </c>
      <c r="Y45" s="194">
        <f t="shared" si="19"/>
        <v>1.1710896977482153</v>
      </c>
      <c r="Z45" s="194">
        <f t="shared" si="19"/>
        <v>1.1710896977482153</v>
      </c>
      <c r="AA45" s="194">
        <f t="shared" si="20"/>
        <v>333.40358272318826</v>
      </c>
      <c r="AB45" s="194">
        <f t="shared" si="21"/>
        <v>333.40358272318826</v>
      </c>
      <c r="AC45" s="218">
        <f t="shared" si="1"/>
        <v>346.16290909090924</v>
      </c>
      <c r="AD45" s="194">
        <f t="shared" si="22"/>
        <v>99.928624373550207</v>
      </c>
      <c r="AE45" s="194">
        <f t="shared" si="22"/>
        <v>99.928624373550207</v>
      </c>
      <c r="AF45" s="194">
        <f t="shared" si="23"/>
        <v>11.079460309090917</v>
      </c>
      <c r="AG45" s="194">
        <f t="shared" si="23"/>
        <v>11.079460309090917</v>
      </c>
      <c r="AH45" s="196">
        <f t="shared" si="24"/>
        <v>6273.8241926276532</v>
      </c>
      <c r="AI45" s="196">
        <f t="shared" si="24"/>
        <v>6273.8241926276532</v>
      </c>
      <c r="AJ45" s="197">
        <v>1000</v>
      </c>
      <c r="AK45" s="194">
        <f t="shared" si="25"/>
        <v>28.690635005602694</v>
      </c>
      <c r="AL45" s="194">
        <f t="shared" si="26"/>
        <v>28.690635005602694</v>
      </c>
      <c r="AM45" s="194">
        <f t="shared" si="27"/>
        <v>2398.0013319920145</v>
      </c>
      <c r="AN45" s="194">
        <f t="shared" si="28"/>
        <v>2398.0013319920145</v>
      </c>
      <c r="AO45" s="194">
        <f t="shared" si="29"/>
        <v>0.35954738703373007</v>
      </c>
      <c r="AP45" s="194">
        <f t="shared" si="29"/>
        <v>0.35954738703373007</v>
      </c>
      <c r="AQ45" s="198">
        <f t="shared" si="30"/>
        <v>0.5813896373999331</v>
      </c>
      <c r="AR45" s="198">
        <f t="shared" si="30"/>
        <v>0.5813896373999331</v>
      </c>
      <c r="AS45" s="194">
        <f t="shared" si="31"/>
        <v>271.43055777255773</v>
      </c>
      <c r="AT45" s="194">
        <f t="shared" si="31"/>
        <v>271.43055777255773</v>
      </c>
    </row>
    <row r="46" spans="1:46" ht="18" customHeight="1" x14ac:dyDescent="0.3">
      <c r="A46" s="190" t="str">
        <f t="shared" si="0"/>
        <v>SHS88.9*88.9*4.5</v>
      </c>
      <c r="B46" s="191" t="s">
        <v>530</v>
      </c>
      <c r="C46" s="191">
        <v>88.9</v>
      </c>
      <c r="D46" s="191">
        <v>88.9</v>
      </c>
      <c r="E46" s="13">
        <v>4.5</v>
      </c>
      <c r="F46" s="13">
        <v>4.5</v>
      </c>
      <c r="G46" s="194">
        <f t="shared" si="2"/>
        <v>79.900000000000006</v>
      </c>
      <c r="H46" s="194">
        <f t="shared" si="2"/>
        <v>79.900000000000006</v>
      </c>
      <c r="I46" s="194">
        <f t="shared" si="3"/>
        <v>11.925719999999998</v>
      </c>
      <c r="J46" s="194">
        <f t="shared" si="4"/>
        <v>1519.1999999999998</v>
      </c>
      <c r="K46" s="194">
        <f t="shared" si="5"/>
        <v>759.6</v>
      </c>
      <c r="L46" s="194">
        <f t="shared" si="6"/>
        <v>759.6</v>
      </c>
      <c r="M46" s="194">
        <f t="shared" si="7"/>
        <v>1808762.0520000006</v>
      </c>
      <c r="N46" s="194">
        <f t="shared" si="8"/>
        <v>1808762.0520000006</v>
      </c>
      <c r="O46" s="194">
        <f t="shared" si="9"/>
        <v>40692.059662542189</v>
      </c>
      <c r="P46" s="194">
        <f t="shared" si="10"/>
        <v>40692.059662542189</v>
      </c>
      <c r="Q46" s="194">
        <f t="shared" si="11"/>
        <v>48128.242500000008</v>
      </c>
      <c r="R46" s="194">
        <f t="shared" si="12"/>
        <v>48128.242500000008</v>
      </c>
      <c r="S46" s="195">
        <f t="shared" si="13"/>
        <v>34.505096241956302</v>
      </c>
      <c r="T46" s="195">
        <f t="shared" si="14"/>
        <v>34.505096241956302</v>
      </c>
      <c r="U46" s="194">
        <f t="shared" si="15"/>
        <v>17.755555555555556</v>
      </c>
      <c r="V46" s="194">
        <f t="shared" si="16"/>
        <v>17.755555555555556</v>
      </c>
      <c r="W46" s="194" t="str">
        <f t="shared" si="17"/>
        <v>PLASTIC</v>
      </c>
      <c r="X46" s="194" t="str">
        <f t="shared" si="18"/>
        <v>PLASTIC</v>
      </c>
      <c r="Y46" s="194">
        <f t="shared" si="19"/>
        <v>1.182742847108891</v>
      </c>
      <c r="Z46" s="194">
        <f t="shared" si="19"/>
        <v>1.182742847108891</v>
      </c>
      <c r="AA46" s="194">
        <f t="shared" si="20"/>
        <v>411.96775093003311</v>
      </c>
      <c r="AB46" s="194">
        <f t="shared" si="21"/>
        <v>411.96775093003311</v>
      </c>
      <c r="AC46" s="218">
        <f t="shared" si="1"/>
        <v>428.13818181818169</v>
      </c>
      <c r="AD46" s="194">
        <f t="shared" si="22"/>
        <v>123.5928472615421</v>
      </c>
      <c r="AE46" s="194">
        <f t="shared" si="22"/>
        <v>123.5928472615421</v>
      </c>
      <c r="AF46" s="194">
        <f t="shared" si="23"/>
        <v>13.563413795454547</v>
      </c>
      <c r="AG46" s="194">
        <f t="shared" si="23"/>
        <v>13.563413795454547</v>
      </c>
      <c r="AH46" s="196">
        <f t="shared" si="24"/>
        <v>6210.9173235521348</v>
      </c>
      <c r="AI46" s="196">
        <f t="shared" si="24"/>
        <v>6210.9173235521348</v>
      </c>
      <c r="AJ46" s="197">
        <v>1000</v>
      </c>
      <c r="AK46" s="194">
        <f t="shared" si="25"/>
        <v>28.981226221999489</v>
      </c>
      <c r="AL46" s="194">
        <f t="shared" si="26"/>
        <v>28.981226221999489</v>
      </c>
      <c r="AM46" s="194">
        <f t="shared" si="27"/>
        <v>2350.1534898555324</v>
      </c>
      <c r="AN46" s="194">
        <f t="shared" si="28"/>
        <v>2350.1534898555324</v>
      </c>
      <c r="AO46" s="194">
        <f t="shared" si="29"/>
        <v>0.36318903918015411</v>
      </c>
      <c r="AP46" s="194">
        <f t="shared" si="29"/>
        <v>0.36318903918015411</v>
      </c>
      <c r="AQ46" s="198">
        <f t="shared" si="30"/>
        <v>0.58308798820421792</v>
      </c>
      <c r="AR46" s="198">
        <f t="shared" si="30"/>
        <v>0.58308798820421792</v>
      </c>
      <c r="AS46" s="194">
        <f t="shared" si="31"/>
        <v>271.17413831624089</v>
      </c>
      <c r="AT46" s="194">
        <f t="shared" si="31"/>
        <v>271.17413831624089</v>
      </c>
    </row>
    <row r="47" spans="1:46" ht="18" customHeight="1" x14ac:dyDescent="0.3">
      <c r="A47" s="190" t="str">
        <f t="shared" si="0"/>
        <v>SHS88.9*88.9*4.9</v>
      </c>
      <c r="B47" s="191" t="s">
        <v>530</v>
      </c>
      <c r="C47" s="191">
        <v>88.9</v>
      </c>
      <c r="D47" s="191">
        <v>88.9</v>
      </c>
      <c r="E47" s="13">
        <v>4.9000000000000004</v>
      </c>
      <c r="F47" s="13">
        <v>4.9000000000000004</v>
      </c>
      <c r="G47" s="194">
        <f t="shared" si="2"/>
        <v>79.100000000000009</v>
      </c>
      <c r="H47" s="194">
        <f t="shared" si="2"/>
        <v>79.100000000000009</v>
      </c>
      <c r="I47" s="194">
        <f t="shared" si="3"/>
        <v>12.924239999999996</v>
      </c>
      <c r="J47" s="194">
        <f t="shared" si="4"/>
        <v>1646.3999999999996</v>
      </c>
      <c r="K47" s="194">
        <f t="shared" si="5"/>
        <v>823.1999999999997</v>
      </c>
      <c r="L47" s="194">
        <f t="shared" si="6"/>
        <v>823.1999999999997</v>
      </c>
      <c r="M47" s="194">
        <f t="shared" si="7"/>
        <v>1942754.7440000004</v>
      </c>
      <c r="N47" s="194">
        <f t="shared" si="8"/>
        <v>1942754.7440000004</v>
      </c>
      <c r="O47" s="194">
        <f t="shared" si="9"/>
        <v>43706.51842519686</v>
      </c>
      <c r="P47" s="194">
        <f t="shared" si="10"/>
        <v>43706.51842519686</v>
      </c>
      <c r="Q47" s="194">
        <f t="shared" si="11"/>
        <v>51920.424500000008</v>
      </c>
      <c r="R47" s="194">
        <f t="shared" si="12"/>
        <v>51920.424500000008</v>
      </c>
      <c r="S47" s="195">
        <f t="shared" si="13"/>
        <v>34.351152333898021</v>
      </c>
      <c r="T47" s="195">
        <f t="shared" si="14"/>
        <v>34.351152333898021</v>
      </c>
      <c r="U47" s="194">
        <f t="shared" si="15"/>
        <v>16.142857142857142</v>
      </c>
      <c r="V47" s="194">
        <f t="shared" si="16"/>
        <v>16.142857142857142</v>
      </c>
      <c r="W47" s="194" t="str">
        <f t="shared" si="17"/>
        <v>PLASTIC</v>
      </c>
      <c r="X47" s="194" t="str">
        <f t="shared" si="18"/>
        <v>PLASTIC</v>
      </c>
      <c r="Y47" s="194">
        <f t="shared" si="19"/>
        <v>1.1879332047200497</v>
      </c>
      <c r="Z47" s="194">
        <f t="shared" si="19"/>
        <v>1.1879332047200497</v>
      </c>
      <c r="AA47" s="194">
        <f t="shared" si="20"/>
        <v>446.27179004506564</v>
      </c>
      <c r="AB47" s="194">
        <f t="shared" si="21"/>
        <v>446.27179004506564</v>
      </c>
      <c r="AC47" s="218">
        <f t="shared" si="1"/>
        <v>463.98545454545439</v>
      </c>
      <c r="AD47" s="194">
        <f t="shared" si="22"/>
        <v>133.94106354094447</v>
      </c>
      <c r="AE47" s="194">
        <f t="shared" si="22"/>
        <v>133.94106354094447</v>
      </c>
      <c r="AF47" s="194">
        <f t="shared" si="23"/>
        <v>14.632119631818183</v>
      </c>
      <c r="AG47" s="194">
        <f t="shared" si="23"/>
        <v>14.632119631818183</v>
      </c>
      <c r="AH47" s="196">
        <f t="shared" si="24"/>
        <v>6183.2074201016439</v>
      </c>
      <c r="AI47" s="196">
        <f t="shared" si="24"/>
        <v>6183.2074201016439</v>
      </c>
      <c r="AJ47" s="197">
        <v>1000</v>
      </c>
      <c r="AK47" s="194">
        <f t="shared" si="25"/>
        <v>29.111104928296427</v>
      </c>
      <c r="AL47" s="194">
        <f t="shared" si="26"/>
        <v>29.111104928296427</v>
      </c>
      <c r="AM47" s="194">
        <f t="shared" si="27"/>
        <v>2329.2299285252238</v>
      </c>
      <c r="AN47" s="194">
        <f t="shared" si="28"/>
        <v>2329.2299285252238</v>
      </c>
      <c r="AO47" s="194">
        <f t="shared" si="29"/>
        <v>0.36481666260052337</v>
      </c>
      <c r="AP47" s="194">
        <f t="shared" si="29"/>
        <v>0.36481666260052337</v>
      </c>
      <c r="AQ47" s="198">
        <f t="shared" si="30"/>
        <v>0.58385134822854701</v>
      </c>
      <c r="AR47" s="198">
        <f t="shared" si="30"/>
        <v>0.58385134822854701</v>
      </c>
      <c r="AS47" s="194">
        <f t="shared" si="31"/>
        <v>271.0591533315511</v>
      </c>
      <c r="AT47" s="194">
        <f t="shared" si="31"/>
        <v>271.0591533315511</v>
      </c>
    </row>
    <row r="48" spans="1:46" ht="18" customHeight="1" x14ac:dyDescent="0.3">
      <c r="A48" s="190" t="str">
        <f t="shared" si="0"/>
        <v>SHS91.5*91.5*3.6</v>
      </c>
      <c r="B48" s="191" t="s">
        <v>530</v>
      </c>
      <c r="C48" s="191">
        <v>91.5</v>
      </c>
      <c r="D48" s="191">
        <v>91.5</v>
      </c>
      <c r="E48" s="13">
        <v>3.6</v>
      </c>
      <c r="F48" s="13">
        <v>3.6</v>
      </c>
      <c r="G48" s="194">
        <f t="shared" si="2"/>
        <v>84.3</v>
      </c>
      <c r="H48" s="194">
        <f t="shared" si="2"/>
        <v>84.3</v>
      </c>
      <c r="I48" s="194">
        <f t="shared" si="3"/>
        <v>9.9362160000000017</v>
      </c>
      <c r="J48" s="194">
        <f t="shared" si="4"/>
        <v>1265.7600000000002</v>
      </c>
      <c r="K48" s="194">
        <f t="shared" si="5"/>
        <v>632.88000000000011</v>
      </c>
      <c r="L48" s="194">
        <f t="shared" si="6"/>
        <v>632.88000000000011</v>
      </c>
      <c r="M48" s="194">
        <f t="shared" si="7"/>
        <v>1632697.4952000007</v>
      </c>
      <c r="N48" s="194">
        <f t="shared" si="8"/>
        <v>1632697.4952000007</v>
      </c>
      <c r="O48" s="194">
        <f t="shared" si="9"/>
        <v>35687.376944262316</v>
      </c>
      <c r="P48" s="194">
        <f t="shared" si="10"/>
        <v>35687.376944262316</v>
      </c>
      <c r="Q48" s="194">
        <f t="shared" si="11"/>
        <v>41745.94200000001</v>
      </c>
      <c r="R48" s="194">
        <f t="shared" si="12"/>
        <v>41745.94200000001</v>
      </c>
      <c r="S48" s="195">
        <f t="shared" si="13"/>
        <v>35.915108241518645</v>
      </c>
      <c r="T48" s="195">
        <f t="shared" si="14"/>
        <v>35.915108241518645</v>
      </c>
      <c r="U48" s="194">
        <f t="shared" si="15"/>
        <v>23.416666666666664</v>
      </c>
      <c r="V48" s="194">
        <f t="shared" si="16"/>
        <v>23.416666666666664</v>
      </c>
      <c r="W48" s="194" t="str">
        <f t="shared" si="17"/>
        <v>PLASTIC</v>
      </c>
      <c r="X48" s="194" t="str">
        <f t="shared" si="18"/>
        <v>PLASTIC</v>
      </c>
      <c r="Y48" s="194">
        <f t="shared" si="19"/>
        <v>1.1697677323049029</v>
      </c>
      <c r="Z48" s="194">
        <f t="shared" si="19"/>
        <v>1.1697677323049029</v>
      </c>
      <c r="AA48" s="194">
        <f t="shared" si="20"/>
        <v>344.5039507732692</v>
      </c>
      <c r="AB48" s="194">
        <f t="shared" si="21"/>
        <v>344.5039507732692</v>
      </c>
      <c r="AC48" s="218">
        <f t="shared" si="1"/>
        <v>356.71418181818188</v>
      </c>
      <c r="AD48" s="194">
        <f t="shared" si="22"/>
        <v>102.97451444824222</v>
      </c>
      <c r="AE48" s="194">
        <f t="shared" si="22"/>
        <v>102.97451444824222</v>
      </c>
      <c r="AF48" s="194">
        <f t="shared" si="23"/>
        <v>11.764765472727275</v>
      </c>
      <c r="AG48" s="194">
        <f t="shared" si="23"/>
        <v>11.764765472727275</v>
      </c>
      <c r="AH48" s="196">
        <f t="shared" si="24"/>
        <v>6464.7194834733564</v>
      </c>
      <c r="AI48" s="196">
        <f t="shared" si="24"/>
        <v>6464.7194834733564</v>
      </c>
      <c r="AJ48" s="197">
        <v>1000</v>
      </c>
      <c r="AK48" s="194">
        <f t="shared" si="25"/>
        <v>27.843435505617613</v>
      </c>
      <c r="AL48" s="194">
        <f t="shared" si="26"/>
        <v>27.843435505617613</v>
      </c>
      <c r="AM48" s="194">
        <f t="shared" si="27"/>
        <v>2546.1506737886325</v>
      </c>
      <c r="AN48" s="194">
        <f t="shared" si="28"/>
        <v>2546.1506737886325</v>
      </c>
      <c r="AO48" s="194">
        <f t="shared" si="29"/>
        <v>0.34893039070526144</v>
      </c>
      <c r="AP48" s="194">
        <f t="shared" si="29"/>
        <v>0.34893039070526144</v>
      </c>
      <c r="AQ48" s="198">
        <f t="shared" si="30"/>
        <v>0.57651389980291567</v>
      </c>
      <c r="AR48" s="198">
        <f t="shared" si="30"/>
        <v>0.57651389980291567</v>
      </c>
      <c r="AS48" s="194">
        <f t="shared" si="31"/>
        <v>272.17162082327542</v>
      </c>
      <c r="AT48" s="194">
        <f t="shared" si="31"/>
        <v>272.17162082327542</v>
      </c>
    </row>
    <row r="49" spans="1:46" ht="18" customHeight="1" x14ac:dyDescent="0.3">
      <c r="A49" s="190" t="str">
        <f t="shared" si="0"/>
        <v>SHS91.5*91.5*4.5</v>
      </c>
      <c r="B49" s="191" t="s">
        <v>530</v>
      </c>
      <c r="C49" s="191">
        <v>91.5</v>
      </c>
      <c r="D49" s="191">
        <v>91.5</v>
      </c>
      <c r="E49" s="13">
        <v>4.5</v>
      </c>
      <c r="F49" s="13">
        <v>4.5</v>
      </c>
      <c r="G49" s="194">
        <f t="shared" si="2"/>
        <v>82.5</v>
      </c>
      <c r="H49" s="194">
        <f t="shared" si="2"/>
        <v>82.5</v>
      </c>
      <c r="I49" s="194">
        <f t="shared" si="3"/>
        <v>12.293100000000001</v>
      </c>
      <c r="J49" s="194">
        <f t="shared" si="4"/>
        <v>1566</v>
      </c>
      <c r="K49" s="194">
        <f t="shared" si="5"/>
        <v>783</v>
      </c>
      <c r="L49" s="194">
        <f t="shared" si="6"/>
        <v>783</v>
      </c>
      <c r="M49" s="194">
        <f t="shared" si="7"/>
        <v>1980794.25</v>
      </c>
      <c r="N49" s="194">
        <f t="shared" si="8"/>
        <v>1980794.25</v>
      </c>
      <c r="O49" s="194">
        <f t="shared" si="9"/>
        <v>43296.049180327871</v>
      </c>
      <c r="P49" s="194">
        <f t="shared" si="10"/>
        <v>43296.049180327871</v>
      </c>
      <c r="Q49" s="194">
        <f t="shared" si="11"/>
        <v>51136.3125</v>
      </c>
      <c r="R49" s="194">
        <f t="shared" si="12"/>
        <v>51136.3125</v>
      </c>
      <c r="S49" s="195">
        <f t="shared" si="13"/>
        <v>35.565081189278899</v>
      </c>
      <c r="T49" s="195">
        <f t="shared" si="14"/>
        <v>35.565081189278899</v>
      </c>
      <c r="U49" s="194">
        <f t="shared" si="15"/>
        <v>18.333333333333332</v>
      </c>
      <c r="V49" s="194">
        <f t="shared" si="16"/>
        <v>18.333333333333332</v>
      </c>
      <c r="W49" s="194" t="str">
        <f t="shared" si="17"/>
        <v>PLASTIC</v>
      </c>
      <c r="X49" s="194" t="str">
        <f t="shared" si="18"/>
        <v>PLASTIC</v>
      </c>
      <c r="Y49" s="194">
        <f t="shared" si="19"/>
        <v>1.1810849596695869</v>
      </c>
      <c r="Z49" s="194">
        <f t="shared" si="19"/>
        <v>1.1810849596695869</v>
      </c>
      <c r="AA49" s="194">
        <f t="shared" si="20"/>
        <v>425.84701602502923</v>
      </c>
      <c r="AB49" s="194">
        <f t="shared" si="21"/>
        <v>425.84701602502923</v>
      </c>
      <c r="AC49" s="218">
        <f t="shared" si="1"/>
        <v>441.32727272727271</v>
      </c>
      <c r="AD49" s="194">
        <f t="shared" si="22"/>
        <v>127.40020985490713</v>
      </c>
      <c r="AE49" s="194">
        <f t="shared" si="22"/>
        <v>127.40020985490713</v>
      </c>
      <c r="AF49" s="194">
        <f t="shared" si="23"/>
        <v>14.411142613636363</v>
      </c>
      <c r="AG49" s="194">
        <f t="shared" si="23"/>
        <v>14.411142613636363</v>
      </c>
      <c r="AH49" s="196">
        <f t="shared" si="24"/>
        <v>6401.7146140702016</v>
      </c>
      <c r="AI49" s="196">
        <f t="shared" si="24"/>
        <v>6401.7146140702016</v>
      </c>
      <c r="AJ49" s="197">
        <v>1000</v>
      </c>
      <c r="AK49" s="194">
        <f t="shared" si="25"/>
        <v>28.117467093016231</v>
      </c>
      <c r="AL49" s="194">
        <f t="shared" si="26"/>
        <v>28.117467093016231</v>
      </c>
      <c r="AM49" s="194">
        <f t="shared" si="27"/>
        <v>2496.7631733655799</v>
      </c>
      <c r="AN49" s="194">
        <f t="shared" si="28"/>
        <v>2496.7631733655799</v>
      </c>
      <c r="AO49" s="194">
        <f t="shared" si="29"/>
        <v>0.35236451968827759</v>
      </c>
      <c r="AP49" s="194">
        <f t="shared" si="29"/>
        <v>0.35236451968827759</v>
      </c>
      <c r="AQ49" s="198">
        <f t="shared" si="30"/>
        <v>0.57807865193484442</v>
      </c>
      <c r="AR49" s="198">
        <f t="shared" si="30"/>
        <v>0.57807865193484442</v>
      </c>
      <c r="AS49" s="194">
        <f t="shared" si="31"/>
        <v>271.93296042466744</v>
      </c>
      <c r="AT49" s="194">
        <f t="shared" si="31"/>
        <v>271.93296042466744</v>
      </c>
    </row>
    <row r="50" spans="1:46" ht="18" customHeight="1" x14ac:dyDescent="0.3">
      <c r="A50" s="190" t="str">
        <f t="shared" si="0"/>
        <v>SHS91.5*91.5*5.4</v>
      </c>
      <c r="B50" s="191" t="s">
        <v>530</v>
      </c>
      <c r="C50" s="191">
        <v>91.5</v>
      </c>
      <c r="D50" s="191">
        <v>91.5</v>
      </c>
      <c r="E50" s="13">
        <v>5.4</v>
      </c>
      <c r="F50" s="13">
        <v>5.4</v>
      </c>
      <c r="G50" s="194">
        <f t="shared" si="2"/>
        <v>80.7</v>
      </c>
      <c r="H50" s="194">
        <f t="shared" si="2"/>
        <v>80.7</v>
      </c>
      <c r="I50" s="194">
        <f t="shared" si="3"/>
        <v>14.599115999999995</v>
      </c>
      <c r="J50" s="194">
        <f t="shared" si="4"/>
        <v>1859.7599999999993</v>
      </c>
      <c r="K50" s="194">
        <f t="shared" si="5"/>
        <v>929.87999999999977</v>
      </c>
      <c r="L50" s="194">
        <f t="shared" si="6"/>
        <v>929.87999999999977</v>
      </c>
      <c r="M50" s="194">
        <f t="shared" si="7"/>
        <v>2306837.0051999991</v>
      </c>
      <c r="N50" s="194">
        <f t="shared" si="8"/>
        <v>2306837.0051999991</v>
      </c>
      <c r="O50" s="194">
        <f t="shared" si="9"/>
        <v>50422.666780327854</v>
      </c>
      <c r="P50" s="194">
        <f t="shared" si="10"/>
        <v>50422.666780327854</v>
      </c>
      <c r="Q50" s="194">
        <f t="shared" si="11"/>
        <v>60125.732999999978</v>
      </c>
      <c r="R50" s="194">
        <f t="shared" si="12"/>
        <v>60125.732999999978</v>
      </c>
      <c r="S50" s="195">
        <f t="shared" si="13"/>
        <v>35.219241899847873</v>
      </c>
      <c r="T50" s="195">
        <f t="shared" si="14"/>
        <v>35.219241899847873</v>
      </c>
      <c r="U50" s="194">
        <f t="shared" si="15"/>
        <v>14.944444444444445</v>
      </c>
      <c r="V50" s="194">
        <f t="shared" si="16"/>
        <v>14.944444444444445</v>
      </c>
      <c r="W50" s="194" t="str">
        <f t="shared" si="17"/>
        <v>PLASTIC</v>
      </c>
      <c r="X50" s="194" t="str">
        <f t="shared" si="18"/>
        <v>PLASTIC</v>
      </c>
      <c r="Y50" s="194">
        <f t="shared" si="19"/>
        <v>1.1924346100523531</v>
      </c>
      <c r="Z50" s="194">
        <f t="shared" si="19"/>
        <v>1.1924346100523531</v>
      </c>
      <c r="AA50" s="194">
        <f t="shared" si="20"/>
        <v>505.28097760012048</v>
      </c>
      <c r="AB50" s="194">
        <f t="shared" si="21"/>
        <v>505.28097760012048</v>
      </c>
      <c r="AC50" s="218">
        <f t="shared" si="1"/>
        <v>524.11418181818158</v>
      </c>
      <c r="AD50" s="194">
        <f t="shared" si="22"/>
        <v>151.29873197941384</v>
      </c>
      <c r="AE50" s="194">
        <f t="shared" si="22"/>
        <v>151.29873197941384</v>
      </c>
      <c r="AF50" s="194">
        <f t="shared" si="23"/>
        <v>16.944524754545448</v>
      </c>
      <c r="AG50" s="194">
        <f t="shared" si="23"/>
        <v>16.944524754545448</v>
      </c>
      <c r="AH50" s="196">
        <f t="shared" si="24"/>
        <v>6339.4635419726173</v>
      </c>
      <c r="AI50" s="196">
        <f t="shared" si="24"/>
        <v>6339.4635419726173</v>
      </c>
      <c r="AJ50" s="197">
        <v>1000</v>
      </c>
      <c r="AK50" s="194">
        <f t="shared" si="25"/>
        <v>28.393569709526297</v>
      </c>
      <c r="AL50" s="194">
        <f t="shared" si="26"/>
        <v>28.393569709526297</v>
      </c>
      <c r="AM50" s="194">
        <f t="shared" si="27"/>
        <v>2448.4415902178475</v>
      </c>
      <c r="AN50" s="194">
        <f t="shared" si="28"/>
        <v>2448.4415902178475</v>
      </c>
      <c r="AO50" s="194">
        <f t="shared" si="29"/>
        <v>0.35582460254458192</v>
      </c>
      <c r="AP50" s="194">
        <f t="shared" si="29"/>
        <v>0.35582460254458192</v>
      </c>
      <c r="AQ50" s="198">
        <f t="shared" si="30"/>
        <v>0.57966715715518591</v>
      </c>
      <c r="AR50" s="198">
        <f t="shared" si="30"/>
        <v>0.57966715715518591</v>
      </c>
      <c r="AS50" s="194">
        <f t="shared" si="31"/>
        <v>271.69149653725248</v>
      </c>
      <c r="AT50" s="194">
        <f t="shared" si="31"/>
        <v>271.69149653725248</v>
      </c>
    </row>
    <row r="51" spans="1:46" ht="18" customHeight="1" x14ac:dyDescent="0.3">
      <c r="A51" s="190" t="str">
        <f t="shared" si="0"/>
        <v>SHS100*100*4</v>
      </c>
      <c r="B51" s="191" t="s">
        <v>530</v>
      </c>
      <c r="C51" s="191">
        <v>100</v>
      </c>
      <c r="D51" s="191">
        <v>100</v>
      </c>
      <c r="E51" s="13">
        <v>4</v>
      </c>
      <c r="F51" s="13">
        <v>4</v>
      </c>
      <c r="G51" s="194">
        <f t="shared" si="2"/>
        <v>92</v>
      </c>
      <c r="H51" s="194">
        <f t="shared" si="2"/>
        <v>92</v>
      </c>
      <c r="I51" s="194">
        <f t="shared" si="3"/>
        <v>12.057600000000001</v>
      </c>
      <c r="J51" s="194">
        <f t="shared" si="4"/>
        <v>1536</v>
      </c>
      <c r="K51" s="194">
        <f t="shared" si="5"/>
        <v>768</v>
      </c>
      <c r="L51" s="194">
        <f t="shared" si="6"/>
        <v>768</v>
      </c>
      <c r="M51" s="194">
        <f t="shared" si="7"/>
        <v>2363392</v>
      </c>
      <c r="N51" s="194">
        <f t="shared" si="8"/>
        <v>2363392</v>
      </c>
      <c r="O51" s="194">
        <f t="shared" si="9"/>
        <v>47267.839999999997</v>
      </c>
      <c r="P51" s="194">
        <f t="shared" si="10"/>
        <v>47267.839999999997</v>
      </c>
      <c r="Q51" s="194">
        <f t="shared" si="11"/>
        <v>55328</v>
      </c>
      <c r="R51" s="194">
        <f t="shared" si="12"/>
        <v>55328</v>
      </c>
      <c r="S51" s="195">
        <f t="shared" si="13"/>
        <v>39.225841822281737</v>
      </c>
      <c r="T51" s="195">
        <f t="shared" si="14"/>
        <v>39.225841822281737</v>
      </c>
      <c r="U51" s="194">
        <f t="shared" si="15"/>
        <v>23</v>
      </c>
      <c r="V51" s="194">
        <f t="shared" si="16"/>
        <v>23</v>
      </c>
      <c r="W51" s="194" t="str">
        <f t="shared" si="17"/>
        <v>PLASTIC</v>
      </c>
      <c r="X51" s="194" t="str">
        <f t="shared" si="18"/>
        <v>PLASTIC</v>
      </c>
      <c r="Y51" s="194">
        <f t="shared" si="19"/>
        <v>1.1705210138648181</v>
      </c>
      <c r="Z51" s="194">
        <f t="shared" si="19"/>
        <v>1.1705210138648181</v>
      </c>
      <c r="AA51" s="194">
        <f t="shared" si="20"/>
        <v>421.14098459262715</v>
      </c>
      <c r="AB51" s="194">
        <f t="shared" si="21"/>
        <v>421.14098459262715</v>
      </c>
      <c r="AC51" s="218">
        <f t="shared" si="1"/>
        <v>432.87272727272722</v>
      </c>
      <c r="AD51" s="194">
        <f t="shared" si="22"/>
        <v>124.95959280787828</v>
      </c>
      <c r="AE51" s="194">
        <f t="shared" si="22"/>
        <v>124.95959280787828</v>
      </c>
      <c r="AF51" s="194">
        <f t="shared" si="23"/>
        <v>15.592436363636363</v>
      </c>
      <c r="AG51" s="194">
        <f t="shared" si="23"/>
        <v>15.592436363636363</v>
      </c>
      <c r="AH51" s="196">
        <f t="shared" si="24"/>
        <v>7060.6515280107124</v>
      </c>
      <c r="AI51" s="196">
        <f t="shared" si="24"/>
        <v>7060.6515280107124</v>
      </c>
      <c r="AJ51" s="197">
        <v>1000</v>
      </c>
      <c r="AK51" s="194">
        <f t="shared" si="25"/>
        <v>25.493398064741157</v>
      </c>
      <c r="AL51" s="194">
        <f t="shared" si="26"/>
        <v>25.493398064741157</v>
      </c>
      <c r="AM51" s="194">
        <f t="shared" si="27"/>
        <v>3037.2062610285657</v>
      </c>
      <c r="AN51" s="194">
        <f t="shared" si="28"/>
        <v>3037.2062610285657</v>
      </c>
      <c r="AO51" s="194">
        <f t="shared" si="29"/>
        <v>0.31948002053626512</v>
      </c>
      <c r="AP51" s="194">
        <f t="shared" si="29"/>
        <v>0.31948002053626512</v>
      </c>
      <c r="AQ51" s="198">
        <f t="shared" si="30"/>
        <v>0.56357914391723407</v>
      </c>
      <c r="AR51" s="198">
        <f t="shared" si="30"/>
        <v>0.56357914391723407</v>
      </c>
      <c r="AS51" s="194">
        <f t="shared" si="31"/>
        <v>274.18032851082495</v>
      </c>
      <c r="AT51" s="194">
        <f t="shared" si="31"/>
        <v>274.18032851082495</v>
      </c>
    </row>
    <row r="52" spans="1:46" ht="18" customHeight="1" x14ac:dyDescent="0.3">
      <c r="A52" s="190" t="str">
        <f t="shared" si="0"/>
        <v>SHS100*100*5</v>
      </c>
      <c r="B52" s="191" t="s">
        <v>530</v>
      </c>
      <c r="C52" s="191">
        <v>100</v>
      </c>
      <c r="D52" s="191">
        <v>100</v>
      </c>
      <c r="E52" s="13">
        <v>5</v>
      </c>
      <c r="F52" s="13">
        <v>5</v>
      </c>
      <c r="G52" s="194">
        <f t="shared" si="2"/>
        <v>90</v>
      </c>
      <c r="H52" s="194">
        <f t="shared" si="2"/>
        <v>90</v>
      </c>
      <c r="I52" s="194">
        <f t="shared" si="3"/>
        <v>14.914999999999999</v>
      </c>
      <c r="J52" s="194">
        <f t="shared" si="4"/>
        <v>1900</v>
      </c>
      <c r="K52" s="194">
        <f t="shared" si="5"/>
        <v>950</v>
      </c>
      <c r="L52" s="194">
        <f t="shared" si="6"/>
        <v>950</v>
      </c>
      <c r="M52" s="194">
        <f t="shared" si="7"/>
        <v>2865833.333333333</v>
      </c>
      <c r="N52" s="194">
        <f t="shared" si="8"/>
        <v>2865833.333333333</v>
      </c>
      <c r="O52" s="194">
        <f t="shared" si="9"/>
        <v>57316.666666666657</v>
      </c>
      <c r="P52" s="194">
        <f t="shared" si="10"/>
        <v>57316.666666666657</v>
      </c>
      <c r="Q52" s="194">
        <f t="shared" si="11"/>
        <v>67750</v>
      </c>
      <c r="R52" s="194">
        <f t="shared" si="12"/>
        <v>67750</v>
      </c>
      <c r="S52" s="195">
        <f t="shared" si="13"/>
        <v>38.837267325770142</v>
      </c>
      <c r="T52" s="195">
        <f t="shared" si="14"/>
        <v>38.837267325770142</v>
      </c>
      <c r="U52" s="194">
        <f t="shared" si="15"/>
        <v>18</v>
      </c>
      <c r="V52" s="194">
        <f t="shared" si="16"/>
        <v>18</v>
      </c>
      <c r="W52" s="194" t="str">
        <f t="shared" si="17"/>
        <v>PLASTIC</v>
      </c>
      <c r="X52" s="194" t="str">
        <f t="shared" si="18"/>
        <v>PLASTIC</v>
      </c>
      <c r="Y52" s="194">
        <f t="shared" si="19"/>
        <v>1.1820296597848214</v>
      </c>
      <c r="Z52" s="194">
        <f t="shared" si="19"/>
        <v>1.1820296597848214</v>
      </c>
      <c r="AA52" s="194">
        <f t="shared" si="20"/>
        <v>520.53429901859988</v>
      </c>
      <c r="AB52" s="194">
        <f t="shared" si="21"/>
        <v>520.53429901859988</v>
      </c>
      <c r="AC52" s="218">
        <f t="shared" si="1"/>
        <v>535.45454545454538</v>
      </c>
      <c r="AD52" s="194">
        <f t="shared" si="22"/>
        <v>154.57241297849527</v>
      </c>
      <c r="AE52" s="194">
        <f t="shared" si="22"/>
        <v>154.57241297849527</v>
      </c>
      <c r="AF52" s="194">
        <f t="shared" si="23"/>
        <v>19.093181818181815</v>
      </c>
      <c r="AG52" s="194">
        <f t="shared" si="23"/>
        <v>19.093181818181815</v>
      </c>
      <c r="AH52" s="196">
        <f t="shared" si="24"/>
        <v>6990.7081186386258</v>
      </c>
      <c r="AI52" s="196">
        <f t="shared" si="24"/>
        <v>6990.7081186386258</v>
      </c>
      <c r="AJ52" s="197">
        <v>1000</v>
      </c>
      <c r="AK52" s="194">
        <f t="shared" si="25"/>
        <v>25.748464525372473</v>
      </c>
      <c r="AL52" s="194">
        <f t="shared" si="26"/>
        <v>25.748464525372473</v>
      </c>
      <c r="AM52" s="194">
        <f t="shared" si="27"/>
        <v>2977.3306609952897</v>
      </c>
      <c r="AN52" s="194">
        <f t="shared" si="28"/>
        <v>2977.3306609952897</v>
      </c>
      <c r="AO52" s="194">
        <f t="shared" si="29"/>
        <v>0.32267648096392809</v>
      </c>
      <c r="AP52" s="194">
        <f t="shared" si="29"/>
        <v>0.32267648096392809</v>
      </c>
      <c r="AQ52" s="198">
        <f t="shared" si="30"/>
        <v>0.56494108618484462</v>
      </c>
      <c r="AR52" s="198">
        <f t="shared" si="30"/>
        <v>0.56494108618484462</v>
      </c>
      <c r="AS52" s="194">
        <f t="shared" si="31"/>
        <v>273.96542053610523</v>
      </c>
      <c r="AT52" s="194">
        <f t="shared" si="31"/>
        <v>273.96542053610523</v>
      </c>
    </row>
    <row r="53" spans="1:46" ht="18" customHeight="1" x14ac:dyDescent="0.3">
      <c r="A53" s="190" t="str">
        <f t="shared" si="0"/>
        <v>SHS100*100*6</v>
      </c>
      <c r="B53" s="191" t="s">
        <v>530</v>
      </c>
      <c r="C53" s="191">
        <v>100</v>
      </c>
      <c r="D53" s="191">
        <v>100</v>
      </c>
      <c r="E53" s="13">
        <v>6</v>
      </c>
      <c r="F53" s="13">
        <v>6</v>
      </c>
      <c r="G53" s="194">
        <f t="shared" si="2"/>
        <v>88</v>
      </c>
      <c r="H53" s="194">
        <f t="shared" si="2"/>
        <v>88</v>
      </c>
      <c r="I53" s="194">
        <f t="shared" si="3"/>
        <v>17.709599999999998</v>
      </c>
      <c r="J53" s="194">
        <f t="shared" si="4"/>
        <v>2256</v>
      </c>
      <c r="K53" s="194">
        <f t="shared" si="5"/>
        <v>1128</v>
      </c>
      <c r="L53" s="194">
        <f t="shared" si="6"/>
        <v>1128</v>
      </c>
      <c r="M53" s="194">
        <f t="shared" si="7"/>
        <v>3335872</v>
      </c>
      <c r="N53" s="194">
        <f t="shared" si="8"/>
        <v>3335872</v>
      </c>
      <c r="O53" s="194">
        <f t="shared" si="9"/>
        <v>66717.439999999988</v>
      </c>
      <c r="P53" s="194">
        <f t="shared" si="10"/>
        <v>66717.439999999988</v>
      </c>
      <c r="Q53" s="194">
        <f t="shared" si="11"/>
        <v>79632</v>
      </c>
      <c r="R53" s="194">
        <f t="shared" si="12"/>
        <v>79632</v>
      </c>
      <c r="S53" s="195">
        <f t="shared" si="13"/>
        <v>38.453435043785966</v>
      </c>
      <c r="T53" s="195">
        <f t="shared" si="14"/>
        <v>38.453435043785966</v>
      </c>
      <c r="U53" s="194">
        <f t="shared" si="15"/>
        <v>14.666666666666666</v>
      </c>
      <c r="V53" s="194">
        <f t="shared" si="16"/>
        <v>14.666666666666666</v>
      </c>
      <c r="W53" s="194" t="str">
        <f t="shared" si="17"/>
        <v>PLASTIC</v>
      </c>
      <c r="X53" s="194" t="str">
        <f t="shared" si="18"/>
        <v>PLASTIC</v>
      </c>
      <c r="Y53" s="194">
        <f t="shared" si="19"/>
        <v>1.1935709763444162</v>
      </c>
      <c r="Z53" s="194">
        <f t="shared" si="19"/>
        <v>1.1935709763444162</v>
      </c>
      <c r="AA53" s="194">
        <f t="shared" si="20"/>
        <v>617.57580141271194</v>
      </c>
      <c r="AB53" s="194">
        <f t="shared" si="21"/>
        <v>617.57580141271194</v>
      </c>
      <c r="AC53" s="218">
        <f t="shared" si="1"/>
        <v>635.78181818181815</v>
      </c>
      <c r="AD53" s="194">
        <f t="shared" si="22"/>
        <v>183.53440193657121</v>
      </c>
      <c r="AE53" s="194">
        <f t="shared" si="22"/>
        <v>183.53440193657121</v>
      </c>
      <c r="AF53" s="194">
        <f t="shared" si="23"/>
        <v>22.441745454545455</v>
      </c>
      <c r="AG53" s="194">
        <f t="shared" si="23"/>
        <v>22.441745454545455</v>
      </c>
      <c r="AH53" s="196">
        <f t="shared" si="24"/>
        <v>6921.6183078814738</v>
      </c>
      <c r="AI53" s="196">
        <f t="shared" si="24"/>
        <v>6921.6183078814738</v>
      </c>
      <c r="AJ53" s="197">
        <v>1000</v>
      </c>
      <c r="AK53" s="194">
        <f t="shared" si="25"/>
        <v>26.005479064778608</v>
      </c>
      <c r="AL53" s="194">
        <f t="shared" si="26"/>
        <v>26.005479064778608</v>
      </c>
      <c r="AM53" s="194">
        <f t="shared" si="27"/>
        <v>2918.7710082154927</v>
      </c>
      <c r="AN53" s="194">
        <f t="shared" si="28"/>
        <v>2918.7710082154927</v>
      </c>
      <c r="AO53" s="194">
        <f t="shared" si="29"/>
        <v>0.32589735446690593</v>
      </c>
      <c r="AP53" s="194">
        <f t="shared" si="29"/>
        <v>0.32589735446690593</v>
      </c>
      <c r="AQ53" s="198">
        <f t="shared" si="30"/>
        <v>0.56632376504328918</v>
      </c>
      <c r="AR53" s="198">
        <f t="shared" si="30"/>
        <v>0.56632376504328918</v>
      </c>
      <c r="AS53" s="194">
        <f t="shared" si="31"/>
        <v>273.74813892407445</v>
      </c>
      <c r="AT53" s="194">
        <f t="shared" si="31"/>
        <v>273.74813892407445</v>
      </c>
    </row>
    <row r="54" spans="1:46" ht="18" customHeight="1" x14ac:dyDescent="0.3">
      <c r="A54" s="190" t="str">
        <f t="shared" si="0"/>
        <v>SHS113.5*113.5*4.5</v>
      </c>
      <c r="B54" s="191" t="s">
        <v>530</v>
      </c>
      <c r="C54" s="191">
        <v>113.5</v>
      </c>
      <c r="D54" s="191">
        <v>113.5</v>
      </c>
      <c r="E54" s="13">
        <v>4.5</v>
      </c>
      <c r="F54" s="13">
        <v>4.5</v>
      </c>
      <c r="G54" s="194">
        <f t="shared" si="2"/>
        <v>104.5</v>
      </c>
      <c r="H54" s="194">
        <f t="shared" si="2"/>
        <v>104.5</v>
      </c>
      <c r="I54" s="194">
        <f t="shared" si="3"/>
        <v>15.4017</v>
      </c>
      <c r="J54" s="194">
        <f t="shared" si="4"/>
        <v>1962</v>
      </c>
      <c r="K54" s="194">
        <f t="shared" si="5"/>
        <v>981</v>
      </c>
      <c r="L54" s="194">
        <f t="shared" si="6"/>
        <v>981</v>
      </c>
      <c r="M54" s="194">
        <f t="shared" si="7"/>
        <v>3891708.75</v>
      </c>
      <c r="N54" s="194">
        <f t="shared" si="8"/>
        <v>3891708.75</v>
      </c>
      <c r="O54" s="194">
        <f t="shared" si="9"/>
        <v>68576.365638766496</v>
      </c>
      <c r="P54" s="194">
        <f t="shared" si="10"/>
        <v>68576.365638766496</v>
      </c>
      <c r="Q54" s="194">
        <f t="shared" si="11"/>
        <v>80242.3125</v>
      </c>
      <c r="R54" s="194">
        <f t="shared" si="12"/>
        <v>80242.3125</v>
      </c>
      <c r="S54" s="195">
        <f t="shared" si="13"/>
        <v>44.536969661918704</v>
      </c>
      <c r="T54" s="195">
        <f t="shared" si="14"/>
        <v>44.536969661918704</v>
      </c>
      <c r="U54" s="194">
        <f t="shared" si="15"/>
        <v>23.222222222222221</v>
      </c>
      <c r="V54" s="194">
        <f t="shared" si="16"/>
        <v>23.222222222222221</v>
      </c>
      <c r="W54" s="194" t="str">
        <f t="shared" si="17"/>
        <v>PLASTIC</v>
      </c>
      <c r="X54" s="194" t="str">
        <f t="shared" si="18"/>
        <v>PLASTIC</v>
      </c>
      <c r="Y54" s="194">
        <f t="shared" si="19"/>
        <v>1.170116143551339</v>
      </c>
      <c r="Z54" s="194">
        <f t="shared" si="19"/>
        <v>1.170116143551339</v>
      </c>
      <c r="AA54" s="194">
        <f t="shared" si="20"/>
        <v>542.86763328340976</v>
      </c>
      <c r="AB54" s="194">
        <f t="shared" si="21"/>
        <v>542.86763328340976</v>
      </c>
      <c r="AC54" s="218">
        <f t="shared" si="1"/>
        <v>552.92727272727268</v>
      </c>
      <c r="AD54" s="194">
        <f t="shared" si="22"/>
        <v>159.61635487568827</v>
      </c>
      <c r="AE54" s="194">
        <f t="shared" si="22"/>
        <v>159.61635487568827</v>
      </c>
      <c r="AF54" s="194">
        <f t="shared" si="23"/>
        <v>22.613742613636365</v>
      </c>
      <c r="AG54" s="194">
        <f t="shared" si="23"/>
        <v>22.613742613636365</v>
      </c>
      <c r="AH54" s="196">
        <f t="shared" si="24"/>
        <v>8016.6545391453665</v>
      </c>
      <c r="AI54" s="196">
        <f t="shared" si="24"/>
        <v>8016.6545391453665</v>
      </c>
      <c r="AJ54" s="197">
        <v>1000</v>
      </c>
      <c r="AK54" s="194">
        <f t="shared" si="25"/>
        <v>22.453256420250998</v>
      </c>
      <c r="AL54" s="194">
        <f t="shared" si="26"/>
        <v>22.453256420250998</v>
      </c>
      <c r="AM54" s="194">
        <f t="shared" si="27"/>
        <v>3915.3543126154909</v>
      </c>
      <c r="AN54" s="194">
        <f t="shared" si="28"/>
        <v>3915.3543126154909</v>
      </c>
      <c r="AO54" s="194">
        <f t="shared" si="29"/>
        <v>0.28138135230269662</v>
      </c>
      <c r="AP54" s="194">
        <f t="shared" si="29"/>
        <v>0.28138135230269662</v>
      </c>
      <c r="AQ54" s="198">
        <f t="shared" si="30"/>
        <v>0.54813277470363031</v>
      </c>
      <c r="AR54" s="198">
        <f t="shared" si="30"/>
        <v>0.54813277470363031</v>
      </c>
      <c r="AS54" s="194">
        <f t="shared" si="31"/>
        <v>276.69094458889384</v>
      </c>
      <c r="AT54" s="194">
        <f t="shared" si="31"/>
        <v>276.69094458889384</v>
      </c>
    </row>
    <row r="55" spans="1:46" ht="18" customHeight="1" x14ac:dyDescent="0.3">
      <c r="A55" s="190" t="str">
        <f t="shared" si="0"/>
        <v>SHS113.5*113.5*4.8</v>
      </c>
      <c r="B55" s="191" t="s">
        <v>530</v>
      </c>
      <c r="C55" s="191">
        <v>113.5</v>
      </c>
      <c r="D55" s="191">
        <v>113.5</v>
      </c>
      <c r="E55" s="13">
        <v>4.8</v>
      </c>
      <c r="F55" s="13">
        <v>4.8</v>
      </c>
      <c r="G55" s="194">
        <f t="shared" si="2"/>
        <v>103.9</v>
      </c>
      <c r="H55" s="194">
        <f t="shared" si="2"/>
        <v>103.9</v>
      </c>
      <c r="I55" s="194">
        <f t="shared" si="3"/>
        <v>16.383263999999993</v>
      </c>
      <c r="J55" s="194">
        <f t="shared" si="4"/>
        <v>2087.0399999999991</v>
      </c>
      <c r="K55" s="194">
        <f t="shared" si="5"/>
        <v>1043.5199999999995</v>
      </c>
      <c r="L55" s="194">
        <f t="shared" si="6"/>
        <v>1043.5199999999995</v>
      </c>
      <c r="M55" s="194">
        <f t="shared" si="7"/>
        <v>4117983.8431999981</v>
      </c>
      <c r="N55" s="194">
        <f t="shared" si="8"/>
        <v>4117983.8431999981</v>
      </c>
      <c r="O55" s="194">
        <f t="shared" si="9"/>
        <v>72563.591950660746</v>
      </c>
      <c r="P55" s="194">
        <f t="shared" si="10"/>
        <v>72563.591950660746</v>
      </c>
      <c r="Q55" s="194">
        <f t="shared" si="11"/>
        <v>85128.263999999966</v>
      </c>
      <c r="R55" s="194">
        <f t="shared" si="12"/>
        <v>85128.263999999966</v>
      </c>
      <c r="S55" s="195">
        <f t="shared" si="13"/>
        <v>44.419834158477748</v>
      </c>
      <c r="T55" s="195">
        <f t="shared" si="14"/>
        <v>44.419834158477748</v>
      </c>
      <c r="U55" s="194">
        <f t="shared" si="15"/>
        <v>21.645833333333336</v>
      </c>
      <c r="V55" s="194">
        <f t="shared" si="16"/>
        <v>21.645833333333336</v>
      </c>
      <c r="W55" s="194" t="str">
        <f t="shared" si="17"/>
        <v>PLASTIC</v>
      </c>
      <c r="X55" s="194" t="str">
        <f t="shared" si="18"/>
        <v>PLASTIC</v>
      </c>
      <c r="Y55" s="194">
        <f t="shared" si="19"/>
        <v>1.1731539427910695</v>
      </c>
      <c r="Z55" s="194">
        <f t="shared" si="19"/>
        <v>1.1731539427910695</v>
      </c>
      <c r="AA55" s="194">
        <f t="shared" si="20"/>
        <v>577.36473104791571</v>
      </c>
      <c r="AB55" s="194">
        <f t="shared" si="21"/>
        <v>577.36473104791571</v>
      </c>
      <c r="AC55" s="218">
        <f t="shared" si="1"/>
        <v>588.16581818181794</v>
      </c>
      <c r="AD55" s="194">
        <f t="shared" si="22"/>
        <v>169.78884672770451</v>
      </c>
      <c r="AE55" s="194">
        <f t="shared" si="22"/>
        <v>169.78884672770451</v>
      </c>
      <c r="AF55" s="194">
        <f t="shared" si="23"/>
        <v>23.99069258181817</v>
      </c>
      <c r="AG55" s="194">
        <f t="shared" si="23"/>
        <v>23.99069258181817</v>
      </c>
      <c r="AH55" s="196">
        <f t="shared" si="24"/>
        <v>7995.5701485259942</v>
      </c>
      <c r="AI55" s="196">
        <f t="shared" si="24"/>
        <v>7995.5701485259942</v>
      </c>
      <c r="AJ55" s="197">
        <v>1000</v>
      </c>
      <c r="AK55" s="194">
        <f t="shared" si="25"/>
        <v>22.512465860009183</v>
      </c>
      <c r="AL55" s="194">
        <f t="shared" si="26"/>
        <v>22.512465860009183</v>
      </c>
      <c r="AM55" s="194">
        <f t="shared" si="27"/>
        <v>3894.7860570436201</v>
      </c>
      <c r="AN55" s="194">
        <f t="shared" si="28"/>
        <v>3894.7860570436201</v>
      </c>
      <c r="AO55" s="194">
        <f t="shared" si="29"/>
        <v>0.2821233574674003</v>
      </c>
      <c r="AP55" s="194">
        <f t="shared" si="29"/>
        <v>0.2821233574674003</v>
      </c>
      <c r="AQ55" s="198">
        <f t="shared" si="30"/>
        <v>0.54841974694841633</v>
      </c>
      <c r="AR55" s="198">
        <f t="shared" si="30"/>
        <v>0.54841974694841633</v>
      </c>
      <c r="AS55" s="194">
        <f t="shared" si="31"/>
        <v>276.64286791240994</v>
      </c>
      <c r="AT55" s="194">
        <f t="shared" si="31"/>
        <v>276.64286791240994</v>
      </c>
    </row>
    <row r="56" spans="1:46" ht="18" customHeight="1" x14ac:dyDescent="0.3">
      <c r="A56" s="190" t="str">
        <f t="shared" si="0"/>
        <v>SHS113.5*113.5*5.4</v>
      </c>
      <c r="B56" s="191" t="s">
        <v>530</v>
      </c>
      <c r="C56" s="191">
        <v>113.5</v>
      </c>
      <c r="D56" s="191">
        <v>113.5</v>
      </c>
      <c r="E56" s="13">
        <v>5.4</v>
      </c>
      <c r="F56" s="13">
        <v>5.4</v>
      </c>
      <c r="G56" s="194">
        <f t="shared" si="2"/>
        <v>102.7</v>
      </c>
      <c r="H56" s="194">
        <f t="shared" si="2"/>
        <v>102.7</v>
      </c>
      <c r="I56" s="194">
        <f t="shared" si="3"/>
        <v>18.329435999999994</v>
      </c>
      <c r="J56" s="194">
        <f t="shared" si="4"/>
        <v>2334.9599999999991</v>
      </c>
      <c r="K56" s="194">
        <f t="shared" si="5"/>
        <v>1167.4799999999996</v>
      </c>
      <c r="L56" s="194">
        <f t="shared" si="6"/>
        <v>1167.4799999999996</v>
      </c>
      <c r="M56" s="194">
        <f t="shared" si="7"/>
        <v>4558919.8931999989</v>
      </c>
      <c r="N56" s="194">
        <f t="shared" si="8"/>
        <v>4558919.8931999989</v>
      </c>
      <c r="O56" s="194">
        <f t="shared" si="9"/>
        <v>80333.390188546211</v>
      </c>
      <c r="P56" s="194">
        <f t="shared" si="10"/>
        <v>80333.390188546211</v>
      </c>
      <c r="Q56" s="194">
        <f t="shared" si="11"/>
        <v>94732.172999999952</v>
      </c>
      <c r="R56" s="194">
        <f t="shared" si="12"/>
        <v>94732.172999999952</v>
      </c>
      <c r="S56" s="195">
        <f t="shared" si="13"/>
        <v>44.186668426875848</v>
      </c>
      <c r="T56" s="195">
        <f t="shared" si="14"/>
        <v>44.186668426875848</v>
      </c>
      <c r="U56" s="194">
        <f t="shared" si="15"/>
        <v>19.018518518518519</v>
      </c>
      <c r="V56" s="194">
        <f t="shared" si="16"/>
        <v>19.018518518518519</v>
      </c>
      <c r="W56" s="194" t="str">
        <f t="shared" si="17"/>
        <v>PLASTIC</v>
      </c>
      <c r="X56" s="194" t="str">
        <f t="shared" si="18"/>
        <v>PLASTIC</v>
      </c>
      <c r="Y56" s="194">
        <f t="shared" si="19"/>
        <v>1.1792378334545464</v>
      </c>
      <c r="Z56" s="194">
        <f t="shared" si="19"/>
        <v>1.1792378334545464</v>
      </c>
      <c r="AA56" s="194">
        <f t="shared" si="20"/>
        <v>645.72459368009561</v>
      </c>
      <c r="AB56" s="194">
        <f t="shared" si="21"/>
        <v>645.72459368009561</v>
      </c>
      <c r="AC56" s="218">
        <f t="shared" si="1"/>
        <v>658.03418181818154</v>
      </c>
      <c r="AD56" s="194">
        <f t="shared" si="22"/>
        <v>189.95810600435115</v>
      </c>
      <c r="AE56" s="194">
        <f t="shared" si="22"/>
        <v>189.95810600435115</v>
      </c>
      <c r="AF56" s="194">
        <f t="shared" si="23"/>
        <v>26.697248754545438</v>
      </c>
      <c r="AG56" s="194">
        <f t="shared" si="23"/>
        <v>26.697248754545438</v>
      </c>
      <c r="AH56" s="196">
        <f t="shared" si="24"/>
        <v>7953.6003168376528</v>
      </c>
      <c r="AI56" s="196">
        <f t="shared" si="24"/>
        <v>7953.6003168376528</v>
      </c>
      <c r="AJ56" s="197">
        <v>1000</v>
      </c>
      <c r="AK56" s="194">
        <f t="shared" si="25"/>
        <v>22.631260414097337</v>
      </c>
      <c r="AL56" s="194">
        <f t="shared" si="26"/>
        <v>22.631260414097337</v>
      </c>
      <c r="AM56" s="194">
        <f t="shared" si="27"/>
        <v>3854.0048516583192</v>
      </c>
      <c r="AN56" s="194">
        <f t="shared" si="28"/>
        <v>3854.0048516583192</v>
      </c>
      <c r="AO56" s="194">
        <f t="shared" si="29"/>
        <v>0.28361207570273711</v>
      </c>
      <c r="AP56" s="194">
        <f t="shared" si="29"/>
        <v>0.28361207570273711</v>
      </c>
      <c r="AQ56" s="198">
        <f t="shared" si="30"/>
        <v>0.54899717269099491</v>
      </c>
      <c r="AR56" s="198">
        <f t="shared" si="30"/>
        <v>0.54899717269099491</v>
      </c>
      <c r="AS56" s="194">
        <f t="shared" si="31"/>
        <v>276.54631928602453</v>
      </c>
      <c r="AT56" s="194">
        <f t="shared" si="31"/>
        <v>276.54631928602453</v>
      </c>
    </row>
    <row r="57" spans="1:46" ht="18" customHeight="1" x14ac:dyDescent="0.3">
      <c r="A57" s="190" t="str">
        <f t="shared" si="0"/>
        <v>SHS125*125*4.5</v>
      </c>
      <c r="B57" s="191" t="s">
        <v>530</v>
      </c>
      <c r="C57" s="191">
        <v>125</v>
      </c>
      <c r="D57" s="191">
        <v>125</v>
      </c>
      <c r="E57" s="13">
        <v>4.5</v>
      </c>
      <c r="F57" s="13">
        <v>4.5</v>
      </c>
      <c r="G57" s="194">
        <f t="shared" si="2"/>
        <v>116</v>
      </c>
      <c r="H57" s="194">
        <f t="shared" si="2"/>
        <v>116</v>
      </c>
      <c r="I57" s="194">
        <f t="shared" si="3"/>
        <v>17.02665</v>
      </c>
      <c r="J57" s="194">
        <f t="shared" si="4"/>
        <v>2169</v>
      </c>
      <c r="K57" s="194">
        <f t="shared" si="5"/>
        <v>1084.5</v>
      </c>
      <c r="L57" s="194">
        <f t="shared" si="6"/>
        <v>1084.5</v>
      </c>
      <c r="M57" s="194">
        <f t="shared" si="7"/>
        <v>5256390.7499999981</v>
      </c>
      <c r="N57" s="194">
        <f t="shared" si="8"/>
        <v>5256390.7499999981</v>
      </c>
      <c r="O57" s="194">
        <f t="shared" si="9"/>
        <v>84102.251999999979</v>
      </c>
      <c r="P57" s="194">
        <f t="shared" si="10"/>
        <v>84102.251999999979</v>
      </c>
      <c r="Q57" s="194">
        <f t="shared" si="11"/>
        <v>98057.25</v>
      </c>
      <c r="R57" s="194">
        <f t="shared" si="12"/>
        <v>98057.25</v>
      </c>
      <c r="S57" s="195">
        <f t="shared" si="13"/>
        <v>49.228210069701554</v>
      </c>
      <c r="T57" s="195">
        <f t="shared" si="14"/>
        <v>49.228210069701554</v>
      </c>
      <c r="U57" s="194">
        <f t="shared" si="15"/>
        <v>25.777777777777779</v>
      </c>
      <c r="V57" s="194">
        <f t="shared" si="16"/>
        <v>25.777777777777779</v>
      </c>
      <c r="W57" s="194" t="str">
        <f t="shared" si="17"/>
        <v>PLASTIC</v>
      </c>
      <c r="X57" s="194" t="str">
        <f t="shared" si="18"/>
        <v>PLASTIC</v>
      </c>
      <c r="Y57" s="194">
        <f t="shared" si="19"/>
        <v>1.1659289456363193</v>
      </c>
      <c r="Z57" s="194">
        <f t="shared" si="19"/>
        <v>1.1659289456363193</v>
      </c>
      <c r="AA57" s="194">
        <f t="shared" si="20"/>
        <v>603.87054489711147</v>
      </c>
      <c r="AB57" s="194">
        <f t="shared" si="21"/>
        <v>603.87054489711147</v>
      </c>
      <c r="AC57" s="218">
        <f t="shared" si="1"/>
        <v>611.26363636363635</v>
      </c>
      <c r="AD57" s="194">
        <f t="shared" si="22"/>
        <v>176.45661250018748</v>
      </c>
      <c r="AE57" s="194">
        <f t="shared" si="22"/>
        <v>176.45661250018748</v>
      </c>
      <c r="AF57" s="194">
        <f t="shared" si="23"/>
        <v>27.634315909090905</v>
      </c>
      <c r="AG57" s="194">
        <f t="shared" si="23"/>
        <v>27.634315909090905</v>
      </c>
      <c r="AH57" s="196">
        <f t="shared" si="24"/>
        <v>8861.0778125462803</v>
      </c>
      <c r="AI57" s="196">
        <f t="shared" si="24"/>
        <v>8861.0778125462803</v>
      </c>
      <c r="AJ57" s="197">
        <v>1000</v>
      </c>
      <c r="AK57" s="194">
        <f t="shared" si="25"/>
        <v>20.313555958750349</v>
      </c>
      <c r="AL57" s="194">
        <f t="shared" si="26"/>
        <v>20.313555958750349</v>
      </c>
      <c r="AM57" s="194">
        <f t="shared" si="27"/>
        <v>4783.6327598013249</v>
      </c>
      <c r="AN57" s="194">
        <f t="shared" si="28"/>
        <v>4783.6327598013249</v>
      </c>
      <c r="AO57" s="194">
        <f t="shared" si="29"/>
        <v>0.25456689839405389</v>
      </c>
      <c r="AP57" s="194">
        <f t="shared" si="29"/>
        <v>0.25456689839405389</v>
      </c>
      <c r="AQ57" s="198">
        <f t="shared" si="30"/>
        <v>0.53813167721035993</v>
      </c>
      <c r="AR57" s="198">
        <f t="shared" si="30"/>
        <v>0.53813167721035993</v>
      </c>
      <c r="AS57" s="194">
        <f t="shared" si="31"/>
        <v>278.40965647630776</v>
      </c>
      <c r="AT57" s="194">
        <f t="shared" si="31"/>
        <v>278.40965647630776</v>
      </c>
    </row>
    <row r="58" spans="1:46" ht="18" customHeight="1" x14ac:dyDescent="0.3">
      <c r="A58" s="190" t="str">
        <f t="shared" si="0"/>
        <v>SHS125*125*5</v>
      </c>
      <c r="B58" s="191" t="s">
        <v>530</v>
      </c>
      <c r="C58" s="191">
        <v>125</v>
      </c>
      <c r="D58" s="191">
        <v>125</v>
      </c>
      <c r="E58" s="13">
        <v>5</v>
      </c>
      <c r="F58" s="13">
        <v>5</v>
      </c>
      <c r="G58" s="194">
        <f t="shared" si="2"/>
        <v>115</v>
      </c>
      <c r="H58" s="194">
        <f t="shared" si="2"/>
        <v>115</v>
      </c>
      <c r="I58" s="194">
        <f t="shared" si="3"/>
        <v>18.84</v>
      </c>
      <c r="J58" s="194">
        <f t="shared" si="4"/>
        <v>2400</v>
      </c>
      <c r="K58" s="194">
        <f t="shared" si="5"/>
        <v>1200</v>
      </c>
      <c r="L58" s="194">
        <f t="shared" si="6"/>
        <v>1200</v>
      </c>
      <c r="M58" s="194">
        <f t="shared" si="7"/>
        <v>5769999.9999999981</v>
      </c>
      <c r="N58" s="194">
        <f t="shared" si="8"/>
        <v>5769999.9999999981</v>
      </c>
      <c r="O58" s="194">
        <f t="shared" si="9"/>
        <v>92319.999999999971</v>
      </c>
      <c r="P58" s="194">
        <f t="shared" si="10"/>
        <v>92319.999999999971</v>
      </c>
      <c r="Q58" s="194">
        <f t="shared" si="11"/>
        <v>108062.5</v>
      </c>
      <c r="R58" s="194">
        <f t="shared" si="12"/>
        <v>108062.5</v>
      </c>
      <c r="S58" s="195">
        <f t="shared" si="13"/>
        <v>49.03230227785216</v>
      </c>
      <c r="T58" s="195">
        <f t="shared" si="14"/>
        <v>49.03230227785216</v>
      </c>
      <c r="U58" s="194">
        <f t="shared" si="15"/>
        <v>23</v>
      </c>
      <c r="V58" s="194">
        <f t="shared" si="16"/>
        <v>23</v>
      </c>
      <c r="W58" s="194" t="str">
        <f t="shared" si="17"/>
        <v>PLASTIC</v>
      </c>
      <c r="X58" s="194" t="str">
        <f t="shared" si="18"/>
        <v>PLASTIC</v>
      </c>
      <c r="Y58" s="194">
        <f t="shared" si="19"/>
        <v>1.1705210138648183</v>
      </c>
      <c r="Z58" s="194">
        <f t="shared" si="19"/>
        <v>1.1705210138648183</v>
      </c>
      <c r="AA58" s="194">
        <f t="shared" si="20"/>
        <v>668.02819410379038</v>
      </c>
      <c r="AB58" s="194">
        <f t="shared" si="21"/>
        <v>668.02819410379038</v>
      </c>
      <c r="AC58" s="218">
        <f t="shared" si="1"/>
        <v>676.36363636363637</v>
      </c>
      <c r="AD58" s="194">
        <f t="shared" si="22"/>
        <v>195.2493637623098</v>
      </c>
      <c r="AE58" s="194">
        <f t="shared" si="22"/>
        <v>195.2493637623098</v>
      </c>
      <c r="AF58" s="194">
        <f t="shared" si="23"/>
        <v>30.453977272727268</v>
      </c>
      <c r="AG58" s="194">
        <f t="shared" si="23"/>
        <v>30.453977272727268</v>
      </c>
      <c r="AH58" s="196">
        <f t="shared" si="24"/>
        <v>8825.8144100133886</v>
      </c>
      <c r="AI58" s="196">
        <f t="shared" si="24"/>
        <v>8825.8144100133886</v>
      </c>
      <c r="AJ58" s="197">
        <v>1000</v>
      </c>
      <c r="AK58" s="194">
        <f t="shared" si="25"/>
        <v>20.394718451792929</v>
      </c>
      <c r="AL58" s="194">
        <f t="shared" si="26"/>
        <v>20.394718451792929</v>
      </c>
      <c r="AM58" s="194">
        <f t="shared" si="27"/>
        <v>4745.6347828571324</v>
      </c>
      <c r="AN58" s="194">
        <f t="shared" si="28"/>
        <v>4745.6347828571324</v>
      </c>
      <c r="AO58" s="194">
        <f t="shared" si="29"/>
        <v>0.25558401642901213</v>
      </c>
      <c r="AP58" s="194">
        <f t="shared" si="29"/>
        <v>0.25558401642901213</v>
      </c>
      <c r="AQ58" s="198">
        <f t="shared" si="30"/>
        <v>0.53849791645203904</v>
      </c>
      <c r="AR58" s="198">
        <f t="shared" si="30"/>
        <v>0.53849791645203904</v>
      </c>
      <c r="AS58" s="194">
        <f t="shared" si="31"/>
        <v>278.34508087657929</v>
      </c>
      <c r="AT58" s="194">
        <f t="shared" si="31"/>
        <v>278.34508087657929</v>
      </c>
    </row>
    <row r="59" spans="1:46" ht="18" customHeight="1" x14ac:dyDescent="0.3">
      <c r="A59" s="190" t="str">
        <f t="shared" si="0"/>
        <v>SHS125*125*6</v>
      </c>
      <c r="B59" s="191" t="s">
        <v>530</v>
      </c>
      <c r="C59" s="191">
        <v>125</v>
      </c>
      <c r="D59" s="191">
        <v>125</v>
      </c>
      <c r="E59" s="13">
        <v>6</v>
      </c>
      <c r="F59" s="13">
        <v>6</v>
      </c>
      <c r="G59" s="194">
        <f t="shared" si="2"/>
        <v>113</v>
      </c>
      <c r="H59" s="194">
        <f t="shared" si="2"/>
        <v>113</v>
      </c>
      <c r="I59" s="194">
        <f t="shared" si="3"/>
        <v>22.419599999999999</v>
      </c>
      <c r="J59" s="194">
        <f t="shared" si="4"/>
        <v>2856</v>
      </c>
      <c r="K59" s="194">
        <f t="shared" si="5"/>
        <v>1428</v>
      </c>
      <c r="L59" s="194">
        <f t="shared" si="6"/>
        <v>1428</v>
      </c>
      <c r="M59" s="194">
        <f t="shared" si="7"/>
        <v>6757771.9999999981</v>
      </c>
      <c r="N59" s="194">
        <f t="shared" si="8"/>
        <v>6757771.9999999981</v>
      </c>
      <c r="O59" s="194">
        <f t="shared" si="9"/>
        <v>108124.35199999998</v>
      </c>
      <c r="P59" s="194">
        <f t="shared" si="10"/>
        <v>108124.35199999998</v>
      </c>
      <c r="Q59" s="194">
        <f t="shared" si="11"/>
        <v>127557</v>
      </c>
      <c r="R59" s="194">
        <f t="shared" si="12"/>
        <v>127557</v>
      </c>
      <c r="S59" s="195">
        <f t="shared" si="13"/>
        <v>48.643259210980773</v>
      </c>
      <c r="T59" s="195">
        <f t="shared" si="14"/>
        <v>48.643259210980773</v>
      </c>
      <c r="U59" s="194">
        <f t="shared" si="15"/>
        <v>18.833333333333332</v>
      </c>
      <c r="V59" s="194">
        <f t="shared" si="16"/>
        <v>18.833333333333332</v>
      </c>
      <c r="W59" s="194" t="str">
        <f t="shared" si="17"/>
        <v>PLASTIC</v>
      </c>
      <c r="X59" s="194" t="str">
        <f t="shared" si="18"/>
        <v>PLASTIC</v>
      </c>
      <c r="Y59" s="194">
        <f t="shared" si="19"/>
        <v>1.1797249892420165</v>
      </c>
      <c r="Z59" s="194">
        <f t="shared" si="19"/>
        <v>1.1797249892420165</v>
      </c>
      <c r="AA59" s="194">
        <f t="shared" si="20"/>
        <v>794.58250725215839</v>
      </c>
      <c r="AB59" s="194">
        <f t="shared" si="21"/>
        <v>794.58250725215839</v>
      </c>
      <c r="AC59" s="218">
        <f t="shared" si="1"/>
        <v>804.87272727272716</v>
      </c>
      <c r="AD59" s="194">
        <f t="shared" si="22"/>
        <v>232.34674287714864</v>
      </c>
      <c r="AE59" s="194">
        <f t="shared" si="22"/>
        <v>232.34674287714864</v>
      </c>
      <c r="AF59" s="194">
        <f t="shared" si="23"/>
        <v>35.947881818181813</v>
      </c>
      <c r="AG59" s="194">
        <f t="shared" si="23"/>
        <v>35.947881818181813</v>
      </c>
      <c r="AH59" s="196">
        <f t="shared" si="24"/>
        <v>8755.7866579765396</v>
      </c>
      <c r="AI59" s="196">
        <f t="shared" si="24"/>
        <v>8755.7866579765396</v>
      </c>
      <c r="AJ59" s="197">
        <v>1000</v>
      </c>
      <c r="AK59" s="194">
        <f t="shared" si="25"/>
        <v>20.557833011614054</v>
      </c>
      <c r="AL59" s="194">
        <f t="shared" si="26"/>
        <v>20.557833011614054</v>
      </c>
      <c r="AM59" s="194">
        <f t="shared" si="27"/>
        <v>4670.6257894088531</v>
      </c>
      <c r="AN59" s="194">
        <f t="shared" si="28"/>
        <v>4670.6257894088531</v>
      </c>
      <c r="AO59" s="194">
        <f t="shared" si="29"/>
        <v>0.25762814733651518</v>
      </c>
      <c r="AP59" s="194">
        <f t="shared" si="29"/>
        <v>0.25762814733651518</v>
      </c>
      <c r="AQ59" s="198">
        <f t="shared" si="30"/>
        <v>0.53923708662035663</v>
      </c>
      <c r="AR59" s="198">
        <f t="shared" si="30"/>
        <v>0.53923708662035663</v>
      </c>
      <c r="AS59" s="194">
        <f t="shared" si="31"/>
        <v>278.21516360369691</v>
      </c>
      <c r="AT59" s="194">
        <f t="shared" si="31"/>
        <v>278.21516360369691</v>
      </c>
    </row>
    <row r="60" spans="1:46" ht="18" customHeight="1" x14ac:dyDescent="0.3">
      <c r="A60" s="190" t="str">
        <f t="shared" si="0"/>
        <v>SHS132*132*4.8</v>
      </c>
      <c r="B60" s="191" t="s">
        <v>530</v>
      </c>
      <c r="C60" s="191">
        <v>132</v>
      </c>
      <c r="D60" s="191">
        <v>132</v>
      </c>
      <c r="E60" s="13">
        <v>4.8</v>
      </c>
      <c r="F60" s="13">
        <v>4.8</v>
      </c>
      <c r="G60" s="194">
        <f t="shared" si="2"/>
        <v>122.4</v>
      </c>
      <c r="H60" s="194">
        <f t="shared" si="2"/>
        <v>122.4</v>
      </c>
      <c r="I60" s="194">
        <f t="shared" si="3"/>
        <v>19.171583999999985</v>
      </c>
      <c r="J60" s="194">
        <f t="shared" si="4"/>
        <v>2442.239999999998</v>
      </c>
      <c r="K60" s="194">
        <f t="shared" si="5"/>
        <v>1221.119999999999</v>
      </c>
      <c r="L60" s="194">
        <f t="shared" si="6"/>
        <v>1221.119999999999</v>
      </c>
      <c r="M60" s="194">
        <f t="shared" si="7"/>
        <v>6595220.2751999944</v>
      </c>
      <c r="N60" s="194">
        <f t="shared" si="8"/>
        <v>6595220.2751999944</v>
      </c>
      <c r="O60" s="194">
        <f t="shared" si="9"/>
        <v>99927.579927272629</v>
      </c>
      <c r="P60" s="194">
        <f t="shared" si="10"/>
        <v>99927.579927272629</v>
      </c>
      <c r="Q60" s="194">
        <f t="shared" si="11"/>
        <v>116550.14399999991</v>
      </c>
      <c r="R60" s="194">
        <f t="shared" si="12"/>
        <v>116550.14399999991</v>
      </c>
      <c r="S60" s="195">
        <f t="shared" si="13"/>
        <v>51.966142823957988</v>
      </c>
      <c r="T60" s="195">
        <f t="shared" si="14"/>
        <v>51.966142823957988</v>
      </c>
      <c r="U60" s="194">
        <f t="shared" si="15"/>
        <v>25.500000000000004</v>
      </c>
      <c r="V60" s="194">
        <f t="shared" si="16"/>
        <v>25.500000000000004</v>
      </c>
      <c r="W60" s="194" t="str">
        <f t="shared" si="17"/>
        <v>PLASTIC</v>
      </c>
      <c r="X60" s="194" t="str">
        <f t="shared" si="18"/>
        <v>PLASTIC</v>
      </c>
      <c r="Y60" s="194">
        <f t="shared" si="19"/>
        <v>1.1663461087001727</v>
      </c>
      <c r="Z60" s="194">
        <f t="shared" si="19"/>
        <v>1.1663461087001727</v>
      </c>
      <c r="AA60" s="194">
        <f t="shared" si="20"/>
        <v>682.01292700714055</v>
      </c>
      <c r="AB60" s="194">
        <f t="shared" si="21"/>
        <v>682.01292700714055</v>
      </c>
      <c r="AC60" s="218">
        <f t="shared" si="1"/>
        <v>688.26763636363569</v>
      </c>
      <c r="AD60" s="194">
        <f t="shared" si="22"/>
        <v>198.68575256452627</v>
      </c>
      <c r="AE60" s="194">
        <f t="shared" si="22"/>
        <v>198.68575256452627</v>
      </c>
      <c r="AF60" s="194">
        <f t="shared" si="23"/>
        <v>32.845949672727244</v>
      </c>
      <c r="AG60" s="194">
        <f t="shared" si="23"/>
        <v>32.845949672727244</v>
      </c>
      <c r="AH60" s="196">
        <f t="shared" si="24"/>
        <v>9353.9057083124371</v>
      </c>
      <c r="AI60" s="196">
        <f t="shared" si="24"/>
        <v>9353.9057083124371</v>
      </c>
      <c r="AJ60" s="197">
        <v>1000</v>
      </c>
      <c r="AK60" s="194">
        <f t="shared" si="25"/>
        <v>19.243298533578468</v>
      </c>
      <c r="AL60" s="194">
        <f t="shared" si="26"/>
        <v>19.243298533578468</v>
      </c>
      <c r="AM60" s="194">
        <f t="shared" si="27"/>
        <v>5330.5338586107582</v>
      </c>
      <c r="AN60" s="194">
        <f t="shared" si="28"/>
        <v>5330.5338586107582</v>
      </c>
      <c r="AO60" s="194">
        <f t="shared" si="29"/>
        <v>0.24115456853105668</v>
      </c>
      <c r="AP60" s="194">
        <f t="shared" si="29"/>
        <v>0.24115456853105668</v>
      </c>
      <c r="AQ60" s="198">
        <f t="shared" si="30"/>
        <v>0.53339899265746105</v>
      </c>
      <c r="AR60" s="198">
        <f t="shared" si="30"/>
        <v>0.53339899265746105</v>
      </c>
      <c r="AS60" s="194">
        <f t="shared" si="31"/>
        <v>279.25712747606343</v>
      </c>
      <c r="AT60" s="194">
        <f t="shared" si="31"/>
        <v>279.25712747606343</v>
      </c>
    </row>
    <row r="61" spans="1:46" ht="18" customHeight="1" x14ac:dyDescent="0.3">
      <c r="A61" s="190" t="str">
        <f t="shared" si="0"/>
        <v>SHS132*132*5.4</v>
      </c>
      <c r="B61" s="191" t="s">
        <v>530</v>
      </c>
      <c r="C61" s="191">
        <v>132</v>
      </c>
      <c r="D61" s="191">
        <v>132</v>
      </c>
      <c r="E61" s="13">
        <v>5.4</v>
      </c>
      <c r="F61" s="13">
        <v>5.4</v>
      </c>
      <c r="G61" s="194">
        <f t="shared" si="2"/>
        <v>121.2</v>
      </c>
      <c r="H61" s="194">
        <f t="shared" si="2"/>
        <v>121.2</v>
      </c>
      <c r="I61" s="194">
        <f t="shared" si="3"/>
        <v>21.466295999999996</v>
      </c>
      <c r="J61" s="194">
        <f t="shared" si="4"/>
        <v>2734.5599999999995</v>
      </c>
      <c r="K61" s="194">
        <f t="shared" si="5"/>
        <v>1367.2799999999997</v>
      </c>
      <c r="L61" s="194">
        <f t="shared" si="6"/>
        <v>1367.2799999999997</v>
      </c>
      <c r="M61" s="194">
        <f t="shared" si="7"/>
        <v>7318010.7071999982</v>
      </c>
      <c r="N61" s="194">
        <f t="shared" si="8"/>
        <v>7318010.7071999982</v>
      </c>
      <c r="O61" s="194">
        <f t="shared" si="9"/>
        <v>110878.95010909089</v>
      </c>
      <c r="P61" s="194">
        <f t="shared" si="10"/>
        <v>110878.95010909089</v>
      </c>
      <c r="Q61" s="194">
        <f t="shared" si="11"/>
        <v>129901.96799999999</v>
      </c>
      <c r="R61" s="194">
        <f t="shared" si="12"/>
        <v>129901.96799999999</v>
      </c>
      <c r="S61" s="195">
        <f t="shared" si="13"/>
        <v>51.731228479517085</v>
      </c>
      <c r="T61" s="195">
        <f t="shared" si="14"/>
        <v>51.731228479517085</v>
      </c>
      <c r="U61" s="194">
        <f t="shared" si="15"/>
        <v>22.444444444444443</v>
      </c>
      <c r="V61" s="194">
        <f t="shared" si="16"/>
        <v>22.444444444444443</v>
      </c>
      <c r="W61" s="194" t="str">
        <f t="shared" si="17"/>
        <v>PLASTIC</v>
      </c>
      <c r="X61" s="194" t="str">
        <f t="shared" si="18"/>
        <v>PLASTIC</v>
      </c>
      <c r="Y61" s="194">
        <f t="shared" si="19"/>
        <v>1.1715656386734621</v>
      </c>
      <c r="Z61" s="194">
        <f t="shared" si="19"/>
        <v>1.1715656386734621</v>
      </c>
      <c r="AA61" s="194">
        <f t="shared" si="20"/>
        <v>763.45689651835698</v>
      </c>
      <c r="AB61" s="194">
        <f t="shared" si="21"/>
        <v>763.45689651835698</v>
      </c>
      <c r="AC61" s="218">
        <f t="shared" si="1"/>
        <v>770.64872727272711</v>
      </c>
      <c r="AD61" s="194">
        <f t="shared" si="22"/>
        <v>222.46712507077575</v>
      </c>
      <c r="AE61" s="194">
        <f t="shared" si="22"/>
        <v>222.46712507077575</v>
      </c>
      <c r="AF61" s="194">
        <f t="shared" si="23"/>
        <v>36.608736436363628</v>
      </c>
      <c r="AG61" s="194">
        <f t="shared" si="23"/>
        <v>36.608736436363628</v>
      </c>
      <c r="AH61" s="196">
        <f t="shared" si="24"/>
        <v>9311.6211263130754</v>
      </c>
      <c r="AI61" s="196">
        <f t="shared" si="24"/>
        <v>9311.6211263130754</v>
      </c>
      <c r="AJ61" s="197">
        <v>1000</v>
      </c>
      <c r="AK61" s="194">
        <f t="shared" si="25"/>
        <v>19.330683407140597</v>
      </c>
      <c r="AL61" s="194">
        <f t="shared" si="26"/>
        <v>19.330683407140597</v>
      </c>
      <c r="AM61" s="194">
        <f t="shared" si="27"/>
        <v>5282.4491459686496</v>
      </c>
      <c r="AN61" s="194">
        <f t="shared" si="28"/>
        <v>5282.4491459686496</v>
      </c>
      <c r="AO61" s="194">
        <f t="shared" si="29"/>
        <v>0.24224966464689379</v>
      </c>
      <c r="AP61" s="194">
        <f t="shared" si="29"/>
        <v>0.24224966464689379</v>
      </c>
      <c r="AQ61" s="198">
        <f t="shared" si="30"/>
        <v>0.53377866479869018</v>
      </c>
      <c r="AR61" s="198">
        <f t="shared" si="30"/>
        <v>0.53377866479869018</v>
      </c>
      <c r="AS61" s="194">
        <f t="shared" si="31"/>
        <v>279.1882045076199</v>
      </c>
      <c r="AT61" s="194">
        <f t="shared" si="31"/>
        <v>279.1882045076199</v>
      </c>
    </row>
    <row r="62" spans="1:46" ht="18" customHeight="1" x14ac:dyDescent="0.3">
      <c r="A62" s="190" t="str">
        <f t="shared" si="0"/>
        <v>SHS132*132*6</v>
      </c>
      <c r="B62" s="191" t="s">
        <v>530</v>
      </c>
      <c r="C62" s="191">
        <v>132</v>
      </c>
      <c r="D62" s="191">
        <v>132</v>
      </c>
      <c r="E62" s="13">
        <v>6</v>
      </c>
      <c r="F62" s="13">
        <v>6</v>
      </c>
      <c r="G62" s="194">
        <f t="shared" si="2"/>
        <v>120</v>
      </c>
      <c r="H62" s="194">
        <f t="shared" si="2"/>
        <v>120</v>
      </c>
      <c r="I62" s="194">
        <f t="shared" si="3"/>
        <v>23.738399999999999</v>
      </c>
      <c r="J62" s="194">
        <f t="shared" si="4"/>
        <v>3024</v>
      </c>
      <c r="K62" s="194">
        <f t="shared" si="5"/>
        <v>1512</v>
      </c>
      <c r="L62" s="194">
        <f t="shared" si="6"/>
        <v>1512</v>
      </c>
      <c r="M62" s="194">
        <f t="shared" si="7"/>
        <v>8019648</v>
      </c>
      <c r="N62" s="194">
        <f t="shared" si="8"/>
        <v>8019648</v>
      </c>
      <c r="O62" s="194">
        <f t="shared" si="9"/>
        <v>121509.81818181818</v>
      </c>
      <c r="P62" s="194">
        <f t="shared" si="10"/>
        <v>121509.81818181818</v>
      </c>
      <c r="Q62" s="194">
        <f t="shared" si="11"/>
        <v>142992</v>
      </c>
      <c r="R62" s="194">
        <f t="shared" si="12"/>
        <v>142992</v>
      </c>
      <c r="S62" s="195">
        <f t="shared" si="13"/>
        <v>51.497572758334933</v>
      </c>
      <c r="T62" s="195">
        <f t="shared" si="14"/>
        <v>51.497572758334933</v>
      </c>
      <c r="U62" s="194">
        <f t="shared" si="15"/>
        <v>20</v>
      </c>
      <c r="V62" s="194">
        <f t="shared" si="16"/>
        <v>20</v>
      </c>
      <c r="W62" s="194" t="str">
        <f t="shared" si="17"/>
        <v>PLASTIC</v>
      </c>
      <c r="X62" s="194" t="str">
        <f t="shared" si="18"/>
        <v>PLASTIC</v>
      </c>
      <c r="Y62" s="194">
        <f t="shared" si="19"/>
        <v>1.1767937944408533</v>
      </c>
      <c r="Z62" s="194">
        <f t="shared" si="19"/>
        <v>1.1767937944408533</v>
      </c>
      <c r="AA62" s="194">
        <f t="shared" si="20"/>
        <v>844.05579602627347</v>
      </c>
      <c r="AB62" s="194">
        <f t="shared" si="21"/>
        <v>844.05579602627347</v>
      </c>
      <c r="AC62" s="218">
        <f t="shared" si="1"/>
        <v>852.21818181818173</v>
      </c>
      <c r="AD62" s="194">
        <f t="shared" si="22"/>
        <v>246.01419834051035</v>
      </c>
      <c r="AE62" s="194">
        <f t="shared" si="22"/>
        <v>246.01419834051035</v>
      </c>
      <c r="AF62" s="194">
        <f t="shared" si="23"/>
        <v>40.297745454545456</v>
      </c>
      <c r="AG62" s="194">
        <f t="shared" si="23"/>
        <v>40.297745454545456</v>
      </c>
      <c r="AH62" s="196">
        <f t="shared" si="24"/>
        <v>9269.5630965002874</v>
      </c>
      <c r="AI62" s="196">
        <f t="shared" si="24"/>
        <v>9269.5630965002874</v>
      </c>
      <c r="AJ62" s="197">
        <v>1000</v>
      </c>
      <c r="AK62" s="194">
        <f t="shared" si="25"/>
        <v>19.418390934515433</v>
      </c>
      <c r="AL62" s="194">
        <f t="shared" si="26"/>
        <v>19.418390934515433</v>
      </c>
      <c r="AM62" s="194">
        <f t="shared" si="27"/>
        <v>5234.8381743377959</v>
      </c>
      <c r="AN62" s="194">
        <f t="shared" si="28"/>
        <v>5234.8381743377959</v>
      </c>
      <c r="AO62" s="194">
        <f t="shared" si="29"/>
        <v>0.24334880421925439</v>
      </c>
      <c r="AP62" s="194">
        <f t="shared" si="29"/>
        <v>0.24334880421925439</v>
      </c>
      <c r="AQ62" s="198">
        <f t="shared" si="30"/>
        <v>0.53416094470049225</v>
      </c>
      <c r="AR62" s="198">
        <f t="shared" si="30"/>
        <v>0.53416094470049225</v>
      </c>
      <c r="AS62" s="194">
        <f t="shared" si="31"/>
        <v>279.1189801674185</v>
      </c>
      <c r="AT62" s="194">
        <f t="shared" si="31"/>
        <v>279.1189801674185</v>
      </c>
    </row>
    <row r="63" spans="1:46" ht="18" customHeight="1" x14ac:dyDescent="0.3">
      <c r="A63" s="190" t="str">
        <f t="shared" si="0"/>
        <v>SHS150*150*5</v>
      </c>
      <c r="B63" s="191" t="s">
        <v>530</v>
      </c>
      <c r="C63" s="191">
        <v>150</v>
      </c>
      <c r="D63" s="191">
        <v>150</v>
      </c>
      <c r="E63" s="13">
        <v>5</v>
      </c>
      <c r="F63" s="13">
        <v>5</v>
      </c>
      <c r="G63" s="194">
        <f t="shared" si="2"/>
        <v>140</v>
      </c>
      <c r="H63" s="194">
        <f t="shared" si="2"/>
        <v>140</v>
      </c>
      <c r="I63" s="194">
        <f t="shared" si="3"/>
        <v>22.765000000000001</v>
      </c>
      <c r="J63" s="194">
        <f t="shared" si="4"/>
        <v>2900</v>
      </c>
      <c r="K63" s="194">
        <f t="shared" si="5"/>
        <v>1450</v>
      </c>
      <c r="L63" s="194">
        <f t="shared" si="6"/>
        <v>1450</v>
      </c>
      <c r="M63" s="194">
        <f t="shared" si="7"/>
        <v>10174166.666666668</v>
      </c>
      <c r="N63" s="194">
        <f t="shared" si="8"/>
        <v>10174166.666666668</v>
      </c>
      <c r="O63" s="194">
        <f t="shared" si="9"/>
        <v>135655.55555555556</v>
      </c>
      <c r="P63" s="194">
        <f t="shared" si="10"/>
        <v>135655.55555555556</v>
      </c>
      <c r="Q63" s="194">
        <f t="shared" si="11"/>
        <v>157750</v>
      </c>
      <c r="R63" s="194">
        <f t="shared" si="12"/>
        <v>157750</v>
      </c>
      <c r="S63" s="195">
        <f t="shared" si="13"/>
        <v>59.231185479722875</v>
      </c>
      <c r="T63" s="195">
        <f t="shared" si="14"/>
        <v>59.231185479722875</v>
      </c>
      <c r="U63" s="194">
        <f t="shared" si="15"/>
        <v>28</v>
      </c>
      <c r="V63" s="194">
        <f t="shared" si="16"/>
        <v>28</v>
      </c>
      <c r="W63" s="194" t="str">
        <f t="shared" si="17"/>
        <v>PLASTIC</v>
      </c>
      <c r="X63" s="194" t="str">
        <f t="shared" si="18"/>
        <v>COMPACT</v>
      </c>
      <c r="Y63" s="194">
        <f t="shared" si="19"/>
        <v>1.1628716520599558</v>
      </c>
      <c r="Z63" s="194">
        <f t="shared" si="19"/>
        <v>1.1628716520599558</v>
      </c>
      <c r="AA63" s="194">
        <f t="shared" si="20"/>
        <v>815.19846633085365</v>
      </c>
      <c r="AB63" s="194">
        <f t="shared" si="21"/>
        <v>815.19846633085365</v>
      </c>
      <c r="AC63" s="218">
        <f t="shared" si="1"/>
        <v>817.27272727272714</v>
      </c>
      <c r="AD63" s="194">
        <f t="shared" si="22"/>
        <v>235.92631454612433</v>
      </c>
      <c r="AE63" s="194">
        <f t="shared" si="22"/>
        <v>235.92631454612433</v>
      </c>
      <c r="AF63" s="194">
        <f t="shared" si="23"/>
        <v>44.456818181818178</v>
      </c>
      <c r="AG63" s="194">
        <f t="shared" si="23"/>
        <v>44.456818181818178</v>
      </c>
      <c r="AH63" s="196">
        <f t="shared" si="24"/>
        <v>10661.613386350118</v>
      </c>
      <c r="AI63" s="196">
        <f t="shared" si="24"/>
        <v>10661.613386350118</v>
      </c>
      <c r="AJ63" s="197">
        <v>1000</v>
      </c>
      <c r="AK63" s="194">
        <f t="shared" si="25"/>
        <v>16.88299823650058</v>
      </c>
      <c r="AL63" s="194">
        <f t="shared" si="26"/>
        <v>16.88299823650058</v>
      </c>
      <c r="AM63" s="194">
        <f t="shared" si="27"/>
        <v>6925.1724214310334</v>
      </c>
      <c r="AN63" s="194">
        <f t="shared" si="28"/>
        <v>6925.1724214310334</v>
      </c>
      <c r="AO63" s="194">
        <f t="shared" si="29"/>
        <v>0.21157558555408285</v>
      </c>
      <c r="AP63" s="194">
        <f t="shared" si="29"/>
        <v>0.21157558555408285</v>
      </c>
      <c r="AQ63" s="198">
        <f t="shared" si="30"/>
        <v>0.52359755068445524</v>
      </c>
      <c r="AR63" s="198">
        <f t="shared" si="30"/>
        <v>0.52359755068445524</v>
      </c>
      <c r="AS63" s="194">
        <f t="shared" si="31"/>
        <v>281.10291942443229</v>
      </c>
      <c r="AT63" s="194">
        <f t="shared" si="31"/>
        <v>281.10291942443229</v>
      </c>
    </row>
    <row r="64" spans="1:46" ht="18" customHeight="1" x14ac:dyDescent="0.3">
      <c r="A64" s="190" t="str">
        <f t="shared" si="0"/>
        <v>SHS150*150*6</v>
      </c>
      <c r="B64" s="191" t="s">
        <v>530</v>
      </c>
      <c r="C64" s="191">
        <v>150</v>
      </c>
      <c r="D64" s="191">
        <v>150</v>
      </c>
      <c r="E64" s="13">
        <v>6</v>
      </c>
      <c r="F64" s="13">
        <v>6</v>
      </c>
      <c r="G64" s="194">
        <f t="shared" si="2"/>
        <v>138</v>
      </c>
      <c r="H64" s="194">
        <f t="shared" si="2"/>
        <v>138</v>
      </c>
      <c r="I64" s="194">
        <f t="shared" si="3"/>
        <v>27.1296</v>
      </c>
      <c r="J64" s="194">
        <f t="shared" si="4"/>
        <v>3456</v>
      </c>
      <c r="K64" s="194">
        <f t="shared" si="5"/>
        <v>1728</v>
      </c>
      <c r="L64" s="194">
        <f t="shared" si="6"/>
        <v>1728</v>
      </c>
      <c r="M64" s="194">
        <f t="shared" si="7"/>
        <v>11964672</v>
      </c>
      <c r="N64" s="194">
        <f t="shared" si="8"/>
        <v>11964672</v>
      </c>
      <c r="O64" s="194">
        <f t="shared" si="9"/>
        <v>159528.96000000002</v>
      </c>
      <c r="P64" s="194">
        <f t="shared" si="10"/>
        <v>159528.96000000002</v>
      </c>
      <c r="Q64" s="194">
        <f t="shared" si="11"/>
        <v>186732</v>
      </c>
      <c r="R64" s="194">
        <f t="shared" si="12"/>
        <v>186732</v>
      </c>
      <c r="S64" s="195">
        <f t="shared" si="13"/>
        <v>58.838762733422598</v>
      </c>
      <c r="T64" s="195">
        <f t="shared" si="14"/>
        <v>58.838762733422598</v>
      </c>
      <c r="U64" s="194">
        <f t="shared" si="15"/>
        <v>23</v>
      </c>
      <c r="V64" s="194">
        <f t="shared" si="16"/>
        <v>23</v>
      </c>
      <c r="W64" s="194" t="str">
        <f t="shared" si="17"/>
        <v>PLASTIC</v>
      </c>
      <c r="X64" s="194" t="str">
        <f t="shared" si="18"/>
        <v>PLASTIC</v>
      </c>
      <c r="Y64" s="194">
        <f t="shared" si="19"/>
        <v>1.1705210138648179</v>
      </c>
      <c r="Z64" s="194">
        <f t="shared" si="19"/>
        <v>1.1705210138648179</v>
      </c>
      <c r="AA64" s="194">
        <f t="shared" si="20"/>
        <v>971.18952083890099</v>
      </c>
      <c r="AB64" s="194">
        <f t="shared" si="21"/>
        <v>971.18952083890099</v>
      </c>
      <c r="AC64" s="218">
        <f t="shared" si="1"/>
        <v>973.96363636363628</v>
      </c>
      <c r="AD64" s="194">
        <f t="shared" si="22"/>
        <v>281.15908381772613</v>
      </c>
      <c r="AE64" s="194">
        <f t="shared" si="22"/>
        <v>281.15908381772613</v>
      </c>
      <c r="AF64" s="194">
        <f t="shared" si="23"/>
        <v>52.624472727272725</v>
      </c>
      <c r="AG64" s="194">
        <f t="shared" si="23"/>
        <v>52.624472727272725</v>
      </c>
      <c r="AH64" s="196">
        <f t="shared" si="24"/>
        <v>10590.977292016069</v>
      </c>
      <c r="AI64" s="196">
        <f t="shared" si="24"/>
        <v>10590.977292016069</v>
      </c>
      <c r="AJ64" s="197">
        <v>1000</v>
      </c>
      <c r="AK64" s="194">
        <f t="shared" si="25"/>
        <v>16.995598709827441</v>
      </c>
      <c r="AL64" s="194">
        <f t="shared" si="26"/>
        <v>16.995598709827441</v>
      </c>
      <c r="AM64" s="194">
        <f t="shared" si="27"/>
        <v>6833.7140873142716</v>
      </c>
      <c r="AN64" s="194">
        <f t="shared" si="28"/>
        <v>6833.7140873142716</v>
      </c>
      <c r="AO64" s="194">
        <f t="shared" si="29"/>
        <v>0.21298668035751009</v>
      </c>
      <c r="AP64" s="194">
        <f t="shared" si="29"/>
        <v>0.21298668035751009</v>
      </c>
      <c r="AQ64" s="198">
        <f t="shared" si="30"/>
        <v>0.52404526444239463</v>
      </c>
      <c r="AR64" s="198">
        <f t="shared" si="30"/>
        <v>0.52404526444239463</v>
      </c>
      <c r="AS64" s="194">
        <f t="shared" si="31"/>
        <v>281.01548635384864</v>
      </c>
      <c r="AT64" s="194">
        <f t="shared" si="31"/>
        <v>281.01548635384864</v>
      </c>
    </row>
    <row r="65" spans="1:46" ht="18" customHeight="1" x14ac:dyDescent="0.3">
      <c r="A65" s="190" t="str">
        <f t="shared" si="0"/>
        <v>SHS180*180*4</v>
      </c>
      <c r="B65" s="191" t="s">
        <v>530</v>
      </c>
      <c r="C65" s="191">
        <v>180</v>
      </c>
      <c r="D65" s="191">
        <v>180</v>
      </c>
      <c r="E65" s="13">
        <v>4</v>
      </c>
      <c r="F65" s="13">
        <v>4</v>
      </c>
      <c r="G65" s="194">
        <f t="shared" ref="G65:H80" si="32">C65-2*E65</f>
        <v>172</v>
      </c>
      <c r="H65" s="194">
        <f t="shared" si="32"/>
        <v>172</v>
      </c>
      <c r="I65" s="194">
        <f t="shared" si="3"/>
        <v>22.105599999999999</v>
      </c>
      <c r="J65" s="194">
        <f t="shared" si="4"/>
        <v>2816</v>
      </c>
      <c r="K65" s="194">
        <f t="shared" si="5"/>
        <v>1408</v>
      </c>
      <c r="L65" s="194">
        <f t="shared" si="6"/>
        <v>1408</v>
      </c>
      <c r="M65" s="194">
        <f t="shared" si="7"/>
        <v>14545578.666666672</v>
      </c>
      <c r="N65" s="194">
        <f t="shared" si="8"/>
        <v>14545578.666666672</v>
      </c>
      <c r="O65" s="194">
        <f t="shared" si="9"/>
        <v>161617.54074074072</v>
      </c>
      <c r="P65" s="194">
        <f t="shared" si="10"/>
        <v>161617.54074074072</v>
      </c>
      <c r="Q65" s="194">
        <f t="shared" si="11"/>
        <v>185888</v>
      </c>
      <c r="R65" s="194">
        <f t="shared" si="12"/>
        <v>185888</v>
      </c>
      <c r="S65" s="195">
        <f t="shared" si="13"/>
        <v>71.870253466460895</v>
      </c>
      <c r="T65" s="195">
        <f t="shared" si="14"/>
        <v>71.870253466460895</v>
      </c>
      <c r="U65" s="194">
        <f t="shared" si="15"/>
        <v>43</v>
      </c>
      <c r="V65" s="194">
        <f t="shared" si="16"/>
        <v>43</v>
      </c>
      <c r="W65" s="194" t="str">
        <f t="shared" si="17"/>
        <v>PLASTIC</v>
      </c>
      <c r="X65" s="194" t="str">
        <f t="shared" si="18"/>
        <v>SLENDER</v>
      </c>
      <c r="Y65" s="194">
        <f t="shared" ref="Y65:Z80" si="33">Q65/O65</f>
        <v>1.1501721851973532</v>
      </c>
      <c r="Z65" s="194">
        <f t="shared" si="33"/>
        <v>1.1501721851973532</v>
      </c>
      <c r="AA65" s="194">
        <f t="shared" si="20"/>
        <v>798.03105158791425</v>
      </c>
      <c r="AB65" s="194">
        <f t="shared" si="21"/>
        <v>798.03105158791425</v>
      </c>
      <c r="AC65" s="218">
        <f t="shared" si="1"/>
        <v>793.59999999999991</v>
      </c>
      <c r="AD65" s="194">
        <f t="shared" ref="AD65:AE80" si="34">(K65*$AS$2/(SQRT(3)*1.1))/1000</f>
        <v>229.09258681444351</v>
      </c>
      <c r="AE65" s="194">
        <f t="shared" si="34"/>
        <v>229.09258681444351</v>
      </c>
      <c r="AF65" s="194">
        <f t="shared" ref="AF65:AG80" si="35">(IF(W65="SEMI-COMPACT",O65/Q65,1)*Q65*$AS$2/1.1)/1000000</f>
        <v>52.386618181818179</v>
      </c>
      <c r="AG65" s="194">
        <f t="shared" si="35"/>
        <v>52.386618181818179</v>
      </c>
      <c r="AH65" s="196">
        <f t="shared" ref="AH65:AI80" si="36">$AH$2*S65</f>
        <v>12936.645623962961</v>
      </c>
      <c r="AI65" s="196">
        <f t="shared" si="36"/>
        <v>12936.645623962961</v>
      </c>
      <c r="AJ65" s="197">
        <v>1000</v>
      </c>
      <c r="AK65" s="194">
        <f t="shared" si="25"/>
        <v>13.913962338628204</v>
      </c>
      <c r="AL65" s="194">
        <f t="shared" si="26"/>
        <v>13.913962338628204</v>
      </c>
      <c r="AM65" s="194">
        <f t="shared" ref="AM65:AM67" si="37">((PI()^2)*Es)/(AK65^2)</f>
        <v>10195.959319952048</v>
      </c>
      <c r="AN65" s="194">
        <f t="shared" ref="AN65:AN67" si="38">((PI()^2)*Es)/(AL65^2)</f>
        <v>10195.959319952048</v>
      </c>
      <c r="AO65" s="194">
        <f t="shared" ref="AO65:AP80" si="39">SQRT($AS$2/AM65)</f>
        <v>0.17436800548898862</v>
      </c>
      <c r="AP65" s="194">
        <f t="shared" si="39"/>
        <v>0.17436800548898862</v>
      </c>
      <c r="AQ65" s="198">
        <f t="shared" ref="AQ65:AR80" si="40">0.5*(1+0.21*(AO65-0.2)+AO65^2)</f>
        <v>0.51251074124544782</v>
      </c>
      <c r="AR65" s="198">
        <f t="shared" si="40"/>
        <v>0.51251074124544782</v>
      </c>
      <c r="AS65" s="194">
        <f t="shared" ref="AS65:AT80" si="41">($AS$2/1.1)/(AQ65+(SQRT((AQ65^2)-(AO65^2))))</f>
        <v>283.3917086604809</v>
      </c>
      <c r="AT65" s="194">
        <f t="shared" si="41"/>
        <v>283.3917086604809</v>
      </c>
    </row>
    <row r="66" spans="1:46" ht="18" customHeight="1" x14ac:dyDescent="0.3">
      <c r="A66" s="190" t="str">
        <f t="shared" si="0"/>
        <v>SHS180*180*5</v>
      </c>
      <c r="B66" s="191" t="s">
        <v>530</v>
      </c>
      <c r="C66" s="191">
        <v>180</v>
      </c>
      <c r="D66" s="191">
        <v>180</v>
      </c>
      <c r="E66" s="13">
        <v>5</v>
      </c>
      <c r="F66" s="13">
        <v>5</v>
      </c>
      <c r="G66" s="194">
        <f t="shared" si="32"/>
        <v>170</v>
      </c>
      <c r="H66" s="194">
        <f t="shared" si="32"/>
        <v>170</v>
      </c>
      <c r="I66" s="194">
        <f t="shared" si="3"/>
        <v>27.475000000000001</v>
      </c>
      <c r="J66" s="194">
        <f t="shared" si="4"/>
        <v>3500</v>
      </c>
      <c r="K66" s="194">
        <f t="shared" si="5"/>
        <v>1750</v>
      </c>
      <c r="L66" s="194">
        <f t="shared" si="6"/>
        <v>1750</v>
      </c>
      <c r="M66" s="194">
        <f t="shared" si="7"/>
        <v>17879166.666666672</v>
      </c>
      <c r="N66" s="194">
        <f t="shared" si="8"/>
        <v>17879166.666666672</v>
      </c>
      <c r="O66" s="194">
        <f t="shared" si="9"/>
        <v>198657.40740740742</v>
      </c>
      <c r="P66" s="194">
        <f t="shared" si="10"/>
        <v>198657.40740740742</v>
      </c>
      <c r="Q66" s="194">
        <f t="shared" si="11"/>
        <v>229750</v>
      </c>
      <c r="R66" s="194">
        <f t="shared" si="12"/>
        <v>229750</v>
      </c>
      <c r="S66" s="195">
        <f t="shared" si="13"/>
        <v>71.47260547463857</v>
      </c>
      <c r="T66" s="195">
        <f t="shared" si="14"/>
        <v>71.47260547463857</v>
      </c>
      <c r="U66" s="194">
        <f t="shared" si="15"/>
        <v>34</v>
      </c>
      <c r="V66" s="194">
        <f t="shared" si="16"/>
        <v>34</v>
      </c>
      <c r="W66" s="194" t="str">
        <f t="shared" si="17"/>
        <v>PLASTIC</v>
      </c>
      <c r="X66" s="194" t="str">
        <f t="shared" si="18"/>
        <v>SEMI-COMPACT</v>
      </c>
      <c r="Y66" s="194">
        <f t="shared" si="33"/>
        <v>1.1565136331857375</v>
      </c>
      <c r="Z66" s="194">
        <f t="shared" si="33"/>
        <v>1.1565136331857375</v>
      </c>
      <c r="AA66" s="194">
        <f t="shared" si="20"/>
        <v>991.6632579284651</v>
      </c>
      <c r="AB66" s="194">
        <f t="shared" si="21"/>
        <v>991.6632579284651</v>
      </c>
      <c r="AC66" s="218">
        <f t="shared" si="1"/>
        <v>986.36363636363626</v>
      </c>
      <c r="AD66" s="194">
        <f t="shared" si="34"/>
        <v>284.73865548670182</v>
      </c>
      <c r="AE66" s="194">
        <f t="shared" si="34"/>
        <v>284.73865548670182</v>
      </c>
      <c r="AF66" s="194">
        <f t="shared" si="35"/>
        <v>64.747727272727261</v>
      </c>
      <c r="AG66" s="194">
        <f t="shared" si="35"/>
        <v>55.985269360269363</v>
      </c>
      <c r="AH66" s="196">
        <f t="shared" si="36"/>
        <v>12865.068985434942</v>
      </c>
      <c r="AI66" s="196">
        <f t="shared" si="36"/>
        <v>12865.068985434942</v>
      </c>
      <c r="AJ66" s="197">
        <v>1000</v>
      </c>
      <c r="AK66" s="194">
        <f t="shared" si="25"/>
        <v>13.991374644301183</v>
      </c>
      <c r="AL66" s="194">
        <f t="shared" si="26"/>
        <v>13.991374644301183</v>
      </c>
      <c r="AM66" s="194">
        <f t="shared" si="37"/>
        <v>10083.44582977963</v>
      </c>
      <c r="AN66" s="194">
        <f t="shared" si="38"/>
        <v>10083.44582977963</v>
      </c>
      <c r="AO66" s="194">
        <f t="shared" si="39"/>
        <v>0.17533812665303886</v>
      </c>
      <c r="AP66" s="194">
        <f t="shared" si="39"/>
        <v>0.17533812665303886</v>
      </c>
      <c r="AQ66" s="198">
        <f t="shared" si="40"/>
        <v>0.51278223262766764</v>
      </c>
      <c r="AR66" s="198">
        <f t="shared" si="40"/>
        <v>0.51278223262766764</v>
      </c>
      <c r="AS66" s="194">
        <f t="shared" si="41"/>
        <v>283.3323594081329</v>
      </c>
      <c r="AT66" s="194">
        <f t="shared" si="41"/>
        <v>283.3323594081329</v>
      </c>
    </row>
    <row r="67" spans="1:46" ht="18" customHeight="1" x14ac:dyDescent="0.3">
      <c r="A67" s="190" t="str">
        <f t="shared" si="0"/>
        <v>SHS180*180*6</v>
      </c>
      <c r="B67" s="191" t="s">
        <v>530</v>
      </c>
      <c r="C67" s="191">
        <v>180</v>
      </c>
      <c r="D67" s="191">
        <v>180</v>
      </c>
      <c r="E67" s="13">
        <v>6</v>
      </c>
      <c r="F67" s="13">
        <v>6</v>
      </c>
      <c r="G67" s="194">
        <f t="shared" si="32"/>
        <v>168</v>
      </c>
      <c r="H67" s="194">
        <f t="shared" si="32"/>
        <v>168</v>
      </c>
      <c r="I67" s="194">
        <f t="shared" si="3"/>
        <v>32.781599999999997</v>
      </c>
      <c r="J67" s="194">
        <f t="shared" si="4"/>
        <v>4176</v>
      </c>
      <c r="K67" s="194">
        <f t="shared" si="5"/>
        <v>2088</v>
      </c>
      <c r="L67" s="194">
        <f t="shared" si="6"/>
        <v>2088</v>
      </c>
      <c r="M67" s="194">
        <f t="shared" si="7"/>
        <v>21097152</v>
      </c>
      <c r="N67" s="194">
        <f t="shared" si="8"/>
        <v>21097152</v>
      </c>
      <c r="O67" s="194">
        <f t="shared" si="9"/>
        <v>234412.80000000005</v>
      </c>
      <c r="P67" s="194">
        <f t="shared" si="10"/>
        <v>234412.80000000005</v>
      </c>
      <c r="Q67" s="194">
        <f t="shared" si="11"/>
        <v>272592</v>
      </c>
      <c r="R67" s="194">
        <f t="shared" si="12"/>
        <v>272592</v>
      </c>
      <c r="S67" s="195">
        <f t="shared" si="13"/>
        <v>71.077422575667441</v>
      </c>
      <c r="T67" s="195">
        <f t="shared" si="14"/>
        <v>71.077422575667441</v>
      </c>
      <c r="U67" s="194">
        <f t="shared" si="15"/>
        <v>28</v>
      </c>
      <c r="V67" s="194">
        <f t="shared" si="16"/>
        <v>28</v>
      </c>
      <c r="W67" s="194" t="str">
        <f t="shared" si="17"/>
        <v>PLASTIC</v>
      </c>
      <c r="X67" s="194" t="str">
        <f t="shared" si="18"/>
        <v>COMPACT</v>
      </c>
      <c r="Y67" s="194">
        <f t="shared" si="33"/>
        <v>1.1628716520599556</v>
      </c>
      <c r="Z67" s="194">
        <f t="shared" si="33"/>
        <v>1.1628716520599556</v>
      </c>
      <c r="AA67" s="194">
        <f t="shared" si="20"/>
        <v>1182.9468226686292</v>
      </c>
      <c r="AB67" s="194">
        <f t="shared" si="21"/>
        <v>1182.9468226686292</v>
      </c>
      <c r="AC67" s="218">
        <f t="shared" si="1"/>
        <v>1176.8727272727274</v>
      </c>
      <c r="AD67" s="194">
        <f t="shared" si="34"/>
        <v>339.73389294641908</v>
      </c>
      <c r="AE67" s="194">
        <f t="shared" si="34"/>
        <v>339.73389294641908</v>
      </c>
      <c r="AF67" s="194">
        <f t="shared" si="35"/>
        <v>76.82138181818182</v>
      </c>
      <c r="AG67" s="194">
        <f t="shared" si="35"/>
        <v>76.82138181818182</v>
      </c>
      <c r="AH67" s="196">
        <f t="shared" si="36"/>
        <v>12793.93606362014</v>
      </c>
      <c r="AI67" s="196">
        <f t="shared" si="36"/>
        <v>12793.93606362014</v>
      </c>
      <c r="AJ67" s="197">
        <v>1000</v>
      </c>
      <c r="AK67" s="194">
        <f t="shared" si="25"/>
        <v>14.069165197083818</v>
      </c>
      <c r="AL67" s="194">
        <f t="shared" si="26"/>
        <v>14.069165197083818</v>
      </c>
      <c r="AM67" s="194">
        <f t="shared" si="37"/>
        <v>9972.2482868606876</v>
      </c>
      <c r="AN67" s="194">
        <f t="shared" si="38"/>
        <v>9972.2482868606876</v>
      </c>
      <c r="AO67" s="194">
        <f t="shared" si="39"/>
        <v>0.17631298796173572</v>
      </c>
      <c r="AP67" s="194">
        <f t="shared" si="39"/>
        <v>0.17631298796173572</v>
      </c>
      <c r="AQ67" s="198">
        <f t="shared" si="40"/>
        <v>0.51305599859797979</v>
      </c>
      <c r="AR67" s="198">
        <f t="shared" si="40"/>
        <v>0.51305599859797979</v>
      </c>
      <c r="AS67" s="194">
        <f t="shared" si="41"/>
        <v>283.27270657773687</v>
      </c>
      <c r="AT67" s="194">
        <f t="shared" si="41"/>
        <v>283.27270657773687</v>
      </c>
    </row>
    <row r="68" spans="1:46" ht="18" customHeight="1" x14ac:dyDescent="0.3">
      <c r="A68" s="190" t="str">
        <f t="shared" si="0"/>
        <v>SHS180*180*8</v>
      </c>
      <c r="B68" s="191" t="s">
        <v>530</v>
      </c>
      <c r="C68" s="191">
        <v>180</v>
      </c>
      <c r="D68" s="191">
        <v>180</v>
      </c>
      <c r="E68" s="13">
        <v>8</v>
      </c>
      <c r="F68" s="13">
        <v>8</v>
      </c>
      <c r="G68" s="194">
        <f t="shared" si="32"/>
        <v>164</v>
      </c>
      <c r="H68" s="194">
        <f t="shared" si="32"/>
        <v>164</v>
      </c>
      <c r="I68" s="194">
        <f t="shared" si="3"/>
        <v>43.206400000000002</v>
      </c>
      <c r="J68" s="194">
        <f t="shared" si="4"/>
        <v>5504</v>
      </c>
      <c r="K68" s="194">
        <f t="shared" si="5"/>
        <v>2752</v>
      </c>
      <c r="L68" s="194">
        <f t="shared" si="6"/>
        <v>2752</v>
      </c>
      <c r="M68" s="194">
        <f t="shared" si="7"/>
        <v>27197098.666666664</v>
      </c>
      <c r="N68" s="194">
        <f t="shared" si="8"/>
        <v>27197098.666666664</v>
      </c>
      <c r="O68" s="194">
        <f t="shared" si="9"/>
        <v>302189.98518518521</v>
      </c>
      <c r="P68" s="194">
        <f t="shared" si="10"/>
        <v>302189.98518518521</v>
      </c>
      <c r="Q68" s="194">
        <f t="shared" si="11"/>
        <v>355264</v>
      </c>
      <c r="R68" s="194">
        <f t="shared" si="12"/>
        <v>355264</v>
      </c>
      <c r="S68" s="195">
        <f t="shared" si="13"/>
        <v>70.294618096503896</v>
      </c>
      <c r="T68" s="195">
        <f t="shared" si="14"/>
        <v>70.294618096503896</v>
      </c>
      <c r="U68" s="194">
        <f t="shared" si="15"/>
        <v>20.5</v>
      </c>
      <c r="V68" s="194">
        <f t="shared" si="16"/>
        <v>20.5</v>
      </c>
      <c r="W68" s="194" t="str">
        <f t="shared" si="17"/>
        <v>PLASTIC</v>
      </c>
      <c r="X68" s="194" t="str">
        <f t="shared" si="18"/>
        <v>PLASTIC</v>
      </c>
      <c r="Y68" s="194">
        <f t="shared" si="33"/>
        <v>1.1756312830231301</v>
      </c>
      <c r="Z68" s="194">
        <f t="shared" si="33"/>
        <v>1.1756312830231301</v>
      </c>
      <c r="AA68" s="194">
        <f t="shared" si="20"/>
        <v>1558.471466827255</v>
      </c>
      <c r="AB68" s="194">
        <f t="shared" si="21"/>
        <v>1558.471466827255</v>
      </c>
      <c r="AC68" s="218">
        <f t="shared" si="1"/>
        <v>1551.1272727272726</v>
      </c>
      <c r="AD68" s="194">
        <f t="shared" si="34"/>
        <v>447.77187422823044</v>
      </c>
      <c r="AE68" s="194">
        <f t="shared" si="34"/>
        <v>447.77187422823044</v>
      </c>
      <c r="AF68" s="194">
        <f t="shared" si="35"/>
        <v>100.11985454545453</v>
      </c>
      <c r="AG68" s="194">
        <f t="shared" si="35"/>
        <v>100.11985454545453</v>
      </c>
      <c r="AH68" s="196">
        <f t="shared" si="36"/>
        <v>12653.031257370701</v>
      </c>
      <c r="AI68" s="196">
        <f t="shared" si="36"/>
        <v>12653.031257370701</v>
      </c>
      <c r="AJ68" s="197">
        <v>1000</v>
      </c>
      <c r="AK68" s="194">
        <f t="shared" si="25"/>
        <v>14.225840143652976</v>
      </c>
      <c r="AL68" s="194">
        <f t="shared" si="26"/>
        <v>14.225840143652976</v>
      </c>
      <c r="AM68" s="194">
        <f t="shared" ref="AM68" si="42">((PI()^2)*Es)/(AK68^2)</f>
        <v>9753.8010427832414</v>
      </c>
      <c r="AN68" s="194">
        <f t="shared" ref="AN68" si="43">((PI()^2)*Es)/(AL68^2)</f>
        <v>9753.8010427832414</v>
      </c>
      <c r="AO68" s="194">
        <f t="shared" si="39"/>
        <v>0.17827641845539993</v>
      </c>
      <c r="AP68" s="194">
        <f t="shared" si="39"/>
        <v>0.17827641845539993</v>
      </c>
      <c r="AQ68" s="198">
        <f t="shared" si="40"/>
        <v>0.51361026462645942</v>
      </c>
      <c r="AR68" s="198">
        <f t="shared" si="40"/>
        <v>0.51361026462645942</v>
      </c>
      <c r="AS68" s="194">
        <f t="shared" si="41"/>
        <v>283.15251940902164</v>
      </c>
      <c r="AT68" s="194">
        <f t="shared" si="41"/>
        <v>283.15251940902164</v>
      </c>
    </row>
    <row r="69" spans="1:46" ht="18" customHeight="1" x14ac:dyDescent="0.3">
      <c r="A69" s="190" t="str">
        <f t="shared" si="0"/>
        <v>RHS50*25*2.9</v>
      </c>
      <c r="B69" s="191" t="s">
        <v>547</v>
      </c>
      <c r="C69" s="191">
        <v>50</v>
      </c>
      <c r="D69" s="191">
        <v>25</v>
      </c>
      <c r="E69" s="13">
        <v>2.9</v>
      </c>
      <c r="F69" s="13">
        <v>2.9</v>
      </c>
      <c r="G69" s="194">
        <f t="shared" si="32"/>
        <v>44.2</v>
      </c>
      <c r="H69" s="194">
        <f t="shared" si="32"/>
        <v>19.2</v>
      </c>
      <c r="I69" s="194">
        <f t="shared" si="3"/>
        <v>3.1506759999999998</v>
      </c>
      <c r="J69" s="194">
        <f t="shared" si="4"/>
        <v>401.36</v>
      </c>
      <c r="K69" s="194">
        <f t="shared" si="5"/>
        <v>267.57333333333332</v>
      </c>
      <c r="L69" s="194">
        <f t="shared" si="6"/>
        <v>133.78666666666666</v>
      </c>
      <c r="M69" s="194">
        <f t="shared" si="7"/>
        <v>122255.24586666664</v>
      </c>
      <c r="N69" s="194">
        <f t="shared" si="8"/>
        <v>39033.945866666661</v>
      </c>
      <c r="O69" s="194">
        <f t="shared" si="9"/>
        <v>4890.2098346666653</v>
      </c>
      <c r="P69" s="194">
        <f t="shared" si="10"/>
        <v>3122.7156693333332</v>
      </c>
      <c r="Q69" s="194">
        <f t="shared" si="11"/>
        <v>6247.5279999999984</v>
      </c>
      <c r="R69" s="194">
        <f t="shared" si="12"/>
        <v>3739.0279999999998</v>
      </c>
      <c r="S69" s="195">
        <f t="shared" si="13"/>
        <v>17.452864128311724</v>
      </c>
      <c r="T69" s="195">
        <f t="shared" si="14"/>
        <v>9.8617544273499558</v>
      </c>
      <c r="U69" s="194">
        <f t="shared" si="15"/>
        <v>15.241379310344829</v>
      </c>
      <c r="V69" s="194">
        <f t="shared" si="16"/>
        <v>6.6206896551724137</v>
      </c>
      <c r="W69" s="194" t="str">
        <f t="shared" si="17"/>
        <v>PLASTIC</v>
      </c>
      <c r="X69" s="194" t="str">
        <f t="shared" si="18"/>
        <v>PLASTIC</v>
      </c>
      <c r="Y69" s="194">
        <f t="shared" si="33"/>
        <v>1.2775582666640015</v>
      </c>
      <c r="Z69" s="194">
        <f t="shared" si="33"/>
        <v>1.1973642162554758</v>
      </c>
      <c r="AA69" s="194">
        <f t="shared" si="20"/>
        <v>94.911953276366603</v>
      </c>
      <c r="AB69" s="194">
        <f t="shared" si="21"/>
        <v>55.090398229459076</v>
      </c>
      <c r="AC69" s="218">
        <f t="shared" si="1"/>
        <v>113.11054545454546</v>
      </c>
      <c r="AD69" s="194">
        <f t="shared" si="34"/>
        <v>43.536269244244806</v>
      </c>
      <c r="AE69" s="194">
        <f t="shared" si="34"/>
        <v>21.768134622122403</v>
      </c>
      <c r="AF69" s="194">
        <f t="shared" si="35"/>
        <v>1.7606669818181813</v>
      </c>
      <c r="AG69" s="194">
        <f t="shared" si="35"/>
        <v>1.0537260727272726</v>
      </c>
      <c r="AH69" s="196">
        <f t="shared" si="36"/>
        <v>3141.5155430961104</v>
      </c>
      <c r="AI69" s="196">
        <f t="shared" si="36"/>
        <v>1775.1157969229921</v>
      </c>
      <c r="AJ69" s="197">
        <v>1000</v>
      </c>
      <c r="AK69" s="194">
        <f t="shared" si="25"/>
        <v>57.297185874369923</v>
      </c>
      <c r="AL69" s="194">
        <f t="shared" si="26"/>
        <v>101.40183548138901</v>
      </c>
      <c r="AM69" s="194">
        <f t="shared" ref="AM69:AM94" si="44">((PI()^2)*Es)/(AK69^2)</f>
        <v>601.26116835853827</v>
      </c>
      <c r="AN69" s="194">
        <f t="shared" ref="AN69:AN94" si="45">((PI()^2)*Es)/(AL69^2)</f>
        <v>191.97209682954809</v>
      </c>
      <c r="AO69" s="194">
        <f t="shared" si="39"/>
        <v>0.71804104236426602</v>
      </c>
      <c r="AP69" s="194">
        <f t="shared" si="39"/>
        <v>1.2707548989639983</v>
      </c>
      <c r="AQ69" s="198">
        <f t="shared" si="40"/>
        <v>0.81218577870802888</v>
      </c>
      <c r="AR69" s="198">
        <f t="shared" si="40"/>
        <v>1.4198382710117206</v>
      </c>
      <c r="AS69" s="194">
        <f t="shared" si="41"/>
        <v>236.47586524906967</v>
      </c>
      <c r="AT69" s="194">
        <f t="shared" si="41"/>
        <v>137.25931390636603</v>
      </c>
    </row>
    <row r="70" spans="1:46" ht="18" customHeight="1" x14ac:dyDescent="0.3">
      <c r="A70" s="190" t="str">
        <f t="shared" si="0"/>
        <v>RHS50*25*3.2</v>
      </c>
      <c r="B70" s="191" t="s">
        <v>547</v>
      </c>
      <c r="C70" s="191">
        <v>50</v>
      </c>
      <c r="D70" s="191">
        <v>25</v>
      </c>
      <c r="E70" s="13">
        <v>3.2</v>
      </c>
      <c r="F70" s="13">
        <v>3.2</v>
      </c>
      <c r="G70" s="194">
        <f t="shared" si="32"/>
        <v>43.6</v>
      </c>
      <c r="H70" s="194">
        <f t="shared" si="32"/>
        <v>18.600000000000001</v>
      </c>
      <c r="I70" s="194">
        <f t="shared" si="3"/>
        <v>3.4464639999999997</v>
      </c>
      <c r="J70" s="194">
        <f t="shared" si="4"/>
        <v>439.03999999999996</v>
      </c>
      <c r="K70" s="194">
        <f t="shared" si="5"/>
        <v>292.69333333333333</v>
      </c>
      <c r="L70" s="194">
        <f t="shared" si="6"/>
        <v>146.34666666666666</v>
      </c>
      <c r="M70" s="194">
        <f t="shared" si="7"/>
        <v>131949.78986666666</v>
      </c>
      <c r="N70" s="194">
        <f t="shared" si="8"/>
        <v>41724.189866666653</v>
      </c>
      <c r="O70" s="194">
        <f t="shared" si="9"/>
        <v>5277.9915946666661</v>
      </c>
      <c r="P70" s="194">
        <f t="shared" si="10"/>
        <v>3337.9351893333323</v>
      </c>
      <c r="Q70" s="194">
        <f t="shared" si="11"/>
        <v>6785.5360000000001</v>
      </c>
      <c r="R70" s="194">
        <f t="shared" si="12"/>
        <v>4041.5359999999996</v>
      </c>
      <c r="S70" s="195">
        <f t="shared" si="13"/>
        <v>17.336136052094055</v>
      </c>
      <c r="T70" s="195">
        <f t="shared" si="14"/>
        <v>9.7485923830033734</v>
      </c>
      <c r="U70" s="194">
        <f t="shared" si="15"/>
        <v>13.625</v>
      </c>
      <c r="V70" s="194">
        <f t="shared" si="16"/>
        <v>5.8125</v>
      </c>
      <c r="W70" s="194" t="str">
        <f t="shared" si="17"/>
        <v>PLASTIC</v>
      </c>
      <c r="X70" s="194" t="str">
        <f t="shared" si="18"/>
        <v>PLASTIC</v>
      </c>
      <c r="Y70" s="194">
        <f t="shared" si="33"/>
        <v>1.2856284210184581</v>
      </c>
      <c r="Z70" s="194">
        <f t="shared" si="33"/>
        <v>1.2107892366859268</v>
      </c>
      <c r="AA70" s="194">
        <f t="shared" si="20"/>
        <v>103.52925371882569</v>
      </c>
      <c r="AB70" s="194">
        <f t="shared" si="21"/>
        <v>59.209829221928601</v>
      </c>
      <c r="AC70" s="218">
        <f t="shared" si="1"/>
        <v>123.72945454545453</v>
      </c>
      <c r="AD70" s="194">
        <f t="shared" si="34"/>
        <v>47.623489259002497</v>
      </c>
      <c r="AE70" s="194">
        <f t="shared" si="34"/>
        <v>23.811744629501248</v>
      </c>
      <c r="AF70" s="194">
        <f t="shared" si="35"/>
        <v>1.9122874181818181</v>
      </c>
      <c r="AG70" s="194">
        <f t="shared" si="35"/>
        <v>1.1389783272727272</v>
      </c>
      <c r="AH70" s="196">
        <f t="shared" si="36"/>
        <v>3120.50448937693</v>
      </c>
      <c r="AI70" s="196">
        <f t="shared" si="36"/>
        <v>1754.7466289406073</v>
      </c>
      <c r="AJ70" s="197">
        <v>1000</v>
      </c>
      <c r="AK70" s="194">
        <f t="shared" si="25"/>
        <v>57.682980624693968</v>
      </c>
      <c r="AL70" s="194">
        <f t="shared" si="26"/>
        <v>102.57891198153852</v>
      </c>
      <c r="AM70" s="194">
        <f t="shared" si="44"/>
        <v>593.24536570283772</v>
      </c>
      <c r="AN70" s="194">
        <f t="shared" si="45"/>
        <v>187.59167635748054</v>
      </c>
      <c r="AO70" s="194">
        <f t="shared" si="39"/>
        <v>0.72287577308330564</v>
      </c>
      <c r="AP70" s="194">
        <f t="shared" si="39"/>
        <v>1.2855058718819876</v>
      </c>
      <c r="AQ70" s="198">
        <f t="shared" si="40"/>
        <v>0.81617664782914046</v>
      </c>
      <c r="AR70" s="198">
        <f t="shared" si="40"/>
        <v>1.4402407898691432</v>
      </c>
      <c r="AS70" s="194">
        <f t="shared" si="41"/>
        <v>235.80824917735444</v>
      </c>
      <c r="AT70" s="194">
        <f t="shared" si="41"/>
        <v>134.86203813303709</v>
      </c>
    </row>
    <row r="71" spans="1:46" ht="18" customHeight="1" x14ac:dyDescent="0.3">
      <c r="A71" s="190" t="str">
        <f t="shared" si="0"/>
        <v>RHS60*40*2.9</v>
      </c>
      <c r="B71" s="191" t="s">
        <v>547</v>
      </c>
      <c r="C71" s="191">
        <v>60</v>
      </c>
      <c r="D71" s="191">
        <v>40</v>
      </c>
      <c r="E71" s="13">
        <v>2.9</v>
      </c>
      <c r="F71" s="13">
        <v>2.9</v>
      </c>
      <c r="G71" s="194">
        <f t="shared" si="32"/>
        <v>54.2</v>
      </c>
      <c r="H71" s="194">
        <f t="shared" si="32"/>
        <v>34.200000000000003</v>
      </c>
      <c r="I71" s="194">
        <f t="shared" si="3"/>
        <v>4.2889259999999974</v>
      </c>
      <c r="J71" s="194">
        <f t="shared" si="4"/>
        <v>546.35999999999967</v>
      </c>
      <c r="K71" s="194">
        <f t="shared" si="5"/>
        <v>327.81599999999975</v>
      </c>
      <c r="L71" s="194">
        <f t="shared" si="6"/>
        <v>218.54399999999987</v>
      </c>
      <c r="M71" s="194">
        <f t="shared" si="7"/>
        <v>266222.7491999999</v>
      </c>
      <c r="N71" s="194">
        <f t="shared" si="8"/>
        <v>139325.70919999995</v>
      </c>
      <c r="O71" s="194">
        <f t="shared" si="9"/>
        <v>8874.0916399999969</v>
      </c>
      <c r="P71" s="194">
        <f t="shared" si="10"/>
        <v>6966.2854599999973</v>
      </c>
      <c r="Q71" s="194">
        <f t="shared" si="11"/>
        <v>10883.177999999996</v>
      </c>
      <c r="R71" s="194">
        <f t="shared" si="12"/>
        <v>8151.377999999997</v>
      </c>
      <c r="S71" s="195">
        <f t="shared" si="13"/>
        <v>22.0741065129248</v>
      </c>
      <c r="T71" s="195">
        <f t="shared" si="14"/>
        <v>15.968943452507569</v>
      </c>
      <c r="U71" s="194">
        <f t="shared" si="15"/>
        <v>18.689655172413794</v>
      </c>
      <c r="V71" s="194">
        <f t="shared" si="16"/>
        <v>11.793103448275863</v>
      </c>
      <c r="W71" s="194" t="str">
        <f t="shared" si="17"/>
        <v>PLASTIC</v>
      </c>
      <c r="X71" s="194" t="str">
        <f t="shared" si="18"/>
        <v>PLASTIC</v>
      </c>
      <c r="Y71" s="194">
        <f t="shared" si="33"/>
        <v>1.2263990999308634</v>
      </c>
      <c r="Z71" s="194">
        <f t="shared" si="33"/>
        <v>1.1701182856781756</v>
      </c>
      <c r="AA71" s="194">
        <f t="shared" si="20"/>
        <v>138.85769197416755</v>
      </c>
      <c r="AB71" s="194">
        <f t="shared" si="21"/>
        <v>123.84032906024687</v>
      </c>
      <c r="AC71" s="218">
        <f t="shared" si="1"/>
        <v>153.97418181818171</v>
      </c>
      <c r="AD71" s="194">
        <f t="shared" si="34"/>
        <v>53.338221192587746</v>
      </c>
      <c r="AE71" s="194">
        <f t="shared" si="34"/>
        <v>35.558814128391838</v>
      </c>
      <c r="AF71" s="194">
        <f t="shared" si="35"/>
        <v>3.0670774363636353</v>
      </c>
      <c r="AG71" s="194">
        <f t="shared" si="35"/>
        <v>2.2972065272727265</v>
      </c>
      <c r="AH71" s="196">
        <f t="shared" si="36"/>
        <v>3973.339172326464</v>
      </c>
      <c r="AI71" s="196">
        <f t="shared" si="36"/>
        <v>2874.4098214513624</v>
      </c>
      <c r="AJ71" s="197">
        <v>1000</v>
      </c>
      <c r="AK71" s="194">
        <f t="shared" si="25"/>
        <v>45.301946849557936</v>
      </c>
      <c r="AL71" s="194">
        <f t="shared" si="26"/>
        <v>62.621550572462709</v>
      </c>
      <c r="AM71" s="194">
        <f t="shared" si="44"/>
        <v>961.8248836570865</v>
      </c>
      <c r="AN71" s="194">
        <f t="shared" si="45"/>
        <v>503.36394783850079</v>
      </c>
      <c r="AO71" s="194">
        <f t="shared" si="39"/>
        <v>0.5677182332882742</v>
      </c>
      <c r="AP71" s="194">
        <f t="shared" si="39"/>
        <v>0.78476530324033444</v>
      </c>
      <c r="AQ71" s="198">
        <f t="shared" si="40"/>
        <v>0.69976241069924849</v>
      </c>
      <c r="AR71" s="198">
        <f t="shared" si="40"/>
        <v>0.86932864742518223</v>
      </c>
      <c r="AS71" s="194">
        <f t="shared" si="41"/>
        <v>254.15054538064209</v>
      </c>
      <c r="AT71" s="194">
        <f t="shared" si="41"/>
        <v>226.66434047193599</v>
      </c>
    </row>
    <row r="72" spans="1:46" ht="18" customHeight="1" x14ac:dyDescent="0.3">
      <c r="A72" s="190" t="str">
        <f t="shared" ref="A72:A94" si="46">CONCATENATE(B72,C72,"*",D72,"*",E72)</f>
        <v>RHS66*33*2.9</v>
      </c>
      <c r="B72" s="191" t="s">
        <v>547</v>
      </c>
      <c r="C72" s="191">
        <v>66</v>
      </c>
      <c r="D72" s="191">
        <v>33</v>
      </c>
      <c r="E72" s="13">
        <v>2.9</v>
      </c>
      <c r="F72" s="13">
        <v>2.9</v>
      </c>
      <c r="G72" s="194">
        <f t="shared" si="32"/>
        <v>60.2</v>
      </c>
      <c r="H72" s="194">
        <f t="shared" si="32"/>
        <v>27.2</v>
      </c>
      <c r="I72" s="194">
        <f t="shared" si="3"/>
        <v>4.2433959999999997</v>
      </c>
      <c r="J72" s="194">
        <f t="shared" si="4"/>
        <v>540.55999999999995</v>
      </c>
      <c r="K72" s="194">
        <f t="shared" si="5"/>
        <v>360.37333333333333</v>
      </c>
      <c r="L72" s="194">
        <f t="shared" si="6"/>
        <v>180.18666666666667</v>
      </c>
      <c r="M72" s="194">
        <f t="shared" si="7"/>
        <v>296101.66186666657</v>
      </c>
      <c r="N72" s="194">
        <f t="shared" si="8"/>
        <v>96699.865866666674</v>
      </c>
      <c r="O72" s="194">
        <f t="shared" si="9"/>
        <v>8972.7776323232301</v>
      </c>
      <c r="P72" s="194">
        <f t="shared" si="10"/>
        <v>5860.597931313132</v>
      </c>
      <c r="Q72" s="194">
        <f t="shared" si="11"/>
        <v>11293.527999999998</v>
      </c>
      <c r="R72" s="194">
        <f t="shared" si="12"/>
        <v>6833.9080000000013</v>
      </c>
      <c r="S72" s="195">
        <f t="shared" si="13"/>
        <v>23.404451602047008</v>
      </c>
      <c r="T72" s="195">
        <f t="shared" si="14"/>
        <v>13.374913527724429</v>
      </c>
      <c r="U72" s="194">
        <f t="shared" si="15"/>
        <v>20.758620689655174</v>
      </c>
      <c r="V72" s="194">
        <f t="shared" si="16"/>
        <v>9.3793103448275854</v>
      </c>
      <c r="W72" s="194" t="str">
        <f t="shared" si="17"/>
        <v>PLASTIC</v>
      </c>
      <c r="X72" s="194" t="str">
        <f t="shared" si="18"/>
        <v>PLASTIC</v>
      </c>
      <c r="Y72" s="194">
        <f t="shared" si="33"/>
        <v>1.2586434728212339</v>
      </c>
      <c r="Z72" s="194">
        <f t="shared" si="33"/>
        <v>1.1660769225417225</v>
      </c>
      <c r="AA72" s="194">
        <f t="shared" si="20"/>
        <v>139.06987096459599</v>
      </c>
      <c r="AB72" s="194">
        <f t="shared" si="21"/>
        <v>108.03650856271139</v>
      </c>
      <c r="AC72" s="218">
        <f t="shared" ref="AC72:AC94" si="47">J72*$AS$2/$AC$2/1000</f>
        <v>152.33963636363632</v>
      </c>
      <c r="AD72" s="194">
        <f t="shared" si="34"/>
        <v>58.635553375196771</v>
      </c>
      <c r="AE72" s="194">
        <f t="shared" si="34"/>
        <v>29.317776687598386</v>
      </c>
      <c r="AF72" s="194">
        <f t="shared" si="35"/>
        <v>3.1827215272727267</v>
      </c>
      <c r="AG72" s="194">
        <f t="shared" si="35"/>
        <v>1.9259195272727276</v>
      </c>
      <c r="AH72" s="196">
        <f t="shared" si="36"/>
        <v>4212.8012883684614</v>
      </c>
      <c r="AI72" s="196">
        <f t="shared" si="36"/>
        <v>2407.4844349903974</v>
      </c>
      <c r="AJ72" s="197">
        <v>1000</v>
      </c>
      <c r="AK72" s="194">
        <f t="shared" si="25"/>
        <v>42.726914392326016</v>
      </c>
      <c r="AL72" s="194">
        <f t="shared" si="26"/>
        <v>74.7668385240123</v>
      </c>
      <c r="AM72" s="194">
        <f t="shared" si="44"/>
        <v>1081.2513930476271</v>
      </c>
      <c r="AN72" s="194">
        <f t="shared" si="45"/>
        <v>353.11137403522429</v>
      </c>
      <c r="AO72" s="194">
        <f t="shared" si="39"/>
        <v>0.53544825420471664</v>
      </c>
      <c r="AP72" s="194">
        <f t="shared" si="39"/>
        <v>0.93696850637261608</v>
      </c>
      <c r="AQ72" s="198">
        <f t="shared" si="40"/>
        <v>0.67857448315693469</v>
      </c>
      <c r="AR72" s="198">
        <f t="shared" si="40"/>
        <v>1.0163366841361903</v>
      </c>
      <c r="AS72" s="194">
        <f t="shared" si="41"/>
        <v>257.26999956451829</v>
      </c>
      <c r="AT72" s="194">
        <f t="shared" si="41"/>
        <v>199.86034586856482</v>
      </c>
    </row>
    <row r="73" spans="1:46" ht="18" customHeight="1" x14ac:dyDescent="0.3">
      <c r="A73" s="190" t="str">
        <f t="shared" si="46"/>
        <v>RHS66*33*3.6</v>
      </c>
      <c r="B73" s="191" t="s">
        <v>547</v>
      </c>
      <c r="C73" s="191">
        <v>66</v>
      </c>
      <c r="D73" s="191">
        <v>33</v>
      </c>
      <c r="E73" s="13">
        <v>3.6</v>
      </c>
      <c r="F73" s="13">
        <v>3.6</v>
      </c>
      <c r="G73" s="194">
        <f t="shared" si="32"/>
        <v>58.8</v>
      </c>
      <c r="H73" s="194">
        <f t="shared" si="32"/>
        <v>25.8</v>
      </c>
      <c r="I73" s="194">
        <f t="shared" si="3"/>
        <v>5.188536</v>
      </c>
      <c r="J73" s="194">
        <f t="shared" ref="J73:J94" si="48">(C73*D73)-((C73-2*E73)*(D73-2*F73))</f>
        <v>660.96</v>
      </c>
      <c r="K73" s="194">
        <f t="shared" ref="K73:K94" si="49">(J73*C73)/(D73+C73)</f>
        <v>440.64</v>
      </c>
      <c r="L73" s="194">
        <f t="shared" ref="L73:L94" si="50">(J73*D73)/(D73+C73)</f>
        <v>220.32</v>
      </c>
      <c r="M73" s="194">
        <f t="shared" ref="M73:M94" si="51">D73*C73^3/12-H73*G73^3/12</f>
        <v>353524.43520000001</v>
      </c>
      <c r="N73" s="194">
        <f t="shared" ref="N73:N94" si="52">C73*D73^3/12-G73*H73^3/12</f>
        <v>113503.29120000001</v>
      </c>
      <c r="O73" s="194">
        <f t="shared" ref="O73:O94" si="53">D73*C73^2/6-H73*G73^3/(6*C73)</f>
        <v>10712.861672727273</v>
      </c>
      <c r="P73" s="194">
        <f t="shared" ref="P73:P94" si="54">C73*D73^2/6-G73*H73^3/(6*D73)</f>
        <v>6878.9873454545459</v>
      </c>
      <c r="Q73" s="194">
        <f t="shared" ref="Q73:Q94" si="55">D73*C73^2/4-H73*(C73/2-E73)^2</f>
        <v>13636.512000000002</v>
      </c>
      <c r="R73" s="194">
        <f t="shared" ref="R73:R94" si="56">C73*D73^2/4-G73*(D73/2-F73)^2</f>
        <v>8183.5920000000006</v>
      </c>
      <c r="S73" s="195">
        <f t="shared" ref="S73:S94" si="57">SQRT(M73/J73)</f>
        <v>23.127150668407374</v>
      </c>
      <c r="T73" s="195">
        <f t="shared" ref="T73:T94" si="58">SQRT(N73/J73)</f>
        <v>13.104384837175086</v>
      </c>
      <c r="U73" s="194">
        <f t="shared" ref="U73:U94" si="59">G73/E73</f>
        <v>16.333333333333332</v>
      </c>
      <c r="V73" s="194">
        <f t="shared" ref="V73:V94" si="60">H73/E73</f>
        <v>7.166666666666667</v>
      </c>
      <c r="W73" s="194" t="str">
        <f t="shared" ref="W73:W94" si="61">IF(U73&lt;84*$W$2,"PLASTIC",(IF(U73&lt;105*$W$2,"COMPACT",(IF(U73&lt;126*$W$2,"SEMI-COMPACT","SLENDER")))))</f>
        <v>PLASTIC</v>
      </c>
      <c r="X73" s="194" t="str">
        <f t="shared" ref="X73:X94" si="62">IF(V73&lt;29.3*$W$2,"PLASTIC",(IF(V73&lt;33.5*$W$2,"COMPACT",(IF(V73&lt;42*$W$2,"SEMI-COMPACT","SLENDER")))))</f>
        <v>PLASTIC</v>
      </c>
      <c r="Y73" s="194">
        <f t="shared" si="33"/>
        <v>1.2729103032027136</v>
      </c>
      <c r="Z73" s="194">
        <f t="shared" si="33"/>
        <v>1.1896506838913583</v>
      </c>
      <c r="AA73" s="194">
        <f t="shared" ref="AA73:AA94" si="63">J73*AS73/1000</f>
        <v>169.64550673192099</v>
      </c>
      <c r="AB73" s="194">
        <f t="shared" ref="AB73:AB94" si="64">J73*AT73/1000</f>
        <v>129.6343594084106</v>
      </c>
      <c r="AC73" s="218">
        <f t="shared" si="47"/>
        <v>186.27054545454544</v>
      </c>
      <c r="AD73" s="194">
        <f t="shared" si="34"/>
        <v>71.695566373520151</v>
      </c>
      <c r="AE73" s="194">
        <f t="shared" si="34"/>
        <v>35.847783186760076</v>
      </c>
      <c r="AF73" s="194">
        <f t="shared" si="35"/>
        <v>3.8430170181818184</v>
      </c>
      <c r="AG73" s="194">
        <f t="shared" si="35"/>
        <v>2.3062850181818182</v>
      </c>
      <c r="AH73" s="196">
        <f t="shared" si="36"/>
        <v>4162.8871203133276</v>
      </c>
      <c r="AI73" s="196">
        <f t="shared" si="36"/>
        <v>2358.7892706915154</v>
      </c>
      <c r="AJ73" s="197">
        <v>1000</v>
      </c>
      <c r="AK73" s="194">
        <f t="shared" ref="AK73:AK94" si="65">$AK$6*AJ73/S73</f>
        <v>43.239221914441913</v>
      </c>
      <c r="AL73" s="194">
        <f t="shared" ref="AL73:AL94" si="66">$AL$6*AJ73/T73</f>
        <v>76.310335237038885</v>
      </c>
      <c r="AM73" s="194">
        <f t="shared" si="44"/>
        <v>1055.7813851193866</v>
      </c>
      <c r="AN73" s="194">
        <f t="shared" si="45"/>
        <v>338.97136963375908</v>
      </c>
      <c r="AO73" s="194">
        <f t="shared" si="39"/>
        <v>0.54186842688121994</v>
      </c>
      <c r="AP73" s="194">
        <f t="shared" si="39"/>
        <v>0.95631141077175152</v>
      </c>
      <c r="AQ73" s="198">
        <f t="shared" si="40"/>
        <v>0.68270688084789211</v>
      </c>
      <c r="AR73" s="198">
        <f t="shared" si="40"/>
        <v>1.0366784553171629</v>
      </c>
      <c r="AS73" s="194">
        <f t="shared" si="41"/>
        <v>256.6653151959589</v>
      </c>
      <c r="AT73" s="194">
        <f t="shared" si="41"/>
        <v>196.13041546903079</v>
      </c>
    </row>
    <row r="74" spans="1:46" ht="18" customHeight="1" x14ac:dyDescent="0.3">
      <c r="A74" s="190" t="str">
        <f t="shared" si="46"/>
        <v>RHS66*33*4.5</v>
      </c>
      <c r="B74" s="191" t="s">
        <v>547</v>
      </c>
      <c r="C74" s="191">
        <v>66</v>
      </c>
      <c r="D74" s="191">
        <v>33</v>
      </c>
      <c r="E74" s="13">
        <v>4.5</v>
      </c>
      <c r="F74" s="13">
        <v>4.5</v>
      </c>
      <c r="G74" s="194">
        <f t="shared" si="32"/>
        <v>57</v>
      </c>
      <c r="H74" s="194">
        <f t="shared" si="32"/>
        <v>24</v>
      </c>
      <c r="I74" s="194">
        <f t="shared" si="3"/>
        <v>6.3585000000000003</v>
      </c>
      <c r="J74" s="194">
        <f t="shared" si="48"/>
        <v>810</v>
      </c>
      <c r="K74" s="194">
        <f t="shared" si="49"/>
        <v>540</v>
      </c>
      <c r="L74" s="194">
        <f t="shared" si="50"/>
        <v>270</v>
      </c>
      <c r="M74" s="194">
        <f t="shared" si="51"/>
        <v>420228</v>
      </c>
      <c r="N74" s="194">
        <f t="shared" si="52"/>
        <v>131989.5</v>
      </c>
      <c r="O74" s="194">
        <f t="shared" si="53"/>
        <v>12734.181818181818</v>
      </c>
      <c r="P74" s="194">
        <f t="shared" si="54"/>
        <v>7999.363636363636</v>
      </c>
      <c r="Q74" s="194">
        <f t="shared" si="55"/>
        <v>16443</v>
      </c>
      <c r="R74" s="194">
        <f t="shared" si="56"/>
        <v>9760.5</v>
      </c>
      <c r="S74" s="195">
        <f t="shared" si="57"/>
        <v>22.777181564012697</v>
      </c>
      <c r="T74" s="195">
        <f t="shared" si="58"/>
        <v>12.765187033490735</v>
      </c>
      <c r="U74" s="194">
        <f t="shared" si="59"/>
        <v>12.666666666666666</v>
      </c>
      <c r="V74" s="194">
        <f t="shared" si="60"/>
        <v>5.333333333333333</v>
      </c>
      <c r="W74" s="194" t="str">
        <f t="shared" si="61"/>
        <v>PLASTIC</v>
      </c>
      <c r="X74" s="194" t="str">
        <f t="shared" si="62"/>
        <v>PLASTIC</v>
      </c>
      <c r="Y74" s="194">
        <f t="shared" si="33"/>
        <v>1.2912490362374711</v>
      </c>
      <c r="Z74" s="194">
        <f t="shared" si="33"/>
        <v>1.2201595581466709</v>
      </c>
      <c r="AA74" s="194">
        <f t="shared" si="63"/>
        <v>207.25437187459994</v>
      </c>
      <c r="AB74" s="194">
        <f t="shared" si="64"/>
        <v>154.84954033844443</v>
      </c>
      <c r="AC74" s="218">
        <f t="shared" si="47"/>
        <v>228.27272727272725</v>
      </c>
      <c r="AD74" s="194">
        <f t="shared" si="34"/>
        <v>87.862213693039408</v>
      </c>
      <c r="AE74" s="194">
        <f t="shared" si="34"/>
        <v>43.931106846519704</v>
      </c>
      <c r="AF74" s="194">
        <f t="shared" si="35"/>
        <v>4.6339363636363631</v>
      </c>
      <c r="AG74" s="194">
        <f t="shared" si="35"/>
        <v>2.7506863636363632</v>
      </c>
      <c r="AH74" s="196">
        <f t="shared" si="36"/>
        <v>4099.8926815222858</v>
      </c>
      <c r="AI74" s="196">
        <f t="shared" si="36"/>
        <v>2297.7336660283322</v>
      </c>
      <c r="AJ74" s="197">
        <v>1000</v>
      </c>
      <c r="AK74" s="194">
        <f t="shared" si="65"/>
        <v>43.903588211281232</v>
      </c>
      <c r="AL74" s="194">
        <f t="shared" si="66"/>
        <v>78.338060960360451</v>
      </c>
      <c r="AM74" s="194">
        <f t="shared" si="44"/>
        <v>1024.0701526570315</v>
      </c>
      <c r="AN74" s="194">
        <f t="shared" si="45"/>
        <v>321.65040743150217</v>
      </c>
      <c r="AO74" s="194">
        <f t="shared" si="39"/>
        <v>0.55019418077322002</v>
      </c>
      <c r="AP74" s="194">
        <f t="shared" si="39"/>
        <v>0.98172261151021478</v>
      </c>
      <c r="AQ74" s="198">
        <f t="shared" si="40"/>
        <v>0.68812720725954546</v>
      </c>
      <c r="AR74" s="198">
        <f t="shared" si="40"/>
        <v>1.0639705171837905</v>
      </c>
      <c r="AS74" s="194">
        <f t="shared" si="41"/>
        <v>255.86959490691353</v>
      </c>
      <c r="AT74" s="194">
        <f t="shared" si="41"/>
        <v>191.1722720227709</v>
      </c>
    </row>
    <row r="75" spans="1:46" ht="18" customHeight="1" x14ac:dyDescent="0.3">
      <c r="A75" s="190" t="str">
        <f t="shared" si="46"/>
        <v>RHS70*30*2.9</v>
      </c>
      <c r="B75" s="191" t="s">
        <v>547</v>
      </c>
      <c r="C75" s="191">
        <v>70</v>
      </c>
      <c r="D75" s="191">
        <v>30</v>
      </c>
      <c r="E75" s="13">
        <v>2.9</v>
      </c>
      <c r="F75" s="13">
        <v>2.9</v>
      </c>
      <c r="G75" s="194">
        <f t="shared" si="32"/>
        <v>64.2</v>
      </c>
      <c r="H75" s="194">
        <f t="shared" si="32"/>
        <v>24.2</v>
      </c>
      <c r="I75" s="194">
        <f t="shared" si="3"/>
        <v>4.2889259999999991</v>
      </c>
      <c r="J75" s="194">
        <f t="shared" si="48"/>
        <v>546.3599999999999</v>
      </c>
      <c r="K75" s="194">
        <f t="shared" si="49"/>
        <v>382.45199999999988</v>
      </c>
      <c r="L75" s="194">
        <f t="shared" si="50"/>
        <v>163.90799999999996</v>
      </c>
      <c r="M75" s="194">
        <f t="shared" si="51"/>
        <v>323871.26919999986</v>
      </c>
      <c r="N75" s="194">
        <f t="shared" si="52"/>
        <v>81677.189200000008</v>
      </c>
      <c r="O75" s="194">
        <f t="shared" si="53"/>
        <v>9253.4648342857108</v>
      </c>
      <c r="P75" s="194">
        <f t="shared" si="54"/>
        <v>5445.1459466666665</v>
      </c>
      <c r="Q75" s="194">
        <f t="shared" si="55"/>
        <v>11814.077999999998</v>
      </c>
      <c r="R75" s="194">
        <f t="shared" si="56"/>
        <v>6350.4779999999992</v>
      </c>
      <c r="S75" s="195">
        <f t="shared" si="57"/>
        <v>24.347073310124511</v>
      </c>
      <c r="T75" s="195">
        <f t="shared" si="58"/>
        <v>12.226747505561562</v>
      </c>
      <c r="U75" s="194">
        <f t="shared" si="59"/>
        <v>22.137931034482762</v>
      </c>
      <c r="V75" s="194">
        <f t="shared" si="60"/>
        <v>8.3448275862068968</v>
      </c>
      <c r="W75" s="194" t="str">
        <f t="shared" si="61"/>
        <v>PLASTIC</v>
      </c>
      <c r="X75" s="194" t="str">
        <f t="shared" si="62"/>
        <v>PLASTIC</v>
      </c>
      <c r="Y75" s="194">
        <f t="shared" si="33"/>
        <v>1.2767193923109499</v>
      </c>
      <c r="Z75" s="194">
        <f t="shared" si="33"/>
        <v>1.166264056501102</v>
      </c>
      <c r="AA75" s="194">
        <f t="shared" si="63"/>
        <v>141.6010083369807</v>
      </c>
      <c r="AB75" s="194">
        <f t="shared" si="64"/>
        <v>99.796249633936625</v>
      </c>
      <c r="AC75" s="218">
        <f t="shared" si="47"/>
        <v>153.97418181818179</v>
      </c>
      <c r="AD75" s="194">
        <f t="shared" si="34"/>
        <v>62.227924724685742</v>
      </c>
      <c r="AE75" s="194">
        <f t="shared" si="34"/>
        <v>26.669110596293891</v>
      </c>
      <c r="AF75" s="194">
        <f t="shared" si="35"/>
        <v>3.3294219818181809</v>
      </c>
      <c r="AG75" s="194">
        <f t="shared" si="35"/>
        <v>1.7896801636363631</v>
      </c>
      <c r="AH75" s="196">
        <f t="shared" si="36"/>
        <v>4382.473195822412</v>
      </c>
      <c r="AI75" s="196">
        <f t="shared" si="36"/>
        <v>2200.8145510010813</v>
      </c>
      <c r="AJ75" s="197">
        <v>1000</v>
      </c>
      <c r="AK75" s="194">
        <f t="shared" si="65"/>
        <v>41.072698441506688</v>
      </c>
      <c r="AL75" s="194">
        <f t="shared" si="66"/>
        <v>81.787899811060257</v>
      </c>
      <c r="AM75" s="194">
        <f t="shared" si="44"/>
        <v>1170.100777466401</v>
      </c>
      <c r="AN75" s="194">
        <f t="shared" si="45"/>
        <v>295.08805402918534</v>
      </c>
      <c r="AO75" s="194">
        <f t="shared" si="39"/>
        <v>0.51471783040648222</v>
      </c>
      <c r="AP75" s="194">
        <f t="shared" si="39"/>
        <v>1.0249555529984162</v>
      </c>
      <c r="AQ75" s="198">
        <f t="shared" si="40"/>
        <v>0.66551259466185875</v>
      </c>
      <c r="AR75" s="198">
        <f t="shared" si="40"/>
        <v>1.1118872758759784</v>
      </c>
      <c r="AS75" s="194">
        <f t="shared" si="41"/>
        <v>259.17162372241881</v>
      </c>
      <c r="AT75" s="194">
        <f t="shared" si="41"/>
        <v>182.65658107097269</v>
      </c>
    </row>
    <row r="76" spans="1:46" ht="18" customHeight="1" x14ac:dyDescent="0.3">
      <c r="A76" s="190" t="str">
        <f t="shared" si="46"/>
        <v>RHS70*30*3.2</v>
      </c>
      <c r="B76" s="191" t="s">
        <v>547</v>
      </c>
      <c r="C76" s="191">
        <v>70</v>
      </c>
      <c r="D76" s="191">
        <v>30</v>
      </c>
      <c r="E76" s="13">
        <v>3.2</v>
      </c>
      <c r="F76" s="13">
        <v>3.2</v>
      </c>
      <c r="G76" s="194">
        <f t="shared" si="32"/>
        <v>63.6</v>
      </c>
      <c r="H76" s="194">
        <f t="shared" si="32"/>
        <v>23.6</v>
      </c>
      <c r="I76" s="194">
        <f t="shared" si="3"/>
        <v>4.702464</v>
      </c>
      <c r="J76" s="194">
        <f t="shared" si="48"/>
        <v>599.04</v>
      </c>
      <c r="K76" s="194">
        <f t="shared" si="49"/>
        <v>419.32799999999997</v>
      </c>
      <c r="L76" s="194">
        <f t="shared" si="50"/>
        <v>179.71199999999996</v>
      </c>
      <c r="M76" s="194">
        <f t="shared" si="51"/>
        <v>351556.4032</v>
      </c>
      <c r="N76" s="194">
        <f t="shared" si="52"/>
        <v>87835.443199999994</v>
      </c>
      <c r="O76" s="194">
        <f t="shared" si="53"/>
        <v>10044.468662857142</v>
      </c>
      <c r="P76" s="194">
        <f t="shared" si="54"/>
        <v>5855.6962133333327</v>
      </c>
      <c r="Q76" s="194">
        <f t="shared" si="55"/>
        <v>12884.735999999997</v>
      </c>
      <c r="R76" s="194">
        <f t="shared" si="56"/>
        <v>6894.3359999999993</v>
      </c>
      <c r="S76" s="195">
        <f t="shared" si="57"/>
        <v>24.225324038830209</v>
      </c>
      <c r="T76" s="195">
        <f t="shared" si="58"/>
        <v>12.108963974965347</v>
      </c>
      <c r="U76" s="194">
        <f t="shared" si="59"/>
        <v>19.875</v>
      </c>
      <c r="V76" s="194">
        <f t="shared" si="60"/>
        <v>7.375</v>
      </c>
      <c r="W76" s="194" t="str">
        <f t="shared" si="61"/>
        <v>PLASTIC</v>
      </c>
      <c r="X76" s="194" t="str">
        <f t="shared" si="62"/>
        <v>PLASTIC</v>
      </c>
      <c r="Y76" s="194">
        <f t="shared" si="33"/>
        <v>1.2827692964632083</v>
      </c>
      <c r="Z76" s="194">
        <f t="shared" si="33"/>
        <v>1.1773725529513808</v>
      </c>
      <c r="AA76" s="194">
        <f t="shared" si="63"/>
        <v>155.11449083787986</v>
      </c>
      <c r="AB76" s="194">
        <f t="shared" si="64"/>
        <v>108.24035831905789</v>
      </c>
      <c r="AC76" s="218">
        <f t="shared" si="47"/>
        <v>168.82036363636362</v>
      </c>
      <c r="AD76" s="194">
        <f t="shared" si="34"/>
        <v>68.227937673101536</v>
      </c>
      <c r="AE76" s="194">
        <f t="shared" si="34"/>
        <v>29.240544717043509</v>
      </c>
      <c r="AF76" s="194">
        <f t="shared" si="35"/>
        <v>3.6311528727272715</v>
      </c>
      <c r="AG76" s="194">
        <f t="shared" si="35"/>
        <v>1.9429492363636358</v>
      </c>
      <c r="AH76" s="196">
        <f t="shared" si="36"/>
        <v>4360.5583269894378</v>
      </c>
      <c r="AI76" s="196">
        <f t="shared" si="36"/>
        <v>2179.6135154937624</v>
      </c>
      <c r="AJ76" s="197">
        <v>1000</v>
      </c>
      <c r="AK76" s="194">
        <f t="shared" si="65"/>
        <v>41.279117604252612</v>
      </c>
      <c r="AL76" s="194">
        <f t="shared" si="66"/>
        <v>82.58344826753536</v>
      </c>
      <c r="AM76" s="194">
        <f t="shared" si="44"/>
        <v>1158.4276923924494</v>
      </c>
      <c r="AN76" s="194">
        <f t="shared" si="45"/>
        <v>289.43011377482452</v>
      </c>
      <c r="AO76" s="194">
        <f t="shared" si="39"/>
        <v>0.51730464908736862</v>
      </c>
      <c r="AP76" s="194">
        <f t="shared" si="39"/>
        <v>1.0349252650221648</v>
      </c>
      <c r="AQ76" s="198">
        <f t="shared" si="40"/>
        <v>0.66711903813787654</v>
      </c>
      <c r="AR76" s="198">
        <f t="shared" si="40"/>
        <v>1.1232023049179263</v>
      </c>
      <c r="AS76" s="194">
        <f t="shared" si="41"/>
        <v>258.93845292114025</v>
      </c>
      <c r="AT76" s="194">
        <f t="shared" si="41"/>
        <v>180.68970071958117</v>
      </c>
    </row>
    <row r="77" spans="1:46" ht="18" customHeight="1" x14ac:dyDescent="0.3">
      <c r="A77" s="190" t="str">
        <f t="shared" si="46"/>
        <v>RHS70*30*4</v>
      </c>
      <c r="B77" s="191" t="s">
        <v>547</v>
      </c>
      <c r="C77" s="191">
        <v>70</v>
      </c>
      <c r="D77" s="191">
        <v>30</v>
      </c>
      <c r="E77" s="13">
        <v>4</v>
      </c>
      <c r="F77" s="13">
        <v>4</v>
      </c>
      <c r="G77" s="194">
        <f t="shared" si="32"/>
        <v>62</v>
      </c>
      <c r="H77" s="194">
        <f t="shared" si="32"/>
        <v>22</v>
      </c>
      <c r="I77" s="194">
        <f t="shared" ref="I77:I94" si="67">J77*7850/1000000</f>
        <v>5.7775999999999996</v>
      </c>
      <c r="J77" s="194">
        <f t="shared" si="48"/>
        <v>736</v>
      </c>
      <c r="K77" s="194">
        <f t="shared" si="49"/>
        <v>515.20000000000005</v>
      </c>
      <c r="L77" s="194">
        <f t="shared" si="50"/>
        <v>220.8</v>
      </c>
      <c r="M77" s="194">
        <f t="shared" si="51"/>
        <v>420565.33333333331</v>
      </c>
      <c r="N77" s="194">
        <f t="shared" si="52"/>
        <v>102485.33333333334</v>
      </c>
      <c r="O77" s="194">
        <f t="shared" si="53"/>
        <v>12016.152380952381</v>
      </c>
      <c r="P77" s="194">
        <f t="shared" si="54"/>
        <v>6832.3555555555558</v>
      </c>
      <c r="Q77" s="194">
        <f t="shared" si="55"/>
        <v>15608</v>
      </c>
      <c r="R77" s="194">
        <f t="shared" si="56"/>
        <v>8248</v>
      </c>
      <c r="S77" s="195">
        <f t="shared" si="57"/>
        <v>23.904398964522667</v>
      </c>
      <c r="T77" s="195">
        <f t="shared" si="58"/>
        <v>11.800270200787532</v>
      </c>
      <c r="U77" s="194">
        <f t="shared" si="59"/>
        <v>15.5</v>
      </c>
      <c r="V77" s="194">
        <f t="shared" si="60"/>
        <v>5.5</v>
      </c>
      <c r="W77" s="194" t="str">
        <f t="shared" si="61"/>
        <v>PLASTIC</v>
      </c>
      <c r="X77" s="194" t="str">
        <f t="shared" si="62"/>
        <v>PLASTIC</v>
      </c>
      <c r="Y77" s="194">
        <f t="shared" si="33"/>
        <v>1.2989182814243685</v>
      </c>
      <c r="Z77" s="194">
        <f t="shared" si="33"/>
        <v>1.2071971273938384</v>
      </c>
      <c r="AA77" s="194">
        <f t="shared" si="63"/>
        <v>190.11373817228082</v>
      </c>
      <c r="AB77" s="194">
        <f t="shared" si="64"/>
        <v>129.06728391623389</v>
      </c>
      <c r="AC77" s="218">
        <f t="shared" si="47"/>
        <v>207.41818181818181</v>
      </c>
      <c r="AD77" s="194">
        <f t="shared" si="34"/>
        <v>83.827060175284998</v>
      </c>
      <c r="AE77" s="194">
        <f t="shared" si="34"/>
        <v>35.925882932265004</v>
      </c>
      <c r="AF77" s="194">
        <f t="shared" si="35"/>
        <v>4.3986181818181818</v>
      </c>
      <c r="AG77" s="194">
        <f t="shared" si="35"/>
        <v>2.3244363636363632</v>
      </c>
      <c r="AH77" s="196">
        <f t="shared" si="36"/>
        <v>4302.7918136140797</v>
      </c>
      <c r="AI77" s="196">
        <f t="shared" si="36"/>
        <v>2124.0486361417557</v>
      </c>
      <c r="AJ77" s="197">
        <v>1000</v>
      </c>
      <c r="AK77" s="194">
        <f t="shared" si="65"/>
        <v>41.833304467689572</v>
      </c>
      <c r="AL77" s="194">
        <f t="shared" si="66"/>
        <v>84.743822216313447</v>
      </c>
      <c r="AM77" s="194">
        <f t="shared" si="44"/>
        <v>1127.9384415250756</v>
      </c>
      <c r="AN77" s="194">
        <f t="shared" si="45"/>
        <v>274.86133068309147</v>
      </c>
      <c r="AO77" s="194">
        <f t="shared" si="39"/>
        <v>0.52424964834020027</v>
      </c>
      <c r="AP77" s="194">
        <f t="shared" si="39"/>
        <v>1.0619987964426865</v>
      </c>
      <c r="AQ77" s="198">
        <f t="shared" si="40"/>
        <v>0.67146505996813277</v>
      </c>
      <c r="AR77" s="198">
        <f t="shared" si="40"/>
        <v>1.1544305954493395</v>
      </c>
      <c r="AS77" s="194">
        <f t="shared" si="41"/>
        <v>258.3067094732076</v>
      </c>
      <c r="AT77" s="194">
        <f t="shared" si="41"/>
        <v>175.36315749488301</v>
      </c>
    </row>
    <row r="78" spans="1:46" ht="18" customHeight="1" x14ac:dyDescent="0.3">
      <c r="A78" s="190" t="str">
        <f t="shared" si="46"/>
        <v>RHS80*40*2.9</v>
      </c>
      <c r="B78" s="191" t="s">
        <v>547</v>
      </c>
      <c r="C78" s="191">
        <v>80</v>
      </c>
      <c r="D78" s="191">
        <v>40</v>
      </c>
      <c r="E78" s="13">
        <v>2.9</v>
      </c>
      <c r="F78" s="13">
        <v>2.9</v>
      </c>
      <c r="G78" s="194">
        <f t="shared" si="32"/>
        <v>74.2</v>
      </c>
      <c r="H78" s="194">
        <f t="shared" si="32"/>
        <v>34.200000000000003</v>
      </c>
      <c r="I78" s="194">
        <f t="shared" si="67"/>
        <v>5.199525999999997</v>
      </c>
      <c r="J78" s="194">
        <f t="shared" si="48"/>
        <v>662.35999999999967</v>
      </c>
      <c r="K78" s="194">
        <f t="shared" si="49"/>
        <v>441.5733333333331</v>
      </c>
      <c r="L78" s="194">
        <f t="shared" si="50"/>
        <v>220.78666666666655</v>
      </c>
      <c r="M78" s="194">
        <f t="shared" si="51"/>
        <v>542388.97586666653</v>
      </c>
      <c r="N78" s="194">
        <f t="shared" si="52"/>
        <v>179322.89586666663</v>
      </c>
      <c r="O78" s="194">
        <f t="shared" si="53"/>
        <v>13559.724396666661</v>
      </c>
      <c r="P78" s="194">
        <f t="shared" si="54"/>
        <v>8966.1447933333293</v>
      </c>
      <c r="Q78" s="194">
        <f t="shared" si="55"/>
        <v>16926.777999999991</v>
      </c>
      <c r="R78" s="194">
        <f t="shared" si="56"/>
        <v>10303.177999999996</v>
      </c>
      <c r="S78" s="195">
        <f t="shared" si="57"/>
        <v>28.615963829176508</v>
      </c>
      <c r="T78" s="195">
        <f t="shared" si="58"/>
        <v>16.453974619949093</v>
      </c>
      <c r="U78" s="194">
        <f t="shared" si="59"/>
        <v>25.586206896551726</v>
      </c>
      <c r="V78" s="194">
        <f t="shared" si="60"/>
        <v>11.793103448275863</v>
      </c>
      <c r="W78" s="194" t="str">
        <f t="shared" si="61"/>
        <v>PLASTIC</v>
      </c>
      <c r="X78" s="194" t="str">
        <f t="shared" si="62"/>
        <v>PLASTIC</v>
      </c>
      <c r="Y78" s="194">
        <f t="shared" si="33"/>
        <v>1.248312834747662</v>
      </c>
      <c r="Z78" s="194">
        <f t="shared" si="33"/>
        <v>1.1491201890539178</v>
      </c>
      <c r="AA78" s="194">
        <f t="shared" si="63"/>
        <v>175.93472461201856</v>
      </c>
      <c r="AB78" s="194">
        <f t="shared" si="64"/>
        <v>152.48348008617253</v>
      </c>
      <c r="AC78" s="218">
        <f t="shared" si="47"/>
        <v>186.66509090909079</v>
      </c>
      <c r="AD78" s="194">
        <f t="shared" si="34"/>
        <v>71.847426989779692</v>
      </c>
      <c r="AE78" s="194">
        <f t="shared" si="34"/>
        <v>35.923713494889846</v>
      </c>
      <c r="AF78" s="194">
        <f t="shared" si="35"/>
        <v>4.7702737999999973</v>
      </c>
      <c r="AG78" s="194">
        <f t="shared" si="35"/>
        <v>2.9036228909090895</v>
      </c>
      <c r="AH78" s="196">
        <f t="shared" si="36"/>
        <v>5150.8734892517714</v>
      </c>
      <c r="AI78" s="196">
        <f t="shared" si="36"/>
        <v>2961.7154315908369</v>
      </c>
      <c r="AJ78" s="197">
        <v>1000</v>
      </c>
      <c r="AK78" s="194">
        <f t="shared" si="65"/>
        <v>34.945529214724949</v>
      </c>
      <c r="AL78" s="194">
        <f t="shared" si="66"/>
        <v>60.775589065731396</v>
      </c>
      <c r="AM78" s="194">
        <f t="shared" si="44"/>
        <v>1616.3912746289038</v>
      </c>
      <c r="AN78" s="194">
        <f t="shared" si="45"/>
        <v>534.40607592902438</v>
      </c>
      <c r="AO78" s="194">
        <f t="shared" si="39"/>
        <v>0.43793292533300954</v>
      </c>
      <c r="AP78" s="194">
        <f t="shared" si="39"/>
        <v>0.76163194853485361</v>
      </c>
      <c r="AQ78" s="198">
        <f t="shared" si="40"/>
        <v>0.62087558070532967</v>
      </c>
      <c r="AR78" s="198">
        <f t="shared" si="40"/>
        <v>0.84901296711065855</v>
      </c>
      <c r="AS78" s="194">
        <f t="shared" si="41"/>
        <v>265.61797906277349</v>
      </c>
      <c r="AT78" s="194">
        <f t="shared" si="41"/>
        <v>230.21239218275952</v>
      </c>
    </row>
    <row r="79" spans="1:46" ht="18" customHeight="1" x14ac:dyDescent="0.3">
      <c r="A79" s="190" t="str">
        <f t="shared" si="46"/>
        <v>RHS80*40*3.2</v>
      </c>
      <c r="B79" s="191" t="s">
        <v>547</v>
      </c>
      <c r="C79" s="191">
        <v>80</v>
      </c>
      <c r="D79" s="191">
        <v>40</v>
      </c>
      <c r="E79" s="13">
        <v>3.2</v>
      </c>
      <c r="F79" s="13">
        <v>3.2</v>
      </c>
      <c r="G79" s="194">
        <f t="shared" si="32"/>
        <v>73.599999999999994</v>
      </c>
      <c r="H79" s="194">
        <f t="shared" si="32"/>
        <v>33.6</v>
      </c>
      <c r="I79" s="194">
        <f t="shared" si="67"/>
        <v>5.7072640000000003</v>
      </c>
      <c r="J79" s="194">
        <f t="shared" si="48"/>
        <v>727.04</v>
      </c>
      <c r="K79" s="194">
        <f t="shared" si="49"/>
        <v>484.69333333333333</v>
      </c>
      <c r="L79" s="194">
        <f t="shared" si="50"/>
        <v>242.34666666666666</v>
      </c>
      <c r="M79" s="194">
        <f t="shared" si="51"/>
        <v>590339.54986666702</v>
      </c>
      <c r="N79" s="194">
        <f t="shared" si="52"/>
        <v>194010.58986666668</v>
      </c>
      <c r="O79" s="194">
        <f t="shared" si="53"/>
        <v>14758.488746666673</v>
      </c>
      <c r="P79" s="194">
        <f t="shared" si="54"/>
        <v>9700.5294933333316</v>
      </c>
      <c r="Q79" s="194">
        <f t="shared" si="55"/>
        <v>18497.536000000007</v>
      </c>
      <c r="R79" s="194">
        <f t="shared" si="56"/>
        <v>11227.136000000002</v>
      </c>
      <c r="S79" s="195">
        <f t="shared" si="57"/>
        <v>28.495205098665704</v>
      </c>
      <c r="T79" s="195">
        <f t="shared" si="58"/>
        <v>16.335542631074219</v>
      </c>
      <c r="U79" s="194">
        <f t="shared" si="59"/>
        <v>22.999999999999996</v>
      </c>
      <c r="V79" s="194">
        <f t="shared" si="60"/>
        <v>10.5</v>
      </c>
      <c r="W79" s="194" t="str">
        <f t="shared" si="61"/>
        <v>PLASTIC</v>
      </c>
      <c r="X79" s="194" t="str">
        <f t="shared" si="62"/>
        <v>PLASTIC</v>
      </c>
      <c r="Y79" s="194">
        <f t="shared" si="33"/>
        <v>1.2533489246436447</v>
      </c>
      <c r="Z79" s="194">
        <f t="shared" si="33"/>
        <v>1.1573735235500111</v>
      </c>
      <c r="AA79" s="194">
        <f t="shared" si="63"/>
        <v>193.00873150509051</v>
      </c>
      <c r="AB79" s="194">
        <f t="shared" si="64"/>
        <v>166.76813792668028</v>
      </c>
      <c r="AC79" s="218">
        <f t="shared" si="47"/>
        <v>204.89309090909089</v>
      </c>
      <c r="AD79" s="194">
        <f t="shared" si="34"/>
        <v>78.863387460972049</v>
      </c>
      <c r="AE79" s="194">
        <f t="shared" si="34"/>
        <v>39.431693730486025</v>
      </c>
      <c r="AF79" s="194">
        <f t="shared" si="35"/>
        <v>5.2129419636363652</v>
      </c>
      <c r="AG79" s="194">
        <f t="shared" si="35"/>
        <v>3.1640110545454547</v>
      </c>
      <c r="AH79" s="196">
        <f t="shared" si="36"/>
        <v>5129.1369177598262</v>
      </c>
      <c r="AI79" s="196">
        <f t="shared" si="36"/>
        <v>2940.3976735933593</v>
      </c>
      <c r="AJ79" s="197">
        <v>1000</v>
      </c>
      <c r="AK79" s="194">
        <f t="shared" si="65"/>
        <v>35.093623524991763</v>
      </c>
      <c r="AL79" s="194">
        <f t="shared" si="66"/>
        <v>61.21620949999874</v>
      </c>
      <c r="AM79" s="194">
        <f t="shared" si="44"/>
        <v>1602.7777892553827</v>
      </c>
      <c r="AN79" s="194">
        <f t="shared" si="45"/>
        <v>526.74069421379727</v>
      </c>
      <c r="AO79" s="194">
        <f t="shared" si="39"/>
        <v>0.43978882438441069</v>
      </c>
      <c r="AP79" s="194">
        <f t="shared" si="39"/>
        <v>0.7671537477485536</v>
      </c>
      <c r="AQ79" s="198">
        <f t="shared" si="40"/>
        <v>0.62188493158707414</v>
      </c>
      <c r="AR79" s="198">
        <f t="shared" si="40"/>
        <v>0.85381357985592388</v>
      </c>
      <c r="AS79" s="194">
        <f t="shared" si="41"/>
        <v>265.4719568456901</v>
      </c>
      <c r="AT79" s="194">
        <f t="shared" si="41"/>
        <v>229.37959111834326</v>
      </c>
    </row>
    <row r="80" spans="1:46" ht="18" customHeight="1" x14ac:dyDescent="0.3">
      <c r="A80" s="190" t="str">
        <f t="shared" si="46"/>
        <v>RHS80*40*4</v>
      </c>
      <c r="B80" s="191" t="s">
        <v>547</v>
      </c>
      <c r="C80" s="191">
        <v>80</v>
      </c>
      <c r="D80" s="191">
        <v>40</v>
      </c>
      <c r="E80" s="13">
        <v>4</v>
      </c>
      <c r="F80" s="13">
        <v>4</v>
      </c>
      <c r="G80" s="194">
        <f t="shared" si="32"/>
        <v>72</v>
      </c>
      <c r="H80" s="194">
        <f t="shared" si="32"/>
        <v>32</v>
      </c>
      <c r="I80" s="194">
        <f t="shared" si="67"/>
        <v>7.0335999999999999</v>
      </c>
      <c r="J80" s="194">
        <f t="shared" si="48"/>
        <v>896</v>
      </c>
      <c r="K80" s="194">
        <f t="shared" si="49"/>
        <v>597.33333333333337</v>
      </c>
      <c r="L80" s="194">
        <f t="shared" si="50"/>
        <v>298.66666666666669</v>
      </c>
      <c r="M80" s="194">
        <f t="shared" si="51"/>
        <v>711338.66666666674</v>
      </c>
      <c r="N80" s="194">
        <f t="shared" si="52"/>
        <v>230058.66666666669</v>
      </c>
      <c r="O80" s="194">
        <f t="shared" si="53"/>
        <v>17783.466666666664</v>
      </c>
      <c r="P80" s="194">
        <f t="shared" si="54"/>
        <v>11502.933333333332</v>
      </c>
      <c r="Q80" s="194">
        <f t="shared" si="55"/>
        <v>22528</v>
      </c>
      <c r="R80" s="194">
        <f t="shared" si="56"/>
        <v>13568</v>
      </c>
      <c r="S80" s="195">
        <f t="shared" si="57"/>
        <v>28.176315619767642</v>
      </c>
      <c r="T80" s="195">
        <f t="shared" si="58"/>
        <v>16.023791834703321</v>
      </c>
      <c r="U80" s="194">
        <f t="shared" si="59"/>
        <v>18</v>
      </c>
      <c r="V80" s="194">
        <f t="shared" si="60"/>
        <v>8</v>
      </c>
      <c r="W80" s="194" t="str">
        <f t="shared" si="61"/>
        <v>PLASTIC</v>
      </c>
      <c r="X80" s="194" t="str">
        <f t="shared" si="62"/>
        <v>PLASTIC</v>
      </c>
      <c r="Y80" s="194">
        <f t="shared" si="33"/>
        <v>1.26679462571977</v>
      </c>
      <c r="Z80" s="194">
        <f t="shared" si="33"/>
        <v>1.1795252225519288</v>
      </c>
      <c r="AA80" s="194">
        <f t="shared" si="63"/>
        <v>237.51003754332001</v>
      </c>
      <c r="AB80" s="194">
        <f t="shared" si="64"/>
        <v>203.46750955795946</v>
      </c>
      <c r="AC80" s="218">
        <f t="shared" si="47"/>
        <v>252.50909090909087</v>
      </c>
      <c r="AD80" s="194">
        <f t="shared" si="34"/>
        <v>97.190794406127551</v>
      </c>
      <c r="AE80" s="194">
        <f t="shared" si="34"/>
        <v>48.595397203063776</v>
      </c>
      <c r="AF80" s="194">
        <f t="shared" si="35"/>
        <v>6.3487999999999989</v>
      </c>
      <c r="AG80" s="194">
        <f t="shared" si="35"/>
        <v>3.8237090909090909</v>
      </c>
      <c r="AH80" s="196">
        <f t="shared" si="36"/>
        <v>5071.7368115581758</v>
      </c>
      <c r="AI80" s="196">
        <f t="shared" si="36"/>
        <v>2884.2825302465976</v>
      </c>
      <c r="AJ80" s="197">
        <v>1000</v>
      </c>
      <c r="AK80" s="194">
        <f t="shared" si="65"/>
        <v>35.490800624707319</v>
      </c>
      <c r="AL80" s="194">
        <f t="shared" si="66"/>
        <v>62.407201136641255</v>
      </c>
      <c r="AM80" s="194">
        <f t="shared" si="44"/>
        <v>1567.1051864282076</v>
      </c>
      <c r="AN80" s="194">
        <f t="shared" si="45"/>
        <v>506.82768505403652</v>
      </c>
      <c r="AO80" s="194">
        <f t="shared" si="39"/>
        <v>0.44476619725763139</v>
      </c>
      <c r="AP80" s="194">
        <f t="shared" si="39"/>
        <v>0.78207910338638531</v>
      </c>
      <c r="AQ80" s="198">
        <f t="shared" si="40"/>
        <v>0.62460893582355848</v>
      </c>
      <c r="AR80" s="198">
        <f t="shared" si="40"/>
        <v>0.86694216783239664</v>
      </c>
      <c r="AS80" s="194">
        <f t="shared" si="41"/>
        <v>265.0781669010268</v>
      </c>
      <c r="AT80" s="194">
        <f t="shared" si="41"/>
        <v>227.08427406022261</v>
      </c>
    </row>
    <row r="81" spans="1:46" ht="18" customHeight="1" x14ac:dyDescent="0.3">
      <c r="A81" s="190" t="str">
        <f t="shared" si="46"/>
        <v>RHS96*48*3.2</v>
      </c>
      <c r="B81" s="191" t="s">
        <v>547</v>
      </c>
      <c r="C81" s="191">
        <v>96</v>
      </c>
      <c r="D81" s="191">
        <v>48</v>
      </c>
      <c r="E81" s="13">
        <v>3.2</v>
      </c>
      <c r="F81" s="13">
        <v>3.2</v>
      </c>
      <c r="G81" s="194">
        <f t="shared" ref="G81:H94" si="68">C81-2*E81</f>
        <v>89.6</v>
      </c>
      <c r="H81" s="194">
        <f t="shared" si="68"/>
        <v>41.6</v>
      </c>
      <c r="I81" s="194">
        <f t="shared" si="67"/>
        <v>6.9130240000000027</v>
      </c>
      <c r="J81" s="194">
        <f t="shared" si="48"/>
        <v>880.64000000000033</v>
      </c>
      <c r="K81" s="194">
        <f t="shared" si="49"/>
        <v>587.09333333333359</v>
      </c>
      <c r="L81" s="194">
        <f t="shared" si="50"/>
        <v>293.54666666666679</v>
      </c>
      <c r="M81" s="194">
        <f t="shared" si="51"/>
        <v>1045290.461866667</v>
      </c>
      <c r="N81" s="194">
        <f t="shared" si="52"/>
        <v>347200.98986666661</v>
      </c>
      <c r="O81" s="194">
        <f t="shared" si="53"/>
        <v>21776.884622222235</v>
      </c>
      <c r="P81" s="194">
        <f t="shared" si="54"/>
        <v>14466.707911111109</v>
      </c>
      <c r="Q81" s="194">
        <f t="shared" si="55"/>
        <v>27099.136000000013</v>
      </c>
      <c r="R81" s="194">
        <f t="shared" si="56"/>
        <v>16531.455999999998</v>
      </c>
      <c r="S81" s="195">
        <f t="shared" si="57"/>
        <v>34.452384847865417</v>
      </c>
      <c r="T81" s="195">
        <f t="shared" si="58"/>
        <v>19.855977562468187</v>
      </c>
      <c r="U81" s="194">
        <f t="shared" si="59"/>
        <v>27.999999999999996</v>
      </c>
      <c r="V81" s="194">
        <f t="shared" si="60"/>
        <v>13</v>
      </c>
      <c r="W81" s="194" t="str">
        <f t="shared" si="61"/>
        <v>PLASTIC</v>
      </c>
      <c r="X81" s="194" t="str">
        <f t="shared" si="62"/>
        <v>PLASTIC</v>
      </c>
      <c r="Y81" s="194">
        <f t="shared" ref="Y81:Z94" si="69">Q81/O81</f>
        <v>1.2443991172339997</v>
      </c>
      <c r="Z81" s="194">
        <f t="shared" si="69"/>
        <v>1.1427241153671919</v>
      </c>
      <c r="AA81" s="194">
        <f t="shared" si="63"/>
        <v>238.77224619753315</v>
      </c>
      <c r="AB81" s="194">
        <f t="shared" si="64"/>
        <v>217.85160002569162</v>
      </c>
      <c r="AC81" s="218">
        <f t="shared" si="47"/>
        <v>248.18036363636367</v>
      </c>
      <c r="AD81" s="194">
        <f t="shared" ref="AD81:AE94" si="70">(K81*$AS$2/(SQRT(3)*1.1))/1000</f>
        <v>95.524666502022541</v>
      </c>
      <c r="AE81" s="194">
        <f t="shared" si="70"/>
        <v>47.76233325101127</v>
      </c>
      <c r="AF81" s="194">
        <f t="shared" ref="AF81:AG94" si="71">(IF(W81="SEMI-COMPACT",O81/Q81,1)*Q81*$AS$2/1.1)/1000000</f>
        <v>7.637029236363639</v>
      </c>
      <c r="AG81" s="194">
        <f t="shared" si="71"/>
        <v>4.6588648727272721</v>
      </c>
      <c r="AH81" s="196">
        <f t="shared" ref="AH81:AI94" si="72">$AH$2*S81</f>
        <v>6201.4292726157755</v>
      </c>
      <c r="AI81" s="196">
        <f t="shared" si="72"/>
        <v>3574.0759612442735</v>
      </c>
      <c r="AJ81" s="197">
        <v>1000</v>
      </c>
      <c r="AK81" s="194">
        <f t="shared" si="65"/>
        <v>29.02556686324597</v>
      </c>
      <c r="AL81" s="194">
        <f t="shared" si="66"/>
        <v>50.362667708196966</v>
      </c>
      <c r="AM81" s="194">
        <f t="shared" si="44"/>
        <v>2342.9785934901852</v>
      </c>
      <c r="AN81" s="194">
        <f t="shared" si="45"/>
        <v>778.23774020045244</v>
      </c>
      <c r="AO81" s="194">
        <f t="shared" ref="AO81:AP94" si="73">SQRT($AS$2/AM81)</f>
        <v>0.36374471045394985</v>
      </c>
      <c r="AP81" s="194">
        <f t="shared" si="73"/>
        <v>0.63113854311674045</v>
      </c>
      <c r="AQ81" s="198">
        <f t="shared" ref="AQ81:AR94" si="74">0.5*(1+0.21*(AO81-0.2)+AO81^2)</f>
        <v>0.58334830178927866</v>
      </c>
      <c r="AR81" s="198">
        <f t="shared" si="74"/>
        <v>0.7444374773310185</v>
      </c>
      <c r="AS81" s="194">
        <f t="shared" ref="AS81:AT94" si="75">($AS$2/1.1)/(AQ81+(SQRT((AQ81^2)-(AO81^2))))</f>
        <v>271.1349089270679</v>
      </c>
      <c r="AT81" s="194">
        <f t="shared" si="75"/>
        <v>247.3787245931272</v>
      </c>
    </row>
    <row r="82" spans="1:46" ht="18" customHeight="1" x14ac:dyDescent="0.3">
      <c r="A82" s="190" t="str">
        <f t="shared" si="46"/>
        <v>RHS96*48*4</v>
      </c>
      <c r="B82" s="191" t="s">
        <v>547</v>
      </c>
      <c r="C82" s="191">
        <v>96</v>
      </c>
      <c r="D82" s="191">
        <v>48</v>
      </c>
      <c r="E82" s="13">
        <v>4</v>
      </c>
      <c r="F82" s="13">
        <v>4</v>
      </c>
      <c r="G82" s="194">
        <f t="shared" si="68"/>
        <v>88</v>
      </c>
      <c r="H82" s="194">
        <f t="shared" si="68"/>
        <v>40</v>
      </c>
      <c r="I82" s="194">
        <f t="shared" si="67"/>
        <v>8.5408000000000008</v>
      </c>
      <c r="J82" s="194">
        <f t="shared" si="48"/>
        <v>1088</v>
      </c>
      <c r="K82" s="194">
        <f t="shared" si="49"/>
        <v>725.33333333333337</v>
      </c>
      <c r="L82" s="194">
        <f t="shared" si="50"/>
        <v>362.66666666666669</v>
      </c>
      <c r="M82" s="194">
        <f t="shared" si="51"/>
        <v>1267370.6666666665</v>
      </c>
      <c r="N82" s="194">
        <f t="shared" si="52"/>
        <v>415402.66666666669</v>
      </c>
      <c r="O82" s="194">
        <f t="shared" si="53"/>
        <v>26403.555555555555</v>
      </c>
      <c r="P82" s="194">
        <f t="shared" si="54"/>
        <v>17308.444444444445</v>
      </c>
      <c r="Q82" s="194">
        <f t="shared" si="55"/>
        <v>33152</v>
      </c>
      <c r="R82" s="194">
        <f t="shared" si="56"/>
        <v>20096</v>
      </c>
      <c r="S82" s="195">
        <f t="shared" si="57"/>
        <v>34.130085629808185</v>
      </c>
      <c r="T82" s="195">
        <f t="shared" si="58"/>
        <v>19.539803519191985</v>
      </c>
      <c r="U82" s="194">
        <f t="shared" si="59"/>
        <v>22</v>
      </c>
      <c r="V82" s="194">
        <f t="shared" si="60"/>
        <v>10</v>
      </c>
      <c r="W82" s="194" t="str">
        <f t="shared" si="61"/>
        <v>PLASTIC</v>
      </c>
      <c r="X82" s="194" t="str">
        <f t="shared" si="62"/>
        <v>PLASTIC</v>
      </c>
      <c r="Y82" s="194">
        <f t="shared" si="69"/>
        <v>1.2555884729329383</v>
      </c>
      <c r="Z82" s="194">
        <f t="shared" si="69"/>
        <v>1.1610517666392768</v>
      </c>
      <c r="AA82" s="194">
        <f t="shared" si="63"/>
        <v>294.73027370816527</v>
      </c>
      <c r="AB82" s="194">
        <f t="shared" si="64"/>
        <v>267.86596810894747</v>
      </c>
      <c r="AC82" s="218">
        <f t="shared" si="47"/>
        <v>306.61818181818177</v>
      </c>
      <c r="AD82" s="194">
        <f t="shared" si="70"/>
        <v>118.01739320744059</v>
      </c>
      <c r="AE82" s="194">
        <f t="shared" si="70"/>
        <v>59.008696603720296</v>
      </c>
      <c r="AF82" s="194">
        <f t="shared" si="71"/>
        <v>9.3428363636363638</v>
      </c>
      <c r="AG82" s="194">
        <f t="shared" si="71"/>
        <v>5.6634181818181819</v>
      </c>
      <c r="AH82" s="196">
        <f t="shared" si="72"/>
        <v>6143.4154133654738</v>
      </c>
      <c r="AI82" s="196">
        <f t="shared" si="72"/>
        <v>3517.1646334545571</v>
      </c>
      <c r="AJ82" s="197">
        <v>1000</v>
      </c>
      <c r="AK82" s="194">
        <f t="shared" si="65"/>
        <v>29.299662791546886</v>
      </c>
      <c r="AL82" s="194">
        <f t="shared" si="66"/>
        <v>51.177587278080892</v>
      </c>
      <c r="AM82" s="194">
        <f t="shared" si="44"/>
        <v>2299.3468951369277</v>
      </c>
      <c r="AN82" s="194">
        <f t="shared" si="45"/>
        <v>753.65073293338037</v>
      </c>
      <c r="AO82" s="194">
        <f t="shared" si="73"/>
        <v>0.36717964574896633</v>
      </c>
      <c r="AP82" s="194">
        <f t="shared" si="73"/>
        <v>0.64135101146877227</v>
      </c>
      <c r="AQ82" s="198">
        <f t="shared" si="74"/>
        <v>0.58496430892980966</v>
      </c>
      <c r="AR82" s="198">
        <f t="shared" si="74"/>
        <v>0.7520074161602297</v>
      </c>
      <c r="AS82" s="194">
        <f t="shared" si="75"/>
        <v>270.89179568765189</v>
      </c>
      <c r="AT82" s="194">
        <f t="shared" si="75"/>
        <v>246.20033833542965</v>
      </c>
    </row>
    <row r="83" spans="1:46" ht="18" customHeight="1" x14ac:dyDescent="0.3">
      <c r="A83" s="190" t="str">
        <f t="shared" si="46"/>
        <v>RHS96*48*4.8</v>
      </c>
      <c r="B83" s="191" t="s">
        <v>547</v>
      </c>
      <c r="C83" s="191">
        <v>96</v>
      </c>
      <c r="D83" s="191">
        <v>48</v>
      </c>
      <c r="E83" s="13">
        <v>4.8</v>
      </c>
      <c r="F83" s="13">
        <v>4.8</v>
      </c>
      <c r="G83" s="194">
        <f t="shared" si="68"/>
        <v>86.4</v>
      </c>
      <c r="H83" s="194">
        <f t="shared" si="68"/>
        <v>38.4</v>
      </c>
      <c r="I83" s="194">
        <f t="shared" si="67"/>
        <v>10.128383999999999</v>
      </c>
      <c r="J83" s="194">
        <f t="shared" si="48"/>
        <v>1290.2399999999998</v>
      </c>
      <c r="K83" s="194">
        <f t="shared" si="49"/>
        <v>860.15999999999985</v>
      </c>
      <c r="L83" s="194">
        <f t="shared" si="50"/>
        <v>430.07999999999993</v>
      </c>
      <c r="M83" s="194">
        <f t="shared" si="51"/>
        <v>1475031.8591999998</v>
      </c>
      <c r="N83" s="194">
        <f t="shared" si="52"/>
        <v>477049.65119999996</v>
      </c>
      <c r="O83" s="194">
        <f t="shared" si="53"/>
        <v>30729.830399999999</v>
      </c>
      <c r="P83" s="194">
        <f t="shared" si="54"/>
        <v>19877.068799999997</v>
      </c>
      <c r="Q83" s="194">
        <f t="shared" si="55"/>
        <v>38928.383999999991</v>
      </c>
      <c r="R83" s="194">
        <f t="shared" si="56"/>
        <v>23445.504000000001</v>
      </c>
      <c r="S83" s="195">
        <f t="shared" si="57"/>
        <v>33.811578743721171</v>
      </c>
      <c r="T83" s="195">
        <f t="shared" si="58"/>
        <v>19.228550201643984</v>
      </c>
      <c r="U83" s="194">
        <f t="shared" si="59"/>
        <v>18.000000000000004</v>
      </c>
      <c r="V83" s="194">
        <f t="shared" si="60"/>
        <v>8</v>
      </c>
      <c r="W83" s="194" t="str">
        <f t="shared" si="61"/>
        <v>PLASTIC</v>
      </c>
      <c r="X83" s="194" t="str">
        <f t="shared" si="62"/>
        <v>PLASTIC</v>
      </c>
      <c r="Y83" s="194">
        <f t="shared" si="69"/>
        <v>1.2667946257197695</v>
      </c>
      <c r="Z83" s="194">
        <f t="shared" si="69"/>
        <v>1.179525222551929</v>
      </c>
      <c r="AA83" s="194">
        <f t="shared" si="63"/>
        <v>349.19817847561785</v>
      </c>
      <c r="AB83" s="194">
        <f t="shared" si="64"/>
        <v>316.07732266264759</v>
      </c>
      <c r="AC83" s="218">
        <f t="shared" si="47"/>
        <v>363.61309090909077</v>
      </c>
      <c r="AD83" s="194">
        <f t="shared" si="70"/>
        <v>139.95474394482366</v>
      </c>
      <c r="AE83" s="194">
        <f t="shared" si="70"/>
        <v>69.977371972411831</v>
      </c>
      <c r="AF83" s="194">
        <f t="shared" si="71"/>
        <v>10.970726399999997</v>
      </c>
      <c r="AG83" s="194">
        <f t="shared" si="71"/>
        <v>6.6073693090909087</v>
      </c>
      <c r="AH83" s="196">
        <f t="shared" si="72"/>
        <v>6086.0841738698109</v>
      </c>
      <c r="AI83" s="196">
        <f t="shared" si="72"/>
        <v>3461.1390362959169</v>
      </c>
      <c r="AJ83" s="197">
        <v>1000</v>
      </c>
      <c r="AK83" s="194">
        <f t="shared" si="65"/>
        <v>29.575667187256098</v>
      </c>
      <c r="AL83" s="194">
        <f t="shared" si="66"/>
        <v>52.006000947201052</v>
      </c>
      <c r="AM83" s="194">
        <f t="shared" si="44"/>
        <v>2256.6314684566191</v>
      </c>
      <c r="AN83" s="194">
        <f t="shared" si="45"/>
        <v>729.83186647781247</v>
      </c>
      <c r="AO83" s="194">
        <f t="shared" si="73"/>
        <v>0.37063849771469282</v>
      </c>
      <c r="AP83" s="194">
        <f t="shared" si="73"/>
        <v>0.65173258615532115</v>
      </c>
      <c r="AQ83" s="198">
        <f t="shared" si="74"/>
        <v>0.58660349025414493</v>
      </c>
      <c r="AR83" s="198">
        <f t="shared" si="74"/>
        <v>0.7598096034746602</v>
      </c>
      <c r="AS83" s="194">
        <f t="shared" si="75"/>
        <v>270.64590965682191</v>
      </c>
      <c r="AT83" s="194">
        <f t="shared" si="75"/>
        <v>244.97560350217606</v>
      </c>
    </row>
    <row r="84" spans="1:46" ht="18" customHeight="1" x14ac:dyDescent="0.3">
      <c r="A84" s="190" t="str">
        <f t="shared" si="46"/>
        <v>RHS100*50*3.2</v>
      </c>
      <c r="B84" s="191" t="s">
        <v>547</v>
      </c>
      <c r="C84" s="191">
        <v>100</v>
      </c>
      <c r="D84" s="191">
        <v>50</v>
      </c>
      <c r="E84" s="13">
        <v>3.2</v>
      </c>
      <c r="F84" s="13">
        <v>3.2</v>
      </c>
      <c r="G84" s="194">
        <f t="shared" si="68"/>
        <v>93.6</v>
      </c>
      <c r="H84" s="194">
        <f t="shared" si="68"/>
        <v>43.6</v>
      </c>
      <c r="I84" s="194">
        <f t="shared" si="67"/>
        <v>7.2144640000000004</v>
      </c>
      <c r="J84" s="194">
        <f t="shared" si="48"/>
        <v>919.04</v>
      </c>
      <c r="K84" s="194">
        <f t="shared" si="49"/>
        <v>612.69333333333338</v>
      </c>
      <c r="L84" s="194">
        <f t="shared" si="50"/>
        <v>306.34666666666669</v>
      </c>
      <c r="M84" s="194">
        <f t="shared" si="51"/>
        <v>1187239.3898666669</v>
      </c>
      <c r="N84" s="194">
        <f t="shared" si="52"/>
        <v>395188.18986666668</v>
      </c>
      <c r="O84" s="194">
        <f t="shared" si="53"/>
        <v>23744.787797333331</v>
      </c>
      <c r="P84" s="194">
        <f t="shared" si="54"/>
        <v>15807.527594666666</v>
      </c>
      <c r="Q84" s="194">
        <f t="shared" si="55"/>
        <v>29505.536000000007</v>
      </c>
      <c r="R84" s="194">
        <f t="shared" si="56"/>
        <v>18017.536</v>
      </c>
      <c r="S84" s="195">
        <f t="shared" si="57"/>
        <v>35.941975315788405</v>
      </c>
      <c r="T84" s="195">
        <f t="shared" si="58"/>
        <v>20.736467323676997</v>
      </c>
      <c r="U84" s="194">
        <f t="shared" si="59"/>
        <v>29.249999999999996</v>
      </c>
      <c r="V84" s="194">
        <f t="shared" si="60"/>
        <v>13.625</v>
      </c>
      <c r="W84" s="194" t="str">
        <f t="shared" si="61"/>
        <v>PLASTIC</v>
      </c>
      <c r="X84" s="194" t="str">
        <f t="shared" si="62"/>
        <v>PLASTIC</v>
      </c>
      <c r="Y84" s="194">
        <f t="shared" si="69"/>
        <v>1.2426110627661049</v>
      </c>
      <c r="Z84" s="194">
        <f t="shared" si="69"/>
        <v>1.139807341287133</v>
      </c>
      <c r="AA84" s="194">
        <f t="shared" si="63"/>
        <v>250.15322900172231</v>
      </c>
      <c r="AB84" s="194">
        <f t="shared" si="64"/>
        <v>230.08273140137524</v>
      </c>
      <c r="AC84" s="218">
        <f t="shared" si="47"/>
        <v>259.00218181818178</v>
      </c>
      <c r="AD84" s="194">
        <f t="shared" si="70"/>
        <v>99.689986262285117</v>
      </c>
      <c r="AE84" s="194">
        <f t="shared" si="70"/>
        <v>49.844993131142559</v>
      </c>
      <c r="AF84" s="194">
        <f t="shared" si="71"/>
        <v>8.3151965090909101</v>
      </c>
      <c r="AG84" s="194">
        <f t="shared" si="71"/>
        <v>5.0776692363636364</v>
      </c>
      <c r="AH84" s="196">
        <f t="shared" si="72"/>
        <v>6469.5555568419131</v>
      </c>
      <c r="AI84" s="196">
        <f t="shared" si="72"/>
        <v>3732.5641182618597</v>
      </c>
      <c r="AJ84" s="197">
        <v>1000</v>
      </c>
      <c r="AK84" s="194">
        <f t="shared" si="65"/>
        <v>27.822622190737668</v>
      </c>
      <c r="AL84" s="194">
        <f t="shared" si="66"/>
        <v>48.224221820955741</v>
      </c>
      <c r="AM84" s="194">
        <f t="shared" si="44"/>
        <v>2549.9615049126701</v>
      </c>
      <c r="AN84" s="194">
        <f t="shared" si="45"/>
        <v>848.7881045366014</v>
      </c>
      <c r="AO84" s="194">
        <f t="shared" si="73"/>
        <v>0.34866956089166079</v>
      </c>
      <c r="AP84" s="194">
        <f t="shared" si="73"/>
        <v>0.60433981137307335</v>
      </c>
      <c r="AQ84" s="198">
        <f t="shared" si="74"/>
        <v>0.57639553523981613</v>
      </c>
      <c r="AR84" s="198">
        <f t="shared" si="74"/>
        <v>0.72506898399939357</v>
      </c>
      <c r="AS84" s="194">
        <f t="shared" si="75"/>
        <v>272.18970774038377</v>
      </c>
      <c r="AT84" s="194">
        <f t="shared" si="75"/>
        <v>250.35116143081393</v>
      </c>
    </row>
    <row r="85" spans="1:46" ht="18" customHeight="1" x14ac:dyDescent="0.3">
      <c r="A85" s="190" t="str">
        <f t="shared" si="46"/>
        <v>RHS100*50*4</v>
      </c>
      <c r="B85" s="191" t="s">
        <v>547</v>
      </c>
      <c r="C85" s="191">
        <v>100</v>
      </c>
      <c r="D85" s="191">
        <v>50</v>
      </c>
      <c r="E85" s="13">
        <v>4</v>
      </c>
      <c r="F85" s="13">
        <v>4</v>
      </c>
      <c r="G85" s="194">
        <f t="shared" si="68"/>
        <v>92</v>
      </c>
      <c r="H85" s="194">
        <f t="shared" si="68"/>
        <v>42</v>
      </c>
      <c r="I85" s="194">
        <f t="shared" si="67"/>
        <v>8.9176000000000002</v>
      </c>
      <c r="J85" s="194">
        <f t="shared" si="48"/>
        <v>1136</v>
      </c>
      <c r="K85" s="194">
        <f t="shared" si="49"/>
        <v>757.33333333333337</v>
      </c>
      <c r="L85" s="194">
        <f t="shared" si="50"/>
        <v>378.66666666666669</v>
      </c>
      <c r="M85" s="194">
        <f t="shared" si="51"/>
        <v>1441258.6666666665</v>
      </c>
      <c r="N85" s="194">
        <f t="shared" si="52"/>
        <v>473658.66666666663</v>
      </c>
      <c r="O85" s="194">
        <f t="shared" si="53"/>
        <v>28825.173333333325</v>
      </c>
      <c r="P85" s="194">
        <f t="shared" si="54"/>
        <v>18946.346666666665</v>
      </c>
      <c r="Q85" s="194">
        <f t="shared" si="55"/>
        <v>36128</v>
      </c>
      <c r="R85" s="194">
        <f t="shared" si="56"/>
        <v>21928</v>
      </c>
      <c r="S85" s="195">
        <f t="shared" si="57"/>
        <v>35.61900637333212</v>
      </c>
      <c r="T85" s="195">
        <f t="shared" si="58"/>
        <v>20.419428288842774</v>
      </c>
      <c r="U85" s="194">
        <f t="shared" si="59"/>
        <v>23</v>
      </c>
      <c r="V85" s="194">
        <f t="shared" si="60"/>
        <v>10.5</v>
      </c>
      <c r="W85" s="194" t="str">
        <f t="shared" si="61"/>
        <v>PLASTIC</v>
      </c>
      <c r="X85" s="194" t="str">
        <f t="shared" si="62"/>
        <v>PLASTIC</v>
      </c>
      <c r="Y85" s="194">
        <f t="shared" si="69"/>
        <v>1.2533489246436451</v>
      </c>
      <c r="Z85" s="194">
        <f t="shared" si="69"/>
        <v>1.1573735235500109</v>
      </c>
      <c r="AA85" s="194">
        <f t="shared" si="63"/>
        <v>308.95803189719754</v>
      </c>
      <c r="AB85" s="194">
        <f t="shared" si="64"/>
        <v>283.23851382891917</v>
      </c>
      <c r="AC85" s="218">
        <f t="shared" si="47"/>
        <v>320.14545454545453</v>
      </c>
      <c r="AD85" s="194">
        <f t="shared" si="70"/>
        <v>123.22404290776886</v>
      </c>
      <c r="AE85" s="194">
        <f t="shared" si="70"/>
        <v>61.612021453884431</v>
      </c>
      <c r="AF85" s="194">
        <f t="shared" si="71"/>
        <v>10.181527272727271</v>
      </c>
      <c r="AG85" s="194">
        <f t="shared" si="71"/>
        <v>6.1797090909090908</v>
      </c>
      <c r="AH85" s="196">
        <f t="shared" si="72"/>
        <v>6411.4211471997814</v>
      </c>
      <c r="AI85" s="196">
        <f t="shared" si="72"/>
        <v>3675.4970919916991</v>
      </c>
      <c r="AJ85" s="197">
        <v>1000</v>
      </c>
      <c r="AK85" s="194">
        <f t="shared" si="65"/>
        <v>28.074898819993418</v>
      </c>
      <c r="AL85" s="194">
        <f t="shared" si="66"/>
        <v>48.972967599998988</v>
      </c>
      <c r="AM85" s="194">
        <f t="shared" si="44"/>
        <v>2504.3402957115341</v>
      </c>
      <c r="AN85" s="194">
        <f t="shared" si="45"/>
        <v>823.03233470905843</v>
      </c>
      <c r="AO85" s="194">
        <f t="shared" si="73"/>
        <v>0.35183105950752869</v>
      </c>
      <c r="AP85" s="194">
        <f t="shared" si="73"/>
        <v>0.61372299819884291</v>
      </c>
      <c r="AQ85" s="198">
        <f t="shared" si="74"/>
        <v>0.5778348084653856</v>
      </c>
      <c r="AR85" s="198">
        <f t="shared" si="74"/>
        <v>0.73176887406996705</v>
      </c>
      <c r="AS85" s="194">
        <f t="shared" si="75"/>
        <v>271.97009850105417</v>
      </c>
      <c r="AT85" s="194">
        <f t="shared" si="75"/>
        <v>249.32967766630208</v>
      </c>
    </row>
    <row r="86" spans="1:46" ht="18" customHeight="1" x14ac:dyDescent="0.3">
      <c r="A86" s="190" t="str">
        <f t="shared" si="46"/>
        <v>RHS122*61*3.6</v>
      </c>
      <c r="B86" s="191" t="s">
        <v>547</v>
      </c>
      <c r="C86" s="191">
        <v>122</v>
      </c>
      <c r="D86" s="191">
        <v>61</v>
      </c>
      <c r="E86" s="13">
        <v>3.6</v>
      </c>
      <c r="F86" s="13">
        <v>3.6</v>
      </c>
      <c r="G86" s="194">
        <f t="shared" si="68"/>
        <v>114.8</v>
      </c>
      <c r="H86" s="194">
        <f t="shared" si="68"/>
        <v>53.8</v>
      </c>
      <c r="I86" s="194">
        <f t="shared" si="67"/>
        <v>9.9362160000000017</v>
      </c>
      <c r="J86" s="194">
        <f t="shared" si="48"/>
        <v>1265.7600000000002</v>
      </c>
      <c r="K86" s="194">
        <f t="shared" si="49"/>
        <v>843.84000000000015</v>
      </c>
      <c r="L86" s="194">
        <f t="shared" si="50"/>
        <v>421.92000000000007</v>
      </c>
      <c r="M86" s="194">
        <f t="shared" si="51"/>
        <v>2447484.4992000004</v>
      </c>
      <c r="N86" s="194">
        <f t="shared" si="52"/>
        <v>817910.49120000028</v>
      </c>
      <c r="O86" s="194">
        <f t="shared" si="53"/>
        <v>40122.69670819673</v>
      </c>
      <c r="P86" s="194">
        <f t="shared" si="54"/>
        <v>26816.737416393451</v>
      </c>
      <c r="Q86" s="194">
        <f t="shared" si="55"/>
        <v>49722.912000000011</v>
      </c>
      <c r="R86" s="194">
        <f t="shared" si="56"/>
        <v>30420.072000000015</v>
      </c>
      <c r="S86" s="195">
        <f t="shared" si="57"/>
        <v>43.972817300664317</v>
      </c>
      <c r="T86" s="195">
        <f t="shared" si="58"/>
        <v>25.420097140695525</v>
      </c>
      <c r="U86" s="194">
        <f t="shared" si="59"/>
        <v>31.888888888888886</v>
      </c>
      <c r="V86" s="194">
        <f t="shared" si="60"/>
        <v>14.944444444444443</v>
      </c>
      <c r="W86" s="194" t="str">
        <f t="shared" si="61"/>
        <v>PLASTIC</v>
      </c>
      <c r="X86" s="194" t="str">
        <f t="shared" si="62"/>
        <v>PLASTIC</v>
      </c>
      <c r="Y86" s="194">
        <f t="shared" si="69"/>
        <v>1.2392714368533966</v>
      </c>
      <c r="Z86" s="194">
        <f t="shared" si="69"/>
        <v>1.1343688655206727</v>
      </c>
      <c r="AA86" s="194">
        <f t="shared" si="63"/>
        <v>349.92790826401165</v>
      </c>
      <c r="AB86" s="194">
        <f t="shared" si="64"/>
        <v>330.47221524129844</v>
      </c>
      <c r="AC86" s="218">
        <f t="shared" si="47"/>
        <v>356.71418181818188</v>
      </c>
      <c r="AD86" s="194">
        <f t="shared" si="70"/>
        <v>137.29935259765628</v>
      </c>
      <c r="AE86" s="194">
        <f t="shared" si="70"/>
        <v>68.64967629882814</v>
      </c>
      <c r="AF86" s="194">
        <f t="shared" si="71"/>
        <v>14.012820654545456</v>
      </c>
      <c r="AG86" s="194">
        <f t="shared" si="71"/>
        <v>8.5729293818181844</v>
      </c>
      <c r="AH86" s="196">
        <f t="shared" si="72"/>
        <v>7915.1071141195771</v>
      </c>
      <c r="AI86" s="196">
        <f t="shared" si="72"/>
        <v>4575.6174853251941</v>
      </c>
      <c r="AJ86" s="197">
        <v>1000</v>
      </c>
      <c r="AK86" s="194">
        <f t="shared" si="65"/>
        <v>22.741322057272246</v>
      </c>
      <c r="AL86" s="194">
        <f t="shared" si="66"/>
        <v>39.338952737481115</v>
      </c>
      <c r="AM86" s="194">
        <f t="shared" si="44"/>
        <v>3816.7905108238997</v>
      </c>
      <c r="AN86" s="194">
        <f t="shared" si="45"/>
        <v>1275.5108367533621</v>
      </c>
      <c r="AO86" s="194">
        <f t="shared" si="73"/>
        <v>0.28499135420976385</v>
      </c>
      <c r="AP86" s="194">
        <f t="shared" si="73"/>
        <v>0.49299074986115377</v>
      </c>
      <c r="AQ86" s="198">
        <f t="shared" si="74"/>
        <v>0.54953412817918268</v>
      </c>
      <c r="AR86" s="198">
        <f t="shared" si="74"/>
        <v>0.65228396845975256</v>
      </c>
      <c r="AS86" s="194">
        <f t="shared" si="75"/>
        <v>276.45675978385447</v>
      </c>
      <c r="AT86" s="194">
        <f t="shared" si="75"/>
        <v>261.08599990622105</v>
      </c>
    </row>
    <row r="87" spans="1:46" ht="18" customHeight="1" x14ac:dyDescent="0.3">
      <c r="A87" s="190" t="str">
        <f t="shared" si="46"/>
        <v>RHS122*61*4.5</v>
      </c>
      <c r="B87" s="191" t="s">
        <v>547</v>
      </c>
      <c r="C87" s="191">
        <v>122</v>
      </c>
      <c r="D87" s="191">
        <v>61</v>
      </c>
      <c r="E87" s="13">
        <v>4.5</v>
      </c>
      <c r="F87" s="13">
        <v>4.5</v>
      </c>
      <c r="G87" s="194">
        <f t="shared" si="68"/>
        <v>113</v>
      </c>
      <c r="H87" s="194">
        <f t="shared" si="68"/>
        <v>52</v>
      </c>
      <c r="I87" s="194">
        <f t="shared" si="67"/>
        <v>12.293100000000001</v>
      </c>
      <c r="J87" s="194">
        <f t="shared" si="48"/>
        <v>1566</v>
      </c>
      <c r="K87" s="194">
        <f t="shared" si="49"/>
        <v>1044</v>
      </c>
      <c r="L87" s="194">
        <f t="shared" si="50"/>
        <v>522</v>
      </c>
      <c r="M87" s="194">
        <f t="shared" si="51"/>
        <v>2978006.9999999991</v>
      </c>
      <c r="N87" s="194">
        <f t="shared" si="52"/>
        <v>983581.49999999977</v>
      </c>
      <c r="O87" s="194">
        <f t="shared" si="53"/>
        <v>48819.786885245892</v>
      </c>
      <c r="P87" s="194">
        <f t="shared" si="54"/>
        <v>32248.573770491799</v>
      </c>
      <c r="Q87" s="194">
        <f t="shared" si="55"/>
        <v>60984</v>
      </c>
      <c r="R87" s="194">
        <f t="shared" si="56"/>
        <v>37102.5</v>
      </c>
      <c r="S87" s="195">
        <f t="shared" si="57"/>
        <v>43.608081257467106</v>
      </c>
      <c r="T87" s="195">
        <f t="shared" si="58"/>
        <v>25.061629018125405</v>
      </c>
      <c r="U87" s="194">
        <f t="shared" si="59"/>
        <v>25.111111111111111</v>
      </c>
      <c r="V87" s="194">
        <f t="shared" si="60"/>
        <v>11.555555555555555</v>
      </c>
      <c r="W87" s="194" t="str">
        <f t="shared" si="61"/>
        <v>PLASTIC</v>
      </c>
      <c r="X87" s="194" t="str">
        <f t="shared" si="62"/>
        <v>PLASTIC</v>
      </c>
      <c r="Y87" s="194">
        <f t="shared" si="69"/>
        <v>1.2491656332574104</v>
      </c>
      <c r="Z87" s="194">
        <f t="shared" si="69"/>
        <v>1.1505159968950212</v>
      </c>
      <c r="AA87" s="194">
        <f t="shared" si="63"/>
        <v>432.68851700307528</v>
      </c>
      <c r="AB87" s="194">
        <f t="shared" si="64"/>
        <v>407.90094024888407</v>
      </c>
      <c r="AC87" s="218">
        <f t="shared" si="47"/>
        <v>441.32727272727271</v>
      </c>
      <c r="AD87" s="194">
        <f t="shared" si="70"/>
        <v>169.86694647320954</v>
      </c>
      <c r="AE87" s="194">
        <f t="shared" si="70"/>
        <v>84.933473236604769</v>
      </c>
      <c r="AF87" s="194">
        <f t="shared" si="71"/>
        <v>17.186399999999999</v>
      </c>
      <c r="AG87" s="194">
        <f t="shared" si="71"/>
        <v>10.45615909090909</v>
      </c>
      <c r="AH87" s="196">
        <f t="shared" si="72"/>
        <v>7849.4546263440789</v>
      </c>
      <c r="AI87" s="196">
        <f t="shared" si="72"/>
        <v>4511.0932232625728</v>
      </c>
      <c r="AJ87" s="197">
        <v>1000</v>
      </c>
      <c r="AK87" s="194">
        <f t="shared" si="65"/>
        <v>22.931529458860744</v>
      </c>
      <c r="AL87" s="194">
        <f t="shared" si="66"/>
        <v>39.901636053935945</v>
      </c>
      <c r="AM87" s="194">
        <f t="shared" si="44"/>
        <v>3753.7357590900265</v>
      </c>
      <c r="AN87" s="194">
        <f t="shared" si="45"/>
        <v>1239.7905876411328</v>
      </c>
      <c r="AO87" s="194">
        <f t="shared" si="73"/>
        <v>0.28737500916275688</v>
      </c>
      <c r="AP87" s="194">
        <f t="shared" si="73"/>
        <v>0.5000422255820397</v>
      </c>
      <c r="AQ87" s="198">
        <f t="shared" si="74"/>
        <v>0.55046657390773679</v>
      </c>
      <c r="AR87" s="198">
        <f t="shared" si="74"/>
        <v>0.65652554736863389</v>
      </c>
      <c r="AS87" s="194">
        <f t="shared" si="75"/>
        <v>276.3017349955781</v>
      </c>
      <c r="AT87" s="194">
        <f t="shared" si="75"/>
        <v>260.47314192138191</v>
      </c>
    </row>
    <row r="88" spans="1:46" ht="18" customHeight="1" x14ac:dyDescent="0.3">
      <c r="A88" s="190" t="str">
        <f t="shared" si="46"/>
        <v>RHS122*61*5.4</v>
      </c>
      <c r="B88" s="191" t="s">
        <v>547</v>
      </c>
      <c r="C88" s="191">
        <v>122</v>
      </c>
      <c r="D88" s="191">
        <v>61</v>
      </c>
      <c r="E88" s="13">
        <v>5.4</v>
      </c>
      <c r="F88" s="13">
        <v>5.4</v>
      </c>
      <c r="G88" s="194">
        <f t="shared" si="68"/>
        <v>111.2</v>
      </c>
      <c r="H88" s="194">
        <f t="shared" si="68"/>
        <v>50.2</v>
      </c>
      <c r="I88" s="194">
        <f t="shared" si="67"/>
        <v>14.599115999999995</v>
      </c>
      <c r="J88" s="194">
        <f t="shared" si="48"/>
        <v>1859.7599999999993</v>
      </c>
      <c r="K88" s="194">
        <f t="shared" si="49"/>
        <v>1239.8399999999995</v>
      </c>
      <c r="L88" s="194">
        <f t="shared" si="50"/>
        <v>619.91999999999973</v>
      </c>
      <c r="M88" s="194">
        <f t="shared" si="51"/>
        <v>3478322.8511999985</v>
      </c>
      <c r="N88" s="194">
        <f t="shared" si="52"/>
        <v>1135351.1591999994</v>
      </c>
      <c r="O88" s="194">
        <f t="shared" si="53"/>
        <v>57021.686085245878</v>
      </c>
      <c r="P88" s="194">
        <f t="shared" si="54"/>
        <v>37224.628170491786</v>
      </c>
      <c r="Q88" s="194">
        <f t="shared" si="55"/>
        <v>71794.727999999974</v>
      </c>
      <c r="R88" s="194">
        <f t="shared" si="56"/>
        <v>43433.387999999992</v>
      </c>
      <c r="S88" s="195">
        <f t="shared" si="57"/>
        <v>43.247050523898707</v>
      </c>
      <c r="T88" s="195">
        <f t="shared" si="58"/>
        <v>24.707946514903917</v>
      </c>
      <c r="U88" s="194">
        <f t="shared" si="59"/>
        <v>20.592592592592592</v>
      </c>
      <c r="V88" s="194">
        <f t="shared" si="60"/>
        <v>9.2962962962962958</v>
      </c>
      <c r="W88" s="194" t="str">
        <f t="shared" si="61"/>
        <v>PLASTIC</v>
      </c>
      <c r="X88" s="194" t="str">
        <f t="shared" si="62"/>
        <v>PLASTIC</v>
      </c>
      <c r="Y88" s="194">
        <f t="shared" si="69"/>
        <v>1.2590776058896049</v>
      </c>
      <c r="Z88" s="194">
        <f t="shared" si="69"/>
        <v>1.1667917218963635</v>
      </c>
      <c r="AA88" s="194">
        <f t="shared" si="63"/>
        <v>513.56414440561264</v>
      </c>
      <c r="AB88" s="194">
        <f t="shared" si="64"/>
        <v>483.24526731376989</v>
      </c>
      <c r="AC88" s="218">
        <f t="shared" si="47"/>
        <v>524.11418181818158</v>
      </c>
      <c r="AD88" s="194">
        <f t="shared" si="70"/>
        <v>201.73164263921839</v>
      </c>
      <c r="AE88" s="194">
        <f t="shared" si="70"/>
        <v>100.8658213196092</v>
      </c>
      <c r="AF88" s="194">
        <f t="shared" si="71"/>
        <v>20.233059709090899</v>
      </c>
      <c r="AG88" s="194">
        <f t="shared" si="71"/>
        <v>12.240318436363633</v>
      </c>
      <c r="AH88" s="196">
        <f t="shared" si="72"/>
        <v>7784.4690943017677</v>
      </c>
      <c r="AI88" s="196">
        <f t="shared" si="72"/>
        <v>4447.4303726827047</v>
      </c>
      <c r="AJ88" s="197">
        <v>1000</v>
      </c>
      <c r="AK88" s="194">
        <f t="shared" si="65"/>
        <v>23.12296417642149</v>
      </c>
      <c r="AL88" s="194">
        <f t="shared" si="66"/>
        <v>40.472808996765337</v>
      </c>
      <c r="AM88" s="194">
        <f t="shared" si="44"/>
        <v>3691.8387878665208</v>
      </c>
      <c r="AN88" s="194">
        <f t="shared" si="45"/>
        <v>1205.0443925691727</v>
      </c>
      <c r="AO88" s="194">
        <f t="shared" si="73"/>
        <v>0.28977404468333928</v>
      </c>
      <c r="AP88" s="194">
        <f t="shared" si="73"/>
        <v>0.50720009222035456</v>
      </c>
      <c r="AQ88" s="198">
        <f t="shared" si="74"/>
        <v>0.55141077317782161</v>
      </c>
      <c r="AR88" s="198">
        <f t="shared" si="74"/>
        <v>0.66088197645730529</v>
      </c>
      <c r="AS88" s="194">
        <f t="shared" si="75"/>
        <v>276.1453867195836</v>
      </c>
      <c r="AT88" s="194">
        <f t="shared" si="75"/>
        <v>259.84281160675039</v>
      </c>
    </row>
    <row r="89" spans="1:46" ht="18" customHeight="1" x14ac:dyDescent="0.3">
      <c r="A89" s="190" t="str">
        <f t="shared" si="46"/>
        <v>RHS127*50*3.6</v>
      </c>
      <c r="B89" s="191" t="s">
        <v>547</v>
      </c>
      <c r="C89" s="191">
        <v>127</v>
      </c>
      <c r="D89" s="191">
        <v>50</v>
      </c>
      <c r="E89" s="13">
        <v>3.6</v>
      </c>
      <c r="F89" s="13">
        <v>3.6</v>
      </c>
      <c r="G89" s="194">
        <f t="shared" si="68"/>
        <v>119.8</v>
      </c>
      <c r="H89" s="194">
        <f t="shared" si="68"/>
        <v>42.8</v>
      </c>
      <c r="I89" s="194">
        <f t="shared" si="67"/>
        <v>9.5970960000000041</v>
      </c>
      <c r="J89" s="194">
        <f t="shared" si="48"/>
        <v>1222.5600000000004</v>
      </c>
      <c r="K89" s="194">
        <f t="shared" si="49"/>
        <v>877.2040677966105</v>
      </c>
      <c r="L89" s="194">
        <f t="shared" si="50"/>
        <v>345.35593220338995</v>
      </c>
      <c r="M89" s="194">
        <f t="shared" si="51"/>
        <v>2402493.8352000015</v>
      </c>
      <c r="N89" s="194">
        <f t="shared" si="52"/>
        <v>540195.85920000041</v>
      </c>
      <c r="O89" s="194">
        <f t="shared" si="53"/>
        <v>37834.548585826808</v>
      </c>
      <c r="P89" s="194">
        <f t="shared" si="54"/>
        <v>21607.834368000011</v>
      </c>
      <c r="Q89" s="194">
        <f t="shared" si="55"/>
        <v>48045.67200000002</v>
      </c>
      <c r="R89" s="194">
        <f t="shared" si="56"/>
        <v>24511.392000000007</v>
      </c>
      <c r="S89" s="195">
        <f t="shared" si="57"/>
        <v>44.329828363800786</v>
      </c>
      <c r="T89" s="195">
        <f t="shared" si="58"/>
        <v>21.02037861780715</v>
      </c>
      <c r="U89" s="194">
        <f t="shared" si="59"/>
        <v>33.277777777777779</v>
      </c>
      <c r="V89" s="194">
        <f t="shared" si="60"/>
        <v>11.888888888888888</v>
      </c>
      <c r="W89" s="194" t="str">
        <f t="shared" si="61"/>
        <v>PLASTIC</v>
      </c>
      <c r="X89" s="194" t="str">
        <f t="shared" si="62"/>
        <v>PLASTIC</v>
      </c>
      <c r="Y89" s="194">
        <f t="shared" si="69"/>
        <v>1.2698888660190966</v>
      </c>
      <c r="Z89" s="194">
        <f t="shared" si="69"/>
        <v>1.1343752262512712</v>
      </c>
      <c r="AA89" s="194">
        <f t="shared" si="63"/>
        <v>338.16710520477329</v>
      </c>
      <c r="AB89" s="194">
        <f t="shared" si="64"/>
        <v>307.13567261259243</v>
      </c>
      <c r="AC89" s="218">
        <f t="shared" si="47"/>
        <v>344.53963636363648</v>
      </c>
      <c r="AD89" s="194">
        <f t="shared" si="70"/>
        <v>142.72794677249854</v>
      </c>
      <c r="AE89" s="194">
        <f t="shared" si="70"/>
        <v>56.192105028542734</v>
      </c>
      <c r="AF89" s="194">
        <f t="shared" si="71"/>
        <v>13.540143927272732</v>
      </c>
      <c r="AG89" s="194">
        <f t="shared" si="71"/>
        <v>6.9077559272727287</v>
      </c>
      <c r="AH89" s="196">
        <f t="shared" si="72"/>
        <v>7979.3691054841411</v>
      </c>
      <c r="AI89" s="196">
        <f t="shared" si="72"/>
        <v>3783.6681512052869</v>
      </c>
      <c r="AJ89" s="197">
        <v>1000</v>
      </c>
      <c r="AK89" s="194">
        <f t="shared" si="65"/>
        <v>22.558174414602249</v>
      </c>
      <c r="AL89" s="194">
        <f t="shared" si="66"/>
        <v>47.572882400551173</v>
      </c>
      <c r="AM89" s="194">
        <f t="shared" si="44"/>
        <v>3879.018408827375</v>
      </c>
      <c r="AN89" s="194">
        <f t="shared" si="45"/>
        <v>872.18941064824128</v>
      </c>
      <c r="AO89" s="194">
        <f t="shared" si="73"/>
        <v>0.28269617125718977</v>
      </c>
      <c r="AP89" s="194">
        <f t="shared" si="73"/>
        <v>0.59617730863889562</v>
      </c>
      <c r="AQ89" s="198">
        <f t="shared" si="74"/>
        <v>0.54864166060374209</v>
      </c>
      <c r="AR89" s="198">
        <f t="shared" si="74"/>
        <v>0.71931230907504251</v>
      </c>
      <c r="AS89" s="194">
        <f t="shared" si="75"/>
        <v>276.60573321945196</v>
      </c>
      <c r="AT89" s="194">
        <f t="shared" si="75"/>
        <v>251.22339403595103</v>
      </c>
    </row>
    <row r="90" spans="1:46" ht="18" customHeight="1" x14ac:dyDescent="0.3">
      <c r="A90" s="190" t="str">
        <f t="shared" si="46"/>
        <v>RHS127*50*4.6</v>
      </c>
      <c r="B90" s="191" t="s">
        <v>547</v>
      </c>
      <c r="C90" s="191">
        <v>127</v>
      </c>
      <c r="D90" s="191">
        <v>50</v>
      </c>
      <c r="E90" s="13">
        <v>4.5999999999999996</v>
      </c>
      <c r="F90" s="13">
        <v>4.5999999999999996</v>
      </c>
      <c r="G90" s="194">
        <f t="shared" si="68"/>
        <v>117.8</v>
      </c>
      <c r="H90" s="194">
        <f t="shared" si="68"/>
        <v>40.799999999999997</v>
      </c>
      <c r="I90" s="194">
        <f t="shared" si="67"/>
        <v>12.118516000000001</v>
      </c>
      <c r="J90" s="194">
        <f t="shared" si="48"/>
        <v>1543.7600000000002</v>
      </c>
      <c r="K90" s="194">
        <f t="shared" si="49"/>
        <v>1107.6696045197741</v>
      </c>
      <c r="L90" s="194">
        <f t="shared" si="50"/>
        <v>436.09039548022605</v>
      </c>
      <c r="M90" s="194">
        <f t="shared" si="51"/>
        <v>2976977.2098666672</v>
      </c>
      <c r="N90" s="194">
        <f t="shared" si="52"/>
        <v>656195.05386666686</v>
      </c>
      <c r="O90" s="194">
        <f t="shared" si="53"/>
        <v>46881.530864042026</v>
      </c>
      <c r="P90" s="194">
        <f t="shared" si="54"/>
        <v>26247.802154666668</v>
      </c>
      <c r="Q90" s="194">
        <f t="shared" si="55"/>
        <v>60068.732000000018</v>
      </c>
      <c r="R90" s="194">
        <f t="shared" si="56"/>
        <v>30351.352000000006</v>
      </c>
      <c r="S90" s="195">
        <f t="shared" si="57"/>
        <v>43.913480825054478</v>
      </c>
      <c r="T90" s="195">
        <f t="shared" si="58"/>
        <v>20.61705285665823</v>
      </c>
      <c r="U90" s="194">
        <f t="shared" si="59"/>
        <v>25.608695652173914</v>
      </c>
      <c r="V90" s="194">
        <f t="shared" si="60"/>
        <v>8.8695652173913047</v>
      </c>
      <c r="W90" s="194" t="str">
        <f t="shared" si="61"/>
        <v>PLASTIC</v>
      </c>
      <c r="X90" s="194" t="str">
        <f t="shared" si="62"/>
        <v>PLASTIC</v>
      </c>
      <c r="Y90" s="194">
        <f t="shared" si="69"/>
        <v>1.2812877671209437</v>
      </c>
      <c r="Z90" s="194">
        <f t="shared" si="69"/>
        <v>1.156338798241199</v>
      </c>
      <c r="AA90" s="194">
        <f t="shared" si="63"/>
        <v>426.74425781947957</v>
      </c>
      <c r="AB90" s="194">
        <f t="shared" si="64"/>
        <v>385.89751621003649</v>
      </c>
      <c r="AC90" s="218">
        <f t="shared" si="47"/>
        <v>435.0596363636364</v>
      </c>
      <c r="AD90" s="194">
        <f t="shared" si="70"/>
        <v>180.22648795111269</v>
      </c>
      <c r="AE90" s="194">
        <f t="shared" si="70"/>
        <v>70.955310216973487</v>
      </c>
      <c r="AF90" s="194">
        <f t="shared" si="71"/>
        <v>16.928460836363641</v>
      </c>
      <c r="AG90" s="194">
        <f t="shared" si="71"/>
        <v>8.5535628363636356</v>
      </c>
      <c r="AH90" s="196">
        <f t="shared" si="72"/>
        <v>7904.4265485098058</v>
      </c>
      <c r="AI90" s="196">
        <f t="shared" si="72"/>
        <v>3711.0695141984816</v>
      </c>
      <c r="AJ90" s="197">
        <v>1000</v>
      </c>
      <c r="AK90" s="194">
        <f t="shared" si="65"/>
        <v>22.772050432163834</v>
      </c>
      <c r="AL90" s="194">
        <f t="shared" si="66"/>
        <v>48.503537675951215</v>
      </c>
      <c r="AM90" s="194">
        <f t="shared" si="44"/>
        <v>3806.4967834952022</v>
      </c>
      <c r="AN90" s="194">
        <f t="shared" si="45"/>
        <v>839.04047152608211</v>
      </c>
      <c r="AO90" s="194">
        <f t="shared" si="73"/>
        <v>0.28537643829374826</v>
      </c>
      <c r="AP90" s="194">
        <f t="shared" si="73"/>
        <v>0.6078401621251952</v>
      </c>
      <c r="AQ90" s="198">
        <f t="shared" si="74"/>
        <v>0.54968438178745627</v>
      </c>
      <c r="AR90" s="198">
        <f t="shared" si="74"/>
        <v>0.72755804836933735</v>
      </c>
      <c r="AS90" s="194">
        <f t="shared" si="75"/>
        <v>276.43173668153048</v>
      </c>
      <c r="AT90" s="194">
        <f t="shared" si="75"/>
        <v>249.97248031432116</v>
      </c>
    </row>
    <row r="91" spans="1:46" ht="18" customHeight="1" x14ac:dyDescent="0.3">
      <c r="A91" s="190" t="str">
        <f t="shared" si="46"/>
        <v>RHS145*82*4.8</v>
      </c>
      <c r="B91" s="191" t="s">
        <v>547</v>
      </c>
      <c r="C91" s="191">
        <v>145</v>
      </c>
      <c r="D91" s="191">
        <v>82</v>
      </c>
      <c r="E91" s="13">
        <v>4.8</v>
      </c>
      <c r="F91" s="13">
        <v>4.8</v>
      </c>
      <c r="G91" s="194">
        <f t="shared" si="68"/>
        <v>135.4</v>
      </c>
      <c r="H91" s="194">
        <f t="shared" si="68"/>
        <v>72.400000000000006</v>
      </c>
      <c r="I91" s="194">
        <f t="shared" si="67"/>
        <v>16.383263999999993</v>
      </c>
      <c r="J91" s="194">
        <f t="shared" si="48"/>
        <v>2087.0399999999991</v>
      </c>
      <c r="K91" s="194">
        <f t="shared" si="49"/>
        <v>1333.1312775330391</v>
      </c>
      <c r="L91" s="194">
        <f t="shared" si="50"/>
        <v>753.90872246695994</v>
      </c>
      <c r="M91" s="194">
        <f t="shared" si="51"/>
        <v>5855667.9871999975</v>
      </c>
      <c r="N91" s="194">
        <f t="shared" si="52"/>
        <v>2380299.6991999988</v>
      </c>
      <c r="O91" s="194">
        <f t="shared" si="53"/>
        <v>80767.834306206903</v>
      </c>
      <c r="P91" s="194">
        <f t="shared" si="54"/>
        <v>58056.090224390209</v>
      </c>
      <c r="Q91" s="194">
        <f t="shared" si="55"/>
        <v>99182.304000000004</v>
      </c>
      <c r="R91" s="194">
        <f t="shared" si="56"/>
        <v>66311.423999999941</v>
      </c>
      <c r="S91" s="195">
        <f t="shared" si="57"/>
        <v>52.96912951319927</v>
      </c>
      <c r="T91" s="195">
        <f t="shared" si="58"/>
        <v>33.771506509885747</v>
      </c>
      <c r="U91" s="194">
        <f t="shared" si="59"/>
        <v>28.208333333333336</v>
      </c>
      <c r="V91" s="194">
        <f t="shared" si="60"/>
        <v>15.083333333333336</v>
      </c>
      <c r="W91" s="194" t="str">
        <f t="shared" si="61"/>
        <v>PLASTIC</v>
      </c>
      <c r="X91" s="194" t="str">
        <f t="shared" si="62"/>
        <v>PLASTIC</v>
      </c>
      <c r="Y91" s="194">
        <f t="shared" si="69"/>
        <v>1.2279926142872692</v>
      </c>
      <c r="Z91" s="194">
        <f t="shared" si="69"/>
        <v>1.1421958272371147</v>
      </c>
      <c r="AA91" s="194">
        <f t="shared" si="63"/>
        <v>583.4195746239368</v>
      </c>
      <c r="AB91" s="194">
        <f t="shared" si="64"/>
        <v>564.78342580598132</v>
      </c>
      <c r="AC91" s="218">
        <f t="shared" si="47"/>
        <v>588.16581818181794</v>
      </c>
      <c r="AD91" s="194">
        <f t="shared" si="70"/>
        <v>216.91086145830093</v>
      </c>
      <c r="AE91" s="194">
        <f t="shared" si="70"/>
        <v>122.6668319971081</v>
      </c>
      <c r="AF91" s="194">
        <f t="shared" si="71"/>
        <v>27.951376581818181</v>
      </c>
      <c r="AG91" s="194">
        <f t="shared" si="71"/>
        <v>18.687764945454525</v>
      </c>
      <c r="AH91" s="196">
        <f t="shared" si="72"/>
        <v>9534.4433123758681</v>
      </c>
      <c r="AI91" s="196">
        <f t="shared" si="72"/>
        <v>6078.871171779434</v>
      </c>
      <c r="AJ91" s="197">
        <v>1000</v>
      </c>
      <c r="AK91" s="194">
        <f t="shared" si="65"/>
        <v>18.878920782543954</v>
      </c>
      <c r="AL91" s="194">
        <f t="shared" si="66"/>
        <v>29.610760766839807</v>
      </c>
      <c r="AM91" s="194">
        <f t="shared" si="44"/>
        <v>5538.2864284141351</v>
      </c>
      <c r="AN91" s="194">
        <f t="shared" si="45"/>
        <v>2251.2856856731059</v>
      </c>
      <c r="AO91" s="194">
        <f t="shared" si="73"/>
        <v>0.23658823292182032</v>
      </c>
      <c r="AP91" s="194">
        <f t="shared" si="73"/>
        <v>0.37107828598841069</v>
      </c>
      <c r="AQ91" s="198">
        <f t="shared" si="74"/>
        <v>0.5318287604353259</v>
      </c>
      <c r="AR91" s="198">
        <f t="shared" si="74"/>
        <v>0.58681276719483155</v>
      </c>
      <c r="AS91" s="194">
        <f t="shared" si="75"/>
        <v>279.54403107939333</v>
      </c>
      <c r="AT91" s="194">
        <f t="shared" si="75"/>
        <v>270.61456694935487</v>
      </c>
    </row>
    <row r="92" spans="1:46" ht="18" customHeight="1" x14ac:dyDescent="0.3">
      <c r="A92" s="190" t="str">
        <f t="shared" si="46"/>
        <v>RHS145*82*5.4</v>
      </c>
      <c r="B92" s="191" t="s">
        <v>547</v>
      </c>
      <c r="C92" s="191">
        <v>145</v>
      </c>
      <c r="D92" s="191">
        <v>82</v>
      </c>
      <c r="E92" s="13">
        <v>5.4</v>
      </c>
      <c r="F92" s="13">
        <v>5.4</v>
      </c>
      <c r="G92" s="194">
        <f t="shared" si="68"/>
        <v>134.19999999999999</v>
      </c>
      <c r="H92" s="194">
        <f t="shared" si="68"/>
        <v>71.2</v>
      </c>
      <c r="I92" s="194">
        <f t="shared" si="67"/>
        <v>18.329436000000008</v>
      </c>
      <c r="J92" s="194">
        <f t="shared" si="48"/>
        <v>2334.9600000000009</v>
      </c>
      <c r="K92" s="194">
        <f t="shared" si="49"/>
        <v>1491.4942731277538</v>
      </c>
      <c r="L92" s="194">
        <f t="shared" si="50"/>
        <v>843.46572687224705</v>
      </c>
      <c r="M92" s="194">
        <f t="shared" si="51"/>
        <v>6492034.9512000028</v>
      </c>
      <c r="N92" s="194">
        <f t="shared" si="52"/>
        <v>2625804.8351999996</v>
      </c>
      <c r="O92" s="194">
        <f t="shared" si="53"/>
        <v>89545.309671724215</v>
      </c>
      <c r="P92" s="194">
        <f t="shared" si="54"/>
        <v>64044.020370731698</v>
      </c>
      <c r="Q92" s="194">
        <f t="shared" si="55"/>
        <v>110440.90800000005</v>
      </c>
      <c r="R92" s="194">
        <f t="shared" si="56"/>
        <v>73665.288</v>
      </c>
      <c r="S92" s="195">
        <f t="shared" si="57"/>
        <v>52.729141692193664</v>
      </c>
      <c r="T92" s="195">
        <f t="shared" si="58"/>
        <v>33.534474048923094</v>
      </c>
      <c r="U92" s="194">
        <f t="shared" si="59"/>
        <v>24.851851851851848</v>
      </c>
      <c r="V92" s="194">
        <f t="shared" si="60"/>
        <v>13.185185185185185</v>
      </c>
      <c r="W92" s="194" t="str">
        <f t="shared" si="61"/>
        <v>PLASTIC</v>
      </c>
      <c r="X92" s="194" t="str">
        <f t="shared" si="62"/>
        <v>PLASTIC</v>
      </c>
      <c r="Y92" s="194">
        <f t="shared" si="69"/>
        <v>1.2333522370393237</v>
      </c>
      <c r="Z92" s="194">
        <f t="shared" si="69"/>
        <v>1.1502289764692106</v>
      </c>
      <c r="AA92" s="194">
        <f t="shared" si="63"/>
        <v>652.5663234561888</v>
      </c>
      <c r="AB92" s="194">
        <f t="shared" si="64"/>
        <v>631.43684967433626</v>
      </c>
      <c r="AC92" s="218">
        <f t="shared" si="47"/>
        <v>658.03418181818211</v>
      </c>
      <c r="AD92" s="194">
        <f t="shared" si="70"/>
        <v>242.67775656943553</v>
      </c>
      <c r="AE92" s="194">
        <f t="shared" si="70"/>
        <v>137.238455439267</v>
      </c>
      <c r="AF92" s="194">
        <f t="shared" si="71"/>
        <v>31.124255890909104</v>
      </c>
      <c r="AG92" s="194">
        <f t="shared" si="71"/>
        <v>20.760217527272726</v>
      </c>
      <c r="AH92" s="196">
        <f t="shared" si="72"/>
        <v>9491.2455045948591</v>
      </c>
      <c r="AI92" s="196">
        <f t="shared" si="72"/>
        <v>6036.205328806157</v>
      </c>
      <c r="AJ92" s="197">
        <v>1000</v>
      </c>
      <c r="AK92" s="194">
        <f t="shared" si="65"/>
        <v>18.964845015636694</v>
      </c>
      <c r="AL92" s="194">
        <f t="shared" si="66"/>
        <v>29.820059158855763</v>
      </c>
      <c r="AM92" s="194">
        <f t="shared" si="44"/>
        <v>5488.2153635513632</v>
      </c>
      <c r="AN92" s="194">
        <f t="shared" si="45"/>
        <v>2219.7943397652743</v>
      </c>
      <c r="AO92" s="194">
        <f t="shared" si="73"/>
        <v>0.2376650244771602</v>
      </c>
      <c r="AP92" s="194">
        <f t="shared" si="73"/>
        <v>0.37370118680412989</v>
      </c>
      <c r="AQ92" s="198">
        <f t="shared" si="74"/>
        <v>0.53219715949996638</v>
      </c>
      <c r="AR92" s="198">
        <f t="shared" si="74"/>
        <v>0.58806491312384124</v>
      </c>
      <c r="AS92" s="194">
        <f t="shared" si="75"/>
        <v>279.47644647282544</v>
      </c>
      <c r="AT92" s="194">
        <f t="shared" si="75"/>
        <v>270.42726628050843</v>
      </c>
    </row>
    <row r="93" spans="1:46" ht="18" customHeight="1" x14ac:dyDescent="0.3">
      <c r="A93" s="190" t="str">
        <f t="shared" si="46"/>
        <v>RHS172*92*4.8</v>
      </c>
      <c r="B93" s="191" t="s">
        <v>547</v>
      </c>
      <c r="C93" s="191">
        <v>172</v>
      </c>
      <c r="D93" s="191">
        <v>92</v>
      </c>
      <c r="E93" s="13">
        <v>4.8</v>
      </c>
      <c r="F93" s="13">
        <v>4.8</v>
      </c>
      <c r="G93" s="194">
        <f t="shared" si="68"/>
        <v>162.4</v>
      </c>
      <c r="H93" s="194">
        <f t="shared" si="68"/>
        <v>82.4</v>
      </c>
      <c r="I93" s="194">
        <f t="shared" si="67"/>
        <v>19.171583999999985</v>
      </c>
      <c r="J93" s="194">
        <f t="shared" si="48"/>
        <v>2442.239999999998</v>
      </c>
      <c r="K93" s="194">
        <f t="shared" si="49"/>
        <v>1591.1563636363624</v>
      </c>
      <c r="L93" s="194">
        <f t="shared" si="50"/>
        <v>851.08363636363561</v>
      </c>
      <c r="M93" s="194">
        <f t="shared" si="51"/>
        <v>9600824.1151999906</v>
      </c>
      <c r="N93" s="194">
        <f t="shared" si="52"/>
        <v>3589616.4351999965</v>
      </c>
      <c r="O93" s="194">
        <f t="shared" si="53"/>
        <v>111637.48971162783</v>
      </c>
      <c r="P93" s="194">
        <f t="shared" si="54"/>
        <v>78035.139895652101</v>
      </c>
      <c r="Q93" s="194">
        <f t="shared" si="55"/>
        <v>137132.54399999988</v>
      </c>
      <c r="R93" s="194">
        <f t="shared" si="56"/>
        <v>88287.743999999948</v>
      </c>
      <c r="S93" s="195">
        <f t="shared" si="57"/>
        <v>62.698923853690665</v>
      </c>
      <c r="T93" s="195">
        <f t="shared" si="58"/>
        <v>38.338035259896905</v>
      </c>
      <c r="U93" s="194">
        <f t="shared" si="59"/>
        <v>33.833333333333336</v>
      </c>
      <c r="V93" s="194">
        <f t="shared" si="60"/>
        <v>17.166666666666668</v>
      </c>
      <c r="W93" s="194" t="str">
        <f t="shared" si="61"/>
        <v>PLASTIC</v>
      </c>
      <c r="X93" s="194" t="str">
        <f t="shared" si="62"/>
        <v>PLASTIC</v>
      </c>
      <c r="Y93" s="194">
        <f t="shared" si="69"/>
        <v>1.2283735898597203</v>
      </c>
      <c r="Z93" s="194">
        <f t="shared" si="69"/>
        <v>1.1313844521590855</v>
      </c>
      <c r="AA93" s="194">
        <f t="shared" si="63"/>
        <v>688.28663499643051</v>
      </c>
      <c r="AB93" s="194">
        <f t="shared" si="64"/>
        <v>668.39667344054988</v>
      </c>
      <c r="AC93" s="218">
        <f t="shared" si="47"/>
        <v>688.26763636363569</v>
      </c>
      <c r="AD93" s="194">
        <f t="shared" si="70"/>
        <v>258.89355637195848</v>
      </c>
      <c r="AE93" s="194">
        <f t="shared" si="70"/>
        <v>138.47794875709408</v>
      </c>
      <c r="AF93" s="194">
        <f t="shared" si="71"/>
        <v>38.646444218181784</v>
      </c>
      <c r="AG93" s="194">
        <f t="shared" si="71"/>
        <v>24.881091490909078</v>
      </c>
      <c r="AH93" s="196">
        <f t="shared" si="72"/>
        <v>11285.80629366432</v>
      </c>
      <c r="AI93" s="196">
        <f t="shared" si="72"/>
        <v>6900.8463467814427</v>
      </c>
      <c r="AJ93" s="197">
        <v>1000</v>
      </c>
      <c r="AK93" s="194">
        <f t="shared" si="65"/>
        <v>15.949237060807013</v>
      </c>
      <c r="AL93" s="194">
        <f t="shared" si="66"/>
        <v>26.083757115379342</v>
      </c>
      <c r="AM93" s="194">
        <f t="shared" si="44"/>
        <v>7759.7890413278574</v>
      </c>
      <c r="AN93" s="194">
        <f t="shared" si="45"/>
        <v>2901.2786758936554</v>
      </c>
      <c r="AO93" s="194">
        <f t="shared" si="73"/>
        <v>0.19987380932052773</v>
      </c>
      <c r="AP93" s="194">
        <f t="shared" si="73"/>
        <v>0.32687832503622555</v>
      </c>
      <c r="AQ93" s="198">
        <f t="shared" si="74"/>
        <v>0.51996151980480476</v>
      </c>
      <c r="AR93" s="198">
        <f t="shared" si="74"/>
        <v>0.5667469438180478</v>
      </c>
      <c r="AS93" s="194">
        <f t="shared" si="75"/>
        <v>281.82596100155229</v>
      </c>
      <c r="AT93" s="194">
        <f t="shared" si="75"/>
        <v>273.68181400703878</v>
      </c>
    </row>
    <row r="94" spans="1:46" ht="18" customHeight="1" x14ac:dyDescent="0.3">
      <c r="A94" s="190" t="str">
        <f t="shared" si="46"/>
        <v>RHS172*92*5.4</v>
      </c>
      <c r="B94" s="191" t="s">
        <v>547</v>
      </c>
      <c r="C94" s="191">
        <v>172</v>
      </c>
      <c r="D94" s="191">
        <v>92</v>
      </c>
      <c r="E94" s="13">
        <v>5.4</v>
      </c>
      <c r="F94" s="13">
        <v>5.4</v>
      </c>
      <c r="G94" s="194">
        <f t="shared" si="68"/>
        <v>161.19999999999999</v>
      </c>
      <c r="H94" s="194">
        <f t="shared" si="68"/>
        <v>81.2</v>
      </c>
      <c r="I94" s="194">
        <f t="shared" si="67"/>
        <v>21.46629600000001</v>
      </c>
      <c r="J94" s="194">
        <f t="shared" si="48"/>
        <v>2734.5600000000013</v>
      </c>
      <c r="K94" s="194">
        <f t="shared" si="49"/>
        <v>1781.6072727272735</v>
      </c>
      <c r="L94" s="194">
        <f t="shared" si="50"/>
        <v>952.95272727272777</v>
      </c>
      <c r="M94" s="194">
        <f t="shared" si="51"/>
        <v>10666863.187200002</v>
      </c>
      <c r="N94" s="194">
        <f t="shared" si="52"/>
        <v>3969158.2271999987</v>
      </c>
      <c r="O94" s="194">
        <f t="shared" si="53"/>
        <v>124033.29287441866</v>
      </c>
      <c r="P94" s="194">
        <f t="shared" si="54"/>
        <v>86286.048417391285</v>
      </c>
      <c r="Q94" s="194">
        <f t="shared" si="55"/>
        <v>152927.56800000009</v>
      </c>
      <c r="R94" s="194">
        <f t="shared" si="56"/>
        <v>98236.368000000017</v>
      </c>
      <c r="S94" s="195">
        <f t="shared" si="57"/>
        <v>62.456067255467524</v>
      </c>
      <c r="T94" s="195">
        <f t="shared" si="58"/>
        <v>38.098289502030333</v>
      </c>
      <c r="U94" s="194">
        <f t="shared" si="59"/>
        <v>29.851851851851848</v>
      </c>
      <c r="V94" s="194">
        <f t="shared" si="60"/>
        <v>15.037037037037036</v>
      </c>
      <c r="W94" s="194" t="str">
        <f t="shared" si="61"/>
        <v>PLASTIC</v>
      </c>
      <c r="X94" s="194" t="str">
        <f t="shared" si="62"/>
        <v>PLASTIC</v>
      </c>
      <c r="Y94" s="194">
        <f t="shared" si="69"/>
        <v>1.2329558012689086</v>
      </c>
      <c r="Z94" s="194">
        <f t="shared" si="69"/>
        <v>1.1384965449431812</v>
      </c>
      <c r="AA94" s="194">
        <f t="shared" si="63"/>
        <v>770.53896746272972</v>
      </c>
      <c r="AB94" s="194">
        <f t="shared" si="64"/>
        <v>748.01840756203057</v>
      </c>
      <c r="AC94" s="218">
        <f t="shared" si="47"/>
        <v>770.64872727272768</v>
      </c>
      <c r="AD94" s="194">
        <f t="shared" si="70"/>
        <v>289.88140539525341</v>
      </c>
      <c r="AE94" s="194">
        <f t="shared" si="70"/>
        <v>155.05284474629835</v>
      </c>
      <c r="AF94" s="194">
        <f t="shared" si="71"/>
        <v>43.097769163636386</v>
      </c>
      <c r="AG94" s="194">
        <f t="shared" si="71"/>
        <v>27.684794618181822</v>
      </c>
      <c r="AH94" s="196">
        <f t="shared" si="72"/>
        <v>11242.092105984155</v>
      </c>
      <c r="AI94" s="196">
        <f t="shared" si="72"/>
        <v>6857.6921103654604</v>
      </c>
      <c r="AJ94" s="197">
        <v>1000</v>
      </c>
      <c r="AK94" s="194">
        <f t="shared" si="65"/>
        <v>16.01125469379371</v>
      </c>
      <c r="AL94" s="194">
        <f t="shared" si="66"/>
        <v>26.247897558411594</v>
      </c>
      <c r="AM94" s="194">
        <f t="shared" si="44"/>
        <v>7699.7922779684586</v>
      </c>
      <c r="AN94" s="194">
        <f t="shared" si="45"/>
        <v>2865.1060139688366</v>
      </c>
      <c r="AO94" s="194">
        <f t="shared" si="73"/>
        <v>0.20065100640543118</v>
      </c>
      <c r="AP94" s="194">
        <f t="shared" si="73"/>
        <v>0.32893531218158778</v>
      </c>
      <c r="AQ94" s="198">
        <f t="shared" si="74"/>
        <v>0.52019876885832639</v>
      </c>
      <c r="AR94" s="198">
        <f t="shared" si="74"/>
        <v>0.56763742757906599</v>
      </c>
      <c r="AS94" s="194">
        <f t="shared" si="75"/>
        <v>281.77804380329167</v>
      </c>
      <c r="AT94" s="194">
        <f t="shared" si="75"/>
        <v>273.54251051797371</v>
      </c>
    </row>
    <row r="95" spans="1:46" ht="18" customHeight="1" x14ac:dyDescent="0.3"/>
    <row r="96" spans="1:46" ht="18" customHeight="1" x14ac:dyDescent="0.3"/>
    <row r="97" ht="18" customHeight="1" x14ac:dyDescent="0.3"/>
    <row r="98" ht="18" customHeight="1" x14ac:dyDescent="0.3"/>
    <row r="99" ht="18" customHeight="1" x14ac:dyDescent="0.3"/>
  </sheetData>
  <mergeCells count="21">
    <mergeCell ref="AK4:AL4"/>
    <mergeCell ref="AM4:AN4"/>
    <mergeCell ref="AO4:AP4"/>
    <mergeCell ref="AQ4:AR4"/>
    <mergeCell ref="AS4:AT4"/>
    <mergeCell ref="AH4:AI4"/>
    <mergeCell ref="A1:AT1"/>
    <mergeCell ref="B2:C2"/>
    <mergeCell ref="AH2:AI2"/>
    <mergeCell ref="A4:A5"/>
    <mergeCell ref="B4:B5"/>
    <mergeCell ref="K4:L4"/>
    <mergeCell ref="M4:N4"/>
    <mergeCell ref="O4:P4"/>
    <mergeCell ref="Q4:R4"/>
    <mergeCell ref="S4:T4"/>
    <mergeCell ref="U4:X4"/>
    <mergeCell ref="Y4:Z4"/>
    <mergeCell ref="AA4:AB4"/>
    <mergeCell ref="AD4:AE4"/>
    <mergeCell ref="AF4:AG4"/>
  </mergeCells>
  <hyperlinks>
    <hyperlink ref="A2" location="List!A1" display="HOME" xr:uid="{2F2E9C15-9973-409C-81D7-9261C92A2681}"/>
    <hyperlink ref="B2:C2" location="Tables!A1" display="TABLES" xr:uid="{FE736805-D364-4EAF-98B3-702A294B3061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0"/>
  <sheetViews>
    <sheetView zoomScaleNormal="100" workbookViewId="0">
      <selection activeCell="K12" sqref="K12"/>
    </sheetView>
  </sheetViews>
  <sheetFormatPr defaultColWidth="9.109375" defaultRowHeight="15" x14ac:dyDescent="0.3"/>
  <cols>
    <col min="1" max="1" width="4.109375" style="1" customWidth="1"/>
    <col min="2" max="2" width="3.88671875" style="1" bestFit="1" customWidth="1"/>
    <col min="3" max="3" width="9.33203125" style="1" customWidth="1"/>
    <col min="4" max="4" width="12.5546875" style="1" bestFit="1" customWidth="1"/>
    <col min="5" max="5" width="12.6640625" style="1" bestFit="1" customWidth="1"/>
    <col min="6" max="6" width="12" style="1" customWidth="1"/>
    <col min="7" max="8" width="10.44140625" style="1" bestFit="1" customWidth="1"/>
    <col min="9" max="9" width="9.88671875" style="1" bestFit="1" customWidth="1"/>
    <col min="10" max="11" width="7.33203125" style="1" bestFit="1" customWidth="1"/>
    <col min="12" max="12" width="8.6640625" style="1" bestFit="1" customWidth="1"/>
    <col min="13" max="13" width="9.6640625" style="1" bestFit="1" customWidth="1"/>
    <col min="14" max="14" width="3.6640625" style="1" customWidth="1"/>
    <col min="15" max="15" width="9.33203125" style="1" customWidth="1"/>
    <col min="16" max="16" width="11.6640625" style="1" bestFit="1" customWidth="1"/>
    <col min="17" max="17" width="18.88671875" style="1" customWidth="1"/>
    <col min="18" max="18" width="10.5546875" style="1" bestFit="1" customWidth="1"/>
    <col min="19" max="19" width="13.88671875" style="1" bestFit="1" customWidth="1"/>
    <col min="20" max="20" width="3.5546875" style="1" customWidth="1"/>
    <col min="21" max="21" width="5.44140625" style="1" bestFit="1" customWidth="1"/>
    <col min="22" max="22" width="13.33203125" style="1" bestFit="1" customWidth="1"/>
    <col min="23" max="23" width="3.5546875" style="1" customWidth="1"/>
    <col min="24" max="16384" width="9.109375" style="1"/>
  </cols>
  <sheetData>
    <row r="1" spans="1:26" x14ac:dyDescent="0.3">
      <c r="A1" s="240" t="s">
        <v>0</v>
      </c>
      <c r="B1" s="240"/>
      <c r="C1" s="240"/>
      <c r="V1" s="1">
        <v>22</v>
      </c>
      <c r="W1" s="1">
        <v>23</v>
      </c>
      <c r="X1" s="1">
        <v>24</v>
      </c>
      <c r="Y1" s="1">
        <v>25</v>
      </c>
      <c r="Z1" s="1">
        <v>26</v>
      </c>
    </row>
    <row r="2" spans="1:26" s="2" customFormat="1" x14ac:dyDescent="0.3">
      <c r="B2" s="241" t="s">
        <v>1</v>
      </c>
      <c r="C2" s="242"/>
      <c r="D2" s="242"/>
      <c r="E2" s="242"/>
      <c r="F2" s="242"/>
      <c r="G2" s="243"/>
      <c r="I2" s="245" t="s">
        <v>2</v>
      </c>
      <c r="J2" s="245"/>
      <c r="K2" s="245"/>
      <c r="L2" s="245"/>
      <c r="M2" s="245"/>
      <c r="O2" s="244" t="s">
        <v>3</v>
      </c>
      <c r="P2" s="244"/>
      <c r="Q2" s="244"/>
      <c r="R2" s="244"/>
      <c r="S2" s="244"/>
      <c r="U2" s="245" t="s">
        <v>4</v>
      </c>
      <c r="V2" s="245"/>
      <c r="W2" s="1"/>
    </row>
    <row r="3" spans="1:26" ht="15" customHeight="1" x14ac:dyDescent="0.3">
      <c r="B3" s="265" t="s">
        <v>5</v>
      </c>
      <c r="C3" s="266"/>
      <c r="D3" s="266"/>
      <c r="E3" s="266"/>
      <c r="F3" s="266"/>
      <c r="G3" s="267"/>
      <c r="H3" s="3"/>
      <c r="I3" s="239" t="s">
        <v>6</v>
      </c>
      <c r="J3" s="239"/>
      <c r="K3" s="239"/>
      <c r="L3" s="239"/>
      <c r="M3" s="239"/>
      <c r="N3" s="3"/>
      <c r="O3" s="239" t="s">
        <v>7</v>
      </c>
      <c r="P3" s="239"/>
      <c r="Q3" s="239"/>
      <c r="R3" s="239" t="s">
        <v>8</v>
      </c>
      <c r="S3" s="239"/>
      <c r="U3" s="239" t="s">
        <v>9</v>
      </c>
      <c r="V3" s="239"/>
    </row>
    <row r="4" spans="1:26" ht="46.2" x14ac:dyDescent="0.3">
      <c r="B4" s="246" t="s">
        <v>10</v>
      </c>
      <c r="C4" s="5" t="s">
        <v>11</v>
      </c>
      <c r="D4" s="6" t="s">
        <v>12</v>
      </c>
      <c r="E4" s="249" t="s">
        <v>13</v>
      </c>
      <c r="F4" s="250"/>
      <c r="G4" s="251"/>
      <c r="H4" s="3"/>
      <c r="I4" s="174" t="s">
        <v>11</v>
      </c>
      <c r="J4" s="220" t="s">
        <v>14</v>
      </c>
      <c r="K4" s="220" t="s">
        <v>13</v>
      </c>
      <c r="L4" s="252" t="s">
        <v>15</v>
      </c>
      <c r="M4" s="252"/>
      <c r="N4" s="3"/>
      <c r="O4" s="5" t="s">
        <v>16</v>
      </c>
      <c r="P4" s="6" t="s">
        <v>17</v>
      </c>
      <c r="Q4" s="6" t="s">
        <v>18</v>
      </c>
      <c r="R4" s="252" t="s">
        <v>19</v>
      </c>
      <c r="S4" s="252"/>
      <c r="U4" s="6" t="s">
        <v>20</v>
      </c>
      <c r="V4" s="6" t="s">
        <v>21</v>
      </c>
    </row>
    <row r="5" spans="1:26" ht="16.8" customHeight="1" x14ac:dyDescent="0.3">
      <c r="B5" s="247"/>
      <c r="C5" s="5"/>
      <c r="D5" s="6" t="s">
        <v>22</v>
      </c>
      <c r="E5" s="6" t="s">
        <v>22</v>
      </c>
      <c r="F5" s="6" t="s">
        <v>22</v>
      </c>
      <c r="G5" s="6" t="s">
        <v>22</v>
      </c>
      <c r="H5" s="3"/>
      <c r="I5" s="174"/>
      <c r="J5" s="220" t="s">
        <v>23</v>
      </c>
      <c r="K5" s="204" t="s">
        <v>24</v>
      </c>
      <c r="L5" s="220" t="s">
        <v>25</v>
      </c>
      <c r="M5" s="220" t="s">
        <v>26</v>
      </c>
      <c r="N5" s="3"/>
      <c r="O5" s="5"/>
      <c r="P5" s="6"/>
      <c r="Q5" s="6"/>
      <c r="R5" s="7" t="s">
        <v>27</v>
      </c>
      <c r="S5" s="7" t="s">
        <v>28</v>
      </c>
      <c r="U5" s="253" t="s">
        <v>29</v>
      </c>
      <c r="V5" s="8">
        <v>5</v>
      </c>
    </row>
    <row r="6" spans="1:26" ht="16.2" x14ac:dyDescent="0.3">
      <c r="B6" s="248"/>
      <c r="C6" s="249" t="s">
        <v>31</v>
      </c>
      <c r="D6" s="251"/>
      <c r="E6" s="5" t="s">
        <v>32</v>
      </c>
      <c r="F6" s="5" t="s">
        <v>33</v>
      </c>
      <c r="G6" s="5" t="s">
        <v>34</v>
      </c>
      <c r="H6" s="3"/>
      <c r="I6" s="174"/>
      <c r="J6" s="220" t="s">
        <v>22</v>
      </c>
      <c r="K6" s="220" t="s">
        <v>22</v>
      </c>
      <c r="L6" s="220" t="s">
        <v>22</v>
      </c>
      <c r="M6" s="220" t="s">
        <v>22</v>
      </c>
      <c r="N6" s="3"/>
      <c r="O6" s="256" t="s">
        <v>35</v>
      </c>
      <c r="P6" s="8">
        <v>10</v>
      </c>
      <c r="Q6" s="4">
        <f>P6</f>
        <v>10</v>
      </c>
      <c r="R6" s="4"/>
      <c r="S6" s="4"/>
      <c r="U6" s="254"/>
      <c r="V6" s="8">
        <v>6</v>
      </c>
    </row>
    <row r="7" spans="1:26" x14ac:dyDescent="0.3">
      <c r="B7" s="257" t="s">
        <v>36</v>
      </c>
      <c r="C7" s="4" t="s">
        <v>37</v>
      </c>
      <c r="D7" s="4">
        <v>410</v>
      </c>
      <c r="E7" s="4">
        <v>250</v>
      </c>
      <c r="F7" s="4">
        <v>240</v>
      </c>
      <c r="G7" s="4">
        <v>230</v>
      </c>
      <c r="H7" s="3"/>
      <c r="I7" s="219">
        <v>3.6</v>
      </c>
      <c r="J7" s="205">
        <v>180</v>
      </c>
      <c r="K7" s="205">
        <f>RIGHT(I7,2)*LEFT(I7,1)*100</f>
        <v>179.99999999999997</v>
      </c>
      <c r="L7" s="205">
        <f t="shared" ref="L7:L15" si="0">MAX(LEFT(I7,1)*100,M7)</f>
        <v>300</v>
      </c>
      <c r="M7" s="205">
        <f>LEFT(I7,1)*100</f>
        <v>300</v>
      </c>
      <c r="N7" s="3"/>
      <c r="O7" s="256"/>
      <c r="P7" s="8">
        <v>15</v>
      </c>
      <c r="Q7" s="4">
        <f t="shared" ref="Q7:Q20" si="1">P7</f>
        <v>15</v>
      </c>
      <c r="R7" s="4"/>
      <c r="S7" s="4"/>
      <c r="U7" s="254"/>
      <c r="V7" s="8">
        <v>8</v>
      </c>
    </row>
    <row r="8" spans="1:26" ht="15.75" customHeight="1" x14ac:dyDescent="0.3">
      <c r="B8" s="257"/>
      <c r="C8" s="4" t="s">
        <v>38</v>
      </c>
      <c r="D8" s="4">
        <v>430</v>
      </c>
      <c r="E8" s="4">
        <v>275</v>
      </c>
      <c r="F8" s="4">
        <v>265</v>
      </c>
      <c r="G8" s="4">
        <v>255</v>
      </c>
      <c r="H8" s="3"/>
      <c r="I8" s="219">
        <v>4.5999999999999996</v>
      </c>
      <c r="J8" s="219">
        <v>225</v>
      </c>
      <c r="K8" s="219">
        <f t="shared" ref="K8:K12" si="2">RIGHT(I8,2)*LEFT(I8,1)*100</f>
        <v>240</v>
      </c>
      <c r="L8" s="219">
        <f t="shared" si="0"/>
        <v>400</v>
      </c>
      <c r="M8" s="219">
        <f>LEFT(I8,1)*100</f>
        <v>400</v>
      </c>
      <c r="N8" s="3"/>
      <c r="O8" s="256"/>
      <c r="P8" s="8">
        <v>20</v>
      </c>
      <c r="Q8" s="4">
        <f t="shared" si="1"/>
        <v>20</v>
      </c>
      <c r="R8" s="4">
        <v>1.2</v>
      </c>
      <c r="S8" s="4">
        <f t="shared" ref="S8:S20" si="3">R8*1.25</f>
        <v>1.5</v>
      </c>
      <c r="U8" s="254"/>
      <c r="V8" s="8">
        <v>10</v>
      </c>
    </row>
    <row r="9" spans="1:26" x14ac:dyDescent="0.3">
      <c r="B9" s="257"/>
      <c r="C9" s="4" t="s">
        <v>39</v>
      </c>
      <c r="D9" s="4">
        <v>440</v>
      </c>
      <c r="E9" s="4">
        <v>300</v>
      </c>
      <c r="F9" s="4">
        <v>290</v>
      </c>
      <c r="G9" s="4">
        <v>280</v>
      </c>
      <c r="H9" s="3"/>
      <c r="I9" s="219">
        <v>4.8</v>
      </c>
      <c r="J9" s="219">
        <v>310</v>
      </c>
      <c r="K9" s="219">
        <f t="shared" si="2"/>
        <v>320</v>
      </c>
      <c r="L9" s="219">
        <f t="shared" si="0"/>
        <v>420</v>
      </c>
      <c r="M9" s="219">
        <f>LEFT(I9,1)*100+20</f>
        <v>420</v>
      </c>
      <c r="N9" s="3"/>
      <c r="O9" s="256" t="s">
        <v>40</v>
      </c>
      <c r="P9" s="8">
        <v>25</v>
      </c>
      <c r="Q9" s="4">
        <f t="shared" si="1"/>
        <v>25</v>
      </c>
      <c r="R9" s="4">
        <v>1.4</v>
      </c>
      <c r="S9" s="4">
        <f t="shared" si="3"/>
        <v>1.75</v>
      </c>
      <c r="U9" s="254"/>
      <c r="V9" s="8">
        <v>12</v>
      </c>
    </row>
    <row r="10" spans="1:26" x14ac:dyDescent="0.3">
      <c r="B10" s="257"/>
      <c r="C10" s="4" t="s">
        <v>41</v>
      </c>
      <c r="D10" s="4">
        <v>490</v>
      </c>
      <c r="E10" s="4">
        <v>350</v>
      </c>
      <c r="F10" s="4">
        <v>330</v>
      </c>
      <c r="G10" s="4">
        <v>320</v>
      </c>
      <c r="H10" s="3"/>
      <c r="I10" s="219">
        <v>5.6</v>
      </c>
      <c r="J10" s="219">
        <v>280</v>
      </c>
      <c r="K10" s="219">
        <f t="shared" si="2"/>
        <v>300</v>
      </c>
      <c r="L10" s="219">
        <f t="shared" si="0"/>
        <v>500</v>
      </c>
      <c r="M10" s="219">
        <f>LEFT(I10,1)*100</f>
        <v>500</v>
      </c>
      <c r="N10" s="3"/>
      <c r="O10" s="256"/>
      <c r="P10" s="8">
        <v>30</v>
      </c>
      <c r="Q10" s="4">
        <f t="shared" si="1"/>
        <v>30</v>
      </c>
      <c r="R10" s="4">
        <v>1.5</v>
      </c>
      <c r="S10" s="4">
        <f t="shared" si="3"/>
        <v>1.875</v>
      </c>
      <c r="U10" s="254"/>
      <c r="V10" s="8">
        <v>16</v>
      </c>
    </row>
    <row r="11" spans="1:26" x14ac:dyDescent="0.3">
      <c r="B11" s="257"/>
      <c r="C11" s="4" t="s">
        <v>42</v>
      </c>
      <c r="D11" s="4">
        <v>540</v>
      </c>
      <c r="E11" s="4">
        <v>410</v>
      </c>
      <c r="F11" s="4">
        <v>390</v>
      </c>
      <c r="G11" s="4">
        <v>380</v>
      </c>
      <c r="H11" s="3"/>
      <c r="I11" s="219">
        <v>5.8</v>
      </c>
      <c r="J11" s="219">
        <v>380</v>
      </c>
      <c r="K11" s="219">
        <f t="shared" si="2"/>
        <v>400</v>
      </c>
      <c r="L11" s="219">
        <f t="shared" si="0"/>
        <v>520</v>
      </c>
      <c r="M11" s="219">
        <f>LEFT(I11,1)*100+20</f>
        <v>520</v>
      </c>
      <c r="N11" s="3"/>
      <c r="O11" s="256"/>
      <c r="P11" s="8">
        <v>35</v>
      </c>
      <c r="Q11" s="4">
        <f t="shared" si="1"/>
        <v>35</v>
      </c>
      <c r="R11" s="4">
        <v>1.7</v>
      </c>
      <c r="S11" s="4">
        <f t="shared" si="3"/>
        <v>2.125</v>
      </c>
      <c r="U11" s="254"/>
      <c r="V11" s="8">
        <v>20</v>
      </c>
      <c r="W11" s="10"/>
    </row>
    <row r="12" spans="1:26" x14ac:dyDescent="0.3">
      <c r="B12" s="257"/>
      <c r="C12" s="4" t="s">
        <v>43</v>
      </c>
      <c r="D12" s="4">
        <v>570</v>
      </c>
      <c r="E12" s="4">
        <v>450</v>
      </c>
      <c r="F12" s="4">
        <v>430</v>
      </c>
      <c r="G12" s="4">
        <v>420</v>
      </c>
      <c r="H12" s="3"/>
      <c r="I12" s="219">
        <v>6.8</v>
      </c>
      <c r="J12" s="219">
        <v>440</v>
      </c>
      <c r="K12" s="219">
        <f t="shared" si="2"/>
        <v>480.00000000000006</v>
      </c>
      <c r="L12" s="219">
        <f t="shared" si="0"/>
        <v>600</v>
      </c>
      <c r="M12" s="219">
        <f>LEFT(I12,1)*100</f>
        <v>600</v>
      </c>
      <c r="N12" s="3"/>
      <c r="O12" s="256"/>
      <c r="P12" s="8">
        <v>40</v>
      </c>
      <c r="Q12" s="4">
        <f t="shared" si="1"/>
        <v>40</v>
      </c>
      <c r="R12" s="4">
        <v>1.9</v>
      </c>
      <c r="S12" s="4">
        <f t="shared" si="3"/>
        <v>2.375</v>
      </c>
      <c r="U12" s="254"/>
      <c r="V12" s="8">
        <v>24</v>
      </c>
    </row>
    <row r="13" spans="1:26" x14ac:dyDescent="0.3">
      <c r="B13" s="257"/>
      <c r="C13" s="4" t="s">
        <v>44</v>
      </c>
      <c r="D13" s="4">
        <v>650</v>
      </c>
      <c r="E13" s="4">
        <v>550</v>
      </c>
      <c r="F13" s="4">
        <v>530</v>
      </c>
      <c r="G13" s="4">
        <v>520</v>
      </c>
      <c r="H13" s="3"/>
      <c r="I13" s="205" t="s">
        <v>578</v>
      </c>
      <c r="J13" s="219">
        <v>580</v>
      </c>
      <c r="K13" s="219">
        <f>L13*0.8</f>
        <v>640</v>
      </c>
      <c r="L13" s="219">
        <f t="shared" si="0"/>
        <v>800</v>
      </c>
      <c r="M13" s="219">
        <f>LEFT(I13,1)*100</f>
        <v>800</v>
      </c>
      <c r="N13" s="3"/>
      <c r="O13" s="256"/>
      <c r="P13" s="8">
        <v>45</v>
      </c>
      <c r="Q13" s="4">
        <f t="shared" si="1"/>
        <v>45</v>
      </c>
      <c r="R13" s="4">
        <v>1.9</v>
      </c>
      <c r="S13" s="4">
        <f t="shared" si="3"/>
        <v>2.375</v>
      </c>
      <c r="U13" s="254"/>
      <c r="V13" s="8">
        <v>30</v>
      </c>
    </row>
    <row r="14" spans="1:26" x14ac:dyDescent="0.3">
      <c r="B14" s="257"/>
      <c r="C14" s="4" t="s">
        <v>45</v>
      </c>
      <c r="D14" s="4">
        <v>730</v>
      </c>
      <c r="E14" s="4">
        <v>600</v>
      </c>
      <c r="F14" s="4">
        <v>580</v>
      </c>
      <c r="G14" s="4">
        <v>570</v>
      </c>
      <c r="H14" s="3"/>
      <c r="I14" s="205" t="s">
        <v>579</v>
      </c>
      <c r="J14" s="219">
        <v>600</v>
      </c>
      <c r="K14" s="219">
        <f>L13*0.825</f>
        <v>660</v>
      </c>
      <c r="L14" s="219">
        <f t="shared" si="0"/>
        <v>830</v>
      </c>
      <c r="M14" s="219">
        <f>LEFT(I14,1)*100+30</f>
        <v>830</v>
      </c>
      <c r="N14" s="3"/>
      <c r="O14" s="256"/>
      <c r="P14" s="8">
        <v>50</v>
      </c>
      <c r="Q14" s="4">
        <f t="shared" si="1"/>
        <v>50</v>
      </c>
      <c r="R14" s="4">
        <v>1.9</v>
      </c>
      <c r="S14" s="4">
        <f t="shared" si="3"/>
        <v>2.375</v>
      </c>
      <c r="U14" s="254"/>
      <c r="V14" s="8">
        <v>36</v>
      </c>
    </row>
    <row r="15" spans="1:26" ht="15.75" customHeight="1" x14ac:dyDescent="0.3">
      <c r="B15" s="257"/>
      <c r="C15" s="4" t="s">
        <v>46</v>
      </c>
      <c r="D15" s="4">
        <v>780</v>
      </c>
      <c r="E15" s="4">
        <v>650</v>
      </c>
      <c r="F15" s="4">
        <v>630</v>
      </c>
      <c r="G15" s="4">
        <v>620</v>
      </c>
      <c r="H15" s="3"/>
      <c r="I15" s="219">
        <v>9.8000000000000007</v>
      </c>
      <c r="J15" s="219">
        <v>650</v>
      </c>
      <c r="K15" s="219">
        <f>RIGHT(I15,2)*LEFT(I15,1)*100</f>
        <v>720</v>
      </c>
      <c r="L15" s="219">
        <f t="shared" si="0"/>
        <v>900</v>
      </c>
      <c r="M15" s="219">
        <f>LEFT(I15,1)*100</f>
        <v>900</v>
      </c>
      <c r="N15" s="3"/>
      <c r="O15" s="256"/>
      <c r="P15" s="8">
        <v>55</v>
      </c>
      <c r="Q15" s="4">
        <f t="shared" si="1"/>
        <v>55</v>
      </c>
      <c r="R15" s="4">
        <v>1.9</v>
      </c>
      <c r="S15" s="4">
        <f t="shared" si="3"/>
        <v>2.375</v>
      </c>
      <c r="U15" s="254"/>
      <c r="V15" s="8">
        <v>42</v>
      </c>
    </row>
    <row r="16" spans="1:26" ht="15" customHeight="1" x14ac:dyDescent="0.3">
      <c r="B16" s="257" t="s">
        <v>47</v>
      </c>
      <c r="C16" s="4" t="s">
        <v>48</v>
      </c>
      <c r="D16" s="4">
        <v>330</v>
      </c>
      <c r="E16" s="4">
        <v>210</v>
      </c>
      <c r="F16" s="4">
        <f>E16</f>
        <v>210</v>
      </c>
      <c r="G16" s="4">
        <f>E16</f>
        <v>210</v>
      </c>
      <c r="H16" s="3"/>
      <c r="I16" s="219">
        <v>10.9</v>
      </c>
      <c r="J16" s="219">
        <v>830</v>
      </c>
      <c r="K16" s="219">
        <v>940</v>
      </c>
      <c r="L16" s="219">
        <f>MAX(LEFT(I16,2)*100,M16)</f>
        <v>1040</v>
      </c>
      <c r="M16" s="219">
        <f>LEFT(I16,2)*100+40</f>
        <v>1040</v>
      </c>
      <c r="N16" s="3"/>
      <c r="O16" s="258" t="s">
        <v>49</v>
      </c>
      <c r="P16" s="8">
        <v>60</v>
      </c>
      <c r="Q16" s="4">
        <f t="shared" si="1"/>
        <v>60</v>
      </c>
      <c r="R16" s="4">
        <v>1.9</v>
      </c>
      <c r="S16" s="4">
        <f t="shared" si="3"/>
        <v>2.375</v>
      </c>
      <c r="U16" s="254"/>
      <c r="V16" s="8">
        <v>48</v>
      </c>
    </row>
    <row r="17" spans="2:22" x14ac:dyDescent="0.3">
      <c r="B17" s="257"/>
      <c r="C17" s="4" t="s">
        <v>50</v>
      </c>
      <c r="D17" s="4">
        <v>410</v>
      </c>
      <c r="E17" s="4">
        <v>240</v>
      </c>
      <c r="F17" s="4">
        <f>E17</f>
        <v>240</v>
      </c>
      <c r="G17" s="4">
        <f>E17</f>
        <v>240</v>
      </c>
      <c r="H17" s="3"/>
      <c r="I17" s="219">
        <v>12.9</v>
      </c>
      <c r="J17" s="219">
        <v>970</v>
      </c>
      <c r="K17" s="219">
        <v>1100</v>
      </c>
      <c r="L17" s="219">
        <f>MAX(LEFT(I17,2)*100,M17)</f>
        <v>1220</v>
      </c>
      <c r="M17" s="219">
        <f>LEFT(I17,2)*100+20</f>
        <v>1220</v>
      </c>
      <c r="N17" s="3"/>
      <c r="O17" s="259"/>
      <c r="P17" s="8">
        <v>65</v>
      </c>
      <c r="Q17" s="4">
        <f t="shared" si="1"/>
        <v>65</v>
      </c>
      <c r="R17" s="4">
        <v>1.9</v>
      </c>
      <c r="S17" s="4">
        <f t="shared" si="3"/>
        <v>2.375</v>
      </c>
      <c r="U17" s="254"/>
      <c r="V17" s="8">
        <v>56</v>
      </c>
    </row>
    <row r="18" spans="2:22" x14ac:dyDescent="0.3">
      <c r="B18" s="257"/>
      <c r="C18" s="4" t="s">
        <v>51</v>
      </c>
      <c r="D18" s="4">
        <v>450</v>
      </c>
      <c r="E18" s="4">
        <v>310</v>
      </c>
      <c r="F18" s="4">
        <f>E18</f>
        <v>310</v>
      </c>
      <c r="G18" s="4">
        <f>E18</f>
        <v>310</v>
      </c>
      <c r="H18" s="3"/>
      <c r="I18" s="3"/>
      <c r="J18" s="3"/>
      <c r="K18" s="3"/>
      <c r="L18" s="3"/>
      <c r="M18" s="3"/>
      <c r="N18" s="3"/>
      <c r="O18" s="259"/>
      <c r="P18" s="8">
        <v>70</v>
      </c>
      <c r="Q18" s="4">
        <f t="shared" si="1"/>
        <v>70</v>
      </c>
      <c r="R18" s="4">
        <v>1.9</v>
      </c>
      <c r="S18" s="4">
        <f t="shared" si="3"/>
        <v>2.375</v>
      </c>
      <c r="U18" s="255"/>
      <c r="V18" s="8">
        <v>64</v>
      </c>
    </row>
    <row r="19" spans="2:22" x14ac:dyDescent="0.3">
      <c r="B19" s="257"/>
      <c r="C19" s="4" t="s">
        <v>52</v>
      </c>
      <c r="D19" s="4">
        <v>490</v>
      </c>
      <c r="E19" s="4">
        <v>355</v>
      </c>
      <c r="F19" s="4">
        <f>E19</f>
        <v>355</v>
      </c>
      <c r="G19" s="4">
        <f>E19</f>
        <v>355</v>
      </c>
      <c r="H19" s="3"/>
      <c r="I19" s="222"/>
      <c r="J19" s="222"/>
      <c r="K19" s="3"/>
      <c r="L19" s="3"/>
      <c r="M19" s="6" t="s">
        <v>53</v>
      </c>
      <c r="N19" s="3"/>
      <c r="O19" s="259"/>
      <c r="P19" s="8">
        <v>75</v>
      </c>
      <c r="Q19" s="4">
        <f t="shared" si="1"/>
        <v>75</v>
      </c>
      <c r="R19" s="4">
        <v>1.9</v>
      </c>
      <c r="S19" s="4">
        <f t="shared" si="3"/>
        <v>2.375</v>
      </c>
      <c r="U19" s="261" t="s">
        <v>54</v>
      </c>
      <c r="V19" s="8">
        <v>14</v>
      </c>
    </row>
    <row r="20" spans="2:22" x14ac:dyDescent="0.3">
      <c r="H20" s="3"/>
      <c r="I20" s="3"/>
      <c r="J20" s="3"/>
      <c r="K20" s="3"/>
      <c r="L20" s="206"/>
      <c r="M20" s="204" t="s">
        <v>55</v>
      </c>
      <c r="N20" s="3"/>
      <c r="O20" s="260"/>
      <c r="P20" s="8">
        <v>80</v>
      </c>
      <c r="Q20" s="4">
        <f t="shared" si="1"/>
        <v>80</v>
      </c>
      <c r="R20" s="4">
        <v>1.9</v>
      </c>
      <c r="S20" s="4">
        <f t="shared" si="3"/>
        <v>2.375</v>
      </c>
      <c r="U20" s="261"/>
      <c r="V20" s="8">
        <v>18</v>
      </c>
    </row>
    <row r="21" spans="2:22" x14ac:dyDescent="0.3">
      <c r="C21" s="245" t="s">
        <v>56</v>
      </c>
      <c r="D21" s="245"/>
      <c r="E21" s="245"/>
      <c r="F21" s="245"/>
      <c r="G21" s="245"/>
      <c r="H21" s="245"/>
      <c r="I21" s="3"/>
      <c r="J21" s="3"/>
      <c r="K21" s="3"/>
      <c r="L21" s="204" t="s">
        <v>57</v>
      </c>
      <c r="M21" s="204" t="s">
        <v>58</v>
      </c>
      <c r="N21" s="3"/>
      <c r="O21" s="256" t="s">
        <v>59</v>
      </c>
      <c r="P21" s="256"/>
      <c r="Q21" s="256"/>
      <c r="R21" s="256"/>
      <c r="S21" s="256"/>
      <c r="U21" s="261"/>
      <c r="V21" s="8">
        <v>22</v>
      </c>
    </row>
    <row r="22" spans="2:22" ht="15.75" customHeight="1" x14ac:dyDescent="0.3">
      <c r="C22" s="239" t="s">
        <v>60</v>
      </c>
      <c r="D22" s="239"/>
      <c r="E22" s="239"/>
      <c r="F22" s="239"/>
      <c r="G22" s="239"/>
      <c r="H22" s="239"/>
      <c r="I22" s="3"/>
      <c r="J22" s="3"/>
      <c r="K22" s="3"/>
      <c r="L22" s="6" t="s">
        <v>61</v>
      </c>
      <c r="M22" s="6" t="s">
        <v>62</v>
      </c>
      <c r="N22" s="3"/>
      <c r="O22" s="256"/>
      <c r="P22" s="256"/>
      <c r="Q22" s="256"/>
      <c r="R22" s="256"/>
      <c r="S22" s="256"/>
      <c r="U22" s="261"/>
      <c r="V22" s="8">
        <v>27</v>
      </c>
    </row>
    <row r="23" spans="2:22" x14ac:dyDescent="0.3">
      <c r="C23" s="239" t="s">
        <v>63</v>
      </c>
      <c r="D23" s="239"/>
      <c r="E23" s="4" t="s">
        <v>64</v>
      </c>
      <c r="F23" s="4" t="s">
        <v>65</v>
      </c>
      <c r="G23" s="4" t="s">
        <v>66</v>
      </c>
      <c r="H23" s="4" t="s">
        <v>67</v>
      </c>
      <c r="I23" s="3"/>
      <c r="J23" s="3"/>
      <c r="K23" s="3"/>
      <c r="L23" s="11">
        <v>5</v>
      </c>
      <c r="M23" s="12">
        <v>5</v>
      </c>
      <c r="N23" s="3"/>
      <c r="U23" s="261"/>
      <c r="V23" s="8">
        <v>33</v>
      </c>
    </row>
    <row r="24" spans="2:22" x14ac:dyDescent="0.3">
      <c r="C24" s="276" t="s">
        <v>64</v>
      </c>
      <c r="D24" s="276"/>
      <c r="E24" s="13">
        <v>0.21</v>
      </c>
      <c r="F24" s="13">
        <v>0.34</v>
      </c>
      <c r="G24" s="13">
        <v>0.49</v>
      </c>
      <c r="H24" s="13">
        <v>0.76</v>
      </c>
      <c r="I24" s="3"/>
      <c r="J24" s="3"/>
      <c r="K24" s="3"/>
      <c r="L24" s="12">
        <v>6</v>
      </c>
      <c r="M24" s="12">
        <v>6</v>
      </c>
      <c r="N24" s="3"/>
      <c r="U24" s="261"/>
      <c r="V24" s="8">
        <v>39</v>
      </c>
    </row>
    <row r="25" spans="2:22" ht="15.75" customHeight="1" x14ac:dyDescent="0.3">
      <c r="H25" s="3"/>
      <c r="I25" s="3"/>
      <c r="J25" s="3"/>
      <c r="K25" s="3"/>
      <c r="L25" s="12">
        <v>8</v>
      </c>
      <c r="M25" s="12">
        <v>8</v>
      </c>
      <c r="N25" s="3"/>
      <c r="P25" s="244" t="s">
        <v>68</v>
      </c>
      <c r="Q25" s="244"/>
      <c r="R25" s="244"/>
      <c r="S25" s="244"/>
      <c r="U25" s="261"/>
      <c r="V25" s="8">
        <v>45</v>
      </c>
    </row>
    <row r="26" spans="2:22" ht="15.75" customHeight="1" x14ac:dyDescent="0.3">
      <c r="B26" s="262" t="s">
        <v>69</v>
      </c>
      <c r="C26" s="263"/>
      <c r="D26" s="263"/>
      <c r="E26" s="263"/>
      <c r="F26" s="263"/>
      <c r="G26" s="263"/>
      <c r="H26" s="263"/>
      <c r="I26" s="263"/>
      <c r="J26" s="264"/>
      <c r="K26" s="3"/>
      <c r="L26" s="12">
        <v>10</v>
      </c>
      <c r="M26" s="12">
        <v>10</v>
      </c>
      <c r="N26" s="3"/>
      <c r="P26" s="239" t="s">
        <v>70</v>
      </c>
      <c r="Q26" s="239"/>
      <c r="R26" s="239"/>
      <c r="S26" s="239"/>
      <c r="U26" s="261"/>
      <c r="V26" s="8">
        <v>52</v>
      </c>
    </row>
    <row r="27" spans="2:22" ht="15.75" customHeight="1" x14ac:dyDescent="0.3">
      <c r="B27" s="265" t="s">
        <v>71</v>
      </c>
      <c r="C27" s="266"/>
      <c r="D27" s="266"/>
      <c r="E27" s="266"/>
      <c r="F27" s="266"/>
      <c r="G27" s="266"/>
      <c r="H27" s="266"/>
      <c r="I27" s="266"/>
      <c r="J27" s="267"/>
      <c r="K27" s="3"/>
      <c r="L27" s="12">
        <v>12</v>
      </c>
      <c r="M27" s="12">
        <v>12</v>
      </c>
      <c r="N27" s="3"/>
      <c r="P27" s="252" t="s">
        <v>17</v>
      </c>
      <c r="Q27" s="252" t="s">
        <v>72</v>
      </c>
      <c r="R27" s="252"/>
      <c r="S27" s="252"/>
      <c r="U27" s="261"/>
      <c r="V27" s="8">
        <v>60</v>
      </c>
    </row>
    <row r="28" spans="2:22" ht="15" customHeight="1" x14ac:dyDescent="0.3">
      <c r="B28" s="246" t="s">
        <v>73</v>
      </c>
      <c r="C28" s="268"/>
      <c r="D28" s="269"/>
      <c r="E28" s="268"/>
      <c r="F28" s="269"/>
      <c r="G28" s="268"/>
      <c r="H28" s="269"/>
      <c r="I28" s="274"/>
      <c r="J28" s="274"/>
      <c r="K28" s="3"/>
      <c r="L28" s="12">
        <v>14</v>
      </c>
      <c r="M28" s="12">
        <v>16</v>
      </c>
      <c r="N28" s="3"/>
      <c r="P28" s="252"/>
      <c r="Q28" s="252" t="s">
        <v>74</v>
      </c>
      <c r="R28" s="252"/>
      <c r="S28" s="6" t="s">
        <v>75</v>
      </c>
    </row>
    <row r="29" spans="2:22" x14ac:dyDescent="0.3">
      <c r="B29" s="247"/>
      <c r="C29" s="270"/>
      <c r="D29" s="271"/>
      <c r="E29" s="270"/>
      <c r="F29" s="271"/>
      <c r="G29" s="270"/>
      <c r="H29" s="271"/>
      <c r="I29" s="274"/>
      <c r="J29" s="274"/>
      <c r="K29" s="3"/>
      <c r="L29" s="12">
        <v>16</v>
      </c>
      <c r="M29" s="12">
        <v>20</v>
      </c>
      <c r="N29" s="3"/>
      <c r="P29" s="252"/>
      <c r="Q29" s="6" t="s">
        <v>76</v>
      </c>
      <c r="R29" s="6" t="s">
        <v>77</v>
      </c>
      <c r="S29" s="6" t="s">
        <v>78</v>
      </c>
    </row>
    <row r="30" spans="2:22" ht="15.6" x14ac:dyDescent="0.3">
      <c r="B30" s="247"/>
      <c r="C30" s="270"/>
      <c r="D30" s="271"/>
      <c r="E30" s="270"/>
      <c r="F30" s="271"/>
      <c r="G30" s="270"/>
      <c r="H30" s="271"/>
      <c r="I30" s="274"/>
      <c r="J30" s="274"/>
      <c r="K30" s="3"/>
      <c r="L30" s="12">
        <v>18</v>
      </c>
      <c r="M30" s="12">
        <v>22</v>
      </c>
      <c r="N30" s="3"/>
      <c r="P30" s="252"/>
      <c r="Q30" s="7" t="s">
        <v>79</v>
      </c>
      <c r="R30" s="7" t="s">
        <v>80</v>
      </c>
      <c r="S30" s="7" t="s">
        <v>81</v>
      </c>
    </row>
    <row r="31" spans="2:22" x14ac:dyDescent="0.3">
      <c r="B31" s="247"/>
      <c r="C31" s="270"/>
      <c r="D31" s="271"/>
      <c r="E31" s="270"/>
      <c r="F31" s="271"/>
      <c r="G31" s="270"/>
      <c r="H31" s="271"/>
      <c r="I31" s="274"/>
      <c r="J31" s="274"/>
      <c r="K31" s="3"/>
      <c r="L31" s="12">
        <v>20</v>
      </c>
      <c r="M31" s="12">
        <v>25</v>
      </c>
      <c r="N31" s="3"/>
      <c r="P31" s="8">
        <v>10</v>
      </c>
      <c r="Q31" s="14">
        <v>3</v>
      </c>
      <c r="R31" s="14">
        <v>2.5</v>
      </c>
      <c r="S31" s="4">
        <v>0</v>
      </c>
    </row>
    <row r="32" spans="2:22" ht="15.75" customHeight="1" x14ac:dyDescent="0.3">
      <c r="B32" s="248"/>
      <c r="C32" s="272"/>
      <c r="D32" s="273"/>
      <c r="E32" s="272"/>
      <c r="F32" s="273"/>
      <c r="G32" s="272"/>
      <c r="H32" s="273"/>
      <c r="I32" s="274"/>
      <c r="J32" s="274"/>
      <c r="K32" s="3"/>
      <c r="L32" s="12">
        <v>22</v>
      </c>
      <c r="M32" s="12">
        <v>28</v>
      </c>
      <c r="N32" s="3"/>
      <c r="P32" s="8">
        <v>15</v>
      </c>
      <c r="Q32" s="14">
        <v>5</v>
      </c>
      <c r="R32" s="14">
        <v>4</v>
      </c>
      <c r="S32" s="4">
        <v>0.6</v>
      </c>
    </row>
    <row r="33" spans="2:19" x14ac:dyDescent="0.35">
      <c r="B33" s="281"/>
      <c r="C33" s="283" t="s">
        <v>82</v>
      </c>
      <c r="D33" s="284"/>
      <c r="E33" s="283" t="s">
        <v>83</v>
      </c>
      <c r="F33" s="284"/>
      <c r="G33" s="283" t="s">
        <v>84</v>
      </c>
      <c r="H33" s="284"/>
      <c r="I33" s="275" t="s">
        <v>85</v>
      </c>
      <c r="J33" s="275"/>
      <c r="K33" s="3"/>
      <c r="L33" s="11">
        <v>24</v>
      </c>
      <c r="M33" s="12">
        <v>32</v>
      </c>
      <c r="N33" s="3"/>
      <c r="P33" s="8">
        <v>20</v>
      </c>
      <c r="Q33" s="14">
        <v>7</v>
      </c>
      <c r="R33" s="14">
        <v>5</v>
      </c>
      <c r="S33" s="4">
        <v>0.8</v>
      </c>
    </row>
    <row r="34" spans="2:19" x14ac:dyDescent="0.35">
      <c r="B34" s="282"/>
      <c r="C34" s="15" t="s">
        <v>86</v>
      </c>
      <c r="D34" s="16" t="s">
        <v>87</v>
      </c>
      <c r="E34" s="15" t="s">
        <v>86</v>
      </c>
      <c r="F34" s="16" t="s">
        <v>87</v>
      </c>
      <c r="G34" s="15" t="s">
        <v>86</v>
      </c>
      <c r="H34" s="16" t="s">
        <v>87</v>
      </c>
      <c r="I34" s="15" t="s">
        <v>86</v>
      </c>
      <c r="J34" s="17" t="s">
        <v>87</v>
      </c>
      <c r="K34" s="3"/>
      <c r="L34" s="12">
        <v>25</v>
      </c>
      <c r="M34" s="12">
        <v>36</v>
      </c>
      <c r="N34" s="3"/>
      <c r="P34" s="8">
        <v>25</v>
      </c>
      <c r="Q34" s="14">
        <v>8.5</v>
      </c>
      <c r="R34" s="14">
        <v>6</v>
      </c>
      <c r="S34" s="4">
        <v>0.9</v>
      </c>
    </row>
    <row r="35" spans="2:19" x14ac:dyDescent="0.3">
      <c r="B35" s="246" t="s">
        <v>88</v>
      </c>
      <c r="C35" s="18">
        <v>0</v>
      </c>
      <c r="D35" s="19">
        <v>0</v>
      </c>
      <c r="E35" s="19">
        <v>0.125</v>
      </c>
      <c r="F35" s="19">
        <v>4.7E-2</v>
      </c>
      <c r="G35" s="18">
        <v>1</v>
      </c>
      <c r="H35" s="19">
        <v>0.1386</v>
      </c>
      <c r="I35" s="18">
        <v>0.5</v>
      </c>
      <c r="J35" s="19">
        <v>0.36</v>
      </c>
      <c r="K35" s="3"/>
      <c r="L35" s="12">
        <v>28</v>
      </c>
      <c r="M35" s="12">
        <v>40</v>
      </c>
      <c r="N35" s="3"/>
      <c r="P35" s="8">
        <v>30</v>
      </c>
      <c r="Q35" s="14">
        <v>10</v>
      </c>
      <c r="R35" s="14">
        <v>8</v>
      </c>
      <c r="S35" s="4">
        <v>1</v>
      </c>
    </row>
    <row r="36" spans="2:19" ht="15" customHeight="1" x14ac:dyDescent="0.3">
      <c r="B36" s="247"/>
      <c r="C36" s="18">
        <v>0.25</v>
      </c>
      <c r="D36" s="19">
        <v>3.1E-2</v>
      </c>
      <c r="E36" s="19">
        <v>0.25</v>
      </c>
      <c r="F36" s="19">
        <v>0.188</v>
      </c>
      <c r="G36" s="18">
        <v>1.2</v>
      </c>
      <c r="H36" s="19">
        <v>0.1794</v>
      </c>
      <c r="I36" s="18">
        <v>0.66700000000000004</v>
      </c>
      <c r="J36" s="19">
        <v>0.45</v>
      </c>
      <c r="K36" s="3"/>
      <c r="L36" s="11">
        <v>30</v>
      </c>
      <c r="M36" s="12">
        <v>45</v>
      </c>
      <c r="N36" s="3"/>
      <c r="P36" s="8">
        <v>35</v>
      </c>
      <c r="Q36" s="14">
        <v>11.5</v>
      </c>
      <c r="R36" s="14">
        <v>9</v>
      </c>
      <c r="S36" s="4">
        <v>1.1000000000000001</v>
      </c>
    </row>
    <row r="37" spans="2:19" x14ac:dyDescent="0.3">
      <c r="B37" s="247"/>
      <c r="C37" s="18">
        <v>0.5</v>
      </c>
      <c r="D37" s="19">
        <v>0.126</v>
      </c>
      <c r="E37" s="19">
        <v>0.375</v>
      </c>
      <c r="F37" s="19">
        <v>0.39800000000000002</v>
      </c>
      <c r="G37" s="18">
        <v>1.4</v>
      </c>
      <c r="H37" s="19">
        <v>0.2094</v>
      </c>
      <c r="I37" s="18">
        <v>1</v>
      </c>
      <c r="J37" s="19">
        <v>0.67</v>
      </c>
      <c r="K37" s="3"/>
      <c r="L37" s="12">
        <v>32</v>
      </c>
      <c r="M37" s="12">
        <v>50</v>
      </c>
      <c r="N37" s="3"/>
      <c r="P37" s="8">
        <v>40</v>
      </c>
      <c r="Q37" s="14">
        <v>13</v>
      </c>
      <c r="R37" s="14">
        <v>10</v>
      </c>
      <c r="S37" s="4">
        <v>1.2</v>
      </c>
    </row>
    <row r="38" spans="2:19" x14ac:dyDescent="0.3">
      <c r="B38" s="247"/>
      <c r="C38" s="18">
        <v>0.75</v>
      </c>
      <c r="D38" s="19">
        <v>0.28599999999999998</v>
      </c>
      <c r="E38" s="19">
        <v>0.5</v>
      </c>
      <c r="F38" s="19">
        <v>0.63200000000000001</v>
      </c>
      <c r="G38" s="18">
        <v>1.6</v>
      </c>
      <c r="H38" s="19">
        <v>0.2286</v>
      </c>
      <c r="I38" s="18">
        <v>1.5</v>
      </c>
      <c r="J38" s="19">
        <v>0.77</v>
      </c>
      <c r="K38" s="3"/>
      <c r="L38" s="11">
        <v>35</v>
      </c>
      <c r="M38" s="3"/>
      <c r="N38" s="3"/>
      <c r="P38" s="8">
        <v>45</v>
      </c>
      <c r="Q38" s="14">
        <v>14.5</v>
      </c>
      <c r="R38" s="14">
        <v>11</v>
      </c>
      <c r="S38" s="4">
        <v>1.3</v>
      </c>
    </row>
    <row r="39" spans="2:19" x14ac:dyDescent="0.3">
      <c r="B39" s="247"/>
      <c r="C39" s="18">
        <v>1</v>
      </c>
      <c r="D39" s="19">
        <v>0.51100000000000001</v>
      </c>
      <c r="E39" s="19">
        <v>0.75</v>
      </c>
      <c r="F39" s="19">
        <v>1.1859999999999999</v>
      </c>
      <c r="G39" s="18">
        <v>1.8</v>
      </c>
      <c r="H39" s="19">
        <v>0.24060000000000001</v>
      </c>
      <c r="I39" s="18">
        <v>2</v>
      </c>
      <c r="J39" s="19">
        <v>0.79</v>
      </c>
      <c r="K39" s="3"/>
      <c r="L39" s="12">
        <v>36</v>
      </c>
      <c r="M39" s="3"/>
      <c r="N39" s="3"/>
      <c r="P39" s="8">
        <v>50</v>
      </c>
      <c r="Q39" s="14">
        <v>16</v>
      </c>
      <c r="R39" s="14">
        <v>12</v>
      </c>
      <c r="S39" s="4">
        <v>1.4</v>
      </c>
    </row>
    <row r="40" spans="2:19" x14ac:dyDescent="0.3">
      <c r="B40" s="247"/>
      <c r="C40" s="18">
        <v>1.5</v>
      </c>
      <c r="D40" s="19">
        <v>1.073</v>
      </c>
      <c r="E40" s="19">
        <v>1</v>
      </c>
      <c r="F40" s="19">
        <v>1.7689999999999999</v>
      </c>
      <c r="G40" s="18">
        <v>2</v>
      </c>
      <c r="H40" s="19">
        <v>0.2472</v>
      </c>
      <c r="I40" s="18">
        <v>4</v>
      </c>
      <c r="J40" s="19">
        <v>0.8</v>
      </c>
      <c r="K40" s="3"/>
      <c r="L40" s="12">
        <v>40</v>
      </c>
      <c r="M40" s="3"/>
      <c r="N40" s="3"/>
      <c r="Q40" s="3"/>
      <c r="R40" s="3"/>
      <c r="S40" s="3"/>
    </row>
    <row r="41" spans="2:19" x14ac:dyDescent="0.3">
      <c r="B41" s="247"/>
      <c r="C41" s="18">
        <v>2</v>
      </c>
      <c r="D41" s="19">
        <v>1.5629999999999999</v>
      </c>
      <c r="E41" s="19"/>
      <c r="F41" s="19"/>
      <c r="G41" s="20">
        <v>9.9999999999999997E+98</v>
      </c>
      <c r="H41" s="19">
        <v>0.25</v>
      </c>
      <c r="I41" s="18"/>
      <c r="J41" s="19"/>
      <c r="K41" s="3"/>
      <c r="L41" s="12">
        <v>45</v>
      </c>
      <c r="M41" s="3"/>
      <c r="N41" s="3"/>
      <c r="Q41" s="3"/>
      <c r="R41" s="3"/>
      <c r="S41" s="3"/>
    </row>
    <row r="42" spans="2:19" x14ac:dyDescent="0.3">
      <c r="B42" s="248"/>
      <c r="C42" s="18">
        <v>3</v>
      </c>
      <c r="D42" s="19">
        <v>1.982</v>
      </c>
      <c r="E42" s="19"/>
      <c r="F42" s="19"/>
      <c r="G42" s="18"/>
      <c r="H42" s="19"/>
      <c r="I42" s="18"/>
      <c r="J42" s="19"/>
      <c r="K42" s="3"/>
      <c r="L42" s="12">
        <v>50</v>
      </c>
      <c r="M42" s="3"/>
      <c r="N42" s="3"/>
      <c r="P42" s="5" t="s">
        <v>89</v>
      </c>
      <c r="Q42" s="5" t="s">
        <v>90</v>
      </c>
      <c r="R42" s="3"/>
      <c r="S42" s="3"/>
    </row>
    <row r="43" spans="2:19" x14ac:dyDescent="0.3">
      <c r="C43" s="3"/>
      <c r="D43" s="3"/>
      <c r="E43" s="3"/>
      <c r="F43" s="3"/>
      <c r="G43" s="3"/>
      <c r="H43" s="3"/>
      <c r="I43" s="3"/>
      <c r="J43" s="3"/>
      <c r="K43" s="3"/>
      <c r="L43" s="12">
        <v>56</v>
      </c>
      <c r="M43" s="3"/>
      <c r="N43" s="3"/>
      <c r="P43" s="4">
        <v>1</v>
      </c>
      <c r="Q43" s="4" t="s">
        <v>91</v>
      </c>
      <c r="R43" s="3"/>
      <c r="S43" s="3"/>
    </row>
    <row r="44" spans="2:19" x14ac:dyDescent="0.3">
      <c r="C44" s="244" t="s">
        <v>92</v>
      </c>
      <c r="D44" s="244"/>
      <c r="E44" s="244"/>
      <c r="F44" s="244"/>
      <c r="G44" s="244"/>
      <c r="H44" s="244"/>
      <c r="I44" s="3"/>
      <c r="J44" s="3"/>
      <c r="K44" s="3"/>
      <c r="L44" s="11">
        <v>60</v>
      </c>
      <c r="M44" s="3"/>
      <c r="N44" s="3"/>
      <c r="P44" s="4">
        <v>2</v>
      </c>
      <c r="Q44" s="4" t="s">
        <v>93</v>
      </c>
      <c r="R44" s="3"/>
      <c r="S44" s="3"/>
    </row>
    <row r="45" spans="2:19" x14ac:dyDescent="0.3">
      <c r="C45" s="277" t="s">
        <v>94</v>
      </c>
      <c r="D45" s="278"/>
      <c r="E45" s="278"/>
      <c r="F45" s="278"/>
      <c r="G45" s="278"/>
      <c r="H45" s="279"/>
      <c r="I45" s="3"/>
      <c r="J45" s="3"/>
      <c r="K45" s="3"/>
      <c r="L45" s="12">
        <v>63</v>
      </c>
      <c r="M45" s="3"/>
      <c r="N45" s="3"/>
      <c r="P45" s="4">
        <v>3</v>
      </c>
      <c r="Q45" s="4" t="s">
        <v>95</v>
      </c>
      <c r="R45" s="3"/>
      <c r="S45" s="3"/>
    </row>
    <row r="46" spans="2:19" ht="15.6" x14ac:dyDescent="0.3">
      <c r="C46" s="21" t="s">
        <v>96</v>
      </c>
      <c r="D46" s="21" t="s">
        <v>97</v>
      </c>
      <c r="E46" s="280" t="s">
        <v>98</v>
      </c>
      <c r="F46" s="280"/>
      <c r="G46" s="280"/>
      <c r="H46" s="280"/>
      <c r="I46" s="3"/>
      <c r="J46" s="3"/>
      <c r="K46" s="3"/>
      <c r="L46" s="11">
        <v>70</v>
      </c>
      <c r="M46" s="3"/>
      <c r="N46" s="3"/>
      <c r="P46" s="4">
        <v>4</v>
      </c>
      <c r="Q46" s="4" t="s">
        <v>99</v>
      </c>
      <c r="R46" s="3"/>
      <c r="S46" s="3"/>
    </row>
    <row r="47" spans="2:19" x14ac:dyDescent="0.3">
      <c r="C47" s="21"/>
      <c r="D47" s="21"/>
      <c r="E47" s="21" t="s">
        <v>100</v>
      </c>
      <c r="F47" s="21" t="s">
        <v>101</v>
      </c>
      <c r="G47" s="21" t="s">
        <v>102</v>
      </c>
      <c r="H47" s="21" t="s">
        <v>103</v>
      </c>
      <c r="I47" s="3"/>
      <c r="J47" s="3"/>
      <c r="K47" s="3"/>
      <c r="L47" s="12">
        <v>75</v>
      </c>
      <c r="M47" s="3"/>
      <c r="N47" s="3"/>
      <c r="Q47" s="3"/>
      <c r="R47" s="3"/>
      <c r="S47" s="3"/>
    </row>
    <row r="48" spans="2:19" x14ac:dyDescent="0.3">
      <c r="C48" s="22"/>
      <c r="D48" s="23">
        <v>10.168592</v>
      </c>
      <c r="E48" s="24">
        <f>FORECAST($D$48,INDEX(E49:E62,MATCH($D$48,$D$49:$D$62,1)):INDEX(E49:E62,MATCH($D$48,$D$49:$D$62,1)+1),INDEX($D$49:$D$62,MATCH($D$48,$D$49:$D$62,1)):INDEX($D$49:$D$62,MATCH($D$48,$D$49:$D$62,1)+1))</f>
        <v>1.051348736</v>
      </c>
      <c r="F48" s="24">
        <f>FORECAST($D$48,INDEX(F49:F62,MATCH($D$48,$D$49:$D$62,1)):INDEX(F49:F62,MATCH($D$48,$D$49:$D$62,1)+1),INDEX($D$49:$D$62,MATCH($D$48,$D$49:$D$62,1)):INDEX($D$49:$D$62,MATCH($D$48,$D$49:$D$62,1)+1))</f>
        <v>1.0016859199999999</v>
      </c>
      <c r="G48" s="24">
        <f>FORECAST($D$48,INDEX(G49:G62,MATCH($D$48,$D$49:$D$62,1)):INDEX(G49:G62,MATCH($D$48,$D$49:$D$62,1)+1),INDEX($D$49:$D$62,MATCH($D$48,$D$49:$D$62,1)):INDEX($D$49:$D$62,MATCH($D$48,$D$49:$D$62,1)+1))</f>
        <v>0.91202310399999997</v>
      </c>
      <c r="H48" s="24">
        <f>FORECAST($D$48,INDEX(H49:H62,MATCH($D$48,$D$49:$D$62,1)):INDEX(H49:H62,MATCH($D$48,$D$49:$D$62,1)+1),INDEX($D$49:$D$62,MATCH($D$48,$D$49:$D$62,1)):INDEX($D$49:$D$62,MATCH($D$48,$D$49:$D$62,1)+1))</f>
        <v>0.8</v>
      </c>
      <c r="L48" s="12">
        <v>80</v>
      </c>
      <c r="M48" s="3"/>
      <c r="P48" s="207" t="s">
        <v>551</v>
      </c>
      <c r="Q48" s="206"/>
      <c r="R48" s="3"/>
      <c r="S48" s="3"/>
    </row>
    <row r="49" spans="3:13" x14ac:dyDescent="0.3">
      <c r="C49" s="25" t="s">
        <v>104</v>
      </c>
      <c r="D49" s="26">
        <v>10</v>
      </c>
      <c r="E49" s="27">
        <v>1.05</v>
      </c>
      <c r="F49" s="27">
        <v>1</v>
      </c>
      <c r="G49" s="27">
        <v>0.91</v>
      </c>
      <c r="H49" s="27">
        <v>0.8</v>
      </c>
      <c r="L49" s="12">
        <v>90</v>
      </c>
      <c r="M49" s="3"/>
    </row>
    <row r="50" spans="3:13" x14ac:dyDescent="0.3">
      <c r="C50" s="25" t="s">
        <v>105</v>
      </c>
      <c r="D50" s="26">
        <v>15</v>
      </c>
      <c r="E50" s="27">
        <v>1.0900000000000001</v>
      </c>
      <c r="F50" s="27">
        <v>1.05</v>
      </c>
      <c r="G50" s="27">
        <v>0.97</v>
      </c>
      <c r="H50" s="27">
        <v>0.8</v>
      </c>
      <c r="L50" s="12">
        <v>100</v>
      </c>
      <c r="M50" s="3"/>
    </row>
    <row r="51" spans="3:13" x14ac:dyDescent="0.3">
      <c r="C51" s="25" t="s">
        <v>106</v>
      </c>
      <c r="D51" s="26">
        <v>20</v>
      </c>
      <c r="E51" s="27">
        <v>1.1200000000000001</v>
      </c>
      <c r="F51" s="27">
        <v>1.07</v>
      </c>
      <c r="G51" s="27">
        <v>1.01</v>
      </c>
      <c r="H51" s="27">
        <v>0.8</v>
      </c>
      <c r="L51" s="12">
        <v>110</v>
      </c>
      <c r="M51" s="3"/>
    </row>
    <row r="52" spans="3:13" x14ac:dyDescent="0.3">
      <c r="C52" s="25" t="s">
        <v>107</v>
      </c>
      <c r="D52" s="26">
        <v>30</v>
      </c>
      <c r="E52" s="27">
        <v>1.1499999999999999</v>
      </c>
      <c r="F52" s="27">
        <v>1.1200000000000001</v>
      </c>
      <c r="G52" s="27">
        <v>1.06</v>
      </c>
      <c r="H52" s="27">
        <v>0.97</v>
      </c>
      <c r="L52" s="12">
        <v>120</v>
      </c>
      <c r="M52" s="3"/>
    </row>
    <row r="53" spans="3:13" x14ac:dyDescent="0.3">
      <c r="C53" s="25" t="s">
        <v>108</v>
      </c>
      <c r="D53" s="26">
        <v>50</v>
      </c>
      <c r="E53" s="27">
        <v>1.2</v>
      </c>
      <c r="F53" s="27">
        <v>1.17</v>
      </c>
      <c r="G53" s="27">
        <v>1.1200000000000001</v>
      </c>
      <c r="H53" s="27">
        <v>1.1000000000000001</v>
      </c>
      <c r="M53" s="3"/>
    </row>
    <row r="54" spans="3:13" x14ac:dyDescent="0.3">
      <c r="C54" s="25" t="s">
        <v>109</v>
      </c>
      <c r="D54" s="26">
        <v>100</v>
      </c>
      <c r="E54" s="27">
        <v>1.26</v>
      </c>
      <c r="F54" s="27">
        <v>1.24</v>
      </c>
      <c r="G54" s="27">
        <v>1.2</v>
      </c>
      <c r="H54" s="27">
        <v>1.2</v>
      </c>
    </row>
    <row r="55" spans="3:13" x14ac:dyDescent="0.3">
      <c r="C55" s="25" t="s">
        <v>110</v>
      </c>
      <c r="D55" s="26">
        <v>150</v>
      </c>
      <c r="E55" s="27">
        <v>1.3</v>
      </c>
      <c r="F55" s="27">
        <v>1.28</v>
      </c>
      <c r="G55" s="27">
        <v>1.24</v>
      </c>
      <c r="H55" s="27">
        <v>1.24</v>
      </c>
    </row>
    <row r="56" spans="3:13" x14ac:dyDescent="0.3">
      <c r="C56" s="25" t="s">
        <v>111</v>
      </c>
      <c r="D56" s="26">
        <v>200</v>
      </c>
      <c r="E56" s="27">
        <v>1.32</v>
      </c>
      <c r="F56" s="27">
        <v>1.3</v>
      </c>
      <c r="G56" s="27">
        <v>1.27</v>
      </c>
      <c r="H56" s="27">
        <v>1.27</v>
      </c>
    </row>
    <row r="57" spans="3:13" x14ac:dyDescent="0.3">
      <c r="C57" s="25" t="s">
        <v>112</v>
      </c>
      <c r="D57" s="26">
        <v>250</v>
      </c>
      <c r="E57" s="27">
        <v>1.34</v>
      </c>
      <c r="F57" s="27">
        <v>1.32</v>
      </c>
      <c r="G57" s="27">
        <v>1.29</v>
      </c>
      <c r="H57" s="27">
        <v>1.28</v>
      </c>
    </row>
    <row r="58" spans="3:13" x14ac:dyDescent="0.3">
      <c r="C58" s="25" t="s">
        <v>113</v>
      </c>
      <c r="D58" s="26">
        <v>300</v>
      </c>
      <c r="E58" s="27">
        <v>1.35</v>
      </c>
      <c r="F58" s="27">
        <v>1.34</v>
      </c>
      <c r="G58" s="27">
        <v>1.31</v>
      </c>
      <c r="H58" s="27">
        <v>1.3</v>
      </c>
    </row>
    <row r="59" spans="3:13" x14ac:dyDescent="0.3">
      <c r="C59" s="25" t="s">
        <v>114</v>
      </c>
      <c r="D59" s="26">
        <v>350</v>
      </c>
      <c r="E59" s="27">
        <v>1.35</v>
      </c>
      <c r="F59" s="27">
        <v>1.35</v>
      </c>
      <c r="G59" s="27">
        <v>1.32</v>
      </c>
      <c r="H59" s="27">
        <v>1.31</v>
      </c>
    </row>
    <row r="60" spans="3:13" x14ac:dyDescent="0.3">
      <c r="C60" s="25" t="s">
        <v>115</v>
      </c>
      <c r="D60" s="26">
        <v>400</v>
      </c>
      <c r="E60" s="27">
        <v>1.35</v>
      </c>
      <c r="F60" s="27">
        <v>1.35</v>
      </c>
      <c r="G60" s="27">
        <v>1.34</v>
      </c>
      <c r="H60" s="27">
        <v>1.32</v>
      </c>
    </row>
    <row r="61" spans="3:13" x14ac:dyDescent="0.3">
      <c r="C61" s="25" t="s">
        <v>116</v>
      </c>
      <c r="D61" s="26">
        <v>450</v>
      </c>
      <c r="E61" s="27">
        <v>1.35</v>
      </c>
      <c r="F61" s="27">
        <v>1.35</v>
      </c>
      <c r="G61" s="27">
        <v>1.35</v>
      </c>
      <c r="H61" s="27">
        <v>1.33</v>
      </c>
    </row>
    <row r="62" spans="3:13" x14ac:dyDescent="0.3">
      <c r="C62" s="25" t="s">
        <v>117</v>
      </c>
      <c r="D62" s="26">
        <v>500</v>
      </c>
      <c r="E62" s="27">
        <v>1.35</v>
      </c>
      <c r="F62" s="27">
        <v>1.35</v>
      </c>
      <c r="G62" s="27">
        <v>1.35</v>
      </c>
      <c r="H62" s="27">
        <v>1.34</v>
      </c>
    </row>
    <row r="65" spans="3:15" x14ac:dyDescent="0.3">
      <c r="C65" s="245" t="s">
        <v>577</v>
      </c>
      <c r="D65" s="245"/>
      <c r="E65" s="245"/>
      <c r="F65" s="245"/>
      <c r="G65" s="245"/>
      <c r="H65" s="245"/>
    </row>
    <row r="66" spans="3:15" x14ac:dyDescent="0.3">
      <c r="C66" s="239" t="s">
        <v>6</v>
      </c>
      <c r="D66" s="239"/>
      <c r="E66" s="239"/>
      <c r="F66" s="239"/>
      <c r="G66" s="239"/>
      <c r="H66" s="239"/>
    </row>
    <row r="67" spans="3:15" ht="31.2" x14ac:dyDescent="0.3">
      <c r="C67" s="174" t="s">
        <v>11</v>
      </c>
      <c r="D67" s="220" t="s">
        <v>14</v>
      </c>
      <c r="E67" s="220" t="s">
        <v>13</v>
      </c>
      <c r="F67" s="252" t="s">
        <v>15</v>
      </c>
      <c r="G67" s="252"/>
      <c r="H67" s="221"/>
    </row>
    <row r="68" spans="3:15" ht="16.2" x14ac:dyDescent="0.3">
      <c r="C68" s="174"/>
      <c r="D68" s="220" t="s">
        <v>23</v>
      </c>
      <c r="E68" s="204" t="s">
        <v>24</v>
      </c>
      <c r="F68" s="220" t="s">
        <v>25</v>
      </c>
      <c r="G68" s="220" t="s">
        <v>26</v>
      </c>
      <c r="H68" s="221"/>
    </row>
    <row r="69" spans="3:15" ht="16.2" x14ac:dyDescent="0.3">
      <c r="C69" s="174"/>
      <c r="D69" s="220" t="s">
        <v>22</v>
      </c>
      <c r="E69" s="220" t="s">
        <v>22</v>
      </c>
      <c r="F69" s="220" t="s">
        <v>22</v>
      </c>
      <c r="G69" s="220" t="s">
        <v>22</v>
      </c>
      <c r="H69" s="221"/>
      <c r="J69"/>
      <c r="K69"/>
      <c r="L69"/>
      <c r="M69"/>
      <c r="N69"/>
      <c r="O69"/>
    </row>
    <row r="70" spans="3:15" x14ac:dyDescent="0.3">
      <c r="C70" s="219">
        <v>3.6</v>
      </c>
      <c r="D70" s="205">
        <v>180</v>
      </c>
      <c r="E70" s="205">
        <v>180</v>
      </c>
      <c r="F70" s="205">
        <v>300</v>
      </c>
      <c r="G70" s="205">
        <v>300</v>
      </c>
      <c r="H70" s="221"/>
      <c r="J70"/>
      <c r="K70"/>
      <c r="L70"/>
      <c r="M70"/>
      <c r="N70"/>
      <c r="O70"/>
    </row>
    <row r="71" spans="3:15" x14ac:dyDescent="0.3">
      <c r="C71" s="219">
        <v>4.5999999999999996</v>
      </c>
      <c r="D71" s="219">
        <v>225</v>
      </c>
      <c r="E71" s="219">
        <v>240</v>
      </c>
      <c r="F71" s="219">
        <v>400</v>
      </c>
      <c r="G71" s="219">
        <v>400</v>
      </c>
      <c r="H71" s="221"/>
      <c r="J71"/>
      <c r="K71"/>
      <c r="L71"/>
      <c r="M71"/>
      <c r="N71"/>
      <c r="O71"/>
    </row>
    <row r="72" spans="3:15" x14ac:dyDescent="0.3">
      <c r="C72" s="219">
        <v>4.8</v>
      </c>
      <c r="D72" s="219">
        <v>310</v>
      </c>
      <c r="E72" s="219">
        <v>320</v>
      </c>
      <c r="F72" s="219">
        <v>420</v>
      </c>
      <c r="G72" s="219">
        <v>420</v>
      </c>
      <c r="H72" s="221"/>
      <c r="J72" t="s">
        <v>580</v>
      </c>
      <c r="K72"/>
      <c r="L72"/>
      <c r="M72"/>
      <c r="N72"/>
      <c r="O72"/>
    </row>
    <row r="73" spans="3:15" x14ac:dyDescent="0.3">
      <c r="C73" s="219">
        <v>5.6</v>
      </c>
      <c r="D73" s="219">
        <v>280</v>
      </c>
      <c r="E73" s="219">
        <v>300</v>
      </c>
      <c r="F73" s="219">
        <v>500</v>
      </c>
      <c r="G73" s="219">
        <v>500</v>
      </c>
      <c r="H73" s="221"/>
      <c r="J73"/>
      <c r="K73"/>
      <c r="L73"/>
      <c r="M73"/>
      <c r="N73"/>
      <c r="O73"/>
    </row>
    <row r="74" spans="3:15" x14ac:dyDescent="0.3">
      <c r="C74" s="219">
        <v>5.8</v>
      </c>
      <c r="D74" s="219">
        <v>380</v>
      </c>
      <c r="E74" s="219">
        <v>400</v>
      </c>
      <c r="F74" s="219">
        <v>520</v>
      </c>
      <c r="G74" s="219">
        <v>520</v>
      </c>
      <c r="H74" s="221"/>
      <c r="J74"/>
      <c r="K74"/>
      <c r="L74"/>
      <c r="M74"/>
      <c r="N74"/>
      <c r="O74"/>
    </row>
    <row r="75" spans="3:15" x14ac:dyDescent="0.3">
      <c r="C75" s="219">
        <v>6.8</v>
      </c>
      <c r="D75" s="219">
        <v>440</v>
      </c>
      <c r="E75" s="219">
        <v>480</v>
      </c>
      <c r="F75" s="219">
        <v>600</v>
      </c>
      <c r="G75" s="219">
        <v>600</v>
      </c>
      <c r="H75" s="221"/>
      <c r="J75"/>
      <c r="K75"/>
      <c r="L75"/>
      <c r="M75"/>
      <c r="N75"/>
      <c r="O75"/>
    </row>
    <row r="76" spans="3:15" x14ac:dyDescent="0.3">
      <c r="C76" s="205">
        <v>8.8000000000000007</v>
      </c>
      <c r="D76" s="219">
        <v>580</v>
      </c>
      <c r="E76" s="219">
        <v>640</v>
      </c>
      <c r="F76" s="219">
        <v>800</v>
      </c>
      <c r="G76" s="219">
        <v>800</v>
      </c>
      <c r="H76" s="221" t="s">
        <v>575</v>
      </c>
      <c r="J76"/>
      <c r="K76"/>
      <c r="L76"/>
      <c r="M76"/>
      <c r="N76"/>
      <c r="O76"/>
    </row>
    <row r="77" spans="3:15" x14ac:dyDescent="0.3">
      <c r="C77" s="205">
        <v>8.8000000000000007</v>
      </c>
      <c r="D77" s="219">
        <v>600</v>
      </c>
      <c r="E77" s="219">
        <v>660</v>
      </c>
      <c r="F77" s="219">
        <v>830</v>
      </c>
      <c r="G77" s="219">
        <v>830</v>
      </c>
      <c r="H77" s="221" t="s">
        <v>576</v>
      </c>
      <c r="J77"/>
      <c r="K77"/>
      <c r="L77"/>
      <c r="M77"/>
      <c r="N77"/>
      <c r="O77"/>
    </row>
    <row r="78" spans="3:15" x14ac:dyDescent="0.3">
      <c r="C78" s="219">
        <v>9.8000000000000007</v>
      </c>
      <c r="D78" s="219">
        <v>650</v>
      </c>
      <c r="E78" s="219">
        <v>720</v>
      </c>
      <c r="F78" s="219">
        <v>900</v>
      </c>
      <c r="G78" s="219">
        <v>900</v>
      </c>
      <c r="H78" s="221"/>
      <c r="J78"/>
      <c r="K78"/>
      <c r="L78"/>
      <c r="M78"/>
      <c r="N78"/>
      <c r="O78"/>
    </row>
    <row r="79" spans="3:15" x14ac:dyDescent="0.3">
      <c r="C79" s="219">
        <v>10.9</v>
      </c>
      <c r="D79" s="219">
        <v>830</v>
      </c>
      <c r="E79" s="219">
        <v>940</v>
      </c>
      <c r="F79" s="219">
        <v>1040</v>
      </c>
      <c r="G79" s="219">
        <v>1040</v>
      </c>
      <c r="H79" s="221"/>
      <c r="J79"/>
      <c r="K79"/>
      <c r="L79"/>
      <c r="M79"/>
      <c r="N79"/>
      <c r="O79"/>
    </row>
    <row r="80" spans="3:15" x14ac:dyDescent="0.3">
      <c r="C80" s="219">
        <v>12.9</v>
      </c>
      <c r="D80" s="219">
        <v>970</v>
      </c>
      <c r="E80" s="219">
        <v>1100</v>
      </c>
      <c r="F80" s="219">
        <v>1220</v>
      </c>
      <c r="G80" s="219">
        <v>1220</v>
      </c>
      <c r="H80" s="221"/>
      <c r="J80"/>
      <c r="K80"/>
      <c r="L80"/>
      <c r="M80"/>
      <c r="N80"/>
      <c r="O80"/>
    </row>
  </sheetData>
  <mergeCells count="51">
    <mergeCell ref="F67:G67"/>
    <mergeCell ref="I3:M3"/>
    <mergeCell ref="I2:M2"/>
    <mergeCell ref="C65:H65"/>
    <mergeCell ref="C66:H66"/>
    <mergeCell ref="I33:J33"/>
    <mergeCell ref="C24:D24"/>
    <mergeCell ref="B3:G3"/>
    <mergeCell ref="B35:B42"/>
    <mergeCell ref="C44:H44"/>
    <mergeCell ref="C45:H45"/>
    <mergeCell ref="E46:H46"/>
    <mergeCell ref="B33:B34"/>
    <mergeCell ref="C33:D33"/>
    <mergeCell ref="E33:F33"/>
    <mergeCell ref="G33:H33"/>
    <mergeCell ref="P25:S25"/>
    <mergeCell ref="B26:J26"/>
    <mergeCell ref="P26:S26"/>
    <mergeCell ref="B27:J27"/>
    <mergeCell ref="P27:P30"/>
    <mergeCell ref="Q27:S27"/>
    <mergeCell ref="B28:B32"/>
    <mergeCell ref="C28:D32"/>
    <mergeCell ref="E28:F32"/>
    <mergeCell ref="G28:H32"/>
    <mergeCell ref="I28:J32"/>
    <mergeCell ref="Q28:R28"/>
    <mergeCell ref="B4:B6"/>
    <mergeCell ref="E4:G4"/>
    <mergeCell ref="L4:M4"/>
    <mergeCell ref="R4:S4"/>
    <mergeCell ref="U5:U18"/>
    <mergeCell ref="C6:D6"/>
    <mergeCell ref="O6:O8"/>
    <mergeCell ref="B7:B15"/>
    <mergeCell ref="O9:O15"/>
    <mergeCell ref="B16:B19"/>
    <mergeCell ref="O16:O20"/>
    <mergeCell ref="U19:U27"/>
    <mergeCell ref="C21:H21"/>
    <mergeCell ref="O21:S22"/>
    <mergeCell ref="C22:H22"/>
    <mergeCell ref="C23:D23"/>
    <mergeCell ref="O3:Q3"/>
    <mergeCell ref="R3:S3"/>
    <mergeCell ref="U3:V3"/>
    <mergeCell ref="A1:C1"/>
    <mergeCell ref="B2:G2"/>
    <mergeCell ref="O2:S2"/>
    <mergeCell ref="U2:V2"/>
  </mergeCells>
  <dataValidations disablePrompts="1" count="1">
    <dataValidation type="list" allowBlank="1" showInputMessage="1" showErrorMessage="1" sqref="S43" xr:uid="{839BEDD2-C1CB-4FB8-8B1A-7A838B6D8694}">
      <formula1>SectionType</formula1>
    </dataValidation>
  </dataValidations>
  <hyperlinks>
    <hyperlink ref="A1" location="List!A1" display="HOME" xr:uid="{00000000-0004-0000-0000-000000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3"/>
  <sheetViews>
    <sheetView tabSelected="1" view="pageBreakPreview" topLeftCell="A160" zoomScale="115" zoomScaleNormal="100" zoomScaleSheetLayoutView="115" workbookViewId="0">
      <selection activeCell="F178" sqref="F178"/>
    </sheetView>
  </sheetViews>
  <sheetFormatPr defaultRowHeight="14.4" x14ac:dyDescent="0.3"/>
  <cols>
    <col min="2" max="2" width="5.6640625" bestFit="1" customWidth="1"/>
    <col min="3" max="7" width="8.5546875" customWidth="1"/>
    <col min="8" max="8" width="7.5546875" bestFit="1" customWidth="1"/>
    <col min="9" max="9" width="5.5546875" bestFit="1" customWidth="1"/>
    <col min="10" max="10" width="14" bestFit="1" customWidth="1"/>
    <col min="11" max="11" width="7.33203125" bestFit="1" customWidth="1"/>
    <col min="12" max="12" width="10.33203125" bestFit="1" customWidth="1"/>
    <col min="13" max="13" width="7.77734375" bestFit="1" customWidth="1"/>
    <col min="16" max="16" width="10.44140625" bestFit="1" customWidth="1"/>
    <col min="21" max="21" width="12" bestFit="1" customWidth="1"/>
    <col min="24" max="24" width="10" bestFit="1" customWidth="1"/>
    <col min="25" max="25" width="12.5546875" bestFit="1" customWidth="1"/>
    <col min="26" max="26" width="10" bestFit="1" customWidth="1"/>
  </cols>
  <sheetData>
    <row r="1" spans="1:27" ht="16.8" x14ac:dyDescent="0.45">
      <c r="B1" s="288" t="s">
        <v>120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30" t="s">
        <v>121</v>
      </c>
      <c r="P1" s="230"/>
    </row>
    <row r="2" spans="1:27" ht="15" x14ac:dyDescent="0.35">
      <c r="B2" s="288" t="s">
        <v>122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</row>
    <row r="3" spans="1:27" ht="15" x14ac:dyDescent="0.3">
      <c r="A3" s="1"/>
      <c r="B3" s="28"/>
      <c r="C3" s="289" t="s">
        <v>123</v>
      </c>
      <c r="D3" s="289"/>
      <c r="E3" s="289"/>
      <c r="F3" s="289"/>
      <c r="G3" s="289"/>
      <c r="H3" s="30"/>
      <c r="I3" s="30"/>
      <c r="J3" s="31"/>
      <c r="K3" s="30"/>
      <c r="L3" s="32"/>
      <c r="M3" s="33"/>
      <c r="N3" s="33"/>
      <c r="O3" s="3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3">
      <c r="A4" s="1"/>
      <c r="B4" s="34"/>
      <c r="C4" s="35"/>
      <c r="D4" s="35"/>
      <c r="E4" s="35"/>
      <c r="F4" s="35"/>
      <c r="G4" s="35"/>
      <c r="H4" s="30"/>
      <c r="I4" s="30"/>
      <c r="J4" s="36"/>
      <c r="K4" s="37"/>
      <c r="L4" s="37"/>
      <c r="M4" s="33"/>
      <c r="N4" s="33"/>
      <c r="O4" s="3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8"/>
    </row>
    <row r="5" spans="1:27" ht="15" x14ac:dyDescent="0.3">
      <c r="A5" s="1"/>
      <c r="B5" s="28" t="s">
        <v>124</v>
      </c>
      <c r="C5" s="289" t="s">
        <v>125</v>
      </c>
      <c r="D5" s="289"/>
      <c r="E5" s="289"/>
      <c r="F5" s="289"/>
      <c r="G5" s="289"/>
      <c r="H5" s="30"/>
      <c r="I5" s="30"/>
      <c r="J5" s="36"/>
      <c r="K5" s="37"/>
      <c r="L5" s="37"/>
      <c r="M5" s="33"/>
      <c r="N5" s="33"/>
      <c r="O5" s="3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9"/>
    </row>
    <row r="6" spans="1:27" ht="16.2" x14ac:dyDescent="0.3">
      <c r="A6" s="1"/>
      <c r="B6" s="34"/>
      <c r="C6" s="290" t="s">
        <v>126</v>
      </c>
      <c r="D6" s="290"/>
      <c r="E6" s="290"/>
      <c r="F6" s="290"/>
      <c r="G6" s="290"/>
      <c r="H6" s="30" t="s">
        <v>127</v>
      </c>
      <c r="I6" s="30" t="s">
        <v>30</v>
      </c>
      <c r="J6" s="40">
        <f>CEILING(J59*J41/1000,10)</f>
        <v>820</v>
      </c>
      <c r="K6" s="30" t="s">
        <v>119</v>
      </c>
      <c r="L6" s="30" t="s">
        <v>128</v>
      </c>
      <c r="M6" s="33"/>
      <c r="N6" s="33"/>
      <c r="O6" s="3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9"/>
    </row>
    <row r="7" spans="1:27" ht="16.2" x14ac:dyDescent="0.3">
      <c r="A7" s="1"/>
      <c r="B7" s="34"/>
      <c r="C7" s="290" t="s">
        <v>129</v>
      </c>
      <c r="D7" s="290"/>
      <c r="E7" s="290"/>
      <c r="F7" s="290"/>
      <c r="G7" s="290"/>
      <c r="H7" s="30" t="s">
        <v>130</v>
      </c>
      <c r="I7" s="30" t="s">
        <v>30</v>
      </c>
      <c r="J7" s="40">
        <f>L7*J41*J53/J86/1000</f>
        <v>447.99999999999994</v>
      </c>
      <c r="K7" s="30" t="s">
        <v>119</v>
      </c>
      <c r="L7" s="41">
        <v>0.5</v>
      </c>
      <c r="M7" s="225" t="s">
        <v>583</v>
      </c>
      <c r="N7" s="224"/>
      <c r="O7" s="3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9"/>
    </row>
    <row r="8" spans="1:27" ht="16.2" x14ac:dyDescent="0.3">
      <c r="A8" s="1"/>
      <c r="B8" s="34"/>
      <c r="C8" s="290" t="s">
        <v>131</v>
      </c>
      <c r="D8" s="290"/>
      <c r="E8" s="290"/>
      <c r="F8" s="290"/>
      <c r="G8" s="290"/>
      <c r="H8" s="30" t="s">
        <v>132</v>
      </c>
      <c r="I8" s="30" t="s">
        <v>30</v>
      </c>
      <c r="J8" s="40">
        <f>L8*((MAX(J42:J43)*J53/(SQRT(3)*J86*1000)))</f>
        <v>258.65292059695236</v>
      </c>
      <c r="K8" s="30" t="s">
        <v>119</v>
      </c>
      <c r="L8" s="41">
        <v>1</v>
      </c>
      <c r="M8" s="33"/>
      <c r="N8" s="33"/>
      <c r="O8" s="33"/>
      <c r="P8" s="1"/>
      <c r="Q8" s="42"/>
      <c r="R8" s="1"/>
      <c r="S8" s="1"/>
      <c r="T8" s="1"/>
      <c r="U8" s="1"/>
      <c r="V8" s="1"/>
      <c r="W8" s="1"/>
      <c r="X8" s="1"/>
      <c r="Y8" s="1"/>
      <c r="Z8" s="1"/>
      <c r="AA8" s="39"/>
    </row>
    <row r="9" spans="1:27" ht="15" x14ac:dyDescent="0.3">
      <c r="A9" s="1"/>
      <c r="B9" s="34"/>
      <c r="C9" s="35"/>
      <c r="D9" s="35"/>
      <c r="E9" s="35"/>
      <c r="F9" s="35"/>
      <c r="G9" s="35"/>
      <c r="H9" s="30"/>
      <c r="I9" s="30"/>
      <c r="J9" s="33"/>
      <c r="K9" s="30"/>
      <c r="L9" s="43"/>
      <c r="M9" s="33"/>
      <c r="N9" s="33"/>
      <c r="O9" s="3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9"/>
    </row>
    <row r="10" spans="1:27" ht="15.6" thickBot="1" x14ac:dyDescent="0.35">
      <c r="A10" s="1"/>
      <c r="B10" s="34"/>
      <c r="C10" s="35"/>
      <c r="D10" s="35"/>
      <c r="E10" s="292" t="s">
        <v>133</v>
      </c>
      <c r="F10" s="292"/>
      <c r="G10" s="35"/>
      <c r="H10" s="30"/>
      <c r="I10" s="30"/>
      <c r="J10" s="44" t="s">
        <v>135</v>
      </c>
      <c r="L10" s="45"/>
      <c r="M10" s="33"/>
      <c r="N10" s="33"/>
      <c r="O10" s="3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46"/>
    </row>
    <row r="11" spans="1:27" ht="15" x14ac:dyDescent="0.3">
      <c r="A11" s="1"/>
      <c r="B11" s="34"/>
      <c r="C11" s="35"/>
      <c r="D11" s="35"/>
      <c r="E11" s="35"/>
      <c r="F11" s="35"/>
      <c r="G11" s="35"/>
      <c r="H11" s="30"/>
      <c r="I11" s="30"/>
      <c r="J11" s="33"/>
      <c r="K11" s="30"/>
      <c r="L11" s="293" t="s">
        <v>134</v>
      </c>
      <c r="M11" s="294"/>
      <c r="N11" s="295"/>
      <c r="O11" s="3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46"/>
    </row>
    <row r="12" spans="1:27" ht="15" x14ac:dyDescent="0.3">
      <c r="A12" s="1"/>
      <c r="B12" s="34"/>
      <c r="C12" s="35"/>
      <c r="D12" s="35"/>
      <c r="E12" s="35"/>
      <c r="F12" s="35"/>
      <c r="G12" s="35"/>
      <c r="H12" s="30"/>
      <c r="I12" s="30"/>
      <c r="K12" s="30"/>
      <c r="L12" s="296" t="s">
        <v>136</v>
      </c>
      <c r="M12" s="297"/>
      <c r="N12" s="298"/>
      <c r="O12" s="3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46"/>
    </row>
    <row r="13" spans="1:27" ht="15" x14ac:dyDescent="0.3">
      <c r="A13" s="1"/>
      <c r="B13" s="34"/>
      <c r="C13" s="35"/>
      <c r="D13" s="35"/>
      <c r="E13" s="35"/>
      <c r="F13" s="35"/>
      <c r="G13" s="35"/>
      <c r="H13" s="30"/>
      <c r="I13" s="30"/>
      <c r="J13" s="56" t="s">
        <v>428</v>
      </c>
      <c r="K13" s="30"/>
      <c r="L13" s="296" t="s">
        <v>137</v>
      </c>
      <c r="M13" s="297"/>
      <c r="N13" s="298"/>
      <c r="O13" s="3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7"/>
    </row>
    <row r="14" spans="1:27" ht="15.6" thickBot="1" x14ac:dyDescent="0.35">
      <c r="A14" s="1"/>
      <c r="B14" s="34"/>
      <c r="C14" s="35"/>
      <c r="D14" s="35"/>
      <c r="E14" s="35"/>
      <c r="F14" s="35"/>
      <c r="G14" s="35"/>
      <c r="H14" s="30"/>
      <c r="I14" s="30"/>
      <c r="K14" s="30"/>
      <c r="L14" s="299" t="s">
        <v>138</v>
      </c>
      <c r="M14" s="300"/>
      <c r="N14" s="301"/>
      <c r="O14" s="3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/>
    </row>
    <row r="15" spans="1:27" ht="15" x14ac:dyDescent="0.3">
      <c r="A15" s="1"/>
      <c r="B15" s="34"/>
      <c r="C15" s="35"/>
      <c r="D15" s="35"/>
      <c r="E15" s="35"/>
      <c r="F15" s="35"/>
      <c r="G15" s="35"/>
      <c r="H15" s="30"/>
      <c r="I15" s="30"/>
      <c r="J15" s="44" t="s">
        <v>139</v>
      </c>
      <c r="K15" s="30"/>
      <c r="L15" s="43"/>
      <c r="M15" s="33"/>
      <c r="N15" s="33"/>
      <c r="O15" s="3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6"/>
    </row>
    <row r="16" spans="1:27" ht="15" x14ac:dyDescent="0.3">
      <c r="A16" s="1"/>
      <c r="B16" s="34"/>
      <c r="C16" s="35"/>
      <c r="D16" s="35"/>
      <c r="E16" s="35"/>
      <c r="F16" s="35"/>
      <c r="G16" s="35"/>
      <c r="H16" s="30"/>
      <c r="I16" s="30"/>
      <c r="K16" s="30"/>
      <c r="L16" s="43"/>
      <c r="M16" s="33"/>
      <c r="N16" s="33"/>
      <c r="O16" s="3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6"/>
    </row>
    <row r="17" spans="1:27" ht="15" x14ac:dyDescent="0.3">
      <c r="A17" s="1"/>
      <c r="B17" s="34"/>
      <c r="C17" s="35"/>
      <c r="D17" s="35"/>
      <c r="E17" s="35"/>
      <c r="F17" s="35"/>
      <c r="G17" s="35"/>
      <c r="H17" s="30"/>
      <c r="I17" s="30"/>
      <c r="J17" s="36"/>
      <c r="K17" s="30"/>
      <c r="L17" s="43"/>
      <c r="M17" s="33"/>
      <c r="N17" s="33"/>
      <c r="O17" s="3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3">
      <c r="A18" s="1"/>
      <c r="B18" s="34"/>
      <c r="C18" s="35"/>
      <c r="D18" s="35"/>
      <c r="E18" s="35"/>
      <c r="F18" s="35"/>
      <c r="G18" s="35"/>
      <c r="H18" s="30"/>
      <c r="I18" s="30"/>
      <c r="J18" s="36"/>
      <c r="K18" s="30"/>
      <c r="L18" s="43"/>
      <c r="M18" s="33"/>
      <c r="N18" s="33"/>
      <c r="O18" s="3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3">
      <c r="A19" s="1"/>
      <c r="B19" s="49"/>
      <c r="C19" s="50"/>
      <c r="D19" s="29"/>
      <c r="E19" s="29"/>
      <c r="F19" s="29"/>
      <c r="G19" s="29"/>
      <c r="H19" s="30"/>
      <c r="I19" s="30"/>
      <c r="J19" s="31"/>
      <c r="K19" s="30"/>
      <c r="L19" s="30"/>
      <c r="M19" s="33"/>
      <c r="N19" s="33"/>
      <c r="O19" s="3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3">
      <c r="A20" s="1"/>
      <c r="B20" s="49"/>
      <c r="C20" s="1"/>
      <c r="D20" s="51"/>
      <c r="E20" s="52"/>
      <c r="F20" s="51"/>
      <c r="G20" s="51"/>
      <c r="H20" s="51"/>
      <c r="I20" s="53"/>
      <c r="J20" s="44" t="s">
        <v>139</v>
      </c>
      <c r="K20" s="51"/>
      <c r="L20" s="51"/>
      <c r="M20" s="51"/>
      <c r="N20" s="51"/>
      <c r="O20" s="33"/>
      <c r="P20" s="51"/>
      <c r="Q20" s="51"/>
      <c r="R20" s="5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3">
      <c r="A21" s="1"/>
      <c r="B21" s="49"/>
      <c r="C21" s="1"/>
      <c r="D21" s="51"/>
      <c r="E21" s="52"/>
      <c r="F21" s="51"/>
      <c r="G21" s="51"/>
      <c r="H21" s="51"/>
      <c r="I21" s="53"/>
      <c r="J21" s="175"/>
      <c r="K21" s="51"/>
      <c r="L21" s="51"/>
      <c r="M21" s="51"/>
      <c r="N21" s="51"/>
      <c r="O21" s="172"/>
      <c r="P21" s="51"/>
      <c r="Q21" s="51"/>
      <c r="R21" s="5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3">
      <c r="A22" s="1"/>
      <c r="B22" s="49"/>
      <c r="C22" s="1"/>
      <c r="D22" s="51"/>
      <c r="E22" s="52"/>
      <c r="F22" s="51"/>
      <c r="G22" s="51"/>
      <c r="H22" s="51"/>
      <c r="I22" s="53"/>
      <c r="J22" s="175"/>
      <c r="K22" s="51"/>
      <c r="L22" s="51"/>
      <c r="M22" s="51"/>
      <c r="N22" s="51"/>
      <c r="O22" s="172"/>
      <c r="P22" s="51"/>
      <c r="Q22" s="51"/>
      <c r="R22" s="5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3">
      <c r="A23" s="1"/>
      <c r="B23" s="49"/>
      <c r="C23" s="1"/>
      <c r="D23" s="53"/>
      <c r="E23" s="52"/>
      <c r="F23" s="51"/>
      <c r="G23" s="51"/>
      <c r="H23" s="51"/>
      <c r="I23" s="53"/>
      <c r="J23" s="51" t="s">
        <v>548</v>
      </c>
      <c r="K23" s="51"/>
      <c r="L23" s="51"/>
      <c r="M23" s="33"/>
      <c r="N23" s="33"/>
      <c r="O23" s="3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3">
      <c r="A24" s="1"/>
      <c r="B24" s="49"/>
      <c r="C24" s="1"/>
      <c r="D24" s="53"/>
      <c r="E24" s="52"/>
      <c r="F24" s="51"/>
      <c r="G24" s="51"/>
      <c r="H24" s="51"/>
      <c r="I24" s="53"/>
      <c r="J24" s="51"/>
      <c r="K24" s="51"/>
      <c r="L24" s="51"/>
      <c r="M24" s="33"/>
      <c r="N24" s="33"/>
      <c r="O24" s="3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3">
      <c r="A25" s="1"/>
      <c r="B25" s="49"/>
      <c r="C25" s="1"/>
      <c r="D25" s="53"/>
      <c r="E25" s="52"/>
      <c r="F25" s="51"/>
      <c r="G25" s="51"/>
      <c r="H25" s="51"/>
      <c r="I25" s="53"/>
      <c r="J25" s="51"/>
      <c r="K25" s="51"/>
      <c r="L25" s="51"/>
      <c r="M25" s="33"/>
      <c r="N25" s="33"/>
      <c r="O25" s="3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3">
      <c r="A26" s="1"/>
      <c r="B26" s="49"/>
      <c r="C26" s="1"/>
      <c r="D26" s="53"/>
      <c r="E26" s="52"/>
      <c r="F26" s="51"/>
      <c r="G26" s="51"/>
      <c r="H26" s="51"/>
      <c r="I26" s="53"/>
      <c r="J26" s="51"/>
      <c r="K26" s="51"/>
      <c r="L26" s="51"/>
      <c r="M26" s="33"/>
      <c r="N26" s="33"/>
      <c r="O26" s="3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3">
      <c r="A27" s="1"/>
      <c r="B27" s="49"/>
      <c r="C27" s="1"/>
      <c r="D27" s="53"/>
      <c r="E27" s="52"/>
      <c r="F27" s="51"/>
      <c r="G27" s="51"/>
      <c r="H27" s="51"/>
      <c r="I27" s="53"/>
      <c r="J27" s="56" t="s">
        <v>428</v>
      </c>
      <c r="K27" s="51"/>
      <c r="L27" s="51"/>
      <c r="M27" s="33"/>
      <c r="N27" s="33"/>
      <c r="O27" s="3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3">
      <c r="A28" s="1"/>
      <c r="B28" s="49"/>
      <c r="C28" s="1"/>
      <c r="D28" s="53"/>
      <c r="E28" s="52"/>
      <c r="F28" s="51"/>
      <c r="G28" s="51"/>
      <c r="H28" s="51"/>
      <c r="I28" s="53"/>
      <c r="J28" s="51"/>
      <c r="K28" s="51"/>
      <c r="L28" s="51"/>
      <c r="M28" s="33"/>
      <c r="N28" s="33"/>
      <c r="O28" s="3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3">
      <c r="A29" s="1"/>
      <c r="B29" s="49"/>
      <c r="C29" s="50"/>
      <c r="D29" s="29"/>
      <c r="E29" s="29"/>
      <c r="F29" s="29"/>
      <c r="G29" s="29"/>
      <c r="H29" s="30"/>
      <c r="I29" s="30"/>
      <c r="J29" s="31"/>
      <c r="K29" s="30"/>
      <c r="L29" s="30"/>
      <c r="M29" s="33"/>
      <c r="N29" s="33"/>
      <c r="O29" s="3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3">
      <c r="A30" s="1"/>
      <c r="B30" s="49"/>
      <c r="C30" s="50"/>
      <c r="D30" s="29"/>
      <c r="E30" s="29"/>
      <c r="F30" s="29"/>
      <c r="G30" s="1"/>
      <c r="H30" s="30"/>
      <c r="I30" s="30"/>
      <c r="J30" s="31"/>
      <c r="K30" s="30"/>
      <c r="L30" s="30"/>
      <c r="M30" s="33"/>
      <c r="N30" s="33"/>
      <c r="O30" s="3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3">
      <c r="A31" s="1"/>
      <c r="B31" s="49"/>
      <c r="C31" s="50"/>
      <c r="D31" s="29"/>
      <c r="E31" s="302" t="s">
        <v>140</v>
      </c>
      <c r="F31" s="302"/>
      <c r="G31" s="302"/>
      <c r="H31" s="302"/>
      <c r="I31" s="302"/>
      <c r="J31" s="302"/>
      <c r="K31" s="30"/>
      <c r="L31" s="30"/>
      <c r="M31" s="33"/>
      <c r="N31" s="33"/>
      <c r="O31" s="3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3">
      <c r="A32" s="1"/>
      <c r="B32" s="49"/>
      <c r="C32" s="50"/>
      <c r="D32" s="29"/>
      <c r="E32" s="29"/>
      <c r="F32" s="29"/>
      <c r="G32" s="1"/>
      <c r="H32" s="33"/>
      <c r="I32" s="30"/>
      <c r="J32" s="31"/>
      <c r="K32" s="30"/>
      <c r="L32" s="30"/>
      <c r="M32" s="33"/>
      <c r="N32" s="33"/>
      <c r="O32" s="3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3">
      <c r="A33" s="1"/>
      <c r="B33" s="28" t="s">
        <v>141</v>
      </c>
      <c r="C33" s="289" t="s">
        <v>142</v>
      </c>
      <c r="D33" s="289"/>
      <c r="E33" s="289"/>
      <c r="F33" s="289"/>
      <c r="G33" s="289"/>
      <c r="H33" s="30"/>
      <c r="I33" s="30"/>
      <c r="J33" s="31"/>
      <c r="K33" s="30"/>
      <c r="L33" s="30"/>
      <c r="M33" s="33"/>
      <c r="N33" s="33"/>
      <c r="O33" s="3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3">
      <c r="A34" s="1"/>
      <c r="B34" s="49" t="s">
        <v>143</v>
      </c>
      <c r="C34" s="289" t="s">
        <v>144</v>
      </c>
      <c r="D34" s="289"/>
      <c r="E34" s="289"/>
      <c r="F34" s="289"/>
      <c r="G34" s="289"/>
      <c r="H34" s="30"/>
      <c r="I34" s="30"/>
      <c r="J34" s="31"/>
      <c r="K34" s="30"/>
      <c r="L34" s="30"/>
      <c r="M34" s="33"/>
      <c r="N34" s="33"/>
      <c r="O34" s="3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3">
      <c r="A35" s="1"/>
      <c r="B35" s="34"/>
      <c r="C35" s="290" t="s">
        <v>145</v>
      </c>
      <c r="D35" s="290"/>
      <c r="E35" s="290"/>
      <c r="F35" s="290"/>
      <c r="G35" s="290"/>
      <c r="H35" s="30"/>
      <c r="I35" s="30" t="s">
        <v>30</v>
      </c>
      <c r="J35" s="341" t="str">
        <f>CONCATENATE(IF(J36=J37,"SHS ","RHS "),J36," x ",J37," x ",J38)</f>
        <v>SHS 180 x 180 x 4</v>
      </c>
      <c r="K35" s="341"/>
      <c r="L35" s="1"/>
      <c r="M35" s="1"/>
      <c r="N35" s="1"/>
      <c r="O35" s="3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2" x14ac:dyDescent="0.3">
      <c r="A36" s="1"/>
      <c r="B36" s="32"/>
      <c r="C36" s="290" t="s">
        <v>444</v>
      </c>
      <c r="D36" s="290"/>
      <c r="E36" s="290"/>
      <c r="F36" s="290"/>
      <c r="G36" s="290"/>
      <c r="H36" s="30" t="s">
        <v>146</v>
      </c>
      <c r="I36" s="30" t="s">
        <v>30</v>
      </c>
      <c r="J36" s="54">
        <v>180</v>
      </c>
      <c r="K36" s="35" t="s">
        <v>147</v>
      </c>
      <c r="L36" s="30"/>
      <c r="M36" s="33"/>
      <c r="N36" s="33"/>
      <c r="O36" s="3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2" x14ac:dyDescent="0.3">
      <c r="A37" s="1"/>
      <c r="B37" s="32"/>
      <c r="C37" s="290" t="s">
        <v>445</v>
      </c>
      <c r="D37" s="290"/>
      <c r="E37" s="290"/>
      <c r="F37" s="290"/>
      <c r="G37" s="290"/>
      <c r="H37" s="30" t="s">
        <v>429</v>
      </c>
      <c r="I37" s="30" t="s">
        <v>30</v>
      </c>
      <c r="J37" s="54">
        <v>180</v>
      </c>
      <c r="K37" s="35" t="s">
        <v>147</v>
      </c>
      <c r="L37" s="30"/>
      <c r="M37" s="33"/>
      <c r="N37" s="33"/>
      <c r="O37" s="3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6.2" x14ac:dyDescent="0.3">
      <c r="A38" s="1"/>
      <c r="B38" s="32"/>
      <c r="C38" s="290" t="s">
        <v>446</v>
      </c>
      <c r="D38" s="290"/>
      <c r="E38" s="290"/>
      <c r="F38" s="290"/>
      <c r="G38" s="290"/>
      <c r="H38" s="30" t="s">
        <v>148</v>
      </c>
      <c r="I38" s="30" t="s">
        <v>30</v>
      </c>
      <c r="J38" s="54">
        <v>4</v>
      </c>
      <c r="K38" s="35" t="s">
        <v>147</v>
      </c>
      <c r="L38" s="30"/>
      <c r="M38" s="33"/>
      <c r="N38" s="33"/>
      <c r="O38" s="3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.2" x14ac:dyDescent="0.3">
      <c r="A39" s="1"/>
      <c r="B39" s="32"/>
      <c r="C39" s="290" t="s">
        <v>433</v>
      </c>
      <c r="D39" s="290"/>
      <c r="E39" s="290"/>
      <c r="F39" s="290"/>
      <c r="G39" s="290"/>
      <c r="H39" s="30"/>
      <c r="I39" s="30" t="s">
        <v>30</v>
      </c>
      <c r="J39" s="40">
        <f>J36-2*J38</f>
        <v>172</v>
      </c>
      <c r="K39" s="35" t="s">
        <v>147</v>
      </c>
      <c r="L39" s="30" t="s">
        <v>443</v>
      </c>
      <c r="M39" s="33"/>
      <c r="N39" s="33"/>
      <c r="O39" s="3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2" x14ac:dyDescent="0.3">
      <c r="A40" s="1"/>
      <c r="B40" s="32"/>
      <c r="C40" s="290" t="s">
        <v>434</v>
      </c>
      <c r="D40" s="290"/>
      <c r="E40" s="290"/>
      <c r="F40" s="290"/>
      <c r="G40" s="290"/>
      <c r="H40" s="30"/>
      <c r="I40" s="30" t="s">
        <v>30</v>
      </c>
      <c r="J40" s="40">
        <f>J37-2*J38</f>
        <v>172</v>
      </c>
      <c r="K40" s="35" t="s">
        <v>147</v>
      </c>
      <c r="L40" s="173" t="s">
        <v>447</v>
      </c>
      <c r="M40" s="33"/>
      <c r="N40" s="33"/>
      <c r="O40" s="3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2" x14ac:dyDescent="0.3">
      <c r="A41" s="1"/>
      <c r="B41" s="32"/>
      <c r="C41" s="290" t="s">
        <v>149</v>
      </c>
      <c r="D41" s="290"/>
      <c r="E41" s="290"/>
      <c r="F41" s="290"/>
      <c r="G41" s="290"/>
      <c r="H41" s="179" t="s">
        <v>280</v>
      </c>
      <c r="I41" s="30" t="s">
        <v>30</v>
      </c>
      <c r="J41" s="57">
        <f>(J36*J37)-(J39*J40)</f>
        <v>2816</v>
      </c>
      <c r="K41" s="35" t="s">
        <v>150</v>
      </c>
      <c r="L41" s="30"/>
      <c r="M41" s="33"/>
      <c r="N41" s="33"/>
      <c r="O41" s="3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2" x14ac:dyDescent="0.3">
      <c r="A42" s="1"/>
      <c r="B42" s="32"/>
      <c r="C42" s="290" t="s">
        <v>430</v>
      </c>
      <c r="D42" s="290"/>
      <c r="E42" s="290"/>
      <c r="F42" s="290"/>
      <c r="G42" s="290"/>
      <c r="H42" s="55" t="s">
        <v>431</v>
      </c>
      <c r="I42" s="30" t="s">
        <v>30</v>
      </c>
      <c r="J42" s="57">
        <f>(J41*J36)/(J36+J37)</f>
        <v>1408</v>
      </c>
      <c r="K42" s="35" t="s">
        <v>150</v>
      </c>
      <c r="L42" s="56"/>
      <c r="M42" s="303" t="s">
        <v>151</v>
      </c>
      <c r="N42" s="303"/>
      <c r="O42" s="33"/>
      <c r="P42" s="1"/>
      <c r="U42" s="1"/>
      <c r="V42" s="1"/>
      <c r="W42" s="1"/>
      <c r="X42" s="1"/>
      <c r="Y42" s="1"/>
      <c r="Z42" s="1"/>
      <c r="AA42" s="1"/>
    </row>
    <row r="43" spans="1:27" ht="16.2" x14ac:dyDescent="0.3">
      <c r="A43" s="1"/>
      <c r="B43" s="32"/>
      <c r="C43" s="290" t="s">
        <v>430</v>
      </c>
      <c r="D43" s="290"/>
      <c r="E43" s="290"/>
      <c r="F43" s="290"/>
      <c r="G43" s="290"/>
      <c r="H43" s="55" t="s">
        <v>432</v>
      </c>
      <c r="I43" s="30" t="s">
        <v>30</v>
      </c>
      <c r="J43" s="57">
        <f>(J41*J37)/(J36+J37)</f>
        <v>1408</v>
      </c>
      <c r="K43" s="35" t="s">
        <v>150</v>
      </c>
      <c r="L43" s="56"/>
      <c r="M43" s="303" t="s">
        <v>151</v>
      </c>
      <c r="N43" s="303"/>
      <c r="O43" s="33"/>
      <c r="P43" s="1"/>
      <c r="U43" s="1"/>
      <c r="V43" s="1"/>
      <c r="W43" s="1"/>
      <c r="X43" s="1"/>
      <c r="Y43" s="1"/>
      <c r="Z43" s="1"/>
      <c r="AA43" s="1"/>
    </row>
    <row r="44" spans="1:27" ht="16.2" x14ac:dyDescent="0.3">
      <c r="A44" s="1"/>
      <c r="B44" s="32"/>
      <c r="C44" s="290" t="s">
        <v>152</v>
      </c>
      <c r="D44" s="290"/>
      <c r="E44" s="290"/>
      <c r="F44" s="290"/>
      <c r="G44" s="290"/>
      <c r="H44" s="55" t="s">
        <v>435</v>
      </c>
      <c r="I44" s="30" t="s">
        <v>30</v>
      </c>
      <c r="J44" s="57">
        <f>J37*J36^3/12-J40*J39^3/12</f>
        <v>14545578.666666672</v>
      </c>
      <c r="K44" s="35" t="s">
        <v>153</v>
      </c>
      <c r="L44" s="56"/>
      <c r="M44" s="1"/>
      <c r="N44" s="1"/>
      <c r="O44" s="33"/>
      <c r="P44" s="1"/>
      <c r="Q44" s="56"/>
      <c r="R44" s="1"/>
      <c r="S44" s="1"/>
      <c r="T44" s="33"/>
      <c r="U44" s="1"/>
      <c r="V44" s="1"/>
      <c r="W44" s="1"/>
      <c r="X44" s="1"/>
      <c r="Y44" s="1"/>
      <c r="Z44" s="1"/>
      <c r="AA44" s="1"/>
    </row>
    <row r="45" spans="1:27" ht="16.2" x14ac:dyDescent="0.3">
      <c r="A45" s="1"/>
      <c r="B45" s="32"/>
      <c r="C45" s="290"/>
      <c r="D45" s="290"/>
      <c r="E45" s="290"/>
      <c r="F45" s="290"/>
      <c r="G45" s="290"/>
      <c r="H45" s="55" t="s">
        <v>436</v>
      </c>
      <c r="I45" s="30" t="s">
        <v>30</v>
      </c>
      <c r="J45" s="57">
        <f>J36*J37^3/12-J39*J40^3/12</f>
        <v>14545578.666666672</v>
      </c>
      <c r="K45" s="35" t="s">
        <v>153</v>
      </c>
      <c r="L45" s="56"/>
      <c r="M45" s="1"/>
      <c r="N45" s="1"/>
      <c r="O45" s="33"/>
      <c r="P45" s="1"/>
      <c r="Q45" s="56"/>
      <c r="R45" s="1"/>
      <c r="S45" s="1"/>
      <c r="T45" s="33"/>
      <c r="U45" s="1"/>
      <c r="V45" s="1"/>
      <c r="W45" s="1"/>
      <c r="X45" s="1"/>
      <c r="Y45" s="1"/>
      <c r="Z45" s="1"/>
      <c r="AA45" s="1"/>
    </row>
    <row r="46" spans="1:27" ht="16.2" x14ac:dyDescent="0.3">
      <c r="A46" s="1"/>
      <c r="B46" s="32"/>
      <c r="C46" s="290" t="s">
        <v>154</v>
      </c>
      <c r="D46" s="290"/>
      <c r="E46" s="290"/>
      <c r="F46" s="290"/>
      <c r="G46" s="290"/>
      <c r="H46" s="55" t="s">
        <v>437</v>
      </c>
      <c r="I46" s="30" t="s">
        <v>30</v>
      </c>
      <c r="J46" s="58">
        <f>SQRT(J44/J41)</f>
        <v>71.870253466460895</v>
      </c>
      <c r="K46" s="35" t="s">
        <v>147</v>
      </c>
      <c r="L46" s="56"/>
      <c r="M46" s="1"/>
      <c r="N46" s="1"/>
      <c r="O46" s="33"/>
      <c r="P46" s="1"/>
      <c r="Q46" s="56"/>
      <c r="R46" s="1"/>
      <c r="S46" s="1"/>
      <c r="T46" s="33"/>
      <c r="U46" s="1"/>
      <c r="V46" s="1"/>
      <c r="W46" s="1"/>
      <c r="X46" s="1"/>
      <c r="Y46" s="1"/>
      <c r="Z46" s="1"/>
      <c r="AA46" s="1"/>
    </row>
    <row r="47" spans="1:27" ht="16.2" x14ac:dyDescent="0.3">
      <c r="A47" s="1"/>
      <c r="B47" s="32"/>
      <c r="C47" s="290"/>
      <c r="D47" s="290"/>
      <c r="E47" s="290"/>
      <c r="F47" s="290"/>
      <c r="G47" s="290"/>
      <c r="H47" s="55" t="s">
        <v>438</v>
      </c>
      <c r="I47" s="30" t="s">
        <v>30</v>
      </c>
      <c r="J47" s="58">
        <f>SQRT(J45/J41)</f>
        <v>71.870253466460895</v>
      </c>
      <c r="K47" s="35" t="s">
        <v>147</v>
      </c>
      <c r="L47" s="56"/>
      <c r="M47" s="1"/>
      <c r="N47" s="1"/>
      <c r="O47" s="33"/>
      <c r="P47" s="1"/>
      <c r="Q47" s="56"/>
      <c r="R47" s="1"/>
      <c r="S47" s="1"/>
      <c r="T47" s="33"/>
      <c r="U47" s="1"/>
      <c r="V47" s="1"/>
      <c r="W47" s="1"/>
      <c r="X47" s="1"/>
      <c r="Y47" s="1"/>
      <c r="Z47" s="1"/>
      <c r="AA47" s="1"/>
    </row>
    <row r="48" spans="1:27" ht="15" x14ac:dyDescent="0.3">
      <c r="A48" s="1"/>
      <c r="B48" s="32"/>
      <c r="C48" s="290" t="s">
        <v>156</v>
      </c>
      <c r="D48" s="290"/>
      <c r="E48" s="290"/>
      <c r="F48" s="290"/>
      <c r="G48" s="290"/>
      <c r="H48" s="55"/>
      <c r="I48" s="30" t="s">
        <v>30</v>
      </c>
      <c r="J48" s="40">
        <f>J41*7850/1000000</f>
        <v>22.105599999999999</v>
      </c>
      <c r="K48" s="35" t="s">
        <v>157</v>
      </c>
      <c r="L48" s="30"/>
      <c r="M48" s="33"/>
      <c r="N48" s="33"/>
      <c r="O48" s="3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3">
      <c r="A49" s="1"/>
      <c r="B49" s="32"/>
      <c r="C49" s="290" t="s">
        <v>63</v>
      </c>
      <c r="D49" s="290"/>
      <c r="E49" s="290"/>
      <c r="F49" s="290"/>
      <c r="G49" s="290"/>
      <c r="H49" s="55"/>
      <c r="I49" s="30" t="s">
        <v>30</v>
      </c>
      <c r="J49" s="59" t="s">
        <v>64</v>
      </c>
      <c r="K49" s="35"/>
      <c r="L49" s="30"/>
      <c r="M49" s="33"/>
      <c r="N49" s="33"/>
      <c r="O49" s="3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3">
      <c r="A50" s="1"/>
      <c r="B50" s="32"/>
      <c r="C50" s="290" t="s">
        <v>158</v>
      </c>
      <c r="D50" s="290"/>
      <c r="E50" s="290"/>
      <c r="F50" s="290"/>
      <c r="G50" s="290"/>
      <c r="H50" s="60" t="s">
        <v>64</v>
      </c>
      <c r="I50" s="30" t="s">
        <v>30</v>
      </c>
      <c r="J50" s="40">
        <f>HLOOKUP(J49,BucklingClass,2,FALSE)</f>
        <v>0.21</v>
      </c>
      <c r="K50" s="35"/>
      <c r="L50" s="291" t="s">
        <v>552</v>
      </c>
      <c r="M50" s="291"/>
      <c r="N50" s="33"/>
      <c r="O50" s="3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3">
      <c r="A51" s="1"/>
      <c r="B51" s="32"/>
      <c r="C51" s="290" t="s">
        <v>159</v>
      </c>
      <c r="D51" s="290"/>
      <c r="E51" s="290"/>
      <c r="F51" s="290"/>
      <c r="G51" s="290"/>
      <c r="H51" s="55"/>
      <c r="I51" s="30" t="s">
        <v>30</v>
      </c>
      <c r="J51" s="61" t="s">
        <v>41</v>
      </c>
      <c r="K51" s="35" t="s">
        <v>160</v>
      </c>
      <c r="L51" s="291"/>
      <c r="M51" s="291"/>
      <c r="N51" s="33"/>
      <c r="O51" s="3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6.2" x14ac:dyDescent="0.3">
      <c r="A52" s="1"/>
      <c r="B52" s="32"/>
      <c r="C52" s="290" t="s">
        <v>161</v>
      </c>
      <c r="D52" s="290"/>
      <c r="E52" s="290"/>
      <c r="F52" s="290"/>
      <c r="G52" s="290"/>
      <c r="H52" s="30" t="s">
        <v>162</v>
      </c>
      <c r="I52" s="30" t="s">
        <v>30</v>
      </c>
      <c r="J52" s="62">
        <f>VLOOKUP(J51,SteelGrade,2,FALSE)</f>
        <v>490</v>
      </c>
      <c r="K52" s="35" t="s">
        <v>163</v>
      </c>
      <c r="L52" s="291"/>
      <c r="M52" s="291"/>
      <c r="N52" s="33"/>
      <c r="O52" s="3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6.2" x14ac:dyDescent="0.3">
      <c r="A53" s="1"/>
      <c r="B53" s="32"/>
      <c r="C53" s="290" t="s">
        <v>164</v>
      </c>
      <c r="D53" s="290"/>
      <c r="E53" s="290"/>
      <c r="F53" s="290"/>
      <c r="G53" s="290"/>
      <c r="H53" s="30" t="s">
        <v>165</v>
      </c>
      <c r="I53" s="30" t="s">
        <v>30</v>
      </c>
      <c r="J53" s="62">
        <f>VLOOKUP(J51,SteelGrade,IF(J38&lt;20,3,IF(J38&gt;40,5,4)),FALSE)</f>
        <v>350</v>
      </c>
      <c r="K53" s="35" t="s">
        <v>163</v>
      </c>
      <c r="L53" s="30"/>
      <c r="M53" s="33"/>
      <c r="N53" s="33"/>
      <c r="O53" s="3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6.2" x14ac:dyDescent="0.3">
      <c r="A54" s="1"/>
      <c r="B54" s="32"/>
      <c r="C54" s="290" t="s">
        <v>166</v>
      </c>
      <c r="D54" s="290"/>
      <c r="E54" s="290"/>
      <c r="F54" s="290"/>
      <c r="G54" s="290"/>
      <c r="H54" s="30" t="s">
        <v>167</v>
      </c>
      <c r="I54" s="30" t="s">
        <v>30</v>
      </c>
      <c r="J54" s="57">
        <f>Es</f>
        <v>200000</v>
      </c>
      <c r="K54" s="35" t="s">
        <v>163</v>
      </c>
      <c r="L54" s="208" t="s">
        <v>553</v>
      </c>
      <c r="M54" s="33"/>
      <c r="N54" s="33"/>
      <c r="O54" s="3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3">
      <c r="A55" s="1"/>
      <c r="B55" s="32"/>
      <c r="C55" s="290" t="s">
        <v>168</v>
      </c>
      <c r="D55" s="290"/>
      <c r="E55" s="290"/>
      <c r="F55" s="290"/>
      <c r="G55" s="290"/>
      <c r="H55" s="30" t="s">
        <v>169</v>
      </c>
      <c r="I55" s="30" t="s">
        <v>30</v>
      </c>
      <c r="J55" s="63">
        <v>2900</v>
      </c>
      <c r="K55" s="35" t="s">
        <v>147</v>
      </c>
      <c r="L55" s="30"/>
      <c r="M55" s="33"/>
      <c r="N55" s="33"/>
      <c r="O55" s="33"/>
      <c r="P55" s="1"/>
      <c r="Q55" s="1"/>
      <c r="R55" s="1"/>
      <c r="S55" s="64"/>
      <c r="T55" s="65"/>
      <c r="U55" s="1"/>
      <c r="V55" s="1"/>
      <c r="W55" s="1"/>
      <c r="X55" s="1"/>
      <c r="Y55" s="1"/>
      <c r="Z55" s="1"/>
      <c r="AA55" s="1"/>
    </row>
    <row r="56" spans="1:27" ht="16.2" x14ac:dyDescent="0.3">
      <c r="A56" s="1"/>
      <c r="B56" s="32"/>
      <c r="C56" s="290" t="s">
        <v>170</v>
      </c>
      <c r="D56" s="290"/>
      <c r="E56" s="290"/>
      <c r="F56" s="290"/>
      <c r="G56" s="290"/>
      <c r="H56" s="30" t="s">
        <v>171</v>
      </c>
      <c r="I56" s="30" t="s">
        <v>30</v>
      </c>
      <c r="J56" s="58">
        <f>PI()^2*J54/(J55/J46)^2</f>
        <v>1212.3613935733706</v>
      </c>
      <c r="K56" s="35" t="s">
        <v>163</v>
      </c>
      <c r="L56" s="56" t="s">
        <v>172</v>
      </c>
      <c r="M56" s="303" t="s">
        <v>173</v>
      </c>
      <c r="N56" s="303"/>
      <c r="O56" s="33"/>
      <c r="P56" s="1"/>
      <c r="Q56" s="1"/>
      <c r="R56" s="1"/>
      <c r="S56" s="64"/>
      <c r="T56" s="65"/>
      <c r="U56" s="1"/>
      <c r="V56" s="1"/>
      <c r="W56" s="1"/>
      <c r="X56" s="1"/>
      <c r="Y56" s="1"/>
      <c r="Z56" s="1"/>
      <c r="AA56" s="1"/>
    </row>
    <row r="57" spans="1:27" ht="16.2" x14ac:dyDescent="0.3">
      <c r="A57" s="1"/>
      <c r="B57" s="32"/>
      <c r="C57" s="290"/>
      <c r="D57" s="290"/>
      <c r="E57" s="290"/>
      <c r="F57" s="290"/>
      <c r="G57" s="290"/>
      <c r="H57" s="60" t="s">
        <v>174</v>
      </c>
      <c r="I57" s="30" t="s">
        <v>30</v>
      </c>
      <c r="J57" s="58">
        <f>SQRT(J53/J56)</f>
        <v>0.53730140108669577</v>
      </c>
      <c r="K57" s="35"/>
      <c r="L57" s="176" t="s">
        <v>448</v>
      </c>
      <c r="M57" s="303"/>
      <c r="N57" s="303"/>
      <c r="O57" s="33"/>
      <c r="P57" s="304"/>
      <c r="Q57" s="304"/>
      <c r="R57" s="304"/>
      <c r="S57" s="304"/>
      <c r="T57" s="65"/>
      <c r="U57" s="1"/>
      <c r="V57" s="1"/>
      <c r="W57" s="1"/>
      <c r="X57" s="1"/>
      <c r="Y57" s="1"/>
      <c r="Z57" s="1"/>
      <c r="AA57" s="1"/>
    </row>
    <row r="58" spans="1:27" ht="16.2" customHeight="1" x14ac:dyDescent="0.3">
      <c r="A58" s="1"/>
      <c r="B58" s="32"/>
      <c r="C58" s="290"/>
      <c r="D58" s="290"/>
      <c r="E58" s="290"/>
      <c r="F58" s="290"/>
      <c r="G58" s="290"/>
      <c r="H58" s="60" t="s">
        <v>118</v>
      </c>
      <c r="I58" s="30" t="s">
        <v>30</v>
      </c>
      <c r="J58" s="58">
        <f>0.5*(1+J50*(J57-0.2)+J57^2)</f>
        <v>0.67976304491896622</v>
      </c>
      <c r="K58" s="35"/>
      <c r="L58" s="306" t="s">
        <v>554</v>
      </c>
      <c r="M58" s="303"/>
      <c r="N58" s="303"/>
      <c r="O58" s="33"/>
      <c r="P58" s="304" t="s">
        <v>175</v>
      </c>
      <c r="Q58" s="304"/>
      <c r="R58" s="304"/>
      <c r="S58" s="304"/>
      <c r="T58" s="65"/>
      <c r="U58" s="1"/>
      <c r="V58" s="1"/>
      <c r="W58" s="1"/>
      <c r="X58" s="1"/>
      <c r="Y58" s="1"/>
      <c r="Z58" s="1"/>
      <c r="AA58" s="1"/>
    </row>
    <row r="59" spans="1:27" ht="16.2" x14ac:dyDescent="0.3">
      <c r="A59" s="1"/>
      <c r="B59" s="32"/>
      <c r="C59" s="305" t="s">
        <v>176</v>
      </c>
      <c r="D59" s="305"/>
      <c r="E59" s="305"/>
      <c r="F59" s="305"/>
      <c r="G59" s="305"/>
      <c r="H59" s="32" t="s">
        <v>449</v>
      </c>
      <c r="I59" s="32" t="s">
        <v>30</v>
      </c>
      <c r="J59" s="177">
        <f>(J53/J86)/(J58+SQRT(J58^2-J57^2))</f>
        <v>290.26995513431251</v>
      </c>
      <c r="K59" s="178" t="s">
        <v>450</v>
      </c>
      <c r="L59" s="306"/>
      <c r="M59" s="303"/>
      <c r="N59" s="303"/>
      <c r="O59" s="33"/>
      <c r="P59" s="304" t="s">
        <v>177</v>
      </c>
      <c r="Q59" s="304"/>
      <c r="R59" s="304"/>
      <c r="S59" s="304"/>
      <c r="T59" s="65"/>
      <c r="U59" s="1"/>
      <c r="V59" s="1"/>
      <c r="W59" s="1"/>
      <c r="X59" s="1"/>
      <c r="Y59" s="1"/>
      <c r="Z59" s="1"/>
      <c r="AA59" s="1"/>
    </row>
    <row r="60" spans="1:27" ht="15" x14ac:dyDescent="0.3">
      <c r="A60" s="1"/>
      <c r="B60" s="32"/>
      <c r="C60" s="290"/>
      <c r="D60" s="290"/>
      <c r="E60" s="290"/>
      <c r="F60" s="290"/>
      <c r="G60" s="290"/>
      <c r="H60" s="307" t="s">
        <v>582</v>
      </c>
      <c r="I60" s="307"/>
      <c r="J60" s="307"/>
      <c r="K60" s="30"/>
      <c r="L60" s="306"/>
      <c r="M60" s="33"/>
      <c r="N60" s="33"/>
      <c r="O60" s="33"/>
      <c r="P60" s="1"/>
      <c r="Q60" s="1"/>
      <c r="R60" s="1"/>
      <c r="S60" s="64"/>
      <c r="T60" s="65"/>
      <c r="U60" s="1"/>
      <c r="V60" s="1"/>
      <c r="W60" s="1"/>
      <c r="X60" s="1"/>
      <c r="Y60" s="1"/>
      <c r="Z60" s="1"/>
      <c r="AA60" s="1"/>
    </row>
    <row r="61" spans="1:27" ht="15" x14ac:dyDescent="0.3">
      <c r="A61" s="1"/>
      <c r="B61" s="49" t="s">
        <v>178</v>
      </c>
      <c r="C61" s="289" t="s">
        <v>179</v>
      </c>
      <c r="D61" s="289"/>
      <c r="E61" s="289"/>
      <c r="F61" s="289"/>
      <c r="G61" s="289"/>
      <c r="H61" s="66"/>
      <c r="I61" s="30"/>
      <c r="J61" s="67"/>
      <c r="K61" s="68"/>
      <c r="L61" s="66"/>
      <c r="M61" s="69"/>
      <c r="N61" s="33"/>
      <c r="O61" s="33"/>
      <c r="P61" s="1"/>
      <c r="Q61" s="1"/>
      <c r="R61" s="1"/>
      <c r="S61" s="64"/>
      <c r="T61" s="65"/>
      <c r="U61" s="1"/>
      <c r="V61" s="1"/>
      <c r="W61" s="1"/>
      <c r="X61" s="1"/>
      <c r="Y61" s="1"/>
      <c r="Z61" s="1"/>
      <c r="AA61" s="1"/>
    </row>
    <row r="62" spans="1:27" ht="15" x14ac:dyDescent="0.3">
      <c r="A62" s="1"/>
      <c r="B62" s="32"/>
      <c r="C62" s="290" t="s">
        <v>180</v>
      </c>
      <c r="D62" s="290"/>
      <c r="E62" s="290"/>
      <c r="F62" s="290"/>
      <c r="G62" s="290"/>
      <c r="H62" s="55"/>
      <c r="I62" s="30" t="s">
        <v>30</v>
      </c>
      <c r="J62" s="61" t="s">
        <v>41</v>
      </c>
      <c r="K62" s="35" t="s">
        <v>160</v>
      </c>
      <c r="L62" s="30"/>
      <c r="M62" s="33"/>
      <c r="N62" s="33"/>
      <c r="O62" s="33"/>
      <c r="P62" s="1"/>
      <c r="Q62" s="1"/>
      <c r="R62" s="1"/>
      <c r="S62" s="64"/>
      <c r="T62" s="65"/>
      <c r="U62" s="1"/>
      <c r="V62" s="1"/>
      <c r="W62" s="1"/>
      <c r="X62" s="1"/>
      <c r="Y62" s="1"/>
      <c r="Z62" s="1"/>
      <c r="AA62" s="1"/>
    </row>
    <row r="63" spans="1:27" ht="15.6" x14ac:dyDescent="0.3">
      <c r="A63" s="1"/>
      <c r="B63" s="32"/>
      <c r="C63" s="290" t="s">
        <v>181</v>
      </c>
      <c r="D63" s="290"/>
      <c r="E63" s="290"/>
      <c r="F63" s="290"/>
      <c r="G63" s="290"/>
      <c r="H63" s="30" t="s">
        <v>182</v>
      </c>
      <c r="I63" s="30" t="s">
        <v>30</v>
      </c>
      <c r="J63" s="62">
        <f>VLOOKUP(J62,SteelGrade,2,FALSE)</f>
        <v>490</v>
      </c>
      <c r="K63" s="35" t="s">
        <v>183</v>
      </c>
      <c r="L63" s="30"/>
      <c r="M63" s="33"/>
      <c r="N63" s="33"/>
      <c r="O63" s="33"/>
      <c r="P63" s="1"/>
      <c r="Q63" s="1"/>
      <c r="R63" s="1"/>
      <c r="S63" s="64"/>
      <c r="T63" s="65"/>
      <c r="U63" s="1"/>
      <c r="V63" s="1"/>
      <c r="W63" s="1"/>
      <c r="X63" s="1"/>
      <c r="Y63" s="1"/>
      <c r="Z63" s="1"/>
      <c r="AA63" s="1"/>
    </row>
    <row r="64" spans="1:27" ht="15.6" x14ac:dyDescent="0.3">
      <c r="A64" s="1"/>
      <c r="B64" s="32"/>
      <c r="C64" s="290" t="s">
        <v>184</v>
      </c>
      <c r="D64" s="290"/>
      <c r="E64" s="290"/>
      <c r="F64" s="290"/>
      <c r="G64" s="290"/>
      <c r="H64" s="30" t="s">
        <v>185</v>
      </c>
      <c r="I64" s="30" t="s">
        <v>30</v>
      </c>
      <c r="J64" s="62">
        <f>VLOOKUP(J62,SteelGrade,IF(J65&lt;20,3,IF(J65&gt;40,5,4)),FALSE)</f>
        <v>330</v>
      </c>
      <c r="K64" s="35" t="s">
        <v>183</v>
      </c>
      <c r="L64" s="30"/>
      <c r="M64" s="33"/>
      <c r="N64" s="33"/>
      <c r="O64" s="33"/>
      <c r="P64" s="1"/>
      <c r="Q64" s="1"/>
      <c r="R64" s="1"/>
      <c r="S64" s="64"/>
      <c r="T64" s="65"/>
      <c r="U64" s="1"/>
      <c r="V64" s="1"/>
      <c r="W64" s="1"/>
      <c r="X64" s="1"/>
      <c r="Y64" s="1"/>
      <c r="Z64" s="1"/>
      <c r="AA64" s="1"/>
    </row>
    <row r="65" spans="1:27" ht="16.2" x14ac:dyDescent="0.3">
      <c r="A65" s="1"/>
      <c r="B65" s="32"/>
      <c r="C65" s="290" t="s">
        <v>186</v>
      </c>
      <c r="D65" s="290"/>
      <c r="E65" s="290"/>
      <c r="F65" s="290"/>
      <c r="G65" s="290"/>
      <c r="H65" s="30" t="s">
        <v>187</v>
      </c>
      <c r="I65" s="30" t="s">
        <v>30</v>
      </c>
      <c r="J65" s="63">
        <v>20</v>
      </c>
      <c r="K65" s="35" t="s">
        <v>147</v>
      </c>
      <c r="L65" s="285" t="s">
        <v>555</v>
      </c>
      <c r="M65" s="285"/>
      <c r="N65" s="33"/>
      <c r="O65" s="33"/>
      <c r="P65" s="1"/>
      <c r="Q65" s="1"/>
      <c r="R65" s="1"/>
      <c r="S65" s="64"/>
      <c r="T65" s="65"/>
      <c r="U65" s="1"/>
      <c r="V65" s="1"/>
      <c r="W65" s="1"/>
      <c r="X65" s="1"/>
      <c r="Y65" s="1"/>
      <c r="Z65" s="1"/>
      <c r="AA65" s="1"/>
    </row>
    <row r="66" spans="1:27" ht="15" x14ac:dyDescent="0.3">
      <c r="A66" s="1"/>
      <c r="B66" s="32"/>
      <c r="C66" s="290"/>
      <c r="D66" s="290"/>
      <c r="E66" s="290"/>
      <c r="F66" s="290"/>
      <c r="G66" s="290"/>
      <c r="H66" s="35"/>
      <c r="I66" s="30"/>
      <c r="J66" s="30"/>
      <c r="K66" s="30"/>
      <c r="L66" s="30"/>
      <c r="M66" s="33"/>
      <c r="N66" s="33"/>
      <c r="O66" s="33"/>
      <c r="P66" s="1"/>
      <c r="Q66" s="1"/>
      <c r="R66" s="1"/>
      <c r="S66" s="64"/>
      <c r="T66" s="65"/>
      <c r="U66" s="1"/>
      <c r="V66" s="1"/>
      <c r="W66" s="1"/>
      <c r="X66" s="1"/>
      <c r="Y66" s="1"/>
      <c r="Z66" s="1"/>
      <c r="AA66" s="1"/>
    </row>
    <row r="67" spans="1:27" ht="16.8" x14ac:dyDescent="0.3">
      <c r="A67" s="1"/>
      <c r="B67" s="49" t="s">
        <v>188</v>
      </c>
      <c r="C67" s="289" t="s">
        <v>189</v>
      </c>
      <c r="D67" s="289"/>
      <c r="E67" s="289"/>
      <c r="F67" s="289"/>
      <c r="G67" s="289"/>
      <c r="H67" s="70"/>
      <c r="I67" s="71"/>
      <c r="J67" s="70"/>
      <c r="K67" s="70"/>
      <c r="L67" s="70"/>
      <c r="M67" s="1"/>
      <c r="N67" s="1"/>
      <c r="O67" s="33"/>
      <c r="P67" s="70"/>
      <c r="Q67" s="72"/>
      <c r="R67" s="39"/>
      <c r="S67" s="64"/>
      <c r="T67" s="65"/>
      <c r="U67" s="65"/>
      <c r="V67" s="56"/>
      <c r="W67" s="1"/>
      <c r="X67" s="1"/>
      <c r="Y67" s="1"/>
      <c r="Z67" s="1"/>
      <c r="AA67" s="1"/>
    </row>
    <row r="68" spans="1:27" ht="16.8" x14ac:dyDescent="0.3">
      <c r="A68" s="1"/>
      <c r="B68" s="73"/>
      <c r="C68" s="290" t="s">
        <v>11</v>
      </c>
      <c r="D68" s="290"/>
      <c r="E68" s="290"/>
      <c r="F68" s="290"/>
      <c r="G68" s="290"/>
      <c r="H68" s="60" t="s">
        <v>190</v>
      </c>
      <c r="I68" s="30" t="s">
        <v>30</v>
      </c>
      <c r="J68" s="74" t="s">
        <v>578</v>
      </c>
      <c r="K68" s="70"/>
      <c r="L68" s="210" t="s">
        <v>584</v>
      </c>
      <c r="M68" s="1"/>
      <c r="N68" s="1"/>
      <c r="O68" s="33"/>
      <c r="P68" s="70"/>
      <c r="Q68" s="1"/>
      <c r="R68" s="1"/>
      <c r="S68" s="1"/>
      <c r="T68" s="1"/>
      <c r="U68" s="1"/>
      <c r="V68" s="56"/>
      <c r="W68" s="1"/>
      <c r="X68" s="1"/>
      <c r="Y68" s="1"/>
      <c r="Z68" s="1"/>
      <c r="AA68" s="1"/>
    </row>
    <row r="69" spans="1:27" ht="16.8" x14ac:dyDescent="0.3">
      <c r="A69" s="1"/>
      <c r="B69" s="73"/>
      <c r="C69" s="290" t="s">
        <v>191</v>
      </c>
      <c r="D69" s="290"/>
      <c r="E69" s="290"/>
      <c r="F69" s="290"/>
      <c r="G69" s="290"/>
      <c r="H69" s="30" t="s">
        <v>192</v>
      </c>
      <c r="I69" s="30" t="s">
        <v>30</v>
      </c>
      <c r="J69" s="62">
        <f>VLOOKUP(J68,BoltGrade,4,FALSE)</f>
        <v>800</v>
      </c>
      <c r="K69" s="75" t="s">
        <v>193</v>
      </c>
      <c r="L69" s="70"/>
      <c r="M69" s="1"/>
      <c r="N69" s="1"/>
      <c r="O69" s="33"/>
      <c r="P69" s="70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6.8" x14ac:dyDescent="0.3">
      <c r="A70" s="1"/>
      <c r="B70" s="73"/>
      <c r="C70" s="290" t="s">
        <v>194</v>
      </c>
      <c r="D70" s="290"/>
      <c r="E70" s="290"/>
      <c r="F70" s="290"/>
      <c r="G70" s="290"/>
      <c r="H70" s="30" t="s">
        <v>195</v>
      </c>
      <c r="I70" s="30" t="s">
        <v>30</v>
      </c>
      <c r="J70" s="62">
        <f>VLOOKUP(J68,BoltGrade,3,FALSE)</f>
        <v>640</v>
      </c>
      <c r="K70" s="75" t="s">
        <v>193</v>
      </c>
      <c r="L70" s="70"/>
      <c r="M70" s="1"/>
      <c r="N70" s="1"/>
      <c r="O70" s="33"/>
      <c r="P70" s="70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6.8" x14ac:dyDescent="0.3">
      <c r="A71" s="1"/>
      <c r="B71" s="73"/>
      <c r="C71" s="290" t="s">
        <v>196</v>
      </c>
      <c r="D71" s="290"/>
      <c r="E71" s="290"/>
      <c r="F71" s="290"/>
      <c r="G71" s="290"/>
      <c r="H71" s="30" t="s">
        <v>197</v>
      </c>
      <c r="I71" s="30" t="s">
        <v>30</v>
      </c>
      <c r="J71" s="76">
        <v>16</v>
      </c>
      <c r="K71" s="56" t="s">
        <v>147</v>
      </c>
      <c r="L71" s="70"/>
      <c r="M71" s="1"/>
      <c r="N71" s="1"/>
      <c r="O71" s="33"/>
      <c r="P71" s="70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6.8" x14ac:dyDescent="0.3">
      <c r="A72" s="1"/>
      <c r="B72" s="73"/>
      <c r="C72" s="290" t="s">
        <v>198</v>
      </c>
      <c r="D72" s="290"/>
      <c r="E72" s="290"/>
      <c r="F72" s="290"/>
      <c r="G72" s="290"/>
      <c r="H72" s="30" t="s">
        <v>199</v>
      </c>
      <c r="I72" s="30" t="s">
        <v>30</v>
      </c>
      <c r="J72" s="77">
        <f>IF(J71&lt;=24,J71+2,J71+3)</f>
        <v>18</v>
      </c>
      <c r="K72" s="56" t="s">
        <v>147</v>
      </c>
      <c r="L72" s="70"/>
      <c r="M72" s="1"/>
      <c r="N72" s="1"/>
      <c r="O72" s="33"/>
      <c r="P72" s="70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6.8" x14ac:dyDescent="0.3">
      <c r="A73" s="1"/>
      <c r="B73" s="73"/>
      <c r="C73" s="290" t="s">
        <v>200</v>
      </c>
      <c r="D73" s="290"/>
      <c r="E73" s="290"/>
      <c r="F73" s="290"/>
      <c r="G73" s="290"/>
      <c r="H73" s="30" t="s">
        <v>201</v>
      </c>
      <c r="I73" s="30" t="s">
        <v>30</v>
      </c>
      <c r="J73" s="77">
        <f>CEILING(2.5*J71,10)</f>
        <v>40</v>
      </c>
      <c r="K73" s="56" t="s">
        <v>147</v>
      </c>
      <c r="L73" s="70" t="s">
        <v>202</v>
      </c>
      <c r="M73" s="1"/>
      <c r="N73" s="1"/>
      <c r="O73" s="33"/>
      <c r="P73" s="70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6.8" x14ac:dyDescent="0.3">
      <c r="A74" s="1"/>
      <c r="B74" s="73"/>
      <c r="C74" s="290" t="s">
        <v>203</v>
      </c>
      <c r="D74" s="290"/>
      <c r="E74" s="290"/>
      <c r="F74" s="290"/>
      <c r="G74" s="290"/>
      <c r="H74" s="30" t="s">
        <v>204</v>
      </c>
      <c r="I74" s="30" t="s">
        <v>30</v>
      </c>
      <c r="J74" s="77">
        <f>(1.5*(J72))</f>
        <v>27</v>
      </c>
      <c r="K74" s="56" t="s">
        <v>147</v>
      </c>
      <c r="L74" s="70" t="s">
        <v>205</v>
      </c>
      <c r="M74" s="1"/>
      <c r="N74" s="1"/>
      <c r="O74" s="33"/>
      <c r="P74" s="70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6.8" x14ac:dyDescent="0.3">
      <c r="A75" s="1"/>
      <c r="B75" s="73"/>
      <c r="C75" s="290" t="s">
        <v>451</v>
      </c>
      <c r="D75" s="290"/>
      <c r="E75" s="290"/>
      <c r="F75" s="290"/>
      <c r="G75" s="290"/>
      <c r="H75" s="30" t="s">
        <v>452</v>
      </c>
      <c r="I75" s="30" t="s">
        <v>30</v>
      </c>
      <c r="J75" s="63">
        <v>6</v>
      </c>
      <c r="K75" s="75" t="s">
        <v>206</v>
      </c>
      <c r="L75" s="70"/>
      <c r="M75" s="1"/>
      <c r="N75" s="1"/>
      <c r="O75" s="33"/>
      <c r="P75" s="70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73"/>
      <c r="C76" s="290" t="s">
        <v>207</v>
      </c>
      <c r="D76" s="290"/>
      <c r="E76" s="290"/>
      <c r="F76" s="290"/>
      <c r="G76" s="290"/>
      <c r="H76" s="285" t="s">
        <v>208</v>
      </c>
      <c r="I76" s="33"/>
      <c r="J76" s="308">
        <v>1</v>
      </c>
      <c r="K76" s="75"/>
      <c r="L76" s="75"/>
      <c r="M76" s="1"/>
      <c r="N76" s="1"/>
      <c r="O76" s="3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8" x14ac:dyDescent="0.3">
      <c r="A77" s="1"/>
      <c r="B77" s="73"/>
      <c r="C77" s="290" t="s">
        <v>209</v>
      </c>
      <c r="D77" s="290"/>
      <c r="E77" s="290"/>
      <c r="F77" s="290"/>
      <c r="G77" s="290"/>
      <c r="H77" s="285"/>
      <c r="I77" s="33" t="s">
        <v>30</v>
      </c>
      <c r="J77" s="308"/>
      <c r="K77" s="56"/>
      <c r="L77" s="39"/>
      <c r="M77" s="1"/>
      <c r="N77" s="1"/>
      <c r="O77" s="33"/>
      <c r="P77" s="70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8" x14ac:dyDescent="0.3">
      <c r="A78" s="1"/>
      <c r="B78" s="73"/>
      <c r="C78" s="290" t="s">
        <v>210</v>
      </c>
      <c r="D78" s="290"/>
      <c r="E78" s="290"/>
      <c r="F78" s="290"/>
      <c r="G78" s="290"/>
      <c r="H78" s="285" t="s">
        <v>211</v>
      </c>
      <c r="I78" s="33"/>
      <c r="J78" s="308">
        <v>0</v>
      </c>
      <c r="K78" s="56"/>
      <c r="L78" s="39"/>
      <c r="M78" s="1"/>
      <c r="N78" s="1"/>
      <c r="O78" s="33"/>
      <c r="P78" s="70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8" x14ac:dyDescent="0.3">
      <c r="A79" s="1"/>
      <c r="B79" s="73"/>
      <c r="C79" s="290" t="s">
        <v>209</v>
      </c>
      <c r="D79" s="290"/>
      <c r="E79" s="290"/>
      <c r="F79" s="290"/>
      <c r="G79" s="290"/>
      <c r="H79" s="285"/>
      <c r="I79" s="33" t="s">
        <v>30</v>
      </c>
      <c r="J79" s="308"/>
      <c r="K79" s="56"/>
      <c r="L79" s="39"/>
      <c r="M79" s="1"/>
      <c r="N79" s="1"/>
      <c r="O79" s="33"/>
      <c r="P79" s="70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8" x14ac:dyDescent="0.3">
      <c r="A80" s="1"/>
      <c r="B80" s="73"/>
      <c r="C80" s="290" t="s">
        <v>212</v>
      </c>
      <c r="D80" s="290"/>
      <c r="E80" s="290"/>
      <c r="F80" s="290"/>
      <c r="G80" s="290"/>
      <c r="H80" s="30" t="s">
        <v>213</v>
      </c>
      <c r="I80" s="30" t="s">
        <v>30</v>
      </c>
      <c r="J80" s="40">
        <f>PI()*J71*J71/4</f>
        <v>201.06192982974676</v>
      </c>
      <c r="K80" s="35" t="s">
        <v>150</v>
      </c>
      <c r="L80" s="78" t="s">
        <v>214</v>
      </c>
      <c r="M80" s="1"/>
      <c r="N80" s="1"/>
      <c r="O80" s="33"/>
      <c r="P80" s="70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8" x14ac:dyDescent="0.3">
      <c r="A81" s="1"/>
      <c r="B81" s="73"/>
      <c r="C81" s="290" t="s">
        <v>215</v>
      </c>
      <c r="D81" s="290"/>
      <c r="E81" s="290"/>
      <c r="F81" s="290"/>
      <c r="G81" s="290"/>
      <c r="H81" s="30" t="s">
        <v>216</v>
      </c>
      <c r="I81" s="30" t="s">
        <v>30</v>
      </c>
      <c r="J81" s="40">
        <f>J80*0.78</f>
        <v>156.82830526720247</v>
      </c>
      <c r="K81" s="35" t="s">
        <v>150</v>
      </c>
      <c r="L81" s="78" t="s">
        <v>217</v>
      </c>
      <c r="M81" s="1"/>
      <c r="N81" s="1"/>
      <c r="O81" s="33"/>
      <c r="P81" s="70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8" x14ac:dyDescent="0.3">
      <c r="A82" s="1"/>
      <c r="B82" s="73"/>
      <c r="C82" s="290" t="s">
        <v>218</v>
      </c>
      <c r="D82" s="290"/>
      <c r="E82" s="290"/>
      <c r="F82" s="290"/>
      <c r="G82" s="290"/>
      <c r="H82" s="30" t="s">
        <v>219</v>
      </c>
      <c r="I82" s="30" t="s">
        <v>30</v>
      </c>
      <c r="J82" s="63">
        <v>60</v>
      </c>
      <c r="K82" s="56" t="s">
        <v>147</v>
      </c>
      <c r="L82" s="310" t="str">
        <f>IF(J82&gt;=J73,"OK","Increase the pitch")</f>
        <v>OK</v>
      </c>
      <c r="M82" s="310"/>
      <c r="N82" s="310"/>
      <c r="O82" s="33"/>
      <c r="P82" s="70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8" x14ac:dyDescent="0.3">
      <c r="A83" s="1"/>
      <c r="B83" s="73"/>
      <c r="C83" s="290" t="s">
        <v>220</v>
      </c>
      <c r="D83" s="290"/>
      <c r="E83" s="290"/>
      <c r="F83" s="290"/>
      <c r="G83" s="290"/>
      <c r="H83" s="30" t="s">
        <v>221</v>
      </c>
      <c r="I83" s="30" t="s">
        <v>30</v>
      </c>
      <c r="J83" s="63">
        <v>40</v>
      </c>
      <c r="K83" s="56" t="s">
        <v>147</v>
      </c>
      <c r="L83" s="310" t="str">
        <f>IF(J83&gt;=J74,"OK","Increase the edge distance")</f>
        <v>OK</v>
      </c>
      <c r="M83" s="310"/>
      <c r="N83" s="310"/>
      <c r="O83" s="33"/>
      <c r="P83" s="70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8" x14ac:dyDescent="0.3">
      <c r="A84" s="1"/>
      <c r="B84" s="73"/>
      <c r="C84" s="290"/>
      <c r="D84" s="290"/>
      <c r="E84" s="290"/>
      <c r="F84" s="290"/>
      <c r="G84" s="290"/>
      <c r="H84" s="1"/>
      <c r="I84" s="79"/>
      <c r="J84" s="75"/>
      <c r="K84" s="75"/>
      <c r="L84" s="70"/>
      <c r="M84" s="1"/>
      <c r="N84" s="1"/>
      <c r="O84" s="33"/>
      <c r="P84" s="70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8" x14ac:dyDescent="0.3">
      <c r="A85" s="1"/>
      <c r="B85" s="28">
        <v>3</v>
      </c>
      <c r="C85" s="289" t="s">
        <v>222</v>
      </c>
      <c r="D85" s="289"/>
      <c r="E85" s="289"/>
      <c r="F85" s="289"/>
      <c r="G85" s="289"/>
      <c r="H85" s="51"/>
      <c r="I85" s="53"/>
      <c r="J85" s="51"/>
      <c r="K85" s="78"/>
      <c r="L85" s="70"/>
      <c r="M85" s="1"/>
      <c r="N85" s="1"/>
      <c r="O85" s="33"/>
      <c r="P85" s="5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2" x14ac:dyDescent="0.3">
      <c r="A86" s="1"/>
      <c r="B86" s="80"/>
      <c r="C86" s="290" t="s">
        <v>223</v>
      </c>
      <c r="D86" s="290"/>
      <c r="E86" s="290"/>
      <c r="F86" s="290"/>
      <c r="G86" s="290"/>
      <c r="H86" s="30" t="s">
        <v>224</v>
      </c>
      <c r="I86" s="30" t="s">
        <v>30</v>
      </c>
      <c r="J86" s="81">
        <v>1.1000000000000001</v>
      </c>
      <c r="K86" s="56"/>
      <c r="L86" s="1"/>
      <c r="M86" s="309" t="s">
        <v>225</v>
      </c>
      <c r="N86" s="309"/>
      <c r="O86" s="33"/>
      <c r="P86" s="8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2" x14ac:dyDescent="0.3">
      <c r="A87" s="1"/>
      <c r="B87" s="80"/>
      <c r="C87" s="290" t="s">
        <v>226</v>
      </c>
      <c r="D87" s="290"/>
      <c r="E87" s="290"/>
      <c r="F87" s="290"/>
      <c r="G87" s="290"/>
      <c r="H87" s="30" t="s">
        <v>227</v>
      </c>
      <c r="I87" s="30" t="s">
        <v>30</v>
      </c>
      <c r="J87" s="81">
        <v>1.25</v>
      </c>
      <c r="K87" s="56"/>
      <c r="L87" s="207" t="s">
        <v>556</v>
      </c>
      <c r="M87" s="309"/>
      <c r="N87" s="309"/>
      <c r="O87" s="33"/>
      <c r="P87" s="5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8" x14ac:dyDescent="0.3">
      <c r="A88" s="1"/>
      <c r="B88" s="80"/>
      <c r="C88" s="290" t="s">
        <v>228</v>
      </c>
      <c r="D88" s="290"/>
      <c r="E88" s="290"/>
      <c r="F88" s="290"/>
      <c r="G88" s="290"/>
      <c r="H88" s="30" t="s">
        <v>229</v>
      </c>
      <c r="I88" s="30" t="s">
        <v>30</v>
      </c>
      <c r="J88" s="81">
        <v>1.25</v>
      </c>
      <c r="K88" s="56"/>
      <c r="L88" s="210" t="s">
        <v>557</v>
      </c>
      <c r="M88" s="1"/>
      <c r="N88" s="1"/>
      <c r="O88" s="33"/>
      <c r="P88" s="5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8" x14ac:dyDescent="0.3">
      <c r="A89" s="1"/>
      <c r="B89" s="80"/>
      <c r="C89" s="290" t="s">
        <v>230</v>
      </c>
      <c r="D89" s="290"/>
      <c r="E89" s="290"/>
      <c r="F89" s="290"/>
      <c r="G89" s="290"/>
      <c r="H89" s="30" t="s">
        <v>231</v>
      </c>
      <c r="I89" s="30" t="s">
        <v>30</v>
      </c>
      <c r="J89" s="81">
        <v>1.25</v>
      </c>
      <c r="K89" s="56"/>
      <c r="L89" s="70"/>
      <c r="M89" s="1"/>
      <c r="N89" s="1"/>
      <c r="O89" s="33"/>
      <c r="P89" s="5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8" x14ac:dyDescent="0.3">
      <c r="A90" s="1"/>
      <c r="B90" s="80"/>
      <c r="C90" s="290" t="s">
        <v>232</v>
      </c>
      <c r="D90" s="290"/>
      <c r="E90" s="290"/>
      <c r="F90" s="290"/>
      <c r="G90" s="290"/>
      <c r="H90" s="30" t="s">
        <v>233</v>
      </c>
      <c r="I90" s="30" t="s">
        <v>30</v>
      </c>
      <c r="J90" s="81">
        <v>1.25</v>
      </c>
      <c r="K90" s="56"/>
      <c r="L90" s="70"/>
      <c r="M90" s="1"/>
      <c r="N90" s="1"/>
      <c r="O90" s="33"/>
      <c r="P90" s="5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 x14ac:dyDescent="0.3">
      <c r="A91" s="1"/>
      <c r="B91" s="80"/>
      <c r="C91" s="290"/>
      <c r="D91" s="290"/>
      <c r="E91" s="290"/>
      <c r="F91" s="290"/>
      <c r="G91" s="290"/>
      <c r="H91" s="51"/>
      <c r="I91" s="53"/>
      <c r="J91" s="51"/>
      <c r="K91" s="56"/>
      <c r="M91" s="1"/>
      <c r="N91" s="1"/>
      <c r="O91" s="33"/>
      <c r="P91" s="51"/>
      <c r="Q91" s="1"/>
      <c r="R91" s="1"/>
      <c r="S91" s="1"/>
      <c r="T91" s="1"/>
      <c r="U91" s="1"/>
      <c r="V91" s="1"/>
      <c r="W91" s="1"/>
      <c r="X91" s="1"/>
      <c r="Y91" s="35"/>
      <c r="Z91" s="30"/>
      <c r="AA91" s="33"/>
    </row>
    <row r="92" spans="1:27" ht="15" customHeight="1" x14ac:dyDescent="0.3">
      <c r="A92" s="1"/>
      <c r="B92" s="28">
        <v>4</v>
      </c>
      <c r="C92" s="289" t="s">
        <v>234</v>
      </c>
      <c r="D92" s="289"/>
      <c r="E92" s="289"/>
      <c r="F92" s="289"/>
      <c r="G92" s="289"/>
      <c r="H92" s="83"/>
      <c r="I92" s="84"/>
      <c r="J92" s="85"/>
      <c r="K92" s="86"/>
      <c r="M92" s="1"/>
      <c r="N92" s="1"/>
      <c r="O92" s="33"/>
      <c r="P92" s="51"/>
      <c r="Q92" s="1"/>
      <c r="R92" s="1"/>
      <c r="S92" s="1"/>
      <c r="T92" s="1"/>
      <c r="U92" s="1"/>
      <c r="V92" s="1"/>
      <c r="W92" s="1"/>
      <c r="X92" s="1"/>
      <c r="Y92" s="87"/>
      <c r="Z92" s="1"/>
      <c r="AA92" s="1"/>
    </row>
    <row r="93" spans="1:27" ht="15" customHeight="1" x14ac:dyDescent="0.3">
      <c r="A93" s="1"/>
      <c r="B93" s="49" t="s">
        <v>143</v>
      </c>
      <c r="C93" s="289" t="s">
        <v>235</v>
      </c>
      <c r="D93" s="289"/>
      <c r="E93" s="289"/>
      <c r="F93" s="289"/>
      <c r="G93" s="289"/>
      <c r="H93" s="83"/>
      <c r="I93" s="84"/>
      <c r="J93" s="85"/>
      <c r="K93" s="86"/>
      <c r="M93" s="1"/>
      <c r="N93" s="1"/>
      <c r="O93" s="33"/>
      <c r="P93" s="51"/>
      <c r="Q93" s="1"/>
      <c r="R93" s="1"/>
      <c r="S93" s="1"/>
      <c r="T93" s="1"/>
      <c r="U93" s="1"/>
      <c r="V93" s="1"/>
      <c r="W93" s="1"/>
      <c r="X93" s="1"/>
      <c r="Y93" s="87"/>
      <c r="Z93" s="1"/>
      <c r="AA93" s="1"/>
    </row>
    <row r="94" spans="1:27" ht="16.2" customHeight="1" x14ac:dyDescent="0.3">
      <c r="A94" s="1"/>
      <c r="B94" s="73"/>
      <c r="C94" s="290" t="s">
        <v>236</v>
      </c>
      <c r="D94" s="290"/>
      <c r="E94" s="290"/>
      <c r="F94" s="290"/>
      <c r="G94" s="290"/>
      <c r="H94" s="30" t="s">
        <v>237</v>
      </c>
      <c r="I94" s="33"/>
      <c r="J94" s="30" t="s">
        <v>453</v>
      </c>
      <c r="K94" s="88"/>
      <c r="M94" s="1"/>
      <c r="N94" s="1"/>
      <c r="O94" s="33"/>
      <c r="P94" s="51"/>
      <c r="Q94" s="1"/>
      <c r="R94" s="1"/>
      <c r="S94" s="1"/>
      <c r="T94" s="1"/>
      <c r="U94" s="1"/>
      <c r="V94" s="1"/>
      <c r="W94" s="1"/>
      <c r="X94" s="1"/>
      <c r="Y94" s="87"/>
      <c r="Z94" s="55"/>
      <c r="AA94" s="33"/>
    </row>
    <row r="95" spans="1:27" ht="16.8" customHeight="1" x14ac:dyDescent="0.3">
      <c r="A95" s="1"/>
      <c r="B95" s="73"/>
      <c r="C95" s="290"/>
      <c r="D95" s="290"/>
      <c r="E95" s="290"/>
      <c r="F95" s="290"/>
      <c r="G95" s="290"/>
      <c r="H95" s="30" t="s">
        <v>237</v>
      </c>
      <c r="I95" s="30" t="s">
        <v>30</v>
      </c>
      <c r="J95" s="89">
        <f>J8/J75</f>
        <v>43.108820099492057</v>
      </c>
      <c r="K95" s="88" t="s">
        <v>119</v>
      </c>
      <c r="M95" s="1"/>
      <c r="N95" s="1"/>
      <c r="O95" s="33"/>
      <c r="P95" s="5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8" x14ac:dyDescent="0.3">
      <c r="A96" s="1"/>
      <c r="B96" s="73"/>
      <c r="C96" s="290" t="s">
        <v>238</v>
      </c>
      <c r="D96" s="290"/>
      <c r="E96" s="290"/>
      <c r="F96" s="290"/>
      <c r="G96" s="290"/>
      <c r="H96" s="1"/>
      <c r="I96" s="33" t="s">
        <v>30</v>
      </c>
      <c r="J96" s="81">
        <f>J95/J112</f>
        <v>0.74391332908872021</v>
      </c>
      <c r="K96" s="87" t="str">
        <f>IF(J96&lt;1,"&lt; 1","&gt; 1")</f>
        <v>&lt; 1</v>
      </c>
      <c r="L96" s="286" t="s">
        <v>558</v>
      </c>
      <c r="M96" s="90"/>
      <c r="N96" s="90"/>
      <c r="O96" s="33"/>
      <c r="P96" s="70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8" x14ac:dyDescent="0.3">
      <c r="A97" s="1"/>
      <c r="B97" s="73"/>
      <c r="C97" s="290"/>
      <c r="D97" s="290"/>
      <c r="E97" s="290"/>
      <c r="F97" s="290"/>
      <c r="G97" s="290"/>
      <c r="H97" s="1"/>
      <c r="I97" s="33"/>
      <c r="J97" s="49" t="str">
        <f>IF(J112&gt;J95,"OK","NOT OK")</f>
        <v>OK</v>
      </c>
      <c r="K97" s="87"/>
      <c r="L97" s="286"/>
      <c r="M97" s="90"/>
      <c r="N97" s="90"/>
      <c r="O97" s="33"/>
      <c r="P97" s="70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8" x14ac:dyDescent="0.3">
      <c r="A98" s="1"/>
      <c r="B98" s="73"/>
      <c r="C98" s="290"/>
      <c r="D98" s="290"/>
      <c r="E98" s="290"/>
      <c r="F98" s="290"/>
      <c r="G98" s="290"/>
      <c r="H98" s="1"/>
      <c r="I98" s="79"/>
      <c r="J98" s="90"/>
      <c r="K98" s="88"/>
      <c r="L98" s="286"/>
      <c r="M98" s="1"/>
      <c r="N98" s="90"/>
      <c r="O98" s="33"/>
      <c r="P98" s="70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8" x14ac:dyDescent="0.3">
      <c r="A99" s="1"/>
      <c r="B99" s="32" t="s">
        <v>178</v>
      </c>
      <c r="C99" s="289" t="s">
        <v>239</v>
      </c>
      <c r="D99" s="289"/>
      <c r="E99" s="289"/>
      <c r="F99" s="289"/>
      <c r="G99" s="289"/>
      <c r="H99" s="30"/>
      <c r="I99" s="32"/>
      <c r="J99" s="81"/>
      <c r="K99" s="87"/>
      <c r="L99" s="1"/>
      <c r="M99" s="303" t="s">
        <v>240</v>
      </c>
      <c r="N99" s="303"/>
      <c r="O99" s="33"/>
      <c r="P99" s="70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8" x14ac:dyDescent="0.3">
      <c r="A100" s="1"/>
      <c r="B100" s="34"/>
      <c r="C100" s="290" t="s">
        <v>241</v>
      </c>
      <c r="D100" s="290"/>
      <c r="E100" s="290"/>
      <c r="F100" s="290"/>
      <c r="G100" s="290"/>
      <c r="H100" s="30" t="s">
        <v>242</v>
      </c>
      <c r="I100" s="32" t="s">
        <v>30</v>
      </c>
      <c r="J100" s="30" t="s">
        <v>243</v>
      </c>
      <c r="K100" s="87"/>
      <c r="L100" s="55"/>
      <c r="M100" s="55"/>
      <c r="N100" s="55"/>
      <c r="O100" s="33"/>
      <c r="P100" s="70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8" x14ac:dyDescent="0.3">
      <c r="A101" s="1"/>
      <c r="B101" s="34"/>
      <c r="C101" s="290" t="s">
        <v>244</v>
      </c>
      <c r="D101" s="290"/>
      <c r="E101" s="290"/>
      <c r="F101" s="290"/>
      <c r="G101" s="290"/>
      <c r="H101" s="30" t="s">
        <v>245</v>
      </c>
      <c r="I101" s="32" t="s">
        <v>30</v>
      </c>
      <c r="J101" s="30" t="s">
        <v>246</v>
      </c>
      <c r="K101" s="32" t="str">
        <f>IF(J101&lt;L101,"&lt;","&gt;")</f>
        <v>&lt;</v>
      </c>
      <c r="L101" s="311" t="s">
        <v>247</v>
      </c>
      <c r="M101" s="311"/>
      <c r="N101" s="87"/>
      <c r="O101" s="33"/>
      <c r="P101" s="7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8" x14ac:dyDescent="0.3">
      <c r="A102" s="1"/>
      <c r="B102" s="34"/>
      <c r="C102" s="290"/>
      <c r="D102" s="290"/>
      <c r="E102" s="290"/>
      <c r="F102" s="290"/>
      <c r="G102" s="290"/>
      <c r="H102" s="30"/>
      <c r="I102" s="32" t="s">
        <v>30</v>
      </c>
      <c r="J102" s="81">
        <f>0.9*J69*J81/1000</f>
        <v>112.91637979238578</v>
      </c>
      <c r="K102" s="32" t="str">
        <f>IF(J102&lt;L102,"&lt;","&gt;")</f>
        <v>&lt;</v>
      </c>
      <c r="L102" s="81">
        <f>J70*J80*(J89/J86)/1000</f>
        <v>146.22685805799762</v>
      </c>
      <c r="M102" s="55" t="s">
        <v>119</v>
      </c>
      <c r="N102" s="55"/>
      <c r="O102" s="33"/>
      <c r="P102" s="70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8" x14ac:dyDescent="0.3">
      <c r="A103" s="1"/>
      <c r="B103" s="34"/>
      <c r="C103" s="290"/>
      <c r="D103" s="290"/>
      <c r="E103" s="290"/>
      <c r="F103" s="290"/>
      <c r="G103" s="290"/>
      <c r="H103" s="30" t="s">
        <v>245</v>
      </c>
      <c r="I103" s="32" t="s">
        <v>30</v>
      </c>
      <c r="J103" s="81">
        <f>MIN(J102,L102)</f>
        <v>112.91637979238578</v>
      </c>
      <c r="K103" s="87" t="s">
        <v>119</v>
      </c>
      <c r="L103" s="81"/>
      <c r="M103" s="55"/>
      <c r="N103" s="55"/>
      <c r="O103" s="33"/>
      <c r="P103" s="70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7.399999999999999" thickBot="1" x14ac:dyDescent="0.35">
      <c r="A104" s="1"/>
      <c r="B104" s="34"/>
      <c r="C104" s="290"/>
      <c r="D104" s="290"/>
      <c r="E104" s="290"/>
      <c r="F104" s="290"/>
      <c r="G104" s="290"/>
      <c r="H104" s="30"/>
      <c r="I104" s="32"/>
      <c r="J104" s="81"/>
      <c r="K104" s="87"/>
      <c r="L104" s="286" t="s">
        <v>559</v>
      </c>
      <c r="M104" s="55"/>
      <c r="N104" s="55"/>
      <c r="O104" s="33"/>
      <c r="P104" s="70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7.399999999999999" thickBot="1" x14ac:dyDescent="0.35">
      <c r="A105" s="1"/>
      <c r="B105" s="32"/>
      <c r="C105" s="312" t="s">
        <v>241</v>
      </c>
      <c r="D105" s="313"/>
      <c r="E105" s="313"/>
      <c r="F105" s="313"/>
      <c r="G105" s="313"/>
      <c r="H105" s="91" t="s">
        <v>248</v>
      </c>
      <c r="I105" s="91" t="s">
        <v>30</v>
      </c>
      <c r="J105" s="92">
        <f>J103/J89</f>
        <v>90.333103833908623</v>
      </c>
      <c r="K105" s="93" t="s">
        <v>119</v>
      </c>
      <c r="L105" s="286"/>
      <c r="M105" s="33"/>
      <c r="N105" s="33"/>
      <c r="O105" s="33"/>
      <c r="P105" s="70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8" x14ac:dyDescent="0.3">
      <c r="A106" s="1"/>
      <c r="B106" s="73"/>
      <c r="C106" s="290"/>
      <c r="D106" s="290"/>
      <c r="E106" s="290"/>
      <c r="F106" s="290"/>
      <c r="G106" s="290"/>
      <c r="H106" s="1"/>
      <c r="I106" s="79"/>
      <c r="J106" s="90"/>
      <c r="K106" s="88"/>
      <c r="L106" s="286"/>
      <c r="M106" s="1"/>
      <c r="N106" s="1"/>
      <c r="O106" s="33"/>
      <c r="P106" s="70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8" x14ac:dyDescent="0.3">
      <c r="A107" s="1"/>
      <c r="B107" s="49" t="s">
        <v>188</v>
      </c>
      <c r="C107" s="289" t="s">
        <v>249</v>
      </c>
      <c r="D107" s="289"/>
      <c r="E107" s="289"/>
      <c r="F107" s="289"/>
      <c r="G107" s="289"/>
      <c r="H107" s="1"/>
      <c r="I107" s="79"/>
      <c r="J107" s="90"/>
      <c r="K107" s="88"/>
      <c r="L107" s="1"/>
      <c r="M107" s="303" t="s">
        <v>250</v>
      </c>
      <c r="N107" s="303"/>
      <c r="O107" s="33"/>
      <c r="P107" s="70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2" x14ac:dyDescent="0.3">
      <c r="A108" s="1"/>
      <c r="B108" s="73"/>
      <c r="C108" s="290" t="s">
        <v>251</v>
      </c>
      <c r="D108" s="290"/>
      <c r="E108" s="290"/>
      <c r="F108" s="290"/>
      <c r="G108" s="290"/>
      <c r="H108" s="30" t="s">
        <v>252</v>
      </c>
      <c r="I108" s="79" t="s">
        <v>30</v>
      </c>
      <c r="J108" s="40">
        <f>J95</f>
        <v>43.108820099492057</v>
      </c>
      <c r="K108" s="88"/>
      <c r="L108" s="94"/>
      <c r="M108" s="94"/>
      <c r="N108" s="94"/>
      <c r="O108" s="3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2" x14ac:dyDescent="0.3">
      <c r="A109" s="1"/>
      <c r="B109" s="73"/>
      <c r="C109" s="290" t="s">
        <v>253</v>
      </c>
      <c r="D109" s="290"/>
      <c r="E109" s="290"/>
      <c r="F109" s="290"/>
      <c r="G109" s="290"/>
      <c r="H109" s="30" t="s">
        <v>254</v>
      </c>
      <c r="I109" s="33" t="s">
        <v>30</v>
      </c>
      <c r="J109" s="285" t="s">
        <v>255</v>
      </c>
      <c r="K109" s="285"/>
      <c r="L109" s="39"/>
      <c r="M109" s="1"/>
      <c r="N109" s="1"/>
      <c r="O109" s="3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3">
      <c r="A110" s="1"/>
      <c r="B110" s="73"/>
      <c r="C110" s="290"/>
      <c r="D110" s="290"/>
      <c r="E110" s="290"/>
      <c r="F110" s="290"/>
      <c r="G110" s="290"/>
      <c r="H110" s="30"/>
      <c r="I110" s="33" t="s">
        <v>30</v>
      </c>
      <c r="J110" s="40">
        <f>((J69/SQRT(3))*((J76*J81)+(J78*J80)))/1000</f>
        <v>72.435891410057721</v>
      </c>
      <c r="K110" s="56" t="s">
        <v>119</v>
      </c>
      <c r="L110" s="94"/>
      <c r="M110" s="65"/>
      <c r="N110" s="65"/>
      <c r="O110" s="3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2" x14ac:dyDescent="0.3">
      <c r="A111" s="1"/>
      <c r="B111" s="73"/>
      <c r="C111" s="290" t="s">
        <v>256</v>
      </c>
      <c r="D111" s="290"/>
      <c r="E111" s="290"/>
      <c r="F111" s="290"/>
      <c r="G111" s="290"/>
      <c r="H111" s="30" t="s">
        <v>257</v>
      </c>
      <c r="I111" s="33" t="s">
        <v>30</v>
      </c>
      <c r="J111" s="30" t="s">
        <v>258</v>
      </c>
      <c r="K111" s="56"/>
      <c r="L111" s="39"/>
      <c r="M111" s="39"/>
      <c r="N111" s="39"/>
      <c r="O111" s="3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2" x14ac:dyDescent="0.3">
      <c r="A112" s="1"/>
      <c r="B112" s="73"/>
      <c r="C112" s="290"/>
      <c r="D112" s="290"/>
      <c r="E112" s="290"/>
      <c r="F112" s="290"/>
      <c r="G112" s="290"/>
      <c r="H112" s="30" t="s">
        <v>257</v>
      </c>
      <c r="I112" s="33" t="s">
        <v>30</v>
      </c>
      <c r="J112" s="40">
        <f>J110/J89</f>
        <v>57.94871312804618</v>
      </c>
      <c r="K112" s="56" t="s">
        <v>119</v>
      </c>
      <c r="L112" s="1"/>
      <c r="M112" s="90"/>
      <c r="N112" s="90"/>
      <c r="O112" s="3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3">
      <c r="A113" s="1"/>
      <c r="B113" s="73"/>
      <c r="C113" s="290"/>
      <c r="D113" s="290"/>
      <c r="E113" s="290"/>
      <c r="F113" s="290"/>
      <c r="G113" s="290"/>
      <c r="H113" s="1"/>
      <c r="I113" s="33"/>
      <c r="J113" s="88"/>
      <c r="K113" s="1"/>
      <c r="L113" s="90"/>
      <c r="M113" s="90"/>
      <c r="N113" s="90"/>
      <c r="O113" s="3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2" x14ac:dyDescent="0.3">
      <c r="A114" s="1"/>
      <c r="B114" s="73"/>
      <c r="C114" s="305" t="s">
        <v>256</v>
      </c>
      <c r="D114" s="305"/>
      <c r="E114" s="305"/>
      <c r="F114" s="305"/>
      <c r="G114" s="305"/>
      <c r="H114" s="32" t="s">
        <v>259</v>
      </c>
      <c r="I114" s="32" t="s">
        <v>30</v>
      </c>
      <c r="J114" s="95">
        <f>J112</f>
        <v>57.94871312804618</v>
      </c>
      <c r="K114" s="96" t="s">
        <v>119</v>
      </c>
      <c r="L114" s="90"/>
      <c r="M114" s="90"/>
      <c r="N114" s="90"/>
      <c r="O114" s="3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3">
      <c r="A115" s="1"/>
      <c r="B115" s="73"/>
      <c r="C115" s="290"/>
      <c r="D115" s="290"/>
      <c r="E115" s="290"/>
      <c r="F115" s="290"/>
      <c r="G115" s="290"/>
      <c r="H115" s="1"/>
      <c r="I115" s="33"/>
      <c r="J115" s="88"/>
      <c r="K115" s="1"/>
      <c r="L115" s="1"/>
      <c r="M115" s="1"/>
      <c r="N115" s="90"/>
      <c r="O115" s="3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2" x14ac:dyDescent="0.3">
      <c r="A116" s="1"/>
      <c r="B116" s="49" t="s">
        <v>260</v>
      </c>
      <c r="C116" s="289" t="s">
        <v>261</v>
      </c>
      <c r="D116" s="289"/>
      <c r="E116" s="289"/>
      <c r="F116" s="289"/>
      <c r="G116" s="289"/>
      <c r="H116" s="30"/>
      <c r="I116" s="30"/>
      <c r="J116" s="81"/>
      <c r="K116" s="87"/>
      <c r="L116" s="1"/>
      <c r="M116" s="303" t="s">
        <v>262</v>
      </c>
      <c r="N116" s="303"/>
      <c r="O116" s="3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2" x14ac:dyDescent="0.3">
      <c r="A117" s="1"/>
      <c r="B117" s="32"/>
      <c r="C117" s="290" t="s">
        <v>263</v>
      </c>
      <c r="D117" s="290"/>
      <c r="E117" s="290"/>
      <c r="F117" s="290"/>
      <c r="G117" s="290"/>
      <c r="H117" s="30" t="s">
        <v>264</v>
      </c>
      <c r="I117" s="30" t="s">
        <v>30</v>
      </c>
      <c r="J117" s="30" t="s">
        <v>265</v>
      </c>
      <c r="K117" s="87"/>
      <c r="L117" s="55"/>
      <c r="M117" s="33"/>
      <c r="N117" s="90"/>
      <c r="O117" s="3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2" x14ac:dyDescent="0.3">
      <c r="A118" s="1"/>
      <c r="B118" s="32"/>
      <c r="C118" s="290" t="s">
        <v>266</v>
      </c>
      <c r="D118" s="290"/>
      <c r="E118" s="290"/>
      <c r="F118" s="290"/>
      <c r="G118" s="290"/>
      <c r="H118" s="30" t="s">
        <v>267</v>
      </c>
      <c r="I118" s="30" t="s">
        <v>30</v>
      </c>
      <c r="J118" s="285" t="s">
        <v>268</v>
      </c>
      <c r="K118" s="285"/>
      <c r="L118" s="55"/>
      <c r="M118" s="33"/>
      <c r="N118" s="90"/>
      <c r="O118" s="3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2" x14ac:dyDescent="0.3">
      <c r="A119" s="1"/>
      <c r="B119" s="32"/>
      <c r="C119" s="290"/>
      <c r="D119" s="290"/>
      <c r="E119" s="290"/>
      <c r="F119" s="290"/>
      <c r="G119" s="290"/>
      <c r="H119" s="30" t="s">
        <v>269</v>
      </c>
      <c r="I119" s="30" t="s">
        <v>30</v>
      </c>
      <c r="J119" s="285" t="s">
        <v>270</v>
      </c>
      <c r="K119" s="285"/>
      <c r="L119" s="285"/>
      <c r="M119" s="33"/>
      <c r="N119" s="90"/>
      <c r="O119" s="3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3">
      <c r="A120" s="1"/>
      <c r="B120" s="32"/>
      <c r="C120" s="290"/>
      <c r="D120" s="290"/>
      <c r="E120" s="290"/>
      <c r="F120" s="290"/>
      <c r="G120" s="290"/>
      <c r="H120" s="30"/>
      <c r="I120" s="30" t="s">
        <v>30</v>
      </c>
      <c r="J120" s="81">
        <f>MIN(J83/(3*J72),J82/(3*J72)-0.25,J69/J70,1)</f>
        <v>0.7407407407407407</v>
      </c>
      <c r="K120" s="87"/>
      <c r="L120" s="55"/>
      <c r="M120" s="33"/>
      <c r="N120" s="90"/>
      <c r="O120" s="3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2" x14ac:dyDescent="0.3">
      <c r="A121" s="1"/>
      <c r="B121" s="32"/>
      <c r="C121" s="290"/>
      <c r="D121" s="290"/>
      <c r="E121" s="290"/>
      <c r="F121" s="290"/>
      <c r="G121" s="290"/>
      <c r="H121" s="30" t="s">
        <v>267</v>
      </c>
      <c r="I121" s="30" t="s">
        <v>30</v>
      </c>
      <c r="J121" s="81">
        <f>2.5*J120*J71*J65*J63/1000</f>
        <v>290.37037037037032</v>
      </c>
      <c r="K121" s="87" t="s">
        <v>119</v>
      </c>
      <c r="L121" s="55"/>
      <c r="M121" s="33"/>
      <c r="N121" s="90"/>
      <c r="O121" s="3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3">
      <c r="A122" s="1"/>
      <c r="B122" s="32"/>
      <c r="C122" s="290"/>
      <c r="D122" s="290"/>
      <c r="E122" s="290"/>
      <c r="F122" s="290"/>
      <c r="G122" s="290"/>
      <c r="H122" s="30"/>
      <c r="I122" s="30"/>
      <c r="J122" s="81"/>
      <c r="K122" s="87"/>
      <c r="L122" s="55"/>
      <c r="M122" s="33"/>
      <c r="N122" s="90"/>
      <c r="O122" s="3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2" x14ac:dyDescent="0.3">
      <c r="A123" s="1"/>
      <c r="B123" s="32"/>
      <c r="C123" s="305" t="s">
        <v>263</v>
      </c>
      <c r="D123" s="305"/>
      <c r="E123" s="305"/>
      <c r="F123" s="305"/>
      <c r="G123" s="305"/>
      <c r="H123" s="32" t="s">
        <v>271</v>
      </c>
      <c r="I123" s="32" t="s">
        <v>30</v>
      </c>
      <c r="J123" s="95">
        <f>J121/J89</f>
        <v>232.29629629629625</v>
      </c>
      <c r="K123" s="96" t="s">
        <v>119</v>
      </c>
      <c r="L123" s="55"/>
      <c r="M123" s="33"/>
      <c r="N123" s="90"/>
      <c r="O123" s="3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6" thickBot="1" x14ac:dyDescent="0.35">
      <c r="A124" s="1"/>
      <c r="B124" s="32"/>
      <c r="C124" s="290"/>
      <c r="D124" s="290"/>
      <c r="E124" s="290"/>
      <c r="F124" s="290"/>
      <c r="G124" s="290"/>
      <c r="H124" s="30"/>
      <c r="I124" s="30"/>
      <c r="J124" s="81"/>
      <c r="K124" s="87"/>
      <c r="L124" s="1"/>
      <c r="M124" s="1"/>
      <c r="N124" s="90"/>
      <c r="O124" s="3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8" thickBot="1" x14ac:dyDescent="0.35">
      <c r="A125" s="1"/>
      <c r="B125" s="32"/>
      <c r="C125" s="312" t="s">
        <v>272</v>
      </c>
      <c r="D125" s="313"/>
      <c r="E125" s="313"/>
      <c r="F125" s="313"/>
      <c r="G125" s="313"/>
      <c r="H125" s="91" t="s">
        <v>273</v>
      </c>
      <c r="I125" s="91" t="s">
        <v>30</v>
      </c>
      <c r="J125" s="92">
        <f>MIN(J114,J123)</f>
        <v>57.94871312804618</v>
      </c>
      <c r="K125" s="93" t="s">
        <v>119</v>
      </c>
      <c r="L125" s="287" t="s">
        <v>560</v>
      </c>
      <c r="M125" s="303" t="s">
        <v>274</v>
      </c>
      <c r="N125" s="303"/>
      <c r="O125" s="3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3">
      <c r="A126" s="1"/>
      <c r="B126" s="32"/>
      <c r="C126" s="290"/>
      <c r="D126" s="290"/>
      <c r="E126" s="290"/>
      <c r="F126" s="290"/>
      <c r="G126" s="290"/>
      <c r="H126" s="30"/>
      <c r="I126" s="30"/>
      <c r="J126" s="81"/>
      <c r="K126" s="87"/>
      <c r="L126" s="287"/>
      <c r="M126" s="33"/>
      <c r="N126" s="90"/>
      <c r="O126" s="3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2" x14ac:dyDescent="0.3">
      <c r="A127" s="1"/>
      <c r="B127" s="34"/>
      <c r="C127" s="290" t="s">
        <v>275</v>
      </c>
      <c r="D127" s="290"/>
      <c r="E127" s="290"/>
      <c r="F127" s="290"/>
      <c r="G127" s="290"/>
      <c r="H127" s="30" t="s">
        <v>276</v>
      </c>
      <c r="I127" s="32" t="s">
        <v>30</v>
      </c>
      <c r="J127" s="81">
        <f>J95/J125</f>
        <v>0.74391332908872021</v>
      </c>
      <c r="K127" s="87" t="str">
        <f>IF(J127&lt;1,"&lt; 1","&gt; 1")</f>
        <v>&lt; 1</v>
      </c>
      <c r="L127" s="287"/>
      <c r="M127" s="55"/>
      <c r="N127" s="90"/>
      <c r="O127" s="3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3">
      <c r="A128" s="1"/>
      <c r="B128" s="34"/>
      <c r="C128" s="290"/>
      <c r="D128" s="290"/>
      <c r="E128" s="290"/>
      <c r="F128" s="290"/>
      <c r="G128" s="290"/>
      <c r="H128" s="30"/>
      <c r="I128" s="32"/>
      <c r="J128" s="49" t="str">
        <f>IF(J95&lt;J125,"OK","NOT OK")</f>
        <v>OK</v>
      </c>
      <c r="K128" s="87"/>
      <c r="L128" s="287"/>
      <c r="M128" s="55"/>
      <c r="N128" s="90"/>
      <c r="O128" s="3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3">
      <c r="A129" s="1"/>
      <c r="B129" s="34"/>
      <c r="C129" s="314" t="s">
        <v>585</v>
      </c>
      <c r="D129" s="314"/>
      <c r="E129" s="314"/>
      <c r="F129" s="314"/>
      <c r="G129" s="314"/>
      <c r="H129" s="30"/>
      <c r="I129" s="32"/>
      <c r="J129" s="81"/>
      <c r="K129" s="87"/>
      <c r="L129" s="55"/>
      <c r="M129" s="55"/>
      <c r="N129" s="90"/>
      <c r="O129" s="3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3">
      <c r="A130" s="1"/>
      <c r="B130" s="49" t="s">
        <v>277</v>
      </c>
      <c r="C130" s="289" t="s">
        <v>278</v>
      </c>
      <c r="D130" s="289"/>
      <c r="E130" s="289"/>
      <c r="F130" s="289"/>
      <c r="G130" s="289"/>
      <c r="H130" s="33"/>
      <c r="I130" s="33"/>
      <c r="J130" s="33"/>
      <c r="K130" s="1"/>
      <c r="L130" s="33"/>
      <c r="M130" s="33"/>
      <c r="N130" s="33"/>
      <c r="O130" s="3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2" x14ac:dyDescent="0.3">
      <c r="A131" s="1"/>
      <c r="B131" s="1"/>
      <c r="C131" s="290" t="s">
        <v>279</v>
      </c>
      <c r="D131" s="290"/>
      <c r="E131" s="290"/>
      <c r="F131" s="290"/>
      <c r="G131" s="290"/>
      <c r="H131" s="33" t="s">
        <v>280</v>
      </c>
      <c r="I131" s="33" t="s">
        <v>30</v>
      </c>
      <c r="J131" s="97">
        <f>J36*J55/1000000</f>
        <v>0.52200000000000002</v>
      </c>
      <c r="K131" s="1" t="s">
        <v>281</v>
      </c>
      <c r="L131" s="33" t="s">
        <v>282</v>
      </c>
      <c r="M131" s="33"/>
      <c r="N131" s="33"/>
      <c r="O131" s="33"/>
      <c r="P131" s="1"/>
      <c r="Q131" s="315" t="s">
        <v>283</v>
      </c>
      <c r="R131" s="315"/>
      <c r="S131" s="315"/>
      <c r="T131" s="1" t="s">
        <v>284</v>
      </c>
      <c r="U131" s="63">
        <v>50</v>
      </c>
      <c r="V131" s="1"/>
      <c r="W131" s="1"/>
      <c r="X131" s="1"/>
      <c r="Y131" s="1"/>
      <c r="Z131" s="1"/>
      <c r="AA131" s="1"/>
    </row>
    <row r="132" spans="1:27" ht="16.2" x14ac:dyDescent="0.3">
      <c r="A132" s="1"/>
      <c r="B132" s="1"/>
      <c r="C132" s="290" t="s">
        <v>285</v>
      </c>
      <c r="D132" s="290"/>
      <c r="E132" s="290"/>
      <c r="F132" s="290"/>
      <c r="G132" s="290"/>
      <c r="H132" s="33" t="s">
        <v>286</v>
      </c>
      <c r="I132" s="33" t="s">
        <v>30</v>
      </c>
      <c r="J132" s="98">
        <f>U131*U132*U133*U134</f>
        <v>54</v>
      </c>
      <c r="K132" s="1" t="s">
        <v>287</v>
      </c>
      <c r="L132" s="211" t="s">
        <v>561</v>
      </c>
      <c r="M132" s="33"/>
      <c r="N132" s="33"/>
      <c r="O132" s="33"/>
      <c r="P132" s="1"/>
      <c r="Q132" s="315" t="s">
        <v>288</v>
      </c>
      <c r="R132" s="315"/>
      <c r="S132" s="315"/>
      <c r="T132" s="1" t="s">
        <v>289</v>
      </c>
      <c r="U132" s="54">
        <v>1</v>
      </c>
      <c r="V132" s="1"/>
      <c r="W132" s="1"/>
      <c r="X132" s="1"/>
      <c r="Y132" s="1"/>
      <c r="Z132" s="1"/>
      <c r="AA132" s="1"/>
    </row>
    <row r="133" spans="1:27" ht="16.2" x14ac:dyDescent="0.3">
      <c r="A133" s="1"/>
      <c r="B133" s="1"/>
      <c r="C133" s="290"/>
      <c r="D133" s="290"/>
      <c r="E133" s="290"/>
      <c r="F133" s="290"/>
      <c r="G133" s="290"/>
      <c r="H133" s="33" t="s">
        <v>290</v>
      </c>
      <c r="I133" s="33" t="s">
        <v>30</v>
      </c>
      <c r="J133" s="97">
        <f>J132*(J36/1000)</f>
        <v>9.7199999999999989</v>
      </c>
      <c r="K133" s="1" t="s">
        <v>291</v>
      </c>
      <c r="L133" s="33"/>
      <c r="M133" s="33"/>
      <c r="N133" s="33"/>
      <c r="O133" s="33"/>
      <c r="P133" s="1"/>
      <c r="Q133" s="315"/>
      <c r="R133" s="315"/>
      <c r="S133" s="315"/>
      <c r="T133" s="1" t="s">
        <v>292</v>
      </c>
      <c r="U133" s="54">
        <v>1.08</v>
      </c>
      <c r="V133" s="1"/>
      <c r="W133" s="1"/>
      <c r="X133" s="1"/>
      <c r="Y133" s="1"/>
      <c r="Z133" s="1"/>
      <c r="AA133" s="1"/>
    </row>
    <row r="134" spans="1:27" ht="16.2" x14ac:dyDescent="0.3">
      <c r="A134" s="1"/>
      <c r="B134" s="1"/>
      <c r="C134" s="290" t="s">
        <v>293</v>
      </c>
      <c r="D134" s="290"/>
      <c r="E134" s="290"/>
      <c r="F134" s="290"/>
      <c r="G134" s="290"/>
      <c r="H134" s="211" t="s">
        <v>294</v>
      </c>
      <c r="I134" s="33" t="s">
        <v>30</v>
      </c>
      <c r="J134" s="97">
        <f>J55/J36</f>
        <v>16.111111111111111</v>
      </c>
      <c r="K134" s="1"/>
      <c r="L134" s="33"/>
      <c r="M134" s="33"/>
      <c r="N134" s="33"/>
      <c r="O134" s="33"/>
      <c r="P134" s="1"/>
      <c r="Q134" s="315"/>
      <c r="R134" s="315"/>
      <c r="S134" s="315"/>
      <c r="T134" s="1" t="s">
        <v>295</v>
      </c>
      <c r="U134" s="54">
        <v>1</v>
      </c>
      <c r="V134" s="1"/>
      <c r="W134" s="1"/>
      <c r="X134" s="1"/>
      <c r="Y134" s="1"/>
      <c r="Z134" s="1"/>
      <c r="AA134" s="1"/>
    </row>
    <row r="135" spans="1:27" ht="16.2" x14ac:dyDescent="0.3">
      <c r="A135" s="1"/>
      <c r="B135" s="1"/>
      <c r="C135" s="290" t="s">
        <v>296</v>
      </c>
      <c r="D135" s="290"/>
      <c r="E135" s="290"/>
      <c r="F135" s="290"/>
      <c r="G135" s="290"/>
      <c r="H135" s="33" t="s">
        <v>297</v>
      </c>
      <c r="I135" s="33" t="s">
        <v>30</v>
      </c>
      <c r="J135" s="99">
        <v>1</v>
      </c>
      <c r="K135" s="1"/>
      <c r="L135" s="172"/>
      <c r="M135" s="316" t="s">
        <v>298</v>
      </c>
      <c r="N135" s="316"/>
      <c r="O135" s="33"/>
      <c r="P135" s="1"/>
      <c r="Q135" s="56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2" x14ac:dyDescent="0.3">
      <c r="A136" s="1"/>
      <c r="B136" s="1"/>
      <c r="C136" s="317" t="s">
        <v>466</v>
      </c>
      <c r="D136" s="317"/>
      <c r="E136" s="317"/>
      <c r="F136" s="317"/>
      <c r="G136" s="317"/>
      <c r="H136" s="317"/>
      <c r="I136" s="317"/>
      <c r="J136" s="317"/>
      <c r="K136" s="317"/>
      <c r="L136" s="33"/>
      <c r="M136" s="316"/>
      <c r="N136" s="316"/>
      <c r="O136" s="3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2" x14ac:dyDescent="0.3">
      <c r="A137" s="1"/>
      <c r="B137" s="1"/>
      <c r="C137" s="290"/>
      <c r="D137" s="290"/>
      <c r="E137" s="290"/>
      <c r="F137" s="290"/>
      <c r="G137" s="290"/>
      <c r="H137" s="33" t="s">
        <v>299</v>
      </c>
      <c r="I137" s="33" t="s">
        <v>30</v>
      </c>
      <c r="J137" s="97">
        <f>0.6*J132*J132/1000</f>
        <v>1.7495999999999998</v>
      </c>
      <c r="K137" s="1" t="s">
        <v>300</v>
      </c>
      <c r="L137" s="33" t="s">
        <v>301</v>
      </c>
      <c r="M137" s="33"/>
      <c r="N137" s="33"/>
      <c r="O137" s="3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2" x14ac:dyDescent="0.3">
      <c r="A138" s="1"/>
      <c r="B138" s="1"/>
      <c r="C138" s="290" t="s">
        <v>302</v>
      </c>
      <c r="D138" s="290"/>
      <c r="E138" s="290"/>
      <c r="F138" s="290"/>
      <c r="G138" s="290"/>
      <c r="H138" s="33" t="s">
        <v>303</v>
      </c>
      <c r="I138" s="33" t="s">
        <v>30</v>
      </c>
      <c r="J138" s="100" t="s">
        <v>304</v>
      </c>
      <c r="K138" s="1"/>
      <c r="L138" s="33"/>
      <c r="M138" s="33"/>
      <c r="N138" s="33"/>
      <c r="O138" s="3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3">
      <c r="A139" s="1"/>
      <c r="B139" s="1"/>
      <c r="C139" s="290"/>
      <c r="D139" s="290"/>
      <c r="E139" s="290"/>
      <c r="F139" s="290"/>
      <c r="G139" s="290"/>
      <c r="H139" s="33" t="s">
        <v>303</v>
      </c>
      <c r="I139" s="33" t="s">
        <v>30</v>
      </c>
      <c r="J139" s="97">
        <f>J135*J131*J137</f>
        <v>0.91329119999999997</v>
      </c>
      <c r="K139" s="1" t="s">
        <v>119</v>
      </c>
      <c r="L139" s="33"/>
      <c r="M139" s="33"/>
      <c r="N139" s="33"/>
      <c r="O139" s="3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3">
      <c r="A140" s="1"/>
      <c r="B140" s="1"/>
      <c r="C140" s="290" t="s">
        <v>305</v>
      </c>
      <c r="D140" s="290"/>
      <c r="E140" s="290"/>
      <c r="F140" s="290"/>
      <c r="G140" s="290"/>
      <c r="H140" s="33" t="s">
        <v>306</v>
      </c>
      <c r="I140" s="33" t="s">
        <v>30</v>
      </c>
      <c r="J140" s="101">
        <f>J139/(J55/1000)</f>
        <v>0.31492799999999999</v>
      </c>
      <c r="K140" s="1" t="s">
        <v>307</v>
      </c>
      <c r="L140" s="211" t="s">
        <v>308</v>
      </c>
      <c r="M140" s="33"/>
      <c r="N140" s="33"/>
      <c r="O140" s="3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2" x14ac:dyDescent="0.3">
      <c r="A141" s="1"/>
      <c r="B141" s="1"/>
      <c r="C141" s="290" t="s">
        <v>309</v>
      </c>
      <c r="D141" s="290"/>
      <c r="E141" s="290"/>
      <c r="F141" s="290"/>
      <c r="G141" s="290"/>
      <c r="H141" s="33" t="s">
        <v>310</v>
      </c>
      <c r="I141" s="33" t="s">
        <v>30</v>
      </c>
      <c r="J141" s="97">
        <f>J140*(J55/1000)^2/12</f>
        <v>0.22071204</v>
      </c>
      <c r="K141" s="1" t="s">
        <v>311</v>
      </c>
      <c r="L141" s="33" t="s">
        <v>312</v>
      </c>
      <c r="M141" s="211">
        <v>10</v>
      </c>
      <c r="N141" s="33"/>
      <c r="O141" s="3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2" x14ac:dyDescent="0.3">
      <c r="A142" s="1"/>
      <c r="B142" s="1"/>
      <c r="C142" s="290" t="s">
        <v>313</v>
      </c>
      <c r="D142" s="290"/>
      <c r="E142" s="290"/>
      <c r="F142" s="290"/>
      <c r="G142" s="290"/>
      <c r="H142" s="33" t="s">
        <v>314</v>
      </c>
      <c r="I142" s="33" t="s">
        <v>30</v>
      </c>
      <c r="J142" s="97">
        <f>J140*(J55/1000)^2/24</f>
        <v>0.11035602</v>
      </c>
      <c r="K142" s="1" t="s">
        <v>311</v>
      </c>
      <c r="L142" s="33" t="s">
        <v>315</v>
      </c>
      <c r="M142" s="211">
        <v>16</v>
      </c>
      <c r="N142" s="33"/>
      <c r="O142" s="3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2" x14ac:dyDescent="0.3">
      <c r="A143" s="1"/>
      <c r="B143" s="1"/>
      <c r="C143" s="290" t="s">
        <v>316</v>
      </c>
      <c r="D143" s="290"/>
      <c r="E143" s="290"/>
      <c r="F143" s="290"/>
      <c r="G143" s="290"/>
      <c r="H143" s="33" t="s">
        <v>317</v>
      </c>
      <c r="I143" s="33" t="s">
        <v>30</v>
      </c>
      <c r="J143" s="97">
        <f>J142/(J36/1000)</f>
        <v>0.613089</v>
      </c>
      <c r="K143" s="1" t="s">
        <v>119</v>
      </c>
      <c r="L143" s="211" t="s">
        <v>562</v>
      </c>
      <c r="M143" s="223" t="s">
        <v>581</v>
      </c>
      <c r="N143" s="33"/>
      <c r="O143" s="3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2" x14ac:dyDescent="0.3">
      <c r="A144" s="1"/>
      <c r="B144" s="1"/>
      <c r="C144" s="290" t="s">
        <v>241</v>
      </c>
      <c r="D144" s="290"/>
      <c r="E144" s="290"/>
      <c r="F144" s="290"/>
      <c r="G144" s="290"/>
      <c r="H144" s="33" t="s">
        <v>318</v>
      </c>
      <c r="I144" s="33" t="s">
        <v>30</v>
      </c>
      <c r="J144" s="97">
        <f>J105</f>
        <v>90.333103833908623</v>
      </c>
      <c r="K144" s="1" t="s">
        <v>119</v>
      </c>
      <c r="L144" s="56"/>
      <c r="M144" s="33"/>
      <c r="N144" s="33"/>
      <c r="O144" s="33"/>
      <c r="P144" s="1"/>
      <c r="Q144" s="56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3">
      <c r="A145" s="1"/>
      <c r="B145" s="1"/>
      <c r="C145" s="290"/>
      <c r="D145" s="290"/>
      <c r="E145" s="290"/>
      <c r="F145" s="290"/>
      <c r="G145" s="290"/>
      <c r="H145" s="33"/>
      <c r="I145" s="33"/>
      <c r="J145" s="97"/>
      <c r="K145" s="1"/>
      <c r="L145" s="33"/>
      <c r="M145" s="33"/>
      <c r="N145" s="33"/>
      <c r="O145" s="33"/>
      <c r="P145" s="1"/>
      <c r="Q145" s="56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3">
      <c r="A146" s="1"/>
      <c r="B146" s="1"/>
      <c r="C146" s="290" t="s">
        <v>319</v>
      </c>
      <c r="D146" s="290"/>
      <c r="E146" s="290"/>
      <c r="F146" s="290"/>
      <c r="G146" s="290"/>
      <c r="H146" s="33"/>
      <c r="I146" s="33" t="s">
        <v>30</v>
      </c>
      <c r="J146" s="97">
        <f>(J95/J112)^2+(J143/J144)^2</f>
        <v>0.55345310429803229</v>
      </c>
      <c r="K146" s="87" t="str">
        <f>IF(J146&lt;1,"&lt; 1","&gt; 1")</f>
        <v>&lt; 1</v>
      </c>
      <c r="L146" s="1"/>
      <c r="M146" s="303" t="s">
        <v>320</v>
      </c>
      <c r="N146" s="303"/>
      <c r="O146" s="33"/>
      <c r="P146" s="1"/>
      <c r="Q146" s="56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3">
      <c r="A147" s="1"/>
      <c r="B147" s="1"/>
      <c r="C147" s="290"/>
      <c r="D147" s="290"/>
      <c r="E147" s="290"/>
      <c r="F147" s="290"/>
      <c r="G147" s="290"/>
      <c r="H147" s="33"/>
      <c r="I147" s="33"/>
      <c r="J147" s="49" t="str">
        <f>IF(J146&lt;1,"OK","NOT OK")</f>
        <v>OK</v>
      </c>
      <c r="K147" s="87"/>
      <c r="L147" s="49"/>
      <c r="M147" s="1"/>
      <c r="N147" s="1"/>
      <c r="O147" s="33"/>
      <c r="P147" s="1"/>
      <c r="Q147" s="56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3">
      <c r="A148" s="1"/>
      <c r="B148" s="1"/>
      <c r="C148" s="290"/>
      <c r="D148" s="290"/>
      <c r="E148" s="290"/>
      <c r="F148" s="290"/>
      <c r="G148" s="290"/>
      <c r="H148" s="33"/>
      <c r="I148" s="33"/>
      <c r="J148" s="97"/>
      <c r="K148" s="1"/>
      <c r="L148" s="1"/>
      <c r="M148" s="1"/>
      <c r="N148" s="1"/>
      <c r="O148" s="33"/>
      <c r="P148" s="1"/>
      <c r="Q148" s="56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3">
      <c r="A149" s="3"/>
      <c r="B149" s="28">
        <v>5</v>
      </c>
      <c r="C149" s="289" t="s">
        <v>321</v>
      </c>
      <c r="D149" s="289"/>
      <c r="E149" s="289"/>
      <c r="F149" s="289"/>
      <c r="G149" s="289"/>
      <c r="H149" s="102"/>
      <c r="I149" s="33"/>
      <c r="J149" s="103"/>
      <c r="K149" s="104"/>
      <c r="L149" s="102"/>
      <c r="M149" s="102"/>
      <c r="N149" s="102"/>
      <c r="O149" s="3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x14ac:dyDescent="0.3">
      <c r="A150" s="3"/>
      <c r="B150" s="104"/>
      <c r="C150" s="290"/>
      <c r="D150" s="290"/>
      <c r="E150" s="290"/>
      <c r="F150" s="290"/>
      <c r="G150" s="290"/>
      <c r="H150" s="102"/>
      <c r="I150" s="33"/>
      <c r="J150" s="103"/>
      <c r="K150" s="104"/>
      <c r="L150" s="33"/>
      <c r="M150" s="33"/>
      <c r="N150" s="33"/>
      <c r="O150" s="3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.2" customHeight="1" x14ac:dyDescent="0.3">
      <c r="A151" s="3"/>
      <c r="B151" s="104"/>
      <c r="C151" s="290" t="s">
        <v>439</v>
      </c>
      <c r="D151" s="290"/>
      <c r="E151" s="290"/>
      <c r="F151" s="290"/>
      <c r="G151" s="290"/>
      <c r="H151" s="33" t="s">
        <v>441</v>
      </c>
      <c r="I151" s="33" t="s">
        <v>30</v>
      </c>
      <c r="J151" s="97">
        <f>J36</f>
        <v>180</v>
      </c>
      <c r="K151" s="1" t="s">
        <v>147</v>
      </c>
      <c r="L151" s="287" t="s">
        <v>563</v>
      </c>
      <c r="M151" s="287"/>
      <c r="N151" s="33"/>
      <c r="O151" s="3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.2" x14ac:dyDescent="0.3">
      <c r="A152" s="3"/>
      <c r="B152" s="104"/>
      <c r="C152" s="290" t="s">
        <v>440</v>
      </c>
      <c r="D152" s="290"/>
      <c r="E152" s="290"/>
      <c r="F152" s="290"/>
      <c r="G152" s="290"/>
      <c r="H152" s="33" t="s">
        <v>442</v>
      </c>
      <c r="I152" s="33" t="s">
        <v>30</v>
      </c>
      <c r="J152" s="97">
        <f>J37</f>
        <v>180</v>
      </c>
      <c r="K152" s="1" t="s">
        <v>147</v>
      </c>
      <c r="L152" s="287"/>
      <c r="M152" s="287"/>
      <c r="N152" s="33"/>
      <c r="O152" s="3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.2" x14ac:dyDescent="0.3">
      <c r="A153" s="3"/>
      <c r="B153" s="104"/>
      <c r="C153" s="290" t="s">
        <v>323</v>
      </c>
      <c r="D153" s="290"/>
      <c r="E153" s="290"/>
      <c r="F153" s="290"/>
      <c r="G153" s="290"/>
      <c r="H153" s="33" t="s">
        <v>324</v>
      </c>
      <c r="I153" s="33" t="s">
        <v>30</v>
      </c>
      <c r="J153" s="98">
        <f>J65</f>
        <v>20</v>
      </c>
      <c r="K153" s="1" t="s">
        <v>147</v>
      </c>
      <c r="L153" s="105"/>
      <c r="M153" s="33"/>
      <c r="N153" s="33"/>
      <c r="O153" s="3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.2" x14ac:dyDescent="0.3">
      <c r="A154" s="3"/>
      <c r="B154" s="104"/>
      <c r="C154" s="290" t="s">
        <v>464</v>
      </c>
      <c r="D154" s="290"/>
      <c r="E154" s="290"/>
      <c r="F154" s="290"/>
      <c r="G154" s="290"/>
      <c r="H154" s="33" t="s">
        <v>325</v>
      </c>
      <c r="I154" s="33" t="s">
        <v>30</v>
      </c>
      <c r="J154" s="106">
        <v>30</v>
      </c>
      <c r="K154" s="1" t="s">
        <v>147</v>
      </c>
      <c r="L154" s="287" t="s">
        <v>564</v>
      </c>
      <c r="M154" s="287"/>
      <c r="N154" s="33"/>
      <c r="O154" s="3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.2" x14ac:dyDescent="0.3">
      <c r="A155" s="3"/>
      <c r="B155" s="104"/>
      <c r="C155" s="290" t="s">
        <v>326</v>
      </c>
      <c r="D155" s="290"/>
      <c r="E155" s="290"/>
      <c r="F155" s="290"/>
      <c r="G155" s="290"/>
      <c r="H155" s="33" t="s">
        <v>327</v>
      </c>
      <c r="I155" s="33" t="s">
        <v>30</v>
      </c>
      <c r="J155" s="97">
        <f>PI()*J154^2/4</f>
        <v>706.85834705770344</v>
      </c>
      <c r="K155" s="1" t="s">
        <v>328</v>
      </c>
      <c r="L155" s="287"/>
      <c r="M155" s="287"/>
      <c r="N155" s="33"/>
      <c r="O155" s="3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x14ac:dyDescent="0.3">
      <c r="A156" s="3"/>
      <c r="B156" s="104"/>
      <c r="C156" s="290" t="s">
        <v>329</v>
      </c>
      <c r="D156" s="290"/>
      <c r="E156" s="290"/>
      <c r="F156" s="290"/>
      <c r="G156" s="290"/>
      <c r="H156" s="33"/>
      <c r="I156" s="33" t="s">
        <v>30</v>
      </c>
      <c r="J156" s="100" t="s">
        <v>330</v>
      </c>
      <c r="K156" s="1"/>
      <c r="L156" s="33"/>
      <c r="M156" s="33"/>
      <c r="N156" s="33"/>
      <c r="O156" s="3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.2" x14ac:dyDescent="0.3">
      <c r="A157" s="3"/>
      <c r="B157" s="104"/>
      <c r="C157" s="290"/>
      <c r="D157" s="290"/>
      <c r="E157" s="290"/>
      <c r="F157" s="290"/>
      <c r="G157" s="290"/>
      <c r="H157" s="33" t="s">
        <v>331</v>
      </c>
      <c r="I157" s="33" t="s">
        <v>30</v>
      </c>
      <c r="J157" s="97">
        <f>J6*1000/((J151*J152)-J155)</f>
        <v>25.873105575315336</v>
      </c>
      <c r="K157" s="1" t="s">
        <v>183</v>
      </c>
      <c r="L157" s="33"/>
      <c r="M157" s="33"/>
      <c r="N157" s="33"/>
      <c r="O157" s="3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x14ac:dyDescent="0.3">
      <c r="A158" s="3"/>
      <c r="B158" s="104"/>
      <c r="C158" s="290"/>
      <c r="D158" s="290"/>
      <c r="E158" s="290"/>
      <c r="F158" s="290"/>
      <c r="G158" s="290"/>
      <c r="H158" s="33"/>
      <c r="I158" s="33"/>
      <c r="J158" s="97"/>
      <c r="K158" s="1"/>
      <c r="L158" s="33"/>
      <c r="M158" s="33"/>
      <c r="N158" s="33"/>
      <c r="O158" s="3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6" x14ac:dyDescent="0.3">
      <c r="A159" s="3"/>
      <c r="B159" s="104"/>
      <c r="C159" s="290" t="s">
        <v>332</v>
      </c>
      <c r="D159" s="290"/>
      <c r="E159" s="290"/>
      <c r="F159" s="290"/>
      <c r="G159" s="290"/>
      <c r="H159" s="33" t="s">
        <v>333</v>
      </c>
      <c r="I159" s="33" t="s">
        <v>30</v>
      </c>
      <c r="J159" s="97">
        <f>J157</f>
        <v>25.873105575315336</v>
      </c>
      <c r="K159" s="1" t="s">
        <v>183</v>
      </c>
      <c r="L159" s="33"/>
      <c r="M159" s="33"/>
      <c r="N159" s="33"/>
      <c r="O159" s="3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x14ac:dyDescent="0.3">
      <c r="A160" s="3"/>
      <c r="B160" s="104"/>
      <c r="C160" s="290"/>
      <c r="D160" s="290"/>
      <c r="E160" s="290"/>
      <c r="F160" s="290"/>
      <c r="G160" s="290"/>
      <c r="H160" s="33"/>
      <c r="I160" s="33"/>
      <c r="J160" s="102"/>
      <c r="K160" s="104"/>
      <c r="L160" s="33"/>
      <c r="M160" s="33"/>
      <c r="N160" s="33"/>
      <c r="O160" s="3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 ht="16.2" x14ac:dyDescent="0.35">
      <c r="B161" s="107"/>
      <c r="C161" s="318" t="s">
        <v>334</v>
      </c>
      <c r="D161" s="318"/>
      <c r="E161" s="318" t="s">
        <v>335</v>
      </c>
      <c r="F161" s="318"/>
      <c r="G161" s="318"/>
      <c r="H161" s="318"/>
      <c r="I161" s="319" t="s">
        <v>336</v>
      </c>
      <c r="J161" s="320"/>
      <c r="K161" s="320"/>
      <c r="L161" s="321"/>
      <c r="M161" s="108"/>
      <c r="O161" s="33"/>
      <c r="P161" s="3"/>
      <c r="Q161" s="3"/>
      <c r="R161" s="3"/>
      <c r="S161" s="3"/>
      <c r="T161" s="3"/>
      <c r="U161" s="3"/>
      <c r="V161" s="3"/>
      <c r="W161" s="3"/>
      <c r="X161" s="109"/>
      <c r="Y161" s="109"/>
      <c r="Z161" s="110"/>
      <c r="AA161" s="111"/>
    </row>
    <row r="162" spans="2:27" ht="16.2" x14ac:dyDescent="0.35">
      <c r="B162" s="107"/>
      <c r="C162" s="274">
        <v>1</v>
      </c>
      <c r="D162" s="274"/>
      <c r="E162" s="322" t="s">
        <v>337</v>
      </c>
      <c r="F162" s="322"/>
      <c r="G162" s="322"/>
      <c r="H162" s="322"/>
      <c r="I162" s="252" t="s">
        <v>338</v>
      </c>
      <c r="J162" s="256"/>
      <c r="K162" s="256"/>
      <c r="L162" s="256"/>
      <c r="M162" s="108"/>
      <c r="O162" s="33"/>
      <c r="P162" s="3"/>
      <c r="Q162" s="3"/>
      <c r="R162" s="3"/>
      <c r="S162" s="3"/>
      <c r="T162" s="3"/>
      <c r="U162" s="3"/>
      <c r="V162" s="3"/>
      <c r="W162" s="3"/>
      <c r="X162" s="111"/>
      <c r="Y162" s="111"/>
      <c r="Z162" s="111"/>
      <c r="AA162" s="111"/>
    </row>
    <row r="163" spans="2:27" ht="16.2" x14ac:dyDescent="0.35">
      <c r="B163" s="107"/>
      <c r="C163" s="274">
        <v>2</v>
      </c>
      <c r="D163" s="274"/>
      <c r="E163" s="322" t="s">
        <v>339</v>
      </c>
      <c r="F163" s="322"/>
      <c r="G163" s="322"/>
      <c r="H163" s="322"/>
      <c r="I163" s="256"/>
      <c r="J163" s="256"/>
      <c r="K163" s="256"/>
      <c r="L163" s="256"/>
      <c r="M163" s="108"/>
      <c r="O163" s="33"/>
      <c r="P163" s="3"/>
      <c r="Q163" s="3"/>
      <c r="R163" s="3"/>
      <c r="S163" s="3"/>
      <c r="T163" s="3"/>
      <c r="U163" s="3"/>
      <c r="V163" s="3"/>
      <c r="W163" s="3"/>
      <c r="X163" s="110"/>
      <c r="Y163" s="110"/>
      <c r="Z163" s="110"/>
      <c r="AA163" s="111"/>
    </row>
    <row r="164" spans="2:27" ht="16.2" x14ac:dyDescent="0.35">
      <c r="B164" s="107"/>
      <c r="C164" s="274">
        <v>3</v>
      </c>
      <c r="D164" s="274"/>
      <c r="E164" s="322" t="s">
        <v>84</v>
      </c>
      <c r="F164" s="322"/>
      <c r="G164" s="322"/>
      <c r="H164" s="322"/>
      <c r="I164" s="256"/>
      <c r="J164" s="256"/>
      <c r="K164" s="256"/>
      <c r="L164" s="256"/>
      <c r="M164" s="108"/>
      <c r="O164" s="33"/>
      <c r="P164" s="3"/>
      <c r="Q164" s="3"/>
      <c r="R164" s="3"/>
      <c r="S164" s="3"/>
      <c r="T164" s="3"/>
      <c r="U164" s="3"/>
      <c r="V164" s="3"/>
      <c r="W164" s="3"/>
      <c r="X164" s="112"/>
      <c r="Y164" s="112"/>
      <c r="Z164" s="112"/>
      <c r="AA164" s="111"/>
    </row>
    <row r="165" spans="2:27" ht="16.2" x14ac:dyDescent="0.35">
      <c r="B165" s="107"/>
      <c r="C165" s="274">
        <v>4</v>
      </c>
      <c r="D165" s="274"/>
      <c r="E165" s="322" t="s">
        <v>340</v>
      </c>
      <c r="F165" s="322"/>
      <c r="G165" s="322"/>
      <c r="H165" s="322"/>
      <c r="I165" s="256"/>
      <c r="J165" s="256"/>
      <c r="K165" s="256"/>
      <c r="L165" s="256"/>
      <c r="M165" s="108"/>
      <c r="O165" s="33"/>
      <c r="P165" s="3"/>
      <c r="Q165" s="3"/>
      <c r="R165" s="3"/>
      <c r="S165" s="3"/>
      <c r="T165" s="3"/>
      <c r="U165" s="3"/>
      <c r="V165" s="3"/>
      <c r="W165" s="3"/>
      <c r="X165" s="112"/>
      <c r="Y165" s="112"/>
      <c r="Z165" s="112"/>
      <c r="AA165" s="111"/>
    </row>
    <row r="166" spans="2:27" ht="16.2" x14ac:dyDescent="0.35">
      <c r="B166" s="107"/>
      <c r="C166" s="107"/>
      <c r="D166" s="107"/>
      <c r="E166" s="107"/>
      <c r="F166" s="107"/>
      <c r="G166" s="107"/>
      <c r="H166" s="108"/>
      <c r="I166" s="108"/>
      <c r="J166" s="108"/>
      <c r="K166" s="56"/>
      <c r="L166" s="108"/>
      <c r="M166" s="108"/>
      <c r="O166" s="33"/>
      <c r="P166" s="3"/>
      <c r="Q166" s="3"/>
      <c r="R166" s="3"/>
      <c r="S166" s="3"/>
      <c r="T166" s="3"/>
      <c r="U166" s="3"/>
      <c r="V166" s="3"/>
      <c r="W166" s="3"/>
      <c r="X166" s="112"/>
      <c r="Y166" s="112"/>
      <c r="Z166" s="112"/>
      <c r="AA166" s="111"/>
    </row>
    <row r="167" spans="2:27" ht="16.2" x14ac:dyDescent="0.35">
      <c r="B167" s="107"/>
      <c r="C167" s="274" t="s">
        <v>341</v>
      </c>
      <c r="D167" s="274"/>
      <c r="E167" s="274"/>
      <c r="F167" s="274" t="s">
        <v>342</v>
      </c>
      <c r="G167" s="274"/>
      <c r="H167" s="274"/>
      <c r="I167" s="274" t="s">
        <v>343</v>
      </c>
      <c r="J167" s="274"/>
      <c r="K167" s="274" t="s">
        <v>344</v>
      </c>
      <c r="L167" s="274"/>
      <c r="M167" s="108"/>
      <c r="O167" s="33"/>
      <c r="P167" s="3"/>
      <c r="Q167" s="3"/>
      <c r="R167" s="3"/>
      <c r="S167" s="3"/>
      <c r="T167" s="3"/>
      <c r="U167" s="3"/>
      <c r="V167" s="3"/>
      <c r="W167" s="3"/>
      <c r="X167" s="112"/>
      <c r="Y167" s="112"/>
      <c r="Z167" s="323"/>
      <c r="AA167" s="323"/>
    </row>
    <row r="168" spans="2:27" ht="16.2" x14ac:dyDescent="0.35">
      <c r="B168" s="107"/>
      <c r="C168" s="274"/>
      <c r="D168" s="274"/>
      <c r="E168" s="274"/>
      <c r="F168" s="274"/>
      <c r="G168" s="274"/>
      <c r="H168" s="274"/>
      <c r="I168" s="274"/>
      <c r="J168" s="274"/>
      <c r="K168" s="274" t="str">
        <f>IF(C181="Cantilever",F181&amp;" mm","")</f>
        <v>- mm</v>
      </c>
      <c r="L168" s="274"/>
      <c r="M168" s="108"/>
      <c r="O168" s="33"/>
      <c r="P168" s="3"/>
      <c r="Q168" s="3"/>
      <c r="R168" s="3"/>
      <c r="S168" s="3"/>
      <c r="T168" s="3"/>
      <c r="U168" s="3"/>
      <c r="V168" s="3"/>
      <c r="W168" s="3"/>
      <c r="X168" s="112"/>
      <c r="Y168" s="112"/>
      <c r="Z168" s="323"/>
      <c r="AA168" s="323"/>
    </row>
    <row r="169" spans="2:27" ht="16.2" x14ac:dyDescent="0.35">
      <c r="B169" s="107"/>
      <c r="C169" s="274"/>
      <c r="D169" s="274"/>
      <c r="E169" s="274"/>
      <c r="F169" s="274"/>
      <c r="G169" s="274"/>
      <c r="H169" s="274"/>
      <c r="I169" s="274"/>
      <c r="J169" s="274"/>
      <c r="K169" s="274"/>
      <c r="L169" s="274"/>
      <c r="M169" s="108"/>
      <c r="O169" s="33"/>
      <c r="P169" s="3"/>
      <c r="Q169" s="3"/>
      <c r="R169" s="3"/>
      <c r="S169" s="3"/>
      <c r="T169" s="3"/>
      <c r="U169" s="3"/>
      <c r="V169" s="3"/>
      <c r="W169" s="3"/>
      <c r="X169" s="111"/>
      <c r="Y169" s="111"/>
      <c r="Z169" s="323"/>
      <c r="AA169" s="323"/>
    </row>
    <row r="170" spans="2:27" ht="16.2" x14ac:dyDescent="0.35">
      <c r="B170" s="107"/>
      <c r="C170" s="274"/>
      <c r="D170" s="274"/>
      <c r="E170" s="274"/>
      <c r="F170" s="274"/>
      <c r="G170" s="274"/>
      <c r="H170" s="274"/>
      <c r="I170" s="274"/>
      <c r="J170" s="274"/>
      <c r="K170" s="274"/>
      <c r="L170" s="274"/>
      <c r="M170" s="108"/>
      <c r="O170" s="33"/>
      <c r="P170" s="3"/>
      <c r="Q170" s="3"/>
      <c r="R170" s="3"/>
      <c r="S170" s="3"/>
      <c r="T170" s="3"/>
      <c r="U170" s="3"/>
      <c r="V170" s="3"/>
      <c r="W170" s="3"/>
      <c r="X170" s="111"/>
      <c r="Y170" s="111"/>
      <c r="Z170" s="323"/>
      <c r="AA170" s="323"/>
    </row>
    <row r="171" spans="2:27" ht="16.2" x14ac:dyDescent="0.35">
      <c r="B171" s="107"/>
      <c r="C171" s="274"/>
      <c r="D171" s="274"/>
      <c r="E171" s="274"/>
      <c r="F171" s="274"/>
      <c r="G171" s="274"/>
      <c r="H171" s="274"/>
      <c r="I171" s="274"/>
      <c r="J171" s="274"/>
      <c r="K171" s="274"/>
      <c r="L171" s="274"/>
      <c r="M171" s="108"/>
      <c r="O171" s="33"/>
      <c r="P171" s="3"/>
      <c r="Q171" s="3"/>
      <c r="R171" s="3"/>
      <c r="S171" s="3"/>
      <c r="T171" s="3"/>
      <c r="U171" s="3"/>
      <c r="V171" s="3"/>
      <c r="W171" s="3"/>
      <c r="Z171" s="323"/>
      <c r="AA171" s="323"/>
    </row>
    <row r="172" spans="2:27" ht="16.2" x14ac:dyDescent="0.35">
      <c r="B172" s="107"/>
      <c r="C172" s="274"/>
      <c r="D172" s="274"/>
      <c r="E172" s="274"/>
      <c r="F172" s="274"/>
      <c r="G172" s="274"/>
      <c r="H172" s="274"/>
      <c r="I172" s="274"/>
      <c r="J172" s="274"/>
      <c r="K172" s="274"/>
      <c r="L172" s="274"/>
      <c r="M172" s="108"/>
      <c r="O172" s="33"/>
      <c r="P172" s="3"/>
      <c r="Q172" s="3"/>
      <c r="R172" s="3"/>
      <c r="S172" s="3"/>
      <c r="T172" s="3"/>
      <c r="U172" s="3"/>
      <c r="V172" s="3"/>
      <c r="W172" s="3"/>
      <c r="Z172" s="323"/>
      <c r="AA172" s="323"/>
    </row>
    <row r="173" spans="2:27" ht="16.2" x14ac:dyDescent="0.35">
      <c r="B173" s="107"/>
      <c r="C173" s="290"/>
      <c r="D173" s="290"/>
      <c r="E173" s="290"/>
      <c r="F173" s="290"/>
      <c r="G173" s="290"/>
      <c r="H173" s="108"/>
      <c r="I173" s="108"/>
      <c r="J173" s="108"/>
      <c r="K173" s="56"/>
      <c r="L173" s="113"/>
      <c r="M173" s="108"/>
      <c r="O173" s="33"/>
      <c r="P173" s="3"/>
      <c r="Q173" s="3"/>
      <c r="R173" s="3"/>
      <c r="S173" s="3"/>
      <c r="T173" s="3"/>
      <c r="U173" s="3"/>
      <c r="V173" s="3"/>
      <c r="W173" s="3"/>
      <c r="X173" s="111"/>
      <c r="Y173" s="114"/>
      <c r="Z173" s="323"/>
      <c r="AA173" s="323"/>
    </row>
    <row r="174" spans="2:27" ht="16.8" x14ac:dyDescent="0.4">
      <c r="B174" s="107"/>
      <c r="C174" s="290" t="s">
        <v>345</v>
      </c>
      <c r="D174" s="290"/>
      <c r="E174" s="290"/>
      <c r="F174" s="290"/>
      <c r="G174" s="290"/>
      <c r="H174" s="108" t="s">
        <v>346</v>
      </c>
      <c r="I174" s="108" t="s">
        <v>30</v>
      </c>
      <c r="J174" s="115">
        <f>J64/J86</f>
        <v>300</v>
      </c>
      <c r="K174" s="35" t="s">
        <v>163</v>
      </c>
      <c r="L174" s="287" t="s">
        <v>565</v>
      </c>
      <c r="M174" s="287"/>
      <c r="O174" s="33"/>
      <c r="P174" s="3"/>
      <c r="Q174" s="3"/>
      <c r="R174" s="3"/>
      <c r="S174" s="3"/>
      <c r="T174" s="3"/>
      <c r="U174" s="3"/>
      <c r="V174" s="3"/>
      <c r="W174" s="3"/>
      <c r="X174" s="111"/>
      <c r="Y174" s="114"/>
      <c r="Z174" s="323"/>
      <c r="AA174" s="323"/>
    </row>
    <row r="175" spans="2:27" ht="16.2" customHeight="1" x14ac:dyDescent="0.35">
      <c r="B175" s="107"/>
      <c r="C175" s="290" t="s">
        <v>347</v>
      </c>
      <c r="D175" s="290"/>
      <c r="E175" s="290"/>
      <c r="F175" s="290"/>
      <c r="G175" s="290"/>
      <c r="H175" s="108" t="s">
        <v>348</v>
      </c>
      <c r="I175" s="108" t="s">
        <v>30</v>
      </c>
      <c r="J175" s="116" t="s">
        <v>349</v>
      </c>
      <c r="K175" s="56"/>
      <c r="L175" s="287"/>
      <c r="M175" s="287"/>
      <c r="O175" s="33"/>
      <c r="P175" s="3"/>
      <c r="Q175" s="3"/>
      <c r="R175" s="3"/>
      <c r="S175" s="3"/>
      <c r="T175" s="3"/>
      <c r="U175" s="3"/>
      <c r="V175" s="3"/>
      <c r="W175" s="3"/>
      <c r="X175" s="111"/>
      <c r="Y175" s="114"/>
      <c r="Z175" s="323"/>
      <c r="AA175" s="323"/>
    </row>
    <row r="176" spans="2:27" ht="16.2" x14ac:dyDescent="0.35">
      <c r="B176" s="107"/>
      <c r="C176" s="290"/>
      <c r="D176" s="290"/>
      <c r="E176" s="290"/>
      <c r="F176" s="290"/>
      <c r="G176" s="290"/>
      <c r="H176" s="108"/>
      <c r="I176" s="108"/>
      <c r="J176" s="108"/>
      <c r="K176" s="56"/>
      <c r="L176" s="324"/>
      <c r="M176" s="324"/>
      <c r="O176" s="33"/>
      <c r="X176" s="111"/>
      <c r="Y176" s="114"/>
      <c r="Z176" s="323"/>
      <c r="AA176" s="323"/>
    </row>
    <row r="177" spans="1:27" ht="15.6" x14ac:dyDescent="0.3">
      <c r="B177" s="4" t="s">
        <v>350</v>
      </c>
      <c r="C177" s="239" t="s">
        <v>351</v>
      </c>
      <c r="D177" s="239"/>
      <c r="E177" s="239"/>
      <c r="F177" s="4" t="s">
        <v>64</v>
      </c>
      <c r="G177" s="4" t="s">
        <v>65</v>
      </c>
      <c r="H177" s="4" t="s">
        <v>86</v>
      </c>
      <c r="I177" s="4" t="s">
        <v>87</v>
      </c>
      <c r="J177" s="4" t="s">
        <v>348</v>
      </c>
      <c r="K177" s="239" t="s">
        <v>352</v>
      </c>
      <c r="L177" s="239"/>
      <c r="M177" s="239"/>
      <c r="O177" s="33"/>
      <c r="Z177" s="117"/>
      <c r="AA177" s="112"/>
    </row>
    <row r="178" spans="1:27" ht="15" x14ac:dyDescent="0.3">
      <c r="B178" s="4">
        <v>1</v>
      </c>
      <c r="C178" s="325" t="s">
        <v>337</v>
      </c>
      <c r="D178" s="325"/>
      <c r="E178" s="325"/>
      <c r="F178" s="118">
        <v>60</v>
      </c>
      <c r="G178" s="118">
        <v>54</v>
      </c>
      <c r="H178" s="212">
        <f>IF(F178&gt;0,F178/G178,"")</f>
        <v>1.1111111111111112</v>
      </c>
      <c r="I178" s="212">
        <f ca="1">ABS(OFFSET(Tables!$D$34,R178,0)-(((OFFSET(Tables!$D$34,R178,0)-OFFSET(Tables!$D$34,Q178,0))*(OFFSET(Tables!$C$34,R178,0)-H178))/(OFFSET(Tables!$C$34,R178,0)-OFFSET(Tables!$C$34,Q178,0))))</f>
        <v>0.63588888888888895</v>
      </c>
      <c r="J178" s="119">
        <f ca="1">(I178*$J$159*G178^2)/$J$153^2</f>
        <v>119.93814439809903</v>
      </c>
      <c r="K178" s="256" t="str">
        <f ca="1">IF(J178&lt;=J174,"Permissible for bending. OK","Check for Bending")</f>
        <v>Permissible for bending. OK</v>
      </c>
      <c r="L178" s="256"/>
      <c r="M178" s="256"/>
      <c r="O178" s="33"/>
      <c r="P178" s="120" t="s">
        <v>341</v>
      </c>
      <c r="Q178" s="4">
        <f>MATCH(H178,Tables!C35:C42,1)</f>
        <v>5</v>
      </c>
      <c r="R178" s="4">
        <f>Q178+1</f>
        <v>6</v>
      </c>
      <c r="S178" s="326" t="s">
        <v>337</v>
      </c>
      <c r="T178" s="326"/>
      <c r="U178" s="326"/>
    </row>
    <row r="179" spans="1:27" ht="15" x14ac:dyDescent="0.3">
      <c r="B179" s="4">
        <v>2</v>
      </c>
      <c r="C179" s="325" t="s">
        <v>339</v>
      </c>
      <c r="D179" s="325"/>
      <c r="E179" s="325"/>
      <c r="F179" s="118">
        <v>50</v>
      </c>
      <c r="G179" s="118">
        <v>50</v>
      </c>
      <c r="H179" s="212">
        <f>IF(F179="-","",F179/G179)</f>
        <v>1</v>
      </c>
      <c r="I179" s="212">
        <f ca="1">ABS(OFFSET(Tables!$F$34,R179,0)-(((OFFSET(Tables!$F$34,R179,0)-OFFSET(Tables!$F$34,Q179,0))*(OFFSET(Tables!$E$34,R179,0)-H179))/(OFFSET(Tables!$E$34,R179,0)-OFFSET(Tables!$E$34,Q179,0))))</f>
        <v>1.7689999999999999</v>
      </c>
      <c r="J179" s="119">
        <f ca="1">(I179*$J$159*G179^2)/$J$153^2</f>
        <v>286.05952351708015</v>
      </c>
      <c r="K179" s="256" t="str">
        <f ca="1">IF(J179&lt;=J174,"Permissible for bending. OK","Check for Bending")</f>
        <v>Permissible for bending. OK</v>
      </c>
      <c r="L179" s="256"/>
      <c r="M179" s="256"/>
      <c r="O179" s="33"/>
      <c r="P179" s="120" t="s">
        <v>342</v>
      </c>
      <c r="Q179" s="4">
        <f>MATCH(H179,Tables!E35:E41,1)</f>
        <v>6</v>
      </c>
      <c r="R179" s="4">
        <f>Q179+1</f>
        <v>7</v>
      </c>
      <c r="S179" s="326" t="s">
        <v>339</v>
      </c>
      <c r="T179" s="326"/>
      <c r="U179" s="326"/>
    </row>
    <row r="180" spans="1:27" ht="15" x14ac:dyDescent="0.3">
      <c r="B180" s="4">
        <v>3</v>
      </c>
      <c r="C180" s="325" t="s">
        <v>84</v>
      </c>
      <c r="D180" s="325"/>
      <c r="E180" s="325"/>
      <c r="F180" s="118">
        <v>72</v>
      </c>
      <c r="G180" s="118">
        <v>72</v>
      </c>
      <c r="H180" s="212">
        <f>IF(F180="-","",F180/G180)</f>
        <v>1</v>
      </c>
      <c r="I180" s="212">
        <f ca="1">ABS(OFFSET(Tables!$H$34,R180,0)-(((OFFSET(Tables!$H$34,R180,0)-OFFSET(Tables!$H$34,Q180,0))*(OFFSET(Tables!$G$34,R180,0)-H180))/(OFFSET(Tables!$G$34,R180,0)-OFFSET(Tables!$G$34,Q180,0))))</f>
        <v>0.1386</v>
      </c>
      <c r="J180" s="119">
        <f ca="1">(I180*$J$159*G180^2)/$J$153^2</f>
        <v>46.474721128293623</v>
      </c>
      <c r="K180" s="256" t="str">
        <f ca="1">IF(J180&lt;=J174,"Permissible for bending. OK","Check for Bending")</f>
        <v>Permissible for bending. OK</v>
      </c>
      <c r="L180" s="256"/>
      <c r="M180" s="256"/>
      <c r="O180" s="33"/>
      <c r="P180" s="120" t="s">
        <v>343</v>
      </c>
      <c r="Q180" s="4">
        <f>MATCH(H180,Tables!G35:G41,1)</f>
        <v>1</v>
      </c>
      <c r="R180" s="4">
        <f>Q180+1</f>
        <v>2</v>
      </c>
      <c r="S180" s="326" t="s">
        <v>84</v>
      </c>
      <c r="T180" s="326"/>
      <c r="U180" s="326"/>
    </row>
    <row r="181" spans="1:27" ht="15" x14ac:dyDescent="0.3">
      <c r="B181" s="4">
        <v>4</v>
      </c>
      <c r="C181" s="325" t="s">
        <v>340</v>
      </c>
      <c r="D181" s="325"/>
      <c r="E181" s="325"/>
      <c r="F181" s="118" t="s">
        <v>353</v>
      </c>
      <c r="G181" s="118" t="s">
        <v>353</v>
      </c>
      <c r="H181" s="212" t="s">
        <v>353</v>
      </c>
      <c r="I181" s="212" t="s">
        <v>353</v>
      </c>
      <c r="J181" s="121" t="e">
        <f>4*$J$159*F181^2/2/$J$153^2</f>
        <v>#VALUE!</v>
      </c>
      <c r="K181" s="256" t="e">
        <f>IF(J181&lt;=J174,"Permissible for bending. OK","Check for Bending")</f>
        <v>#VALUE!</v>
      </c>
      <c r="L181" s="256"/>
      <c r="M181" s="256"/>
      <c r="O181" s="33"/>
      <c r="P181" s="120" t="s">
        <v>344</v>
      </c>
      <c r="Q181" s="4"/>
      <c r="R181" s="4"/>
      <c r="S181" s="326" t="s">
        <v>340</v>
      </c>
      <c r="T181" s="326"/>
      <c r="U181" s="326"/>
    </row>
    <row r="182" spans="1:27" ht="15" x14ac:dyDescent="0.3">
      <c r="B182" s="122"/>
      <c r="C182" s="327" t="s">
        <v>354</v>
      </c>
      <c r="D182" s="327"/>
      <c r="E182" s="327"/>
      <c r="F182" s="327"/>
      <c r="G182" s="327"/>
      <c r="H182" s="327"/>
      <c r="I182" s="123"/>
      <c r="J182" s="213" t="s">
        <v>566</v>
      </c>
      <c r="K182" s="124"/>
      <c r="L182" s="125"/>
      <c r="M182" s="125"/>
      <c r="O182" s="33"/>
    </row>
    <row r="183" spans="1:27" ht="15" x14ac:dyDescent="0.35">
      <c r="B183" s="126"/>
      <c r="C183" s="290"/>
      <c r="D183" s="290"/>
      <c r="E183" s="290"/>
      <c r="F183" s="290"/>
      <c r="G183" s="290"/>
      <c r="H183" s="127"/>
      <c r="I183" s="128"/>
      <c r="J183" s="127"/>
      <c r="K183" s="129"/>
      <c r="L183" s="328"/>
      <c r="M183" s="328"/>
      <c r="O183" s="33"/>
    </row>
    <row r="184" spans="1:27" ht="15" x14ac:dyDescent="0.3">
      <c r="A184" s="3"/>
      <c r="B184" s="28">
        <v>6</v>
      </c>
      <c r="C184" s="289" t="s">
        <v>355</v>
      </c>
      <c r="D184" s="289"/>
      <c r="E184" s="289"/>
      <c r="F184" s="289"/>
      <c r="G184" s="289"/>
      <c r="H184" s="102"/>
      <c r="I184" s="33"/>
      <c r="J184" s="102"/>
      <c r="K184" s="104"/>
      <c r="L184" s="102"/>
      <c r="M184" s="102"/>
      <c r="N184" s="102"/>
      <c r="O184" s="33"/>
      <c r="P184" s="3"/>
      <c r="Q184" s="3"/>
      <c r="R184" s="3"/>
      <c r="S184" s="130"/>
      <c r="T184" s="131"/>
      <c r="U184" s="3"/>
      <c r="V184" s="3"/>
      <c r="W184" s="3"/>
      <c r="X184" s="3"/>
      <c r="Y184" s="3"/>
      <c r="Z184" s="3"/>
      <c r="AA184" s="3"/>
    </row>
    <row r="185" spans="1:27" ht="15.6" thickBot="1" x14ac:dyDescent="0.35">
      <c r="A185" s="3"/>
      <c r="B185" s="49" t="s">
        <v>143</v>
      </c>
      <c r="C185" s="289" t="s">
        <v>356</v>
      </c>
      <c r="D185" s="289"/>
      <c r="E185" s="289"/>
      <c r="F185" s="289"/>
      <c r="G185" s="289"/>
      <c r="H185" s="102"/>
      <c r="I185" s="33"/>
      <c r="J185" s="104"/>
      <c r="K185" s="102"/>
      <c r="L185" s="102"/>
      <c r="M185" s="3"/>
      <c r="N185" s="3"/>
      <c r="O185" s="3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6" x14ac:dyDescent="0.3">
      <c r="A186" s="3"/>
      <c r="B186" s="104"/>
      <c r="C186" s="290" t="s">
        <v>357</v>
      </c>
      <c r="D186" s="290"/>
      <c r="E186" s="290"/>
      <c r="F186" s="290"/>
      <c r="G186" s="290"/>
      <c r="H186" s="33" t="s">
        <v>358</v>
      </c>
      <c r="I186" s="33" t="s">
        <v>30</v>
      </c>
      <c r="J186" s="136">
        <v>100</v>
      </c>
      <c r="K186" s="1" t="s">
        <v>147</v>
      </c>
      <c r="L186" s="329"/>
      <c r="M186" s="330"/>
      <c r="N186" s="331"/>
      <c r="O186" s="33"/>
      <c r="P186" s="102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6" x14ac:dyDescent="0.3">
      <c r="A187" s="3"/>
      <c r="B187" s="104"/>
      <c r="C187" s="290" t="s">
        <v>359</v>
      </c>
      <c r="D187" s="290"/>
      <c r="E187" s="290"/>
      <c r="F187" s="290"/>
      <c r="G187" s="290"/>
      <c r="H187" s="33" t="s">
        <v>360</v>
      </c>
      <c r="I187" s="33" t="s">
        <v>30</v>
      </c>
      <c r="J187" s="136">
        <v>8</v>
      </c>
      <c r="K187" s="1" t="s">
        <v>147</v>
      </c>
      <c r="L187" s="332"/>
      <c r="M187" s="333"/>
      <c r="N187" s="334"/>
      <c r="O187" s="33"/>
      <c r="P187" s="102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6" x14ac:dyDescent="0.3">
      <c r="A188" s="3"/>
      <c r="B188" s="104"/>
      <c r="C188" s="290" t="s">
        <v>362</v>
      </c>
      <c r="D188" s="290"/>
      <c r="E188" s="290"/>
      <c r="F188" s="290"/>
      <c r="G188" s="290"/>
      <c r="H188" s="33" t="s">
        <v>363</v>
      </c>
      <c r="I188" s="33" t="s">
        <v>30</v>
      </c>
      <c r="J188" s="136">
        <v>54</v>
      </c>
      <c r="K188" s="1" t="s">
        <v>147</v>
      </c>
      <c r="L188" s="332"/>
      <c r="M188" s="333"/>
      <c r="N188" s="334"/>
      <c r="O188" s="33"/>
      <c r="P188" s="102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x14ac:dyDescent="0.3">
      <c r="A189" s="3"/>
      <c r="B189" s="104"/>
      <c r="C189" s="290" t="s">
        <v>364</v>
      </c>
      <c r="D189" s="290"/>
      <c r="E189" s="290"/>
      <c r="F189" s="290"/>
      <c r="G189" s="290"/>
      <c r="H189" s="33" t="s">
        <v>365</v>
      </c>
      <c r="I189" s="33" t="s">
        <v>30</v>
      </c>
      <c r="J189" s="136">
        <v>8</v>
      </c>
      <c r="K189" s="1" t="s">
        <v>206</v>
      </c>
      <c r="L189" s="332"/>
      <c r="M189" s="333"/>
      <c r="N189" s="334"/>
      <c r="O189" s="33"/>
      <c r="P189" s="102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6" x14ac:dyDescent="0.3">
      <c r="A190" s="3"/>
      <c r="B190" s="104"/>
      <c r="C190" s="290" t="s">
        <v>454</v>
      </c>
      <c r="D190" s="290"/>
      <c r="E190" s="290"/>
      <c r="F190" s="290"/>
      <c r="G190" s="290"/>
      <c r="H190" s="172" t="s">
        <v>456</v>
      </c>
      <c r="I190" s="33" t="s">
        <v>30</v>
      </c>
      <c r="J190" s="136">
        <v>50</v>
      </c>
      <c r="K190" s="1" t="s">
        <v>147</v>
      </c>
      <c r="L190" s="332"/>
      <c r="M190" s="333"/>
      <c r="N190" s="334"/>
      <c r="O190" s="33"/>
      <c r="P190" s="102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6" x14ac:dyDescent="0.3">
      <c r="A191" s="3"/>
      <c r="B191" s="104"/>
      <c r="C191" s="290" t="s">
        <v>455</v>
      </c>
      <c r="D191" s="290"/>
      <c r="E191" s="290"/>
      <c r="F191" s="290"/>
      <c r="G191" s="290"/>
      <c r="H191" s="172" t="s">
        <v>457</v>
      </c>
      <c r="I191" s="172" t="s">
        <v>30</v>
      </c>
      <c r="J191" s="136">
        <v>50</v>
      </c>
      <c r="K191" s="1" t="s">
        <v>147</v>
      </c>
      <c r="L191" s="332"/>
      <c r="M191" s="333"/>
      <c r="N191" s="334"/>
      <c r="O191" s="172"/>
      <c r="P191" s="102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6" x14ac:dyDescent="0.3">
      <c r="A192" s="3"/>
      <c r="B192" s="104"/>
      <c r="C192" s="290" t="s">
        <v>458</v>
      </c>
      <c r="D192" s="290"/>
      <c r="E192" s="290"/>
      <c r="F192" s="290"/>
      <c r="G192" s="290"/>
      <c r="H192" s="172" t="s">
        <v>459</v>
      </c>
      <c r="I192" s="33" t="s">
        <v>30</v>
      </c>
      <c r="J192" s="136">
        <v>4</v>
      </c>
      <c r="K192" s="1" t="s">
        <v>147</v>
      </c>
      <c r="L192" s="332"/>
      <c r="M192" s="333"/>
      <c r="N192" s="334"/>
      <c r="O192" s="33"/>
      <c r="P192" s="102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6" x14ac:dyDescent="0.3">
      <c r="A193" s="3"/>
      <c r="B193" s="104"/>
      <c r="C193" s="314" t="s">
        <v>366</v>
      </c>
      <c r="D193" s="314"/>
      <c r="E193" s="314"/>
      <c r="F193" s="314"/>
      <c r="G193" s="314"/>
      <c r="H193" s="33" t="s">
        <v>367</v>
      </c>
      <c r="I193" s="33" t="s">
        <v>30</v>
      </c>
      <c r="J193" s="136">
        <v>7715370.7000000002</v>
      </c>
      <c r="K193" s="1" t="s">
        <v>368</v>
      </c>
      <c r="L193" s="332"/>
      <c r="M193" s="333"/>
      <c r="N193" s="334"/>
      <c r="O193" s="33"/>
      <c r="P193" s="102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.2" thickBot="1" x14ac:dyDescent="0.35">
      <c r="A194" s="3"/>
      <c r="B194" s="104"/>
      <c r="C194" s="290" t="s">
        <v>369</v>
      </c>
      <c r="D194" s="290"/>
      <c r="E194" s="290"/>
      <c r="F194" s="290"/>
      <c r="G194" s="290"/>
      <c r="H194" s="33" t="s">
        <v>370</v>
      </c>
      <c r="I194" s="33" t="s">
        <v>30</v>
      </c>
      <c r="J194" s="136">
        <v>3680</v>
      </c>
      <c r="K194" s="1" t="s">
        <v>371</v>
      </c>
      <c r="L194" s="332"/>
      <c r="M194" s="333"/>
      <c r="N194" s="334"/>
      <c r="O194" s="33"/>
      <c r="P194" s="132"/>
      <c r="Q194" s="3"/>
      <c r="R194" s="134"/>
      <c r="S194" s="134"/>
      <c r="T194" s="134"/>
      <c r="U194" s="134"/>
      <c r="V194" s="3"/>
      <c r="W194" s="3"/>
      <c r="X194" s="3"/>
      <c r="Y194" s="135"/>
      <c r="Z194" s="3"/>
      <c r="AA194" s="3"/>
    </row>
    <row r="195" spans="1:27" ht="16.2" thickBot="1" x14ac:dyDescent="0.35">
      <c r="A195" s="3"/>
      <c r="B195" s="104"/>
      <c r="C195" s="290" t="s">
        <v>372</v>
      </c>
      <c r="D195" s="290"/>
      <c r="E195" s="290"/>
      <c r="F195" s="290"/>
      <c r="G195" s="290"/>
      <c r="H195" s="33" t="s">
        <v>167</v>
      </c>
      <c r="I195" s="33" t="s">
        <v>30</v>
      </c>
      <c r="J195" s="137">
        <f>Es</f>
        <v>200000</v>
      </c>
      <c r="K195" s="1" t="s">
        <v>373</v>
      </c>
      <c r="L195" s="335" t="s">
        <v>465</v>
      </c>
      <c r="M195" s="336"/>
      <c r="N195" s="337"/>
      <c r="O195" s="33"/>
      <c r="P195" s="132"/>
      <c r="Q195" s="3"/>
      <c r="R195" s="134"/>
      <c r="S195" s="134"/>
      <c r="T195" s="134"/>
      <c r="U195" s="134"/>
      <c r="V195" s="3"/>
      <c r="W195" s="3"/>
      <c r="X195" s="3"/>
      <c r="Y195" s="135"/>
      <c r="Z195" s="3"/>
      <c r="AA195" s="3"/>
    </row>
    <row r="196" spans="1:27" ht="16.2" x14ac:dyDescent="0.3">
      <c r="A196" s="3"/>
      <c r="B196" s="104"/>
      <c r="C196" s="290" t="s">
        <v>374</v>
      </c>
      <c r="D196" s="290"/>
      <c r="E196" s="290"/>
      <c r="F196" s="290"/>
      <c r="G196" s="290"/>
      <c r="H196" s="33" t="s">
        <v>375</v>
      </c>
      <c r="I196" s="33" t="s">
        <v>30</v>
      </c>
      <c r="J196" s="215">
        <f>J64</f>
        <v>330</v>
      </c>
      <c r="K196" s="1" t="s">
        <v>373</v>
      </c>
      <c r="L196" s="285" t="s">
        <v>460</v>
      </c>
      <c r="M196" s="285"/>
      <c r="N196" s="132"/>
      <c r="O196" s="33"/>
      <c r="P196" s="132"/>
      <c r="Q196" s="3"/>
      <c r="R196" s="134"/>
      <c r="S196" s="134"/>
      <c r="T196" s="134"/>
      <c r="U196" s="134"/>
      <c r="V196" s="3"/>
      <c r="W196" s="3"/>
      <c r="X196" s="3"/>
      <c r="Y196" s="135"/>
      <c r="Z196" s="3"/>
      <c r="AA196" s="3"/>
    </row>
    <row r="197" spans="1:27" ht="15" x14ac:dyDescent="0.3">
      <c r="A197" s="3"/>
      <c r="B197" s="104"/>
      <c r="C197" s="290"/>
      <c r="D197" s="290"/>
      <c r="E197" s="290"/>
      <c r="F197" s="290"/>
      <c r="G197" s="290"/>
      <c r="H197" s="33" t="s">
        <v>155</v>
      </c>
      <c r="I197" s="33" t="s">
        <v>30</v>
      </c>
      <c r="J197" s="97">
        <f>SQRT(J193/J194)</f>
        <v>45.788296812613595</v>
      </c>
      <c r="K197" s="1" t="s">
        <v>147</v>
      </c>
      <c r="L197" s="214" t="s">
        <v>567</v>
      </c>
      <c r="M197" s="132"/>
      <c r="N197" s="132"/>
      <c r="O197" s="33"/>
      <c r="P197" s="132"/>
      <c r="Q197" s="3"/>
      <c r="R197" s="134"/>
      <c r="S197" s="134"/>
      <c r="T197" s="134"/>
      <c r="U197" s="134"/>
      <c r="V197" s="3"/>
      <c r="W197" s="3"/>
      <c r="X197" s="3"/>
      <c r="Y197" s="135"/>
      <c r="Z197" s="3"/>
      <c r="AA197" s="3"/>
    </row>
    <row r="198" spans="1:27" ht="15" x14ac:dyDescent="0.3">
      <c r="A198" s="3"/>
      <c r="B198" s="104"/>
      <c r="C198" s="290" t="s">
        <v>376</v>
      </c>
      <c r="D198" s="290"/>
      <c r="E198" s="290"/>
      <c r="F198" s="290"/>
      <c r="G198" s="290"/>
      <c r="H198" s="33" t="s">
        <v>377</v>
      </c>
      <c r="I198" s="33" t="s">
        <v>30</v>
      </c>
      <c r="J198" s="97">
        <f>J186/J197</f>
        <v>2.1839641777733116</v>
      </c>
      <c r="K198" s="1"/>
      <c r="L198" s="214" t="s">
        <v>568</v>
      </c>
      <c r="M198" s="132"/>
      <c r="N198" s="132"/>
      <c r="O198" s="33"/>
      <c r="P198" s="132"/>
      <c r="Q198" s="3"/>
      <c r="R198" s="134"/>
      <c r="S198" s="134"/>
      <c r="T198" s="134"/>
      <c r="U198" s="134"/>
      <c r="V198" s="104"/>
      <c r="W198" s="135"/>
      <c r="X198" s="135"/>
      <c r="Y198" s="135"/>
      <c r="Z198" s="3"/>
      <c r="AA198" s="3"/>
    </row>
    <row r="199" spans="1:27" ht="16.2" x14ac:dyDescent="0.3">
      <c r="A199" s="3"/>
      <c r="B199" s="104"/>
      <c r="C199" s="290" t="s">
        <v>170</v>
      </c>
      <c r="D199" s="290"/>
      <c r="E199" s="290"/>
      <c r="F199" s="290"/>
      <c r="G199" s="290"/>
      <c r="H199" s="33" t="s">
        <v>378</v>
      </c>
      <c r="I199" s="33" t="s">
        <v>30</v>
      </c>
      <c r="J199" s="97">
        <f>PI()^2*J195/J198^2</f>
        <v>413845.95987367339</v>
      </c>
      <c r="K199" s="1" t="s">
        <v>373</v>
      </c>
      <c r="L199" s="102"/>
      <c r="M199" s="132"/>
      <c r="N199" s="132"/>
      <c r="O199" s="33"/>
      <c r="P199" s="132"/>
      <c r="Q199" s="3"/>
      <c r="R199" s="134"/>
      <c r="S199" s="134"/>
      <c r="T199" s="134"/>
      <c r="U199" s="134"/>
      <c r="V199" s="104"/>
      <c r="W199" s="135"/>
      <c r="X199" s="135"/>
      <c r="Y199" s="135"/>
      <c r="Z199" s="3"/>
      <c r="AA199" s="3"/>
    </row>
    <row r="200" spans="1:27" ht="15" x14ac:dyDescent="0.3">
      <c r="A200" s="3"/>
      <c r="B200" s="104"/>
      <c r="C200" s="290" t="s">
        <v>379</v>
      </c>
      <c r="D200" s="290"/>
      <c r="E200" s="290"/>
      <c r="F200" s="290"/>
      <c r="G200" s="290"/>
      <c r="H200" s="138" t="s">
        <v>174</v>
      </c>
      <c r="I200" s="33" t="s">
        <v>30</v>
      </c>
      <c r="J200" s="97">
        <f>SQRT(J196/J199)</f>
        <v>2.8238239025523717E-2</v>
      </c>
      <c r="K200" s="1"/>
      <c r="L200" s="102"/>
      <c r="M200" s="132"/>
      <c r="N200" s="132"/>
      <c r="O200" s="33"/>
      <c r="P200" s="3"/>
      <c r="Q200" s="3"/>
      <c r="R200" s="134"/>
      <c r="S200" s="134"/>
      <c r="T200" s="134"/>
      <c r="U200" s="134"/>
      <c r="V200" s="3"/>
      <c r="W200" s="3"/>
      <c r="X200" s="3"/>
      <c r="Y200" s="3"/>
      <c r="Z200" s="3"/>
      <c r="AA200" s="3"/>
    </row>
    <row r="201" spans="1:27" ht="15" x14ac:dyDescent="0.3">
      <c r="A201" s="3"/>
      <c r="B201" s="104"/>
      <c r="C201" s="290" t="s">
        <v>461</v>
      </c>
      <c r="D201" s="290"/>
      <c r="E201" s="290"/>
      <c r="F201" s="290"/>
      <c r="G201" s="290"/>
      <c r="H201" s="138"/>
      <c r="I201" s="33" t="s">
        <v>30</v>
      </c>
      <c r="J201" s="181" t="s">
        <v>64</v>
      </c>
      <c r="K201" s="287" t="s">
        <v>569</v>
      </c>
      <c r="L201" s="287"/>
      <c r="M201" s="303" t="s">
        <v>380</v>
      </c>
      <c r="N201" s="303"/>
      <c r="O201" s="33"/>
      <c r="P201" s="3"/>
      <c r="Q201" s="3"/>
      <c r="R201" s="134"/>
      <c r="S201" s="134"/>
      <c r="T201" s="134"/>
      <c r="U201" s="134"/>
      <c r="V201" s="3"/>
      <c r="W201" s="3"/>
      <c r="X201" s="3"/>
      <c r="Y201" s="3"/>
      <c r="Z201" s="3"/>
      <c r="AA201" s="3"/>
    </row>
    <row r="202" spans="1:27" ht="15" x14ac:dyDescent="0.3">
      <c r="A202" s="3"/>
      <c r="B202" s="104"/>
      <c r="C202" s="290" t="s">
        <v>158</v>
      </c>
      <c r="D202" s="290"/>
      <c r="E202" s="290"/>
      <c r="F202" s="290"/>
      <c r="G202" s="290"/>
      <c r="H202" s="138" t="s">
        <v>64</v>
      </c>
      <c r="I202" s="33" t="s">
        <v>30</v>
      </c>
      <c r="J202" s="97">
        <f>HLOOKUP(J201,BucklingClass,2,FALSE)</f>
        <v>0.21</v>
      </c>
      <c r="K202" s="287"/>
      <c r="L202" s="287"/>
      <c r="M202" s="303" t="s">
        <v>381</v>
      </c>
      <c r="N202" s="303"/>
      <c r="O202" s="33"/>
      <c r="P202" s="3"/>
      <c r="Q202" s="3"/>
      <c r="R202" s="134"/>
      <c r="S202" s="134"/>
      <c r="T202" s="134"/>
      <c r="U202" s="134"/>
      <c r="V202" s="3"/>
      <c r="W202" s="3"/>
      <c r="X202" s="3"/>
      <c r="Y202" s="3"/>
      <c r="Z202" s="3"/>
      <c r="AA202" s="3"/>
    </row>
    <row r="203" spans="1:27" ht="15" x14ac:dyDescent="0.3">
      <c r="A203" s="3"/>
      <c r="B203" s="104"/>
      <c r="C203" s="290"/>
      <c r="D203" s="290"/>
      <c r="E203" s="290"/>
      <c r="F203" s="290"/>
      <c r="G203" s="290"/>
      <c r="H203" s="138" t="s">
        <v>118</v>
      </c>
      <c r="I203" s="33" t="s">
        <v>30</v>
      </c>
      <c r="J203" s="97">
        <f>0.5*(1+J202*(J200-0.2)+J200^2)</f>
        <v>0.48236371416931129</v>
      </c>
      <c r="K203" s="1"/>
      <c r="L203" s="102"/>
      <c r="M203" s="3"/>
      <c r="N203" s="3"/>
      <c r="O203" s="33"/>
      <c r="P203" s="3"/>
      <c r="Q203" s="3"/>
      <c r="R203" s="134"/>
      <c r="S203" s="134"/>
      <c r="T203" s="134"/>
      <c r="U203" s="134"/>
      <c r="V203" s="3"/>
      <c r="W203" s="3"/>
      <c r="X203" s="3"/>
      <c r="Y203" s="3"/>
      <c r="Z203" s="3"/>
      <c r="AA203" s="3"/>
    </row>
    <row r="204" spans="1:27" ht="16.2" x14ac:dyDescent="0.3">
      <c r="A204" s="3"/>
      <c r="B204" s="104"/>
      <c r="C204" s="290" t="s">
        <v>382</v>
      </c>
      <c r="D204" s="290"/>
      <c r="E204" s="290"/>
      <c r="F204" s="290"/>
      <c r="G204" s="290"/>
      <c r="H204" s="33" t="s">
        <v>383</v>
      </c>
      <c r="I204" s="33" t="s">
        <v>30</v>
      </c>
      <c r="J204" s="97">
        <f>(J196/J86)/(J203+SQRT(J203^2-J200^2))</f>
        <v>311.23555169878676</v>
      </c>
      <c r="K204" s="1" t="s">
        <v>373</v>
      </c>
      <c r="L204" s="102"/>
      <c r="M204" s="132"/>
      <c r="N204" s="132"/>
      <c r="O204" s="3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.2" x14ac:dyDescent="0.3">
      <c r="A205" s="3"/>
      <c r="B205" s="104"/>
      <c r="C205" s="290" t="s">
        <v>384</v>
      </c>
      <c r="D205" s="290"/>
      <c r="E205" s="290"/>
      <c r="F205" s="290"/>
      <c r="G205" s="290"/>
      <c r="H205" s="33" t="s">
        <v>299</v>
      </c>
      <c r="I205" s="139" t="s">
        <v>30</v>
      </c>
      <c r="J205" s="140">
        <f>J204*J194/1000</f>
        <v>1145.3468302515355</v>
      </c>
      <c r="K205" s="83" t="s">
        <v>119</v>
      </c>
      <c r="L205" s="33" t="s">
        <v>385</v>
      </c>
      <c r="M205" s="303" t="s">
        <v>173</v>
      </c>
      <c r="N205" s="303"/>
      <c r="O205" s="3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x14ac:dyDescent="0.3">
      <c r="A206" s="3"/>
      <c r="B206" s="104"/>
      <c r="C206" s="290"/>
      <c r="D206" s="290"/>
      <c r="E206" s="290"/>
      <c r="F206" s="290"/>
      <c r="G206" s="290"/>
      <c r="H206" s="33"/>
      <c r="I206" s="139"/>
      <c r="J206" s="49" t="str">
        <f>IF(J205&gt;J6,"OK","NOT OK")</f>
        <v>OK</v>
      </c>
      <c r="K206" s="83"/>
      <c r="L206" s="33"/>
      <c r="M206" s="49"/>
      <c r="N206" s="132"/>
      <c r="O206" s="3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x14ac:dyDescent="0.3">
      <c r="A207" s="3"/>
      <c r="B207" s="104"/>
      <c r="C207" s="290"/>
      <c r="D207" s="290"/>
      <c r="E207" s="290"/>
      <c r="F207" s="290"/>
      <c r="G207" s="290"/>
      <c r="H207" s="102"/>
      <c r="I207" s="33"/>
      <c r="J207" s="141"/>
      <c r="K207" s="104"/>
      <c r="L207" s="102"/>
      <c r="M207" s="102"/>
      <c r="N207" s="102"/>
      <c r="O207" s="3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x14ac:dyDescent="0.3">
      <c r="A208" s="3"/>
      <c r="B208" s="49" t="s">
        <v>178</v>
      </c>
      <c r="C208" s="289" t="s">
        <v>462</v>
      </c>
      <c r="D208" s="289"/>
      <c r="E208" s="289"/>
      <c r="F208" s="289"/>
      <c r="G208" s="289"/>
      <c r="H208" s="102"/>
      <c r="I208" s="33"/>
      <c r="J208" s="102"/>
      <c r="K208" s="104"/>
      <c r="L208" s="102"/>
      <c r="M208" s="102"/>
      <c r="N208" s="102"/>
      <c r="O208" s="33"/>
      <c r="P208" s="3"/>
      <c r="Q208" s="3"/>
      <c r="R208" s="3"/>
      <c r="S208" s="3"/>
      <c r="T208" s="104"/>
      <c r="U208" s="104"/>
      <c r="V208" s="104"/>
      <c r="W208" s="104"/>
      <c r="X208" s="104"/>
      <c r="Y208" s="102"/>
      <c r="Z208" s="102"/>
      <c r="AA208" s="102"/>
    </row>
    <row r="209" spans="1:27" ht="15" x14ac:dyDescent="0.35">
      <c r="A209" s="3"/>
      <c r="B209" s="104"/>
      <c r="C209" s="290" t="s">
        <v>387</v>
      </c>
      <c r="D209" s="290"/>
      <c r="E209" s="290"/>
      <c r="F209" s="290"/>
      <c r="G209" s="290"/>
      <c r="H209" s="108"/>
      <c r="I209" s="33" t="s">
        <v>30</v>
      </c>
      <c r="J209" s="142">
        <f>J7</f>
        <v>447.99999999999994</v>
      </c>
      <c r="K209" s="1" t="s">
        <v>119</v>
      </c>
      <c r="L209" s="209" t="s">
        <v>570</v>
      </c>
      <c r="M209" s="133"/>
      <c r="N209" s="102"/>
      <c r="O209" s="33"/>
      <c r="P209" s="3"/>
      <c r="Q209" s="3"/>
      <c r="R209" s="3"/>
      <c r="S209" s="3"/>
      <c r="T209" s="3"/>
      <c r="U209" s="3"/>
      <c r="V209" s="3"/>
      <c r="W209" s="3"/>
      <c r="X209" s="104"/>
      <c r="Y209" s="102"/>
      <c r="Z209" s="102"/>
      <c r="AA209" s="102"/>
    </row>
    <row r="210" spans="1:27" ht="15" x14ac:dyDescent="0.35">
      <c r="A210" s="3"/>
      <c r="B210" s="104"/>
      <c r="C210" s="290" t="s">
        <v>388</v>
      </c>
      <c r="D210" s="290"/>
      <c r="E210" s="290"/>
      <c r="F210" s="290"/>
      <c r="G210" s="290"/>
      <c r="H210" s="108"/>
      <c r="I210" s="33" t="s">
        <v>30</v>
      </c>
      <c r="J210" s="98">
        <f>J189*(J186+(J188*2))</f>
        <v>1664</v>
      </c>
      <c r="K210" s="1" t="s">
        <v>147</v>
      </c>
      <c r="L210" s="214" t="s">
        <v>571</v>
      </c>
      <c r="M210" s="102"/>
      <c r="N210" s="102"/>
      <c r="O210" s="33"/>
      <c r="P210" s="3"/>
      <c r="Q210" s="3"/>
      <c r="R210" s="3"/>
      <c r="S210" s="3"/>
      <c r="T210" s="104"/>
      <c r="U210" s="3"/>
      <c r="V210" s="3"/>
      <c r="W210" s="3"/>
      <c r="X210" s="104"/>
      <c r="Y210" s="102"/>
      <c r="Z210" s="102"/>
      <c r="AA210" s="143"/>
    </row>
    <row r="211" spans="1:27" ht="15" x14ac:dyDescent="0.35">
      <c r="A211" s="3"/>
      <c r="B211" s="104"/>
      <c r="C211" s="290" t="s">
        <v>389</v>
      </c>
      <c r="D211" s="290"/>
      <c r="E211" s="290"/>
      <c r="F211" s="290"/>
      <c r="G211" s="290"/>
      <c r="H211" s="108"/>
      <c r="I211" s="33" t="s">
        <v>30</v>
      </c>
      <c r="J211" s="136">
        <v>2</v>
      </c>
      <c r="K211" s="1"/>
      <c r="L211" s="102"/>
      <c r="M211" s="102"/>
      <c r="N211" s="102"/>
      <c r="O211" s="33"/>
      <c r="P211" s="3"/>
      <c r="Q211" s="3"/>
      <c r="R211" s="3"/>
      <c r="S211" s="3"/>
      <c r="T211" s="104"/>
      <c r="U211" s="3"/>
      <c r="V211" s="3"/>
      <c r="W211" s="3"/>
      <c r="X211" s="104"/>
      <c r="Y211" s="102"/>
      <c r="Z211" s="102"/>
      <c r="AA211" s="143"/>
    </row>
    <row r="212" spans="1:27" ht="15" x14ac:dyDescent="0.35">
      <c r="A212" s="3"/>
      <c r="B212" s="104"/>
      <c r="C212" s="290" t="s">
        <v>390</v>
      </c>
      <c r="D212" s="290"/>
      <c r="E212" s="290"/>
      <c r="F212" s="290"/>
      <c r="G212" s="290"/>
      <c r="H212" s="108" t="s">
        <v>391</v>
      </c>
      <c r="I212" s="33" t="s">
        <v>30</v>
      </c>
      <c r="J212" s="136">
        <v>4</v>
      </c>
      <c r="K212" s="1" t="s">
        <v>147</v>
      </c>
      <c r="L212" s="102"/>
      <c r="M212" s="102"/>
      <c r="N212" s="102"/>
      <c r="O212" s="33"/>
      <c r="P212" s="3"/>
      <c r="Q212" s="3"/>
      <c r="R212" s="3"/>
      <c r="S212" s="3"/>
      <c r="T212" s="3"/>
      <c r="U212" s="3"/>
      <c r="V212" s="3"/>
      <c r="W212" s="3"/>
      <c r="X212" s="3"/>
      <c r="Y212" s="102"/>
      <c r="Z212" s="102"/>
      <c r="AA212" s="104"/>
    </row>
    <row r="213" spans="1:27" ht="16.2" x14ac:dyDescent="0.4">
      <c r="A213" s="3"/>
      <c r="B213" s="144"/>
      <c r="C213" s="290" t="s">
        <v>392</v>
      </c>
      <c r="D213" s="290"/>
      <c r="E213" s="290"/>
      <c r="F213" s="290"/>
      <c r="G213" s="290"/>
      <c r="H213" s="108" t="s">
        <v>393</v>
      </c>
      <c r="I213" s="33" t="s">
        <v>30</v>
      </c>
      <c r="J213" s="145" t="s">
        <v>394</v>
      </c>
      <c r="K213" s="1"/>
      <c r="L213" s="216">
        <v>0.70699999999999996</v>
      </c>
      <c r="M213" s="104"/>
      <c r="N213" s="104"/>
      <c r="O213" s="33"/>
      <c r="P213" s="3"/>
      <c r="Q213" s="3"/>
      <c r="R213" s="3"/>
      <c r="S213" s="3"/>
      <c r="T213" s="3"/>
      <c r="U213" s="3"/>
      <c r="V213" s="3"/>
      <c r="W213" s="3"/>
      <c r="X213" s="3"/>
      <c r="Y213" s="69"/>
      <c r="Z213" s="69"/>
      <c r="AA213" s="69"/>
    </row>
    <row r="214" spans="1:27" ht="16.2" x14ac:dyDescent="0.35">
      <c r="A214" s="3"/>
      <c r="B214" s="144"/>
      <c r="C214" s="290"/>
      <c r="D214" s="290"/>
      <c r="E214" s="290"/>
      <c r="F214" s="290"/>
      <c r="G214" s="290"/>
      <c r="H214" s="108"/>
      <c r="I214" s="33" t="s">
        <v>30</v>
      </c>
      <c r="J214" s="142">
        <f>0.7*J212*J210*J211</f>
        <v>9318.4</v>
      </c>
      <c r="K214" s="1" t="s">
        <v>395</v>
      </c>
      <c r="L214" s="216">
        <v>0.70699999999999996</v>
      </c>
      <c r="M214" s="104"/>
      <c r="N214" s="104"/>
      <c r="O214" s="33"/>
      <c r="P214" s="146"/>
      <c r="Q214" s="147"/>
      <c r="R214" s="147"/>
      <c r="S214" s="147"/>
      <c r="T214" s="147"/>
      <c r="U214" s="147"/>
      <c r="V214" s="147"/>
      <c r="W214" s="148"/>
      <c r="X214" s="149"/>
      <c r="Y214" s="147"/>
      <c r="Z214" s="148"/>
      <c r="AA214" s="148"/>
    </row>
    <row r="215" spans="1:27" ht="16.2" x14ac:dyDescent="0.4">
      <c r="A215" s="3"/>
      <c r="B215" s="104"/>
      <c r="C215" s="290" t="s">
        <v>396</v>
      </c>
      <c r="D215" s="290"/>
      <c r="E215" s="290"/>
      <c r="F215" s="290"/>
      <c r="G215" s="290"/>
      <c r="H215" s="108" t="s">
        <v>397</v>
      </c>
      <c r="I215" s="33" t="s">
        <v>30</v>
      </c>
      <c r="J215" s="142">
        <f>(0.7*J212)*(J186^2)/4</f>
        <v>7000</v>
      </c>
      <c r="K215" s="1" t="s">
        <v>398</v>
      </c>
      <c r="L215" s="338" t="s">
        <v>572</v>
      </c>
      <c r="M215" s="338"/>
      <c r="N215" s="338"/>
      <c r="O215" s="33"/>
      <c r="P215" s="146"/>
      <c r="Q215" s="147"/>
      <c r="R215" s="147"/>
      <c r="S215" s="147"/>
      <c r="T215" s="147"/>
      <c r="U215" s="147"/>
      <c r="V215" s="147"/>
      <c r="W215" s="148"/>
      <c r="X215" s="149"/>
      <c r="Y215" s="147"/>
      <c r="Z215" s="148"/>
      <c r="AA215" s="148"/>
    </row>
    <row r="216" spans="1:27" ht="16.2" customHeight="1" x14ac:dyDescent="0.4">
      <c r="A216" s="3"/>
      <c r="B216" s="104"/>
      <c r="C216" s="290" t="s">
        <v>399</v>
      </c>
      <c r="D216" s="290"/>
      <c r="E216" s="290"/>
      <c r="F216" s="290"/>
      <c r="G216" s="290"/>
      <c r="H216" s="150" t="s">
        <v>400</v>
      </c>
      <c r="I216" s="33" t="s">
        <v>30</v>
      </c>
      <c r="J216" s="151" t="s">
        <v>401</v>
      </c>
      <c r="K216" s="1"/>
      <c r="L216" s="104"/>
      <c r="M216" s="316" t="s">
        <v>402</v>
      </c>
      <c r="N216" s="316"/>
      <c r="O216" s="33"/>
      <c r="P216" s="146"/>
      <c r="Q216" s="147"/>
      <c r="R216" s="147"/>
      <c r="S216" s="147"/>
      <c r="T216" s="147"/>
      <c r="U216" s="147"/>
      <c r="V216" s="147"/>
      <c r="W216" s="148"/>
      <c r="X216" s="149"/>
      <c r="Y216" s="147"/>
      <c r="Z216" s="148"/>
      <c r="AA216" s="148"/>
    </row>
    <row r="217" spans="1:27" ht="16.2" x14ac:dyDescent="0.4">
      <c r="A217" s="3"/>
      <c r="B217" s="104"/>
      <c r="C217" s="290"/>
      <c r="D217" s="290"/>
      <c r="E217" s="290"/>
      <c r="F217" s="290"/>
      <c r="G217" s="290"/>
      <c r="H217" s="108"/>
      <c r="I217" s="33" t="s">
        <v>30</v>
      </c>
      <c r="J217" s="108" t="s">
        <v>403</v>
      </c>
      <c r="K217" s="1"/>
      <c r="L217" s="104"/>
      <c r="M217" s="316"/>
      <c r="N217" s="316"/>
      <c r="O217" s="33"/>
      <c r="P217" s="146"/>
      <c r="Q217" s="147"/>
      <c r="R217" s="147"/>
      <c r="S217" s="147"/>
      <c r="T217" s="147"/>
      <c r="U217" s="147"/>
      <c r="V217" s="147"/>
      <c r="W217" s="148"/>
      <c r="X217" s="149"/>
      <c r="Y217" s="147"/>
      <c r="Z217" s="148"/>
      <c r="AA217" s="148"/>
    </row>
    <row r="218" spans="1:27" ht="16.2" x14ac:dyDescent="0.4">
      <c r="A218" s="3"/>
      <c r="B218" s="104"/>
      <c r="C218" s="290"/>
      <c r="D218" s="290"/>
      <c r="E218" s="290"/>
      <c r="F218" s="290"/>
      <c r="G218" s="290"/>
      <c r="H218" s="150" t="s">
        <v>400</v>
      </c>
      <c r="I218" s="33" t="s">
        <v>30</v>
      </c>
      <c r="J218" s="142">
        <f>J63/(SQRT(3)*J90)</f>
        <v>226.32130552233332</v>
      </c>
      <c r="K218" s="1" t="s">
        <v>193</v>
      </c>
      <c r="L218" s="102"/>
      <c r="M218" s="102"/>
      <c r="N218" s="102"/>
      <c r="O218" s="33"/>
      <c r="P218" s="146"/>
      <c r="Q218" s="147"/>
      <c r="R218" s="147"/>
      <c r="S218" s="147"/>
      <c r="T218" s="147"/>
      <c r="U218" s="147"/>
      <c r="V218" s="147"/>
      <c r="W218" s="148"/>
      <c r="X218" s="149"/>
      <c r="Y218" s="147"/>
      <c r="Z218" s="148"/>
      <c r="AA218" s="148"/>
    </row>
    <row r="219" spans="1:27" ht="16.2" x14ac:dyDescent="0.35">
      <c r="A219" s="3"/>
      <c r="B219" s="104"/>
      <c r="C219" s="290" t="s">
        <v>404</v>
      </c>
      <c r="D219" s="290"/>
      <c r="E219" s="290"/>
      <c r="F219" s="290"/>
      <c r="G219" s="290"/>
      <c r="H219" s="108"/>
      <c r="I219" s="33" t="s">
        <v>30</v>
      </c>
      <c r="J219" s="142">
        <f>J8*1000/J214</f>
        <v>27.75722448027047</v>
      </c>
      <c r="K219" s="1" t="s">
        <v>193</v>
      </c>
      <c r="L219" s="102"/>
      <c r="M219" s="102"/>
      <c r="N219" s="102"/>
      <c r="O219" s="33"/>
      <c r="P219" s="146"/>
      <c r="Q219" s="147"/>
      <c r="R219" s="147"/>
      <c r="S219" s="147"/>
      <c r="T219" s="147"/>
      <c r="U219" s="147"/>
      <c r="V219" s="147"/>
      <c r="W219" s="148"/>
      <c r="X219" s="149"/>
      <c r="Y219" s="147"/>
      <c r="Z219" s="148"/>
      <c r="AA219" s="148"/>
    </row>
    <row r="220" spans="1:27" ht="16.2" x14ac:dyDescent="0.35">
      <c r="A220" s="3"/>
      <c r="B220" s="104"/>
      <c r="C220" s="290" t="s">
        <v>405</v>
      </c>
      <c r="D220" s="290"/>
      <c r="E220" s="290"/>
      <c r="F220" s="290"/>
      <c r="G220" s="290"/>
      <c r="H220" s="108"/>
      <c r="I220" s="33" t="s">
        <v>30</v>
      </c>
      <c r="J220" s="142">
        <f>J209*1000/J214</f>
        <v>48.076923076923073</v>
      </c>
      <c r="K220" s="1" t="s">
        <v>193</v>
      </c>
      <c r="L220" s="102"/>
      <c r="M220" s="102"/>
      <c r="N220" s="102"/>
      <c r="O220" s="33"/>
      <c r="P220" s="146"/>
      <c r="Q220" s="147"/>
      <c r="R220" s="147"/>
      <c r="S220" s="147"/>
      <c r="T220" s="147"/>
      <c r="U220" s="147"/>
      <c r="V220" s="147"/>
      <c r="W220" s="148"/>
      <c r="X220" s="149"/>
      <c r="Y220" s="147"/>
      <c r="Z220" s="148"/>
      <c r="AA220" s="148"/>
    </row>
    <row r="221" spans="1:27" ht="16.2" x14ac:dyDescent="0.4">
      <c r="A221" s="3"/>
      <c r="B221" s="104"/>
      <c r="C221" s="290" t="s">
        <v>406</v>
      </c>
      <c r="D221" s="290"/>
      <c r="E221" s="290"/>
      <c r="F221" s="290"/>
      <c r="G221" s="290"/>
      <c r="H221" s="317" t="s">
        <v>407</v>
      </c>
      <c r="I221" s="317" t="s">
        <v>30</v>
      </c>
      <c r="J221" s="317" t="s">
        <v>408</v>
      </c>
      <c r="K221" s="339" t="s">
        <v>409</v>
      </c>
      <c r="L221" s="151" t="s">
        <v>401</v>
      </c>
      <c r="M221" s="3"/>
      <c r="N221" s="3"/>
      <c r="O221" s="33"/>
      <c r="P221" s="146"/>
      <c r="Q221" s="147"/>
      <c r="R221" s="147"/>
      <c r="S221" s="147"/>
      <c r="T221" s="147"/>
      <c r="U221" s="147"/>
      <c r="V221" s="147"/>
      <c r="W221" s="148"/>
      <c r="X221" s="149"/>
      <c r="Y221" s="147"/>
      <c r="Z221" s="148"/>
      <c r="AA221" s="148"/>
    </row>
    <row r="222" spans="1:27" ht="16.2" x14ac:dyDescent="0.4">
      <c r="A222" s="3"/>
      <c r="B222" s="104"/>
      <c r="C222" s="290" t="s">
        <v>410</v>
      </c>
      <c r="D222" s="290"/>
      <c r="E222" s="290"/>
      <c r="F222" s="290"/>
      <c r="G222" s="290"/>
      <c r="H222" s="317"/>
      <c r="I222" s="317"/>
      <c r="J222" s="317"/>
      <c r="K222" s="317"/>
      <c r="L222" s="108" t="s">
        <v>403</v>
      </c>
      <c r="M222" s="108"/>
      <c r="N222" s="102"/>
      <c r="O222" s="33"/>
      <c r="P222" s="146"/>
      <c r="Q222" s="147"/>
      <c r="R222" s="147"/>
      <c r="S222" s="147"/>
      <c r="T222" s="147"/>
      <c r="U222" s="147"/>
      <c r="V222" s="147"/>
      <c r="W222" s="148"/>
      <c r="X222" s="149"/>
      <c r="Y222" s="147"/>
      <c r="Z222" s="148"/>
      <c r="AA222" s="148"/>
    </row>
    <row r="223" spans="1:27" ht="16.2" x14ac:dyDescent="0.4">
      <c r="A223" s="3"/>
      <c r="B223" s="104"/>
      <c r="C223" s="290"/>
      <c r="D223" s="290"/>
      <c r="E223" s="290"/>
      <c r="F223" s="290"/>
      <c r="G223" s="290"/>
      <c r="H223" s="152" t="s">
        <v>411</v>
      </c>
      <c r="I223" s="153" t="s">
        <v>30</v>
      </c>
      <c r="J223" s="154">
        <f>SQRT(J220^2+(3*J219^2))</f>
        <v>67.991036652552637</v>
      </c>
      <c r="K223" s="83" t="s">
        <v>22</v>
      </c>
      <c r="L223" s="153" t="str">
        <f>IF(J223&gt;J218,"&gt;","&lt;")</f>
        <v>&lt;</v>
      </c>
      <c r="M223" s="152" t="s">
        <v>412</v>
      </c>
      <c r="N223" s="155"/>
      <c r="O223" s="33"/>
      <c r="P223" s="146"/>
      <c r="Q223" s="147"/>
      <c r="R223" s="147"/>
      <c r="S223" s="147"/>
      <c r="T223" s="147"/>
      <c r="U223" s="147"/>
      <c r="V223" s="147"/>
      <c r="W223" s="148"/>
      <c r="X223" s="149"/>
      <c r="Y223" s="147"/>
      <c r="Z223" s="148"/>
      <c r="AA223" s="148"/>
    </row>
    <row r="224" spans="1:27" ht="15.6" x14ac:dyDescent="0.35">
      <c r="A224" s="3"/>
      <c r="B224" s="104"/>
      <c r="C224" s="290"/>
      <c r="D224" s="290"/>
      <c r="E224" s="290"/>
      <c r="F224" s="290"/>
      <c r="G224" s="290"/>
      <c r="H224" s="108"/>
      <c r="I224" s="108"/>
      <c r="J224" s="56"/>
      <c r="K224" s="56"/>
      <c r="L224" s="49"/>
      <c r="M224" s="3"/>
      <c r="N224" s="155"/>
      <c r="O224" s="33"/>
      <c r="P224" s="3"/>
      <c r="Q224" s="104"/>
      <c r="R224" s="104"/>
      <c r="S224" s="104"/>
      <c r="T224" s="104"/>
      <c r="U224" s="104"/>
      <c r="V224" s="102"/>
      <c r="W224" s="102"/>
      <c r="X224" s="132"/>
      <c r="Y224" s="104"/>
      <c r="Z224" s="102"/>
      <c r="AA224" s="102"/>
    </row>
    <row r="225" spans="1:27" ht="15" x14ac:dyDescent="0.35">
      <c r="A225" s="3"/>
      <c r="B225" s="104"/>
      <c r="C225" s="305" t="s">
        <v>386</v>
      </c>
      <c r="D225" s="305"/>
      <c r="E225" s="305"/>
      <c r="F225" s="305"/>
      <c r="G225" s="305"/>
      <c r="H225" s="144"/>
      <c r="I225" s="156" t="s">
        <v>30</v>
      </c>
      <c r="J225" s="157">
        <f>IF(J223&gt;J218,"FPBW",J212)</f>
        <v>4</v>
      </c>
      <c r="K225" s="83" t="str">
        <f>IF(J223&lt;J218,"mm","")</f>
        <v>mm</v>
      </c>
      <c r="L225" s="102"/>
      <c r="M225" s="102"/>
      <c r="N225" s="102"/>
      <c r="O225" s="33"/>
      <c r="P225" s="3"/>
      <c r="Q225" s="104"/>
      <c r="R225" s="104"/>
      <c r="S225" s="104"/>
      <c r="T225" s="104"/>
      <c r="U225" s="104"/>
      <c r="V225" s="104"/>
      <c r="W225" s="102"/>
      <c r="X225" s="132"/>
      <c r="Y225" s="104"/>
      <c r="Z225" s="102"/>
      <c r="AA225" s="102"/>
    </row>
    <row r="226" spans="1:27" ht="15" x14ac:dyDescent="0.3">
      <c r="A226" s="3"/>
      <c r="B226" s="104"/>
      <c r="C226" s="290"/>
      <c r="D226" s="290"/>
      <c r="E226" s="290"/>
      <c r="F226" s="290"/>
      <c r="G226" s="290"/>
      <c r="H226" s="158"/>
      <c r="I226" s="159"/>
      <c r="J226" s="158"/>
      <c r="K226" s="104"/>
      <c r="L226" s="102"/>
      <c r="M226" s="102"/>
      <c r="N226" s="102"/>
      <c r="O226" s="33"/>
      <c r="P226" s="3"/>
      <c r="Q226" s="104"/>
      <c r="R226" s="104"/>
      <c r="S226" s="104"/>
      <c r="T226" s="104"/>
      <c r="U226" s="104"/>
      <c r="V226" s="102"/>
      <c r="W226" s="102"/>
      <c r="X226" s="132"/>
      <c r="Y226" s="104"/>
      <c r="Z226" s="102"/>
      <c r="AA226" s="102"/>
    </row>
    <row r="227" spans="1:27" ht="15" x14ac:dyDescent="0.3">
      <c r="A227" s="3"/>
      <c r="B227" s="49" t="s">
        <v>188</v>
      </c>
      <c r="C227" s="289" t="s">
        <v>413</v>
      </c>
      <c r="D227" s="289"/>
      <c r="E227" s="289"/>
      <c r="F227" s="289"/>
      <c r="G227" s="289"/>
      <c r="H227" s="102"/>
      <c r="I227" s="33"/>
      <c r="J227" s="102"/>
      <c r="K227" s="104"/>
      <c r="L227" s="102"/>
      <c r="M227" s="102"/>
      <c r="N227" s="102"/>
      <c r="O227" s="33"/>
      <c r="P227" s="3"/>
      <c r="Q227" s="104"/>
      <c r="R227" s="104"/>
      <c r="S227" s="104"/>
      <c r="T227" s="104"/>
      <c r="U227" s="104"/>
      <c r="V227" s="102"/>
      <c r="W227" s="102"/>
      <c r="X227" s="132"/>
      <c r="Y227" s="104"/>
      <c r="Z227" s="102"/>
      <c r="AA227" s="102"/>
    </row>
    <row r="228" spans="1:27" ht="16.2" x14ac:dyDescent="0.35">
      <c r="A228" s="3"/>
      <c r="B228" s="104"/>
      <c r="C228" s="290" t="s">
        <v>414</v>
      </c>
      <c r="D228" s="290"/>
      <c r="E228" s="290"/>
      <c r="F228" s="290"/>
      <c r="G228" s="290"/>
      <c r="H228" s="33" t="s">
        <v>415</v>
      </c>
      <c r="I228" s="33" t="s">
        <v>30</v>
      </c>
      <c r="J228" s="142">
        <f>J7</f>
        <v>447.99999999999994</v>
      </c>
      <c r="K228" s="1" t="s">
        <v>119</v>
      </c>
      <c r="L228" s="33"/>
      <c r="M228" s="102"/>
      <c r="N228" s="102"/>
      <c r="O228" s="33"/>
      <c r="P228" s="3"/>
      <c r="Q228" s="104"/>
      <c r="R228" s="104"/>
      <c r="S228" s="104"/>
      <c r="T228" s="104"/>
      <c r="U228" s="104"/>
      <c r="V228" s="102"/>
      <c r="W228" s="102"/>
      <c r="X228" s="102"/>
      <c r="Y228" s="104"/>
      <c r="Z228" s="102"/>
      <c r="AA228" s="102"/>
    </row>
    <row r="229" spans="1:27" ht="16.2" x14ac:dyDescent="0.35">
      <c r="A229" s="3"/>
      <c r="B229" s="104"/>
      <c r="C229" s="290" t="s">
        <v>416</v>
      </c>
      <c r="D229" s="290"/>
      <c r="E229" s="290"/>
      <c r="F229" s="290"/>
      <c r="G229" s="290"/>
      <c r="H229" s="108"/>
      <c r="I229" s="33" t="s">
        <v>30</v>
      </c>
      <c r="J229" s="142">
        <f>J36*2+J37*2</f>
        <v>720</v>
      </c>
      <c r="K229" s="1" t="s">
        <v>147</v>
      </c>
      <c r="L229" s="180" t="s">
        <v>463</v>
      </c>
      <c r="M229" s="102"/>
      <c r="N229" s="102"/>
      <c r="O229" s="33"/>
      <c r="P229" s="3"/>
      <c r="Q229" s="104"/>
      <c r="R229" s="104"/>
      <c r="S229" s="104"/>
      <c r="T229" s="104"/>
      <c r="U229" s="104"/>
      <c r="V229" s="102"/>
      <c r="W229" s="102"/>
      <c r="X229" s="102"/>
      <c r="Y229" s="104"/>
      <c r="Z229" s="102"/>
      <c r="AA229" s="132"/>
    </row>
    <row r="230" spans="1:27" ht="16.2" x14ac:dyDescent="0.4">
      <c r="A230" s="3"/>
      <c r="B230" s="104"/>
      <c r="C230" s="290" t="s">
        <v>399</v>
      </c>
      <c r="D230" s="290"/>
      <c r="E230" s="290"/>
      <c r="F230" s="290"/>
      <c r="G230" s="290"/>
      <c r="H230" s="108" t="s">
        <v>400</v>
      </c>
      <c r="I230" s="33" t="s">
        <v>30</v>
      </c>
      <c r="J230" s="151" t="s">
        <v>401</v>
      </c>
      <c r="K230" s="1"/>
      <c r="L230" s="102"/>
      <c r="M230" s="102"/>
      <c r="N230" s="102"/>
      <c r="O230" s="33"/>
      <c r="P230" s="3"/>
      <c r="Q230" s="104"/>
      <c r="R230" s="104"/>
      <c r="S230" s="104"/>
      <c r="T230" s="104"/>
      <c r="U230" s="104"/>
      <c r="V230" s="102"/>
      <c r="W230" s="102"/>
      <c r="X230" s="102"/>
      <c r="Y230" s="104"/>
      <c r="Z230" s="102"/>
      <c r="AA230" s="132"/>
    </row>
    <row r="231" spans="1:27" ht="16.2" x14ac:dyDescent="0.4">
      <c r="A231" s="3"/>
      <c r="B231" s="104"/>
      <c r="C231" s="290"/>
      <c r="D231" s="290"/>
      <c r="E231" s="290"/>
      <c r="F231" s="290"/>
      <c r="G231" s="290"/>
      <c r="H231" s="108"/>
      <c r="I231" s="33" t="s">
        <v>30</v>
      </c>
      <c r="J231" s="108" t="s">
        <v>403</v>
      </c>
      <c r="K231" s="1"/>
      <c r="L231" s="102"/>
      <c r="M231" s="102"/>
      <c r="N231" s="102"/>
      <c r="O231" s="33"/>
      <c r="P231" s="3"/>
      <c r="Q231" s="104"/>
      <c r="R231" s="104"/>
      <c r="S231" s="104"/>
      <c r="T231" s="104"/>
      <c r="U231" s="104"/>
      <c r="V231" s="102"/>
      <c r="W231" s="102"/>
      <c r="X231" s="102"/>
      <c r="Y231" s="104"/>
      <c r="Z231" s="102"/>
      <c r="AA231" s="132"/>
    </row>
    <row r="232" spans="1:27" ht="16.2" x14ac:dyDescent="0.4">
      <c r="A232" s="3"/>
      <c r="B232" s="104"/>
      <c r="C232" s="290" t="s">
        <v>417</v>
      </c>
      <c r="D232" s="290"/>
      <c r="E232" s="290"/>
      <c r="F232" s="290"/>
      <c r="G232" s="290"/>
      <c r="H232" s="108" t="s">
        <v>400</v>
      </c>
      <c r="I232" s="33" t="s">
        <v>30</v>
      </c>
      <c r="J232" s="142">
        <f>J52/(SQRT(3)*J90)</f>
        <v>226.32130552233332</v>
      </c>
      <c r="K232" s="1" t="s">
        <v>193</v>
      </c>
      <c r="L232" s="102"/>
      <c r="M232" s="102"/>
      <c r="N232" s="102"/>
      <c r="O232" s="3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.2" x14ac:dyDescent="0.4">
      <c r="A233" s="3"/>
      <c r="B233" s="104"/>
      <c r="C233" s="290"/>
      <c r="D233" s="290"/>
      <c r="E233" s="290"/>
      <c r="F233" s="290"/>
      <c r="G233" s="290"/>
      <c r="H233" s="108" t="s">
        <v>391</v>
      </c>
      <c r="I233" s="33" t="s">
        <v>30</v>
      </c>
      <c r="J233" s="288" t="s">
        <v>418</v>
      </c>
      <c r="K233" s="288"/>
      <c r="L233" s="288"/>
      <c r="M233" s="104"/>
      <c r="N233" s="104"/>
      <c r="O233" s="3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x14ac:dyDescent="0.35">
      <c r="A234" s="3"/>
      <c r="B234" s="104"/>
      <c r="C234" s="290"/>
      <c r="D234" s="290"/>
      <c r="E234" s="290"/>
      <c r="F234" s="290"/>
      <c r="G234" s="290"/>
      <c r="H234" s="108"/>
      <c r="I234" s="33" t="s">
        <v>30</v>
      </c>
      <c r="J234" s="160">
        <f>J228*1000/(0.7*J229*J232)</f>
        <v>3.9275528516301068</v>
      </c>
      <c r="K234" s="1" t="s">
        <v>147</v>
      </c>
      <c r="L234" s="102"/>
      <c r="M234" s="102"/>
      <c r="N234" s="102"/>
      <c r="O234" s="3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x14ac:dyDescent="0.35">
      <c r="A235" s="3"/>
      <c r="B235" s="104"/>
      <c r="C235" s="290" t="s">
        <v>419</v>
      </c>
      <c r="D235" s="290"/>
      <c r="E235" s="290"/>
      <c r="F235" s="290"/>
      <c r="G235" s="290"/>
      <c r="H235" s="108"/>
      <c r="I235" s="33" t="s">
        <v>30</v>
      </c>
      <c r="J235" s="161">
        <f>IF(J234&gt;4,EVEN(J234),4)</f>
        <v>4</v>
      </c>
      <c r="K235" s="1" t="s">
        <v>147</v>
      </c>
      <c r="L235" s="153" t="str">
        <f>IF(J235&lt;M235,"&lt;","&gt;")</f>
        <v>&gt;</v>
      </c>
      <c r="M235" s="162">
        <f>MIN(J38,J153)</f>
        <v>4</v>
      </c>
      <c r="N235" s="132"/>
      <c r="O235" s="3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x14ac:dyDescent="0.35">
      <c r="A236" s="3"/>
      <c r="B236" s="144"/>
      <c r="C236" s="290"/>
      <c r="D236" s="290"/>
      <c r="E236" s="290"/>
      <c r="F236" s="290"/>
      <c r="G236" s="290"/>
      <c r="H236" s="108"/>
      <c r="I236" s="33"/>
      <c r="J236" s="1"/>
      <c r="K236" s="1"/>
      <c r="L236" s="102"/>
      <c r="M236" s="3"/>
      <c r="N236" s="132"/>
      <c r="O236" s="3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x14ac:dyDescent="0.35">
      <c r="A237" s="3"/>
      <c r="B237" s="104"/>
      <c r="C237" s="305" t="s">
        <v>413</v>
      </c>
      <c r="D237" s="305"/>
      <c r="E237" s="305"/>
      <c r="F237" s="305"/>
      <c r="G237" s="305"/>
      <c r="H237" s="108"/>
      <c r="I237" s="153" t="s">
        <v>30</v>
      </c>
      <c r="J237" s="157">
        <f>IF(J235&gt;M235,"FPBW",J235)</f>
        <v>4</v>
      </c>
      <c r="K237" s="83" t="str">
        <f>IF(J235&lt;=M235,"mm","")</f>
        <v>mm</v>
      </c>
      <c r="L237" s="102"/>
      <c r="M237" s="102"/>
      <c r="N237" s="102"/>
      <c r="O237" s="3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x14ac:dyDescent="0.3">
      <c r="A238" s="3"/>
      <c r="B238" s="104"/>
      <c r="C238" s="290"/>
      <c r="D238" s="290"/>
      <c r="E238" s="290"/>
      <c r="F238" s="290"/>
      <c r="G238" s="290"/>
      <c r="H238" s="163"/>
      <c r="I238" s="153"/>
      <c r="J238" s="164"/>
      <c r="K238" s="104"/>
      <c r="L238" s="102"/>
      <c r="M238" s="102"/>
      <c r="N238" s="102"/>
      <c r="O238" s="3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x14ac:dyDescent="0.3">
      <c r="A239" s="3"/>
      <c r="B239" s="28">
        <v>7</v>
      </c>
      <c r="C239" s="289" t="s">
        <v>420</v>
      </c>
      <c r="D239" s="289"/>
      <c r="E239" s="289"/>
      <c r="F239" s="289"/>
      <c r="G239" s="289"/>
      <c r="H239" s="69"/>
      <c r="I239" s="33"/>
      <c r="J239" s="69"/>
      <c r="K239" s="3"/>
      <c r="L239" s="69"/>
      <c r="M239" s="69"/>
      <c r="N239" s="69"/>
      <c r="O239" s="3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x14ac:dyDescent="0.3">
      <c r="A240" s="3"/>
      <c r="B240" s="165"/>
      <c r="C240" s="290"/>
      <c r="D240" s="290"/>
      <c r="E240" s="290"/>
      <c r="F240" s="290"/>
      <c r="G240" s="290"/>
      <c r="H240" s="69"/>
      <c r="I240" s="33"/>
      <c r="J240" s="69"/>
      <c r="K240" s="3"/>
      <c r="L240" s="69"/>
      <c r="M240" s="69"/>
      <c r="N240" s="69"/>
      <c r="O240" s="3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.2" x14ac:dyDescent="0.35">
      <c r="A241" s="3"/>
      <c r="B241" s="144"/>
      <c r="C241" s="290" t="s">
        <v>421</v>
      </c>
      <c r="D241" s="290"/>
      <c r="E241" s="290"/>
      <c r="F241" s="290"/>
      <c r="G241" s="290"/>
      <c r="H241" s="33" t="s">
        <v>322</v>
      </c>
      <c r="I241" s="33" t="s">
        <v>30</v>
      </c>
      <c r="J241" s="161">
        <f>J151</f>
        <v>180</v>
      </c>
      <c r="K241" s="1" t="s">
        <v>147</v>
      </c>
      <c r="L241" s="102"/>
      <c r="M241" s="102"/>
      <c r="N241" s="102"/>
      <c r="O241" s="3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.2" x14ac:dyDescent="0.35">
      <c r="A242" s="3"/>
      <c r="B242" s="144"/>
      <c r="C242" s="290" t="s">
        <v>422</v>
      </c>
      <c r="D242" s="290"/>
      <c r="E242" s="290"/>
      <c r="F242" s="290"/>
      <c r="G242" s="290"/>
      <c r="H242" s="33" t="s">
        <v>324</v>
      </c>
      <c r="I242" s="33" t="s">
        <v>30</v>
      </c>
      <c r="J242" s="161">
        <f>J153</f>
        <v>20</v>
      </c>
      <c r="K242" s="1" t="s">
        <v>147</v>
      </c>
      <c r="L242" s="102"/>
      <c r="M242" s="102"/>
      <c r="N242" s="102"/>
      <c r="O242" s="3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6" x14ac:dyDescent="0.35">
      <c r="A243" s="3"/>
      <c r="B243" s="144"/>
      <c r="C243" s="290" t="s">
        <v>423</v>
      </c>
      <c r="D243" s="290"/>
      <c r="E243" s="290"/>
      <c r="F243" s="290"/>
      <c r="G243" s="290"/>
      <c r="H243" s="33" t="s">
        <v>360</v>
      </c>
      <c r="I243" s="33" t="s">
        <v>30</v>
      </c>
      <c r="J243" s="161">
        <f>J187</f>
        <v>8</v>
      </c>
      <c r="K243" s="1" t="s">
        <v>147</v>
      </c>
      <c r="L243" s="102"/>
      <c r="M243" s="102"/>
      <c r="N243" s="102"/>
      <c r="O243" s="3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6" x14ac:dyDescent="0.35">
      <c r="A244" s="3"/>
      <c r="B244" s="144"/>
      <c r="C244" s="290" t="s">
        <v>424</v>
      </c>
      <c r="D244" s="290"/>
      <c r="E244" s="290"/>
      <c r="F244" s="290"/>
      <c r="G244" s="290"/>
      <c r="H244" s="33" t="s">
        <v>358</v>
      </c>
      <c r="I244" s="33" t="s">
        <v>30</v>
      </c>
      <c r="J244" s="161">
        <f>J186</f>
        <v>100</v>
      </c>
      <c r="K244" s="1" t="s">
        <v>147</v>
      </c>
      <c r="L244" s="3"/>
      <c r="M244" s="102"/>
      <c r="N244" s="102"/>
      <c r="O244" s="3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6" x14ac:dyDescent="0.35">
      <c r="A245" s="3"/>
      <c r="B245" s="144"/>
      <c r="C245" s="290" t="s">
        <v>425</v>
      </c>
      <c r="D245" s="290"/>
      <c r="E245" s="290"/>
      <c r="F245" s="290"/>
      <c r="G245" s="290"/>
      <c r="H245" s="33" t="s">
        <v>363</v>
      </c>
      <c r="I245" s="33" t="s">
        <v>30</v>
      </c>
      <c r="J245" s="161">
        <f>J188</f>
        <v>54</v>
      </c>
      <c r="K245" s="1" t="s">
        <v>147</v>
      </c>
      <c r="L245" s="3"/>
      <c r="M245" s="102"/>
      <c r="N245" s="102"/>
      <c r="O245" s="3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x14ac:dyDescent="0.35">
      <c r="A246" s="3"/>
      <c r="B246" s="144"/>
      <c r="C246" s="290" t="s">
        <v>426</v>
      </c>
      <c r="D246" s="290"/>
      <c r="E246" s="290"/>
      <c r="F246" s="290"/>
      <c r="G246" s="290"/>
      <c r="H246" s="102"/>
      <c r="I246" s="33" t="s">
        <v>30</v>
      </c>
      <c r="J246" s="161">
        <f>J225</f>
        <v>4</v>
      </c>
      <c r="K246" s="1" t="s">
        <v>147</v>
      </c>
      <c r="L246" s="102"/>
      <c r="M246" s="102"/>
      <c r="N246" s="102"/>
      <c r="O246" s="3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x14ac:dyDescent="0.35">
      <c r="A247" s="3"/>
      <c r="B247" s="144"/>
      <c r="C247" s="290" t="s">
        <v>427</v>
      </c>
      <c r="D247" s="290"/>
      <c r="E247" s="290"/>
      <c r="F247" s="290"/>
      <c r="G247" s="290"/>
      <c r="H247" s="102"/>
      <c r="I247" s="33" t="s">
        <v>30</v>
      </c>
      <c r="J247" s="161">
        <f>J237</f>
        <v>4</v>
      </c>
      <c r="K247" s="1" t="s">
        <v>147</v>
      </c>
      <c r="L247" s="102"/>
      <c r="M247" s="102"/>
      <c r="N247" s="102"/>
      <c r="O247" s="3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x14ac:dyDescent="0.3">
      <c r="A248" s="3"/>
      <c r="B248" s="104"/>
      <c r="C248" s="290"/>
      <c r="D248" s="290"/>
      <c r="E248" s="290"/>
      <c r="F248" s="290"/>
      <c r="G248" s="290"/>
      <c r="H248" s="102"/>
      <c r="I248" s="33"/>
      <c r="J248" s="102"/>
      <c r="K248" s="104"/>
      <c r="L248" s="102"/>
      <c r="M248" s="102"/>
      <c r="N248" s="102"/>
      <c r="O248" s="3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x14ac:dyDescent="0.3">
      <c r="A249" s="3"/>
      <c r="B249" s="104"/>
      <c r="C249" s="340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102"/>
      <c r="O249" s="3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x14ac:dyDescent="0.3">
      <c r="A250" s="3"/>
      <c r="B250" s="104"/>
      <c r="C250" s="340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102"/>
      <c r="O250" s="3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x14ac:dyDescent="0.3">
      <c r="A251" s="3"/>
      <c r="B251" s="104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102"/>
      <c r="O251" s="3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x14ac:dyDescent="0.3">
      <c r="A252" s="3"/>
      <c r="B252" s="104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102"/>
      <c r="O252" s="33"/>
      <c r="P252" s="3"/>
      <c r="Q252" s="3"/>
      <c r="R252" s="3"/>
      <c r="S252" s="135"/>
      <c r="T252" s="166"/>
      <c r="U252" s="166"/>
      <c r="V252" s="166"/>
      <c r="W252" s="166"/>
      <c r="X252" s="3"/>
      <c r="Y252" s="3"/>
      <c r="Z252" s="3"/>
      <c r="AA252" s="3"/>
    </row>
    <row r="253" spans="1:27" ht="15" x14ac:dyDescent="0.3">
      <c r="A253" s="3"/>
      <c r="B253" s="104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102"/>
      <c r="O253" s="33"/>
      <c r="P253" s="3"/>
      <c r="Q253" s="3"/>
      <c r="R253" s="3"/>
      <c r="S253" s="135"/>
      <c r="T253" s="109"/>
      <c r="U253" s="167"/>
      <c r="V253" s="167"/>
      <c r="W253" s="167"/>
      <c r="X253" s="3"/>
      <c r="Y253" s="3"/>
      <c r="Z253" s="3"/>
      <c r="AA253" s="3"/>
    </row>
    <row r="254" spans="1:27" ht="15" x14ac:dyDescent="0.3">
      <c r="A254" s="3"/>
      <c r="B254" s="104"/>
      <c r="C254" s="340"/>
      <c r="D254" s="340"/>
      <c r="E254" s="340"/>
      <c r="F254" s="340"/>
      <c r="G254" s="340"/>
      <c r="H254" s="340"/>
      <c r="I254" s="340"/>
      <c r="J254" s="340"/>
      <c r="K254" s="340"/>
      <c r="L254" s="340"/>
      <c r="M254" s="340"/>
      <c r="N254" s="102"/>
      <c r="O254" s="33"/>
      <c r="P254" s="3"/>
      <c r="Q254" s="3"/>
      <c r="R254" s="3"/>
      <c r="S254" s="135"/>
      <c r="T254" s="168"/>
      <c r="U254" s="167"/>
      <c r="V254" s="167"/>
      <c r="W254" s="167"/>
      <c r="X254" s="3"/>
      <c r="Y254" s="3"/>
      <c r="Z254" s="3"/>
      <c r="AA254" s="3"/>
    </row>
    <row r="255" spans="1:27" ht="15" x14ac:dyDescent="0.3">
      <c r="A255" s="3"/>
      <c r="B255" s="104"/>
      <c r="C255" s="340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102"/>
      <c r="O255" s="3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x14ac:dyDescent="0.3">
      <c r="A256" s="3"/>
      <c r="B256" s="104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102"/>
      <c r="O256" s="3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x14ac:dyDescent="0.3">
      <c r="A257" s="3"/>
      <c r="B257" s="104"/>
      <c r="C257" s="340"/>
      <c r="D257" s="340"/>
      <c r="E257" s="340"/>
      <c r="F257" s="340"/>
      <c r="G257" s="340"/>
      <c r="H257" s="340"/>
      <c r="I257" s="340"/>
      <c r="J257" s="340"/>
      <c r="K257" s="340"/>
      <c r="L257" s="340"/>
      <c r="M257" s="340"/>
      <c r="N257" s="102"/>
      <c r="O257" s="3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x14ac:dyDescent="0.3">
      <c r="A258" s="3"/>
      <c r="B258" s="104"/>
      <c r="C258" s="340"/>
      <c r="D258" s="340"/>
      <c r="E258" s="340"/>
      <c r="F258" s="340"/>
      <c r="G258" s="340"/>
      <c r="H258" s="340"/>
      <c r="I258" s="340"/>
      <c r="J258" s="340"/>
      <c r="K258" s="340"/>
      <c r="L258" s="340"/>
      <c r="M258" s="340"/>
      <c r="N258" s="102"/>
      <c r="O258" s="3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x14ac:dyDescent="0.3">
      <c r="A259" s="3"/>
      <c r="B259" s="104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102"/>
      <c r="O259" s="3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x14ac:dyDescent="0.3">
      <c r="A260" s="3"/>
      <c r="B260" s="104"/>
      <c r="C260" s="340"/>
      <c r="D260" s="340"/>
      <c r="E260" s="340"/>
      <c r="F260" s="340"/>
      <c r="G260" s="340"/>
      <c r="H260" s="340"/>
      <c r="I260" s="340"/>
      <c r="J260" s="340"/>
      <c r="K260" s="340"/>
      <c r="L260" s="340"/>
      <c r="M260" s="340"/>
      <c r="N260" s="102"/>
      <c r="O260" s="3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x14ac:dyDescent="0.3">
      <c r="A261" s="3"/>
      <c r="B261" s="104"/>
      <c r="C261" s="340"/>
      <c r="D261" s="340"/>
      <c r="E261" s="340"/>
      <c r="F261" s="340"/>
      <c r="G261" s="340"/>
      <c r="H261" s="340"/>
      <c r="I261" s="340"/>
      <c r="J261" s="340"/>
      <c r="K261" s="340"/>
      <c r="L261" s="340"/>
      <c r="M261" s="340"/>
      <c r="N261" s="102"/>
      <c r="O261" s="3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x14ac:dyDescent="0.3">
      <c r="A262" s="3"/>
      <c r="B262" s="104"/>
      <c r="C262" s="340"/>
      <c r="D262" s="340"/>
      <c r="E262" s="340"/>
      <c r="F262" s="340"/>
      <c r="G262" s="340"/>
      <c r="H262" s="340"/>
      <c r="I262" s="340"/>
      <c r="J262" s="340"/>
      <c r="K262" s="340"/>
      <c r="L262" s="340"/>
      <c r="M262" s="340"/>
      <c r="N262" s="102"/>
      <c r="O262" s="3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x14ac:dyDescent="0.3">
      <c r="A263" s="3"/>
      <c r="B263" s="104"/>
      <c r="C263" s="340"/>
      <c r="D263" s="340"/>
      <c r="E263" s="340"/>
      <c r="F263" s="340"/>
      <c r="G263" s="340"/>
      <c r="H263" s="340"/>
      <c r="I263" s="340"/>
      <c r="J263" s="340"/>
      <c r="K263" s="340"/>
      <c r="L263" s="340"/>
      <c r="M263" s="340"/>
      <c r="N263" s="102"/>
      <c r="O263" s="3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x14ac:dyDescent="0.3">
      <c r="A264" s="3"/>
      <c r="B264" s="104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102"/>
      <c r="O264" s="3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x14ac:dyDescent="0.3">
      <c r="A265" s="3"/>
      <c r="B265" s="104"/>
      <c r="C265" s="340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102"/>
      <c r="O265" s="3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x14ac:dyDescent="0.3">
      <c r="A266" s="3"/>
      <c r="B266" s="104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102"/>
      <c r="O266" s="3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x14ac:dyDescent="0.3">
      <c r="A267" s="3"/>
      <c r="B267" s="104"/>
      <c r="C267" s="340"/>
      <c r="D267" s="340"/>
      <c r="E267" s="340"/>
      <c r="F267" s="340"/>
      <c r="G267" s="340"/>
      <c r="H267" s="340"/>
      <c r="I267" s="340"/>
      <c r="J267" s="340"/>
      <c r="K267" s="340"/>
      <c r="L267" s="340"/>
      <c r="M267" s="340"/>
      <c r="N267" s="102"/>
      <c r="O267" s="3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x14ac:dyDescent="0.3">
      <c r="A268" s="3"/>
      <c r="B268" s="104"/>
      <c r="C268" s="340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102"/>
      <c r="O268" s="3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x14ac:dyDescent="0.3">
      <c r="A269" s="3"/>
      <c r="B269" s="104"/>
      <c r="C269" s="340"/>
      <c r="D269" s="340"/>
      <c r="E269" s="340"/>
      <c r="F269" s="340"/>
      <c r="G269" s="340"/>
      <c r="H269" s="340"/>
      <c r="I269" s="340"/>
      <c r="J269" s="340"/>
      <c r="K269" s="340"/>
      <c r="L269" s="340"/>
      <c r="M269" s="340"/>
      <c r="N269" s="102"/>
      <c r="O269" s="3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x14ac:dyDescent="0.3">
      <c r="A270" s="3"/>
      <c r="B270" s="104"/>
      <c r="C270" s="340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102"/>
      <c r="O270" s="3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x14ac:dyDescent="0.3">
      <c r="A271" s="3"/>
      <c r="B271" s="104"/>
      <c r="C271" s="340"/>
      <c r="D271" s="340"/>
      <c r="E271" s="340"/>
      <c r="F271" s="340"/>
      <c r="G271" s="340"/>
      <c r="H271" s="340"/>
      <c r="I271" s="340"/>
      <c r="J271" s="340"/>
      <c r="K271" s="340"/>
      <c r="L271" s="340"/>
      <c r="M271" s="340"/>
      <c r="N271" s="102"/>
      <c r="O271" s="3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x14ac:dyDescent="0.3">
      <c r="A272" s="3"/>
      <c r="B272" s="104"/>
      <c r="C272" s="340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102"/>
      <c r="O272" s="3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x14ac:dyDescent="0.3">
      <c r="A273" s="3"/>
      <c r="B273" s="104"/>
      <c r="C273" s="104"/>
      <c r="D273" s="104"/>
      <c r="E273" s="104"/>
      <c r="F273" s="104"/>
      <c r="G273" s="104"/>
      <c r="H273" s="102"/>
      <c r="I273" s="33"/>
      <c r="J273" s="102"/>
      <c r="K273" s="104"/>
      <c r="L273" s="102"/>
      <c r="M273" s="102"/>
      <c r="N273" s="102"/>
      <c r="O273" s="3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</sheetData>
  <mergeCells count="308">
    <mergeCell ref="C246:G246"/>
    <mergeCell ref="C247:G247"/>
    <mergeCell ref="C226:G226"/>
    <mergeCell ref="C227:G227"/>
    <mergeCell ref="C228:G228"/>
    <mergeCell ref="C229:G229"/>
    <mergeCell ref="C230:G230"/>
    <mergeCell ref="C231:G231"/>
    <mergeCell ref="C217:G217"/>
    <mergeCell ref="C218:G218"/>
    <mergeCell ref="C219:G219"/>
    <mergeCell ref="C220:G220"/>
    <mergeCell ref="C221:G221"/>
    <mergeCell ref="C248:G248"/>
    <mergeCell ref="C249:M272"/>
    <mergeCell ref="C37:G37"/>
    <mergeCell ref="J35:K35"/>
    <mergeCell ref="C43:G43"/>
    <mergeCell ref="M43:N43"/>
    <mergeCell ref="C240:G240"/>
    <mergeCell ref="C241:G241"/>
    <mergeCell ref="C232:G232"/>
    <mergeCell ref="C233:G233"/>
    <mergeCell ref="J233:L233"/>
    <mergeCell ref="C242:G242"/>
    <mergeCell ref="C243:G243"/>
    <mergeCell ref="C244:G244"/>
    <mergeCell ref="C245:G245"/>
    <mergeCell ref="C234:G234"/>
    <mergeCell ref="C235:G235"/>
    <mergeCell ref="C236:G236"/>
    <mergeCell ref="C237:G237"/>
    <mergeCell ref="C238:G238"/>
    <mergeCell ref="C239:G239"/>
    <mergeCell ref="C223:G223"/>
    <mergeCell ref="C224:G224"/>
    <mergeCell ref="C225:G225"/>
    <mergeCell ref="C203:G203"/>
    <mergeCell ref="C204:G204"/>
    <mergeCell ref="C205:G205"/>
    <mergeCell ref="M205:N205"/>
    <mergeCell ref="C206:G206"/>
    <mergeCell ref="C207:G207"/>
    <mergeCell ref="C208:G208"/>
    <mergeCell ref="C222:G222"/>
    <mergeCell ref="C209:G209"/>
    <mergeCell ref="C210:G210"/>
    <mergeCell ref="C211:G211"/>
    <mergeCell ref="C212:G212"/>
    <mergeCell ref="C213:G213"/>
    <mergeCell ref="C214:G214"/>
    <mergeCell ref="C215:G215"/>
    <mergeCell ref="C216:G216"/>
    <mergeCell ref="L215:N215"/>
    <mergeCell ref="M216:N217"/>
    <mergeCell ref="H221:H222"/>
    <mergeCell ref="I221:I222"/>
    <mergeCell ref="J221:J222"/>
    <mergeCell ref="K221:K222"/>
    <mergeCell ref="C195:G195"/>
    <mergeCell ref="C196:G196"/>
    <mergeCell ref="C197:G197"/>
    <mergeCell ref="C198:G198"/>
    <mergeCell ref="C199:G199"/>
    <mergeCell ref="C200:G200"/>
    <mergeCell ref="C201:G201"/>
    <mergeCell ref="M201:N201"/>
    <mergeCell ref="C189:G189"/>
    <mergeCell ref="C190:G190"/>
    <mergeCell ref="C192:G192"/>
    <mergeCell ref="C193:G193"/>
    <mergeCell ref="C194:G194"/>
    <mergeCell ref="K201:L202"/>
    <mergeCell ref="C202:G202"/>
    <mergeCell ref="M202:N202"/>
    <mergeCell ref="C191:G191"/>
    <mergeCell ref="L196:M196"/>
    <mergeCell ref="L186:N194"/>
    <mergeCell ref="L195:N195"/>
    <mergeCell ref="C186:G186"/>
    <mergeCell ref="C187:G187"/>
    <mergeCell ref="C188:G188"/>
    <mergeCell ref="C181:E181"/>
    <mergeCell ref="K181:M181"/>
    <mergeCell ref="S181:U181"/>
    <mergeCell ref="C182:H182"/>
    <mergeCell ref="C183:G183"/>
    <mergeCell ref="L183:M183"/>
    <mergeCell ref="C184:G184"/>
    <mergeCell ref="C185:G185"/>
    <mergeCell ref="C178:E178"/>
    <mergeCell ref="K178:M178"/>
    <mergeCell ref="S178:U178"/>
    <mergeCell ref="C179:E179"/>
    <mergeCell ref="K179:M179"/>
    <mergeCell ref="S179:U179"/>
    <mergeCell ref="C180:E180"/>
    <mergeCell ref="K180:M180"/>
    <mergeCell ref="S180:U180"/>
    <mergeCell ref="C173:G173"/>
    <mergeCell ref="Z173:AA173"/>
    <mergeCell ref="C174:G174"/>
    <mergeCell ref="Z174:AA174"/>
    <mergeCell ref="C175:G175"/>
    <mergeCell ref="Z175:AA175"/>
    <mergeCell ref="C176:G176"/>
    <mergeCell ref="Z176:AA176"/>
    <mergeCell ref="C177:E177"/>
    <mergeCell ref="K177:M177"/>
    <mergeCell ref="L174:M176"/>
    <mergeCell ref="C167:E167"/>
    <mergeCell ref="F167:H167"/>
    <mergeCell ref="I167:J167"/>
    <mergeCell ref="K167:L167"/>
    <mergeCell ref="Z167:AA167"/>
    <mergeCell ref="C168:E172"/>
    <mergeCell ref="F168:H172"/>
    <mergeCell ref="I168:J172"/>
    <mergeCell ref="K168:L168"/>
    <mergeCell ref="Z168:AA168"/>
    <mergeCell ref="K169:L172"/>
    <mergeCell ref="Z169:AA169"/>
    <mergeCell ref="Z170:AA170"/>
    <mergeCell ref="Z171:AA171"/>
    <mergeCell ref="Z172:AA172"/>
    <mergeCell ref="C159:G159"/>
    <mergeCell ref="C160:G160"/>
    <mergeCell ref="C161:D161"/>
    <mergeCell ref="E161:H161"/>
    <mergeCell ref="I161:L161"/>
    <mergeCell ref="C162:D162"/>
    <mergeCell ref="E162:H162"/>
    <mergeCell ref="I162:L165"/>
    <mergeCell ref="C163:D163"/>
    <mergeCell ref="E163:H163"/>
    <mergeCell ref="C164:D164"/>
    <mergeCell ref="E164:H164"/>
    <mergeCell ref="C165:D165"/>
    <mergeCell ref="E165:H165"/>
    <mergeCell ref="C151:G151"/>
    <mergeCell ref="C153:G153"/>
    <mergeCell ref="C154:G154"/>
    <mergeCell ref="L154:M155"/>
    <mergeCell ref="C155:G155"/>
    <mergeCell ref="C156:G156"/>
    <mergeCell ref="C152:G152"/>
    <mergeCell ref="C157:G157"/>
    <mergeCell ref="C158:G158"/>
    <mergeCell ref="C143:G143"/>
    <mergeCell ref="C144:G144"/>
    <mergeCell ref="C145:G145"/>
    <mergeCell ref="C146:G146"/>
    <mergeCell ref="M146:N146"/>
    <mergeCell ref="C147:G147"/>
    <mergeCell ref="C148:G148"/>
    <mergeCell ref="C149:G149"/>
    <mergeCell ref="C150:G150"/>
    <mergeCell ref="C135:G135"/>
    <mergeCell ref="M135:N136"/>
    <mergeCell ref="C136:K136"/>
    <mergeCell ref="C137:G137"/>
    <mergeCell ref="C138:G138"/>
    <mergeCell ref="C139:G139"/>
    <mergeCell ref="C140:G140"/>
    <mergeCell ref="C141:G141"/>
    <mergeCell ref="C142:G142"/>
    <mergeCell ref="C126:G126"/>
    <mergeCell ref="C127:G127"/>
    <mergeCell ref="C128:G128"/>
    <mergeCell ref="C129:G129"/>
    <mergeCell ref="C130:G130"/>
    <mergeCell ref="C131:G131"/>
    <mergeCell ref="Q131:S131"/>
    <mergeCell ref="C132:G132"/>
    <mergeCell ref="Q132:S134"/>
    <mergeCell ref="C133:G133"/>
    <mergeCell ref="C134:G134"/>
    <mergeCell ref="C119:G119"/>
    <mergeCell ref="J119:L119"/>
    <mergeCell ref="C120:G120"/>
    <mergeCell ref="C121:G121"/>
    <mergeCell ref="C122:G122"/>
    <mergeCell ref="C123:G123"/>
    <mergeCell ref="C124:G124"/>
    <mergeCell ref="C125:G125"/>
    <mergeCell ref="M125:N125"/>
    <mergeCell ref="C111:G111"/>
    <mergeCell ref="C112:G112"/>
    <mergeCell ref="C113:G113"/>
    <mergeCell ref="C114:G114"/>
    <mergeCell ref="C115:G115"/>
    <mergeCell ref="C116:G116"/>
    <mergeCell ref="M116:N116"/>
    <mergeCell ref="C117:G117"/>
    <mergeCell ref="C118:G118"/>
    <mergeCell ref="J118:K118"/>
    <mergeCell ref="C104:G104"/>
    <mergeCell ref="C105:G105"/>
    <mergeCell ref="C106:G106"/>
    <mergeCell ref="C107:G107"/>
    <mergeCell ref="M107:N107"/>
    <mergeCell ref="C108:G108"/>
    <mergeCell ref="C109:G109"/>
    <mergeCell ref="J109:K109"/>
    <mergeCell ref="C110:G110"/>
    <mergeCell ref="C97:G97"/>
    <mergeCell ref="C98:G98"/>
    <mergeCell ref="C99:G99"/>
    <mergeCell ref="M99:N99"/>
    <mergeCell ref="C100:G100"/>
    <mergeCell ref="C101:G101"/>
    <mergeCell ref="L101:M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80:G80"/>
    <mergeCell ref="C81:G81"/>
    <mergeCell ref="C82:G82"/>
    <mergeCell ref="C83:G83"/>
    <mergeCell ref="C84:G84"/>
    <mergeCell ref="C85:G85"/>
    <mergeCell ref="C86:G86"/>
    <mergeCell ref="M86:N87"/>
    <mergeCell ref="C87:G87"/>
    <mergeCell ref="L82:N82"/>
    <mergeCell ref="L83:N83"/>
    <mergeCell ref="C72:G72"/>
    <mergeCell ref="C73:G73"/>
    <mergeCell ref="C74:G74"/>
    <mergeCell ref="C75:G75"/>
    <mergeCell ref="C76:G76"/>
    <mergeCell ref="H76:H77"/>
    <mergeCell ref="J76:J77"/>
    <mergeCell ref="C77:G77"/>
    <mergeCell ref="C78:G78"/>
    <mergeCell ref="H78:H79"/>
    <mergeCell ref="J78:J79"/>
    <mergeCell ref="C79:G79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P57:S57"/>
    <mergeCell ref="C58:G58"/>
    <mergeCell ref="P58:S58"/>
    <mergeCell ref="C59:G59"/>
    <mergeCell ref="P59:S59"/>
    <mergeCell ref="C60:G60"/>
    <mergeCell ref="C61:G61"/>
    <mergeCell ref="L58:L60"/>
    <mergeCell ref="C62:G62"/>
    <mergeCell ref="H60:J60"/>
    <mergeCell ref="C51:G51"/>
    <mergeCell ref="C44:G45"/>
    <mergeCell ref="C46:G47"/>
    <mergeCell ref="C52:G52"/>
    <mergeCell ref="C53:G53"/>
    <mergeCell ref="C54:G54"/>
    <mergeCell ref="C55:G55"/>
    <mergeCell ref="C56:G56"/>
    <mergeCell ref="M56:N59"/>
    <mergeCell ref="C57:G57"/>
    <mergeCell ref="C38:G38"/>
    <mergeCell ref="C41:G41"/>
    <mergeCell ref="C42:G42"/>
    <mergeCell ref="M42:N42"/>
    <mergeCell ref="C39:G39"/>
    <mergeCell ref="C40:G40"/>
    <mergeCell ref="C48:G48"/>
    <mergeCell ref="C49:G49"/>
    <mergeCell ref="C50:G50"/>
    <mergeCell ref="L65:M65"/>
    <mergeCell ref="L96:L98"/>
    <mergeCell ref="L104:L106"/>
    <mergeCell ref="L125:L128"/>
    <mergeCell ref="L151:M152"/>
    <mergeCell ref="B1:N1"/>
    <mergeCell ref="O1:P1"/>
    <mergeCell ref="B2:N2"/>
    <mergeCell ref="C3:G3"/>
    <mergeCell ref="C5:G5"/>
    <mergeCell ref="C6:G6"/>
    <mergeCell ref="C7:G7"/>
    <mergeCell ref="C8:G8"/>
    <mergeCell ref="L50:M52"/>
    <mergeCell ref="E10:F10"/>
    <mergeCell ref="L11:N11"/>
    <mergeCell ref="L12:N12"/>
    <mergeCell ref="L13:N13"/>
    <mergeCell ref="L14:N14"/>
    <mergeCell ref="C33:G33"/>
    <mergeCell ref="C34:G34"/>
    <mergeCell ref="C35:G35"/>
    <mergeCell ref="E31:J31"/>
    <mergeCell ref="C36:G36"/>
  </mergeCells>
  <conditionalFormatting sqref="L82:N82">
    <cfRule type="containsText" dxfId="19" priority="18" operator="containsText" text="Increase">
      <formula>NOT(ISERROR(SEARCH("Increase",L82)))</formula>
    </cfRule>
    <cfRule type="containsText" dxfId="18" priority="20" operator="containsText" text="OK">
      <formula>NOT(ISERROR(SEARCH("OK",L82)))</formula>
    </cfRule>
  </conditionalFormatting>
  <conditionalFormatting sqref="L83:N83">
    <cfRule type="containsText" dxfId="17" priority="17" operator="containsText" text="Increase">
      <formula>NOT(ISERROR(SEARCH("Increase",L83)))</formula>
    </cfRule>
    <cfRule type="containsText" dxfId="16" priority="19" operator="containsText" text="OK">
      <formula>NOT(ISERROR(SEARCH("OK",L83)))</formula>
    </cfRule>
  </conditionalFormatting>
  <conditionalFormatting sqref="J97">
    <cfRule type="beginsWith" dxfId="15" priority="15" operator="beginsWith" text="OK">
      <formula>LEFT(J97,LEN("OK"))="OK"</formula>
    </cfRule>
    <cfRule type="containsText" dxfId="14" priority="16" operator="containsText" text="NOT OK">
      <formula>NOT(ISERROR(SEARCH("NOT OK",J97)))</formula>
    </cfRule>
  </conditionalFormatting>
  <conditionalFormatting sqref="J128">
    <cfRule type="containsText" dxfId="13" priority="13" operator="containsText" text="NOT OK">
      <formula>NOT(ISERROR(SEARCH("NOT OK",J128)))</formula>
    </cfRule>
    <cfRule type="beginsWith" dxfId="12" priority="14" operator="beginsWith" text="OK">
      <formula>LEFT(J128,LEN("OK"))="OK"</formula>
    </cfRule>
  </conditionalFormatting>
  <conditionalFormatting sqref="J147">
    <cfRule type="containsText" dxfId="11" priority="11" operator="containsText" text="NOT OK">
      <formula>NOT(ISERROR(SEARCH("NOT OK",J147)))</formula>
    </cfRule>
    <cfRule type="beginsWith" dxfId="10" priority="12" operator="beginsWith" text="OK">
      <formula>LEFT(J147,LEN("OK"))="OK"</formula>
    </cfRule>
  </conditionalFormatting>
  <conditionalFormatting sqref="J206">
    <cfRule type="containsText" dxfId="9" priority="9" operator="containsText" text="NOT OK">
      <formula>NOT(ISERROR(SEARCH("NOT OK",J206)))</formula>
    </cfRule>
    <cfRule type="beginsWith" dxfId="8" priority="10" operator="beginsWith" text="OK">
      <formula>LEFT(J206,LEN("OK"))="OK"</formula>
    </cfRule>
  </conditionalFormatting>
  <conditionalFormatting sqref="K178:M178">
    <cfRule type="containsText" dxfId="7" priority="6" operator="containsText" text="Check for Bending">
      <formula>NOT(ISERROR(SEARCH("Check for Bending",K178)))</formula>
    </cfRule>
    <cfRule type="containsText" dxfId="6" priority="8" operator="containsText" text="Permissible">
      <formula>NOT(ISERROR(SEARCH("Permissible",K178)))</formula>
    </cfRule>
  </conditionalFormatting>
  <conditionalFormatting sqref="K179:M179">
    <cfRule type="containsText" dxfId="5" priority="5" operator="containsText" text="Check For Bending">
      <formula>NOT(ISERROR(SEARCH("Check For Bending",K179)))</formula>
    </cfRule>
    <cfRule type="containsText" dxfId="4" priority="7" operator="containsText" text="Permissible">
      <formula>NOT(ISERROR(SEARCH("Permissible",K179)))</formula>
    </cfRule>
  </conditionalFormatting>
  <conditionalFormatting sqref="K180:M180">
    <cfRule type="containsText" dxfId="3" priority="3" operator="containsText" text="Check For Bending">
      <formula>NOT(ISERROR(SEARCH("Check For Bending",K180)))</formula>
    </cfRule>
    <cfRule type="containsText" dxfId="2" priority="4" operator="containsText" text="Permissible">
      <formula>NOT(ISERROR(SEARCH("Permissible",K180)))</formula>
    </cfRule>
  </conditionalFormatting>
  <conditionalFormatting sqref="K181:M181">
    <cfRule type="containsText" dxfId="1" priority="1" operator="containsText" text="Check For Bending">
      <formula>NOT(ISERROR(SEARCH("Check For Bending",K181)))</formula>
    </cfRule>
    <cfRule type="containsText" dxfId="0" priority="2" operator="containsText" text="Permissible">
      <formula>NOT(ISERROR(SEARCH("Permissible",K181)))</formula>
    </cfRule>
  </conditionalFormatting>
  <dataValidations count="5">
    <dataValidation type="list" allowBlank="1" showInputMessage="1" showErrorMessage="1" sqref="J49" xr:uid="{00000000-0002-0000-0100-000000000000}">
      <formula1>"a,b,c,d"</formula1>
    </dataValidation>
    <dataValidation type="list" allowBlank="1" showInputMessage="1" showErrorMessage="1" sqref="J68" xr:uid="{00000000-0002-0000-0100-000001000000}">
      <formula1>Bolt</formula1>
    </dataValidation>
    <dataValidation type="list" allowBlank="1" showInputMessage="1" showErrorMessage="1" sqref="J71" xr:uid="{00000000-0002-0000-0100-000002000000}">
      <formula1>BoltDia</formula1>
    </dataValidation>
    <dataValidation type="list" allowBlank="1" showInputMessage="1" showErrorMessage="1" sqref="J51 J62" xr:uid="{00000000-0002-0000-0100-000003000000}">
      <formula1>Steel</formula1>
    </dataValidation>
    <dataValidation type="list" allowBlank="1" showInputMessage="1" showErrorMessage="1" sqref="J201" xr:uid="{E7A52944-3054-4270-9C56-94A063049E6D}">
      <formula1>"a, b"</formula1>
    </dataValidation>
  </dataValidations>
  <hyperlinks>
    <hyperlink ref="O1:P1" location="Tables!A1" display="TABLES" xr:uid="{00000000-0004-0000-0100-000000000000}"/>
  </hyperlinks>
  <pageMargins left="0.70866141732283472" right="0.70866141732283472" top="0.74803149606299213" bottom="0.74803149606299213" header="0.31496062992125984" footer="0.31496062992125984"/>
  <pageSetup paperSize="9" scale="80" orientation="portrait" r:id="rId1"/>
  <rowBreaks count="5" manualBreakCount="5">
    <brk id="60" min="1" max="13" man="1"/>
    <brk id="106" min="1" max="13" man="1"/>
    <brk id="148" min="1" max="13" man="1"/>
    <brk id="183" min="1" max="13" man="1"/>
    <brk id="226" min="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HS(R,S)</vt:lpstr>
      <vt:lpstr>Tables</vt:lpstr>
      <vt:lpstr>Diablo</vt:lpstr>
      <vt:lpstr>Bolt</vt:lpstr>
      <vt:lpstr>BoltDia</vt:lpstr>
      <vt:lpstr>BoltGrade</vt:lpstr>
      <vt:lpstr>BucklingClass</vt:lpstr>
      <vt:lpstr>Concrete</vt:lpstr>
      <vt:lpstr>ConcreteGrade</vt:lpstr>
      <vt:lpstr>PlateSizes</vt:lpstr>
      <vt:lpstr>Diablo!Print_Area</vt:lpstr>
      <vt:lpstr>Rebar</vt:lpstr>
      <vt:lpstr>SectionClass</vt:lpstr>
      <vt:lpstr>SectionType</vt:lpstr>
      <vt:lpstr>Steel</vt:lpstr>
      <vt:lpstr>SteelGrade</vt:lpstr>
      <vt:lpstr>Table1</vt:lpstr>
      <vt:lpstr>Table12</vt:lpstr>
      <vt:lpstr>Table2</vt:lpstr>
      <vt:lpstr>Table3</vt:lpstr>
      <vt:lpstr>Table4</vt:lpstr>
      <vt:lpstr>Table6</vt:lpstr>
      <vt:lpstr>Table7</vt:lpstr>
      <vt:lpstr>Table8</vt:lpstr>
      <vt:lpstr>'HS(R,S)'!TUBES</vt:lpstr>
      <vt:lpstr>'HS(R,S)'!TUBES_DB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Haridoss</dc:creator>
  <cp:lastModifiedBy>Sankara Subramanian Giri</cp:lastModifiedBy>
  <cp:lastPrinted>2021-06-29T12:47:14Z</cp:lastPrinted>
  <dcterms:created xsi:type="dcterms:W3CDTF">2019-06-13T05:06:08Z</dcterms:created>
  <dcterms:modified xsi:type="dcterms:W3CDTF">2021-07-16T05:33:15Z</dcterms:modified>
</cp:coreProperties>
</file>