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graming\Development\Design\"/>
    </mc:Choice>
  </mc:AlternateContent>
  <xr:revisionPtr revIDLastSave="0" documentId="13_ncr:1_{D9F1564B-91AF-4A3C-86D9-3351D50CBB10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GRADE" sheetId="1" r:id="rId1"/>
    <sheet name="NB-ALL" sheetId="5" state="hidden" r:id="rId2"/>
    <sheet name="CHS" sheetId="2" r:id="rId3"/>
    <sheet name="ISEC" sheetId="4" r:id="rId4"/>
    <sheet name="BOX" sheetId="3" r:id="rId5"/>
    <sheet name="CHANNEL" sheetId="7" r:id="rId6"/>
    <sheet name="ANG" sheetId="8" r:id="rId7"/>
    <sheet name="CHS-PROJECT" sheetId="6" state="hidden" r:id="rId8"/>
  </sheets>
  <definedNames>
    <definedName name="_xlnm._FilterDatabase" localSheetId="2" hidden="1">CHS!$A$1:$AB$1</definedName>
    <definedName name="_xlnm._FilterDatabase" localSheetId="3">ISEC!$A$1:$AA$113</definedName>
    <definedName name="_xlnm._FilterDatabase" localSheetId="1" hidden="1">'NB-ALL'!$B$1:$M$82</definedName>
    <definedName name="_xlnm.Print_Area" localSheetId="0">GRADE!#REF!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" i="3"/>
  <c r="L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B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L2" i="4"/>
  <c r="K2" i="4"/>
  <c r="O3" i="2"/>
  <c r="P3" i="2"/>
  <c r="Q3" i="2"/>
  <c r="T3" i="2"/>
  <c r="U3" i="2"/>
  <c r="V3" i="2"/>
  <c r="W3" i="2"/>
  <c r="O4" i="2"/>
  <c r="P4" i="2"/>
  <c r="Q4" i="2"/>
  <c r="T4" i="2"/>
  <c r="U4" i="2"/>
  <c r="V4" i="2"/>
  <c r="W4" i="2"/>
  <c r="O5" i="2"/>
  <c r="P5" i="2"/>
  <c r="Q5" i="2"/>
  <c r="T5" i="2"/>
  <c r="U5" i="2"/>
  <c r="V5" i="2"/>
  <c r="W5" i="2"/>
  <c r="O6" i="2"/>
  <c r="P6" i="2"/>
  <c r="Q6" i="2"/>
  <c r="T6" i="2"/>
  <c r="U6" i="2"/>
  <c r="V6" i="2"/>
  <c r="W6" i="2"/>
  <c r="O7" i="2"/>
  <c r="P7" i="2"/>
  <c r="Q7" i="2"/>
  <c r="T7" i="2"/>
  <c r="U7" i="2"/>
  <c r="V7" i="2"/>
  <c r="W7" i="2"/>
  <c r="O8" i="2"/>
  <c r="P8" i="2"/>
  <c r="Q8" i="2"/>
  <c r="T8" i="2"/>
  <c r="U8" i="2"/>
  <c r="V8" i="2"/>
  <c r="W8" i="2"/>
  <c r="O9" i="2"/>
  <c r="P9" i="2"/>
  <c r="Q9" i="2"/>
  <c r="T9" i="2"/>
  <c r="U9" i="2"/>
  <c r="V9" i="2"/>
  <c r="W9" i="2"/>
  <c r="O10" i="2"/>
  <c r="P10" i="2"/>
  <c r="Q10" i="2"/>
  <c r="T10" i="2"/>
  <c r="U10" i="2"/>
  <c r="V10" i="2"/>
  <c r="W10" i="2"/>
  <c r="O11" i="2"/>
  <c r="P11" i="2"/>
  <c r="Q11" i="2"/>
  <c r="T11" i="2"/>
  <c r="U11" i="2"/>
  <c r="V11" i="2"/>
  <c r="W11" i="2"/>
  <c r="O12" i="2"/>
  <c r="P12" i="2"/>
  <c r="Q12" i="2"/>
  <c r="T12" i="2"/>
  <c r="U12" i="2"/>
  <c r="V12" i="2"/>
  <c r="W12" i="2"/>
  <c r="O13" i="2"/>
  <c r="P13" i="2"/>
  <c r="Q13" i="2"/>
  <c r="T13" i="2"/>
  <c r="U13" i="2"/>
  <c r="V13" i="2"/>
  <c r="W13" i="2"/>
  <c r="O14" i="2"/>
  <c r="P14" i="2"/>
  <c r="Q14" i="2"/>
  <c r="T14" i="2"/>
  <c r="U14" i="2"/>
  <c r="V14" i="2"/>
  <c r="W14" i="2"/>
  <c r="O15" i="2"/>
  <c r="P15" i="2"/>
  <c r="Q15" i="2"/>
  <c r="T15" i="2"/>
  <c r="U15" i="2"/>
  <c r="V15" i="2"/>
  <c r="W15" i="2"/>
  <c r="O16" i="2"/>
  <c r="P16" i="2"/>
  <c r="Q16" i="2"/>
  <c r="T16" i="2"/>
  <c r="U16" i="2"/>
  <c r="V16" i="2"/>
  <c r="W16" i="2"/>
  <c r="O17" i="2"/>
  <c r="P17" i="2"/>
  <c r="Q17" i="2"/>
  <c r="T17" i="2"/>
  <c r="U17" i="2"/>
  <c r="V17" i="2"/>
  <c r="W17" i="2"/>
  <c r="O18" i="2"/>
  <c r="P18" i="2"/>
  <c r="Q18" i="2"/>
  <c r="T18" i="2"/>
  <c r="U18" i="2"/>
  <c r="V18" i="2"/>
  <c r="W18" i="2"/>
  <c r="O19" i="2"/>
  <c r="P19" i="2"/>
  <c r="Q19" i="2"/>
  <c r="T19" i="2"/>
  <c r="U19" i="2"/>
  <c r="V19" i="2"/>
  <c r="W19" i="2"/>
  <c r="O20" i="2"/>
  <c r="P20" i="2"/>
  <c r="Q20" i="2"/>
  <c r="T20" i="2"/>
  <c r="U20" i="2"/>
  <c r="V20" i="2"/>
  <c r="W20" i="2"/>
  <c r="O21" i="2"/>
  <c r="P21" i="2"/>
  <c r="Q21" i="2"/>
  <c r="T21" i="2"/>
  <c r="U21" i="2"/>
  <c r="V21" i="2"/>
  <c r="W21" i="2"/>
  <c r="O22" i="2"/>
  <c r="P22" i="2"/>
  <c r="Q22" i="2"/>
  <c r="T22" i="2"/>
  <c r="U22" i="2"/>
  <c r="V22" i="2"/>
  <c r="W22" i="2"/>
  <c r="O23" i="2"/>
  <c r="P23" i="2"/>
  <c r="Q23" i="2"/>
  <c r="T23" i="2"/>
  <c r="U23" i="2"/>
  <c r="V23" i="2"/>
  <c r="W23" i="2"/>
  <c r="O24" i="2"/>
  <c r="P24" i="2"/>
  <c r="Q24" i="2"/>
  <c r="T24" i="2"/>
  <c r="U24" i="2"/>
  <c r="V24" i="2"/>
  <c r="W24" i="2"/>
  <c r="O25" i="2"/>
  <c r="P25" i="2"/>
  <c r="Q25" i="2"/>
  <c r="T25" i="2"/>
  <c r="U25" i="2"/>
  <c r="V25" i="2"/>
  <c r="W25" i="2"/>
  <c r="O26" i="2"/>
  <c r="P26" i="2"/>
  <c r="Q26" i="2"/>
  <c r="T26" i="2"/>
  <c r="U26" i="2"/>
  <c r="V26" i="2"/>
  <c r="W26" i="2"/>
  <c r="O27" i="2"/>
  <c r="P27" i="2"/>
  <c r="Q27" i="2"/>
  <c r="T27" i="2"/>
  <c r="U27" i="2"/>
  <c r="V27" i="2"/>
  <c r="W27" i="2"/>
  <c r="O28" i="2"/>
  <c r="P28" i="2"/>
  <c r="Q28" i="2"/>
  <c r="T28" i="2"/>
  <c r="U28" i="2"/>
  <c r="V28" i="2"/>
  <c r="W28" i="2"/>
  <c r="O29" i="2"/>
  <c r="P29" i="2"/>
  <c r="Q29" i="2"/>
  <c r="T29" i="2"/>
  <c r="U29" i="2"/>
  <c r="V29" i="2"/>
  <c r="W29" i="2"/>
  <c r="O30" i="2"/>
  <c r="P30" i="2"/>
  <c r="Q30" i="2"/>
  <c r="T30" i="2"/>
  <c r="U30" i="2"/>
  <c r="V30" i="2"/>
  <c r="W30" i="2"/>
  <c r="O31" i="2"/>
  <c r="P31" i="2"/>
  <c r="Q31" i="2"/>
  <c r="T31" i="2"/>
  <c r="U31" i="2"/>
  <c r="V31" i="2"/>
  <c r="W31" i="2"/>
  <c r="O32" i="2"/>
  <c r="P32" i="2"/>
  <c r="Q32" i="2"/>
  <c r="T32" i="2"/>
  <c r="U32" i="2"/>
  <c r="V32" i="2"/>
  <c r="W32" i="2"/>
  <c r="O33" i="2"/>
  <c r="P33" i="2"/>
  <c r="Q33" i="2"/>
  <c r="T33" i="2"/>
  <c r="U33" i="2"/>
  <c r="V33" i="2"/>
  <c r="W33" i="2"/>
  <c r="O34" i="2"/>
  <c r="P34" i="2"/>
  <c r="Q34" i="2"/>
  <c r="T34" i="2"/>
  <c r="U34" i="2"/>
  <c r="V34" i="2"/>
  <c r="W34" i="2"/>
  <c r="O35" i="2"/>
  <c r="P35" i="2"/>
  <c r="Q35" i="2"/>
  <c r="T35" i="2"/>
  <c r="U35" i="2"/>
  <c r="V35" i="2"/>
  <c r="W35" i="2"/>
  <c r="O36" i="2"/>
  <c r="P36" i="2"/>
  <c r="Q36" i="2"/>
  <c r="T36" i="2"/>
  <c r="U36" i="2"/>
  <c r="V36" i="2"/>
  <c r="W36" i="2"/>
  <c r="O37" i="2"/>
  <c r="P37" i="2"/>
  <c r="Q37" i="2"/>
  <c r="T37" i="2"/>
  <c r="U37" i="2"/>
  <c r="V37" i="2"/>
  <c r="W37" i="2"/>
  <c r="O38" i="2"/>
  <c r="P38" i="2"/>
  <c r="Q38" i="2"/>
  <c r="T38" i="2"/>
  <c r="U38" i="2"/>
  <c r="V38" i="2"/>
  <c r="W38" i="2"/>
  <c r="O39" i="2"/>
  <c r="P39" i="2"/>
  <c r="Q39" i="2"/>
  <c r="T39" i="2"/>
  <c r="U39" i="2"/>
  <c r="V39" i="2"/>
  <c r="W39" i="2"/>
  <c r="O40" i="2"/>
  <c r="P40" i="2"/>
  <c r="Q40" i="2"/>
  <c r="T40" i="2"/>
  <c r="U40" i="2"/>
  <c r="V40" i="2"/>
  <c r="W40" i="2"/>
  <c r="O41" i="2"/>
  <c r="P41" i="2"/>
  <c r="Q41" i="2"/>
  <c r="T41" i="2"/>
  <c r="U41" i="2"/>
  <c r="V41" i="2"/>
  <c r="W41" i="2"/>
  <c r="O42" i="2"/>
  <c r="P42" i="2"/>
  <c r="Q42" i="2"/>
  <c r="T42" i="2"/>
  <c r="U42" i="2"/>
  <c r="V42" i="2"/>
  <c r="W42" i="2"/>
  <c r="O43" i="2"/>
  <c r="P43" i="2"/>
  <c r="Q43" i="2"/>
  <c r="T43" i="2"/>
  <c r="U43" i="2"/>
  <c r="V43" i="2"/>
  <c r="W43" i="2"/>
  <c r="O44" i="2"/>
  <c r="P44" i="2"/>
  <c r="Q44" i="2"/>
  <c r="T44" i="2"/>
  <c r="U44" i="2"/>
  <c r="V44" i="2"/>
  <c r="W44" i="2"/>
  <c r="O45" i="2"/>
  <c r="P45" i="2"/>
  <c r="Q45" i="2"/>
  <c r="T45" i="2"/>
  <c r="U45" i="2"/>
  <c r="V45" i="2"/>
  <c r="W45" i="2"/>
  <c r="O46" i="2"/>
  <c r="P46" i="2"/>
  <c r="Q46" i="2"/>
  <c r="T46" i="2"/>
  <c r="U46" i="2"/>
  <c r="V46" i="2"/>
  <c r="W46" i="2"/>
  <c r="O47" i="2"/>
  <c r="P47" i="2"/>
  <c r="Q47" i="2"/>
  <c r="T47" i="2"/>
  <c r="U47" i="2"/>
  <c r="V47" i="2"/>
  <c r="W47" i="2"/>
  <c r="O48" i="2"/>
  <c r="P48" i="2"/>
  <c r="Q48" i="2"/>
  <c r="T48" i="2"/>
  <c r="U48" i="2"/>
  <c r="V48" i="2"/>
  <c r="W48" i="2"/>
  <c r="O49" i="2"/>
  <c r="P49" i="2"/>
  <c r="Q49" i="2"/>
  <c r="T49" i="2"/>
  <c r="U49" i="2"/>
  <c r="V49" i="2"/>
  <c r="W49" i="2"/>
  <c r="O50" i="2"/>
  <c r="P50" i="2"/>
  <c r="Q50" i="2"/>
  <c r="T50" i="2"/>
  <c r="U50" i="2"/>
  <c r="V50" i="2"/>
  <c r="W50" i="2"/>
  <c r="O51" i="2"/>
  <c r="P51" i="2"/>
  <c r="Q51" i="2"/>
  <c r="T51" i="2"/>
  <c r="U51" i="2"/>
  <c r="V51" i="2"/>
  <c r="W51" i="2"/>
  <c r="O52" i="2"/>
  <c r="P52" i="2"/>
  <c r="Q52" i="2"/>
  <c r="T52" i="2"/>
  <c r="U52" i="2"/>
  <c r="V52" i="2"/>
  <c r="W52" i="2"/>
  <c r="O53" i="2"/>
  <c r="P53" i="2"/>
  <c r="Q53" i="2"/>
  <c r="T53" i="2"/>
  <c r="U53" i="2"/>
  <c r="V53" i="2"/>
  <c r="W53" i="2"/>
  <c r="O54" i="2"/>
  <c r="P54" i="2"/>
  <c r="Q54" i="2"/>
  <c r="T54" i="2"/>
  <c r="U54" i="2"/>
  <c r="V54" i="2"/>
  <c r="W54" i="2"/>
  <c r="O55" i="2"/>
  <c r="P55" i="2"/>
  <c r="Q55" i="2"/>
  <c r="T55" i="2"/>
  <c r="U55" i="2"/>
  <c r="V55" i="2"/>
  <c r="W55" i="2"/>
  <c r="O56" i="2"/>
  <c r="P56" i="2"/>
  <c r="Q56" i="2"/>
  <c r="T56" i="2"/>
  <c r="U56" i="2"/>
  <c r="V56" i="2"/>
  <c r="W56" i="2"/>
  <c r="O57" i="2"/>
  <c r="P57" i="2"/>
  <c r="Q57" i="2"/>
  <c r="T57" i="2"/>
  <c r="U57" i="2"/>
  <c r="V57" i="2"/>
  <c r="W57" i="2"/>
  <c r="O58" i="2"/>
  <c r="P58" i="2"/>
  <c r="Q58" i="2"/>
  <c r="T58" i="2"/>
  <c r="U58" i="2"/>
  <c r="V58" i="2"/>
  <c r="W58" i="2"/>
  <c r="O59" i="2"/>
  <c r="P59" i="2"/>
  <c r="Q59" i="2"/>
  <c r="T59" i="2"/>
  <c r="U59" i="2"/>
  <c r="V59" i="2"/>
  <c r="W59" i="2"/>
  <c r="O60" i="2"/>
  <c r="P60" i="2"/>
  <c r="Q60" i="2"/>
  <c r="T60" i="2"/>
  <c r="U60" i="2"/>
  <c r="V60" i="2"/>
  <c r="W60" i="2"/>
  <c r="O61" i="2"/>
  <c r="P61" i="2"/>
  <c r="Q61" i="2"/>
  <c r="T61" i="2"/>
  <c r="U61" i="2"/>
  <c r="V61" i="2"/>
  <c r="W61" i="2"/>
  <c r="O62" i="2"/>
  <c r="P62" i="2"/>
  <c r="Q62" i="2"/>
  <c r="T62" i="2"/>
  <c r="U62" i="2"/>
  <c r="V62" i="2"/>
  <c r="W62" i="2"/>
  <c r="O63" i="2"/>
  <c r="P63" i="2"/>
  <c r="Q63" i="2"/>
  <c r="T63" i="2"/>
  <c r="U63" i="2"/>
  <c r="V63" i="2"/>
  <c r="W63" i="2"/>
  <c r="O64" i="2"/>
  <c r="P64" i="2"/>
  <c r="Q64" i="2"/>
  <c r="T64" i="2"/>
  <c r="U64" i="2"/>
  <c r="V64" i="2"/>
  <c r="W64" i="2"/>
  <c r="O65" i="2"/>
  <c r="P65" i="2"/>
  <c r="Q65" i="2"/>
  <c r="T65" i="2"/>
  <c r="U65" i="2"/>
  <c r="V65" i="2"/>
  <c r="W65" i="2"/>
  <c r="O66" i="2"/>
  <c r="P66" i="2"/>
  <c r="Q66" i="2"/>
  <c r="T66" i="2"/>
  <c r="U66" i="2"/>
  <c r="V66" i="2"/>
  <c r="W66" i="2"/>
  <c r="O67" i="2"/>
  <c r="P67" i="2"/>
  <c r="Q67" i="2"/>
  <c r="T67" i="2"/>
  <c r="U67" i="2"/>
  <c r="V67" i="2"/>
  <c r="W67" i="2"/>
  <c r="O68" i="2"/>
  <c r="P68" i="2"/>
  <c r="Q68" i="2"/>
  <c r="T68" i="2"/>
  <c r="U68" i="2"/>
  <c r="V68" i="2"/>
  <c r="W68" i="2"/>
  <c r="O69" i="2"/>
  <c r="P69" i="2"/>
  <c r="Q69" i="2"/>
  <c r="T69" i="2"/>
  <c r="U69" i="2"/>
  <c r="V69" i="2"/>
  <c r="W69" i="2"/>
  <c r="O70" i="2"/>
  <c r="P70" i="2"/>
  <c r="Q70" i="2"/>
  <c r="T70" i="2"/>
  <c r="U70" i="2"/>
  <c r="V70" i="2"/>
  <c r="W70" i="2"/>
  <c r="O71" i="2"/>
  <c r="P71" i="2"/>
  <c r="Q71" i="2"/>
  <c r="T71" i="2"/>
  <c r="U71" i="2"/>
  <c r="V71" i="2"/>
  <c r="W71" i="2"/>
  <c r="O72" i="2"/>
  <c r="P72" i="2"/>
  <c r="Q72" i="2"/>
  <c r="T72" i="2"/>
  <c r="U72" i="2"/>
  <c r="V72" i="2"/>
  <c r="W72" i="2"/>
  <c r="O73" i="2"/>
  <c r="P73" i="2"/>
  <c r="Q73" i="2"/>
  <c r="T73" i="2"/>
  <c r="U73" i="2"/>
  <c r="V73" i="2"/>
  <c r="W73" i="2"/>
  <c r="O74" i="2"/>
  <c r="P74" i="2"/>
  <c r="Q74" i="2"/>
  <c r="T74" i="2"/>
  <c r="U74" i="2"/>
  <c r="V74" i="2"/>
  <c r="W74" i="2"/>
  <c r="O75" i="2"/>
  <c r="P75" i="2"/>
  <c r="Q75" i="2"/>
  <c r="T75" i="2"/>
  <c r="U75" i="2"/>
  <c r="V75" i="2"/>
  <c r="W75" i="2"/>
  <c r="O76" i="2"/>
  <c r="P76" i="2"/>
  <c r="Q76" i="2"/>
  <c r="T76" i="2"/>
  <c r="U76" i="2"/>
  <c r="V76" i="2"/>
  <c r="W76" i="2"/>
  <c r="O77" i="2"/>
  <c r="P77" i="2"/>
  <c r="Q77" i="2"/>
  <c r="T77" i="2"/>
  <c r="U77" i="2"/>
  <c r="V77" i="2"/>
  <c r="W77" i="2"/>
  <c r="W15" i="6"/>
  <c r="V15" i="6"/>
  <c r="X15" i="6" s="1"/>
  <c r="S15" i="6"/>
  <c r="P15" i="6"/>
  <c r="O15" i="6"/>
  <c r="N15" i="6"/>
  <c r="M15" i="6"/>
  <c r="J15" i="6"/>
  <c r="I15" i="6"/>
  <c r="G15" i="6"/>
  <c r="A15" i="6"/>
  <c r="W14" i="6"/>
  <c r="V14" i="6"/>
  <c r="S14" i="6"/>
  <c r="P14" i="6"/>
  <c r="O14" i="6"/>
  <c r="N14" i="6"/>
  <c r="M14" i="6"/>
  <c r="J14" i="6"/>
  <c r="I14" i="6"/>
  <c r="G14" i="6"/>
  <c r="T14" i="6" s="1"/>
  <c r="A14" i="6"/>
  <c r="W13" i="6"/>
  <c r="V13" i="6"/>
  <c r="S13" i="6"/>
  <c r="P13" i="6"/>
  <c r="O13" i="6"/>
  <c r="N13" i="6"/>
  <c r="M13" i="6"/>
  <c r="J13" i="6"/>
  <c r="I13" i="6"/>
  <c r="G13" i="6"/>
  <c r="Y13" i="6" s="1"/>
  <c r="A13" i="6"/>
  <c r="W12" i="6"/>
  <c r="V12" i="6"/>
  <c r="S12" i="6"/>
  <c r="P12" i="6"/>
  <c r="O12" i="6"/>
  <c r="N12" i="6"/>
  <c r="M12" i="6"/>
  <c r="J12" i="6"/>
  <c r="I12" i="6"/>
  <c r="G12" i="6"/>
  <c r="T12" i="6" s="1"/>
  <c r="A12" i="6"/>
  <c r="W11" i="6"/>
  <c r="V11" i="6"/>
  <c r="X11" i="6" s="1"/>
  <c r="S11" i="6"/>
  <c r="P11" i="6"/>
  <c r="O11" i="6"/>
  <c r="N11" i="6"/>
  <c r="M11" i="6"/>
  <c r="J11" i="6"/>
  <c r="I11" i="6"/>
  <c r="G11" i="6"/>
  <c r="A11" i="6"/>
  <c r="W10" i="6"/>
  <c r="V10" i="6"/>
  <c r="S10" i="6"/>
  <c r="P10" i="6"/>
  <c r="O10" i="6"/>
  <c r="N10" i="6"/>
  <c r="M10" i="6"/>
  <c r="J10" i="6"/>
  <c r="I10" i="6"/>
  <c r="G10" i="6"/>
  <c r="AB10" i="6" s="1"/>
  <c r="A10" i="6"/>
  <c r="W9" i="6"/>
  <c r="V9" i="6"/>
  <c r="S9" i="6"/>
  <c r="P9" i="6"/>
  <c r="O9" i="6"/>
  <c r="N9" i="6"/>
  <c r="M9" i="6"/>
  <c r="J9" i="6"/>
  <c r="I9" i="6"/>
  <c r="G9" i="6"/>
  <c r="A9" i="6"/>
  <c r="W8" i="6"/>
  <c r="V8" i="6"/>
  <c r="S8" i="6"/>
  <c r="P8" i="6"/>
  <c r="O8" i="6"/>
  <c r="N8" i="6"/>
  <c r="M8" i="6"/>
  <c r="J8" i="6"/>
  <c r="I8" i="6"/>
  <c r="G8" i="6"/>
  <c r="T8" i="6" s="1"/>
  <c r="A8" i="6"/>
  <c r="W7" i="6"/>
  <c r="V7" i="6"/>
  <c r="X7" i="6" s="1"/>
  <c r="S7" i="6"/>
  <c r="P7" i="6"/>
  <c r="O7" i="6"/>
  <c r="N7" i="6"/>
  <c r="M7" i="6"/>
  <c r="J7" i="6"/>
  <c r="I7" i="6"/>
  <c r="G7" i="6"/>
  <c r="A7" i="6"/>
  <c r="W6" i="6"/>
  <c r="V6" i="6"/>
  <c r="S6" i="6"/>
  <c r="P6" i="6"/>
  <c r="O6" i="6"/>
  <c r="N6" i="6"/>
  <c r="M6" i="6"/>
  <c r="J6" i="6"/>
  <c r="I6" i="6"/>
  <c r="G6" i="6"/>
  <c r="T6" i="6" s="1"/>
  <c r="A6" i="6"/>
  <c r="W5" i="6"/>
  <c r="V5" i="6"/>
  <c r="S5" i="6"/>
  <c r="P5" i="6"/>
  <c r="O5" i="6"/>
  <c r="N5" i="6"/>
  <c r="M5" i="6"/>
  <c r="J5" i="6"/>
  <c r="I5" i="6"/>
  <c r="G5" i="6"/>
  <c r="A5" i="6"/>
  <c r="W4" i="6"/>
  <c r="V4" i="6"/>
  <c r="S4" i="6"/>
  <c r="P4" i="6"/>
  <c r="O4" i="6"/>
  <c r="N4" i="6"/>
  <c r="M4" i="6"/>
  <c r="J4" i="6"/>
  <c r="L4" i="6" s="1"/>
  <c r="I4" i="6"/>
  <c r="G4" i="6"/>
  <c r="T4" i="6" s="1"/>
  <c r="A4" i="6"/>
  <c r="W3" i="6"/>
  <c r="V3" i="6"/>
  <c r="S3" i="6"/>
  <c r="P3" i="6"/>
  <c r="O3" i="6"/>
  <c r="N3" i="6"/>
  <c r="M3" i="6"/>
  <c r="J3" i="6"/>
  <c r="I3" i="6"/>
  <c r="G3" i="6"/>
  <c r="A3" i="6"/>
  <c r="W2" i="6"/>
  <c r="V2" i="6"/>
  <c r="X2" i="6" s="1"/>
  <c r="S2" i="6"/>
  <c r="P2" i="6"/>
  <c r="O2" i="6"/>
  <c r="N2" i="6"/>
  <c r="M2" i="6"/>
  <c r="J2" i="6"/>
  <c r="I2" i="6"/>
  <c r="G2" i="6"/>
  <c r="AB2" i="6" s="1"/>
  <c r="A2" i="6"/>
  <c r="K82" i="5"/>
  <c r="J82" i="5"/>
  <c r="L82" i="5" s="1"/>
  <c r="M82" i="5" s="1"/>
  <c r="I82" i="5"/>
  <c r="H82" i="5"/>
  <c r="G82" i="5"/>
  <c r="F82" i="5"/>
  <c r="E82" i="5" s="1"/>
  <c r="A82" i="5"/>
  <c r="K81" i="5"/>
  <c r="J81" i="5"/>
  <c r="L81" i="5" s="1"/>
  <c r="M81" i="5" s="1"/>
  <c r="I81" i="5"/>
  <c r="H81" i="5"/>
  <c r="G81" i="5"/>
  <c r="F81" i="5"/>
  <c r="E81" i="5" s="1"/>
  <c r="A81" i="5"/>
  <c r="K80" i="5"/>
  <c r="J80" i="5"/>
  <c r="L80" i="5" s="1"/>
  <c r="M80" i="5" s="1"/>
  <c r="I80" i="5"/>
  <c r="H80" i="5"/>
  <c r="G80" i="5"/>
  <c r="F80" i="5"/>
  <c r="E80" i="5" s="1"/>
  <c r="A80" i="5"/>
  <c r="L79" i="5"/>
  <c r="M79" i="5" s="1"/>
  <c r="K79" i="5"/>
  <c r="J79" i="5"/>
  <c r="I79" i="5"/>
  <c r="H79" i="5"/>
  <c r="G79" i="5"/>
  <c r="F79" i="5"/>
  <c r="E79" i="5" s="1"/>
  <c r="A79" i="5"/>
  <c r="K78" i="5"/>
  <c r="J78" i="5"/>
  <c r="I78" i="5"/>
  <c r="H78" i="5"/>
  <c r="G78" i="5"/>
  <c r="F78" i="5"/>
  <c r="E78" i="5" s="1"/>
  <c r="A78" i="5"/>
  <c r="K77" i="5"/>
  <c r="J77" i="5"/>
  <c r="L77" i="5" s="1"/>
  <c r="M77" i="5" s="1"/>
  <c r="I77" i="5"/>
  <c r="H77" i="5"/>
  <c r="G77" i="5"/>
  <c r="F77" i="5"/>
  <c r="E77" i="5" s="1"/>
  <c r="A77" i="5"/>
  <c r="K76" i="5"/>
  <c r="J76" i="5"/>
  <c r="I76" i="5"/>
  <c r="H76" i="5"/>
  <c r="G76" i="5"/>
  <c r="F76" i="5"/>
  <c r="E76" i="5" s="1"/>
  <c r="A76" i="5"/>
  <c r="K75" i="5"/>
  <c r="J75" i="5"/>
  <c r="L75" i="5" s="1"/>
  <c r="M75" i="5" s="1"/>
  <c r="I75" i="5"/>
  <c r="H75" i="5"/>
  <c r="G75" i="5"/>
  <c r="F75" i="5"/>
  <c r="E75" i="5" s="1"/>
  <c r="A75" i="5"/>
  <c r="K74" i="5"/>
  <c r="J74" i="5"/>
  <c r="I74" i="5"/>
  <c r="H74" i="5"/>
  <c r="G74" i="5"/>
  <c r="F74" i="5"/>
  <c r="E74" i="5" s="1"/>
  <c r="A74" i="5"/>
  <c r="K73" i="5"/>
  <c r="J73" i="5"/>
  <c r="L73" i="5" s="1"/>
  <c r="M73" i="5" s="1"/>
  <c r="I73" i="5"/>
  <c r="H73" i="5"/>
  <c r="G73" i="5"/>
  <c r="F73" i="5"/>
  <c r="E73" i="5" s="1"/>
  <c r="A73" i="5"/>
  <c r="K72" i="5"/>
  <c r="J72" i="5"/>
  <c r="I72" i="5"/>
  <c r="H72" i="5"/>
  <c r="G72" i="5"/>
  <c r="F72" i="5"/>
  <c r="E72" i="5" s="1"/>
  <c r="A72" i="5"/>
  <c r="K71" i="5"/>
  <c r="J71" i="5"/>
  <c r="L71" i="5" s="1"/>
  <c r="M71" i="5" s="1"/>
  <c r="I71" i="5"/>
  <c r="H71" i="5"/>
  <c r="G71" i="5"/>
  <c r="F71" i="5"/>
  <c r="E71" i="5" s="1"/>
  <c r="A71" i="5"/>
  <c r="K70" i="5"/>
  <c r="J70" i="5"/>
  <c r="I70" i="5"/>
  <c r="H70" i="5"/>
  <c r="G70" i="5"/>
  <c r="F70" i="5"/>
  <c r="E70" i="5" s="1"/>
  <c r="A70" i="5"/>
  <c r="L69" i="5"/>
  <c r="M69" i="5" s="1"/>
  <c r="K69" i="5"/>
  <c r="J69" i="5"/>
  <c r="I69" i="5"/>
  <c r="H69" i="5"/>
  <c r="G69" i="5"/>
  <c r="F69" i="5"/>
  <c r="E69" i="5" s="1"/>
  <c r="A69" i="5"/>
  <c r="K68" i="5"/>
  <c r="J68" i="5"/>
  <c r="I68" i="5"/>
  <c r="H68" i="5"/>
  <c r="G68" i="5"/>
  <c r="F68" i="5"/>
  <c r="E68" i="5" s="1"/>
  <c r="A68" i="5"/>
  <c r="K67" i="5"/>
  <c r="J67" i="5"/>
  <c r="L67" i="5" s="1"/>
  <c r="M67" i="5" s="1"/>
  <c r="I67" i="5"/>
  <c r="H67" i="5"/>
  <c r="G67" i="5"/>
  <c r="F67" i="5"/>
  <c r="E67" i="5" s="1"/>
  <c r="A67" i="5"/>
  <c r="K66" i="5"/>
  <c r="J66" i="5"/>
  <c r="I66" i="5"/>
  <c r="H66" i="5"/>
  <c r="G66" i="5"/>
  <c r="F66" i="5"/>
  <c r="E66" i="5" s="1"/>
  <c r="A66" i="5"/>
  <c r="K65" i="5"/>
  <c r="J65" i="5"/>
  <c r="L65" i="5" s="1"/>
  <c r="M65" i="5" s="1"/>
  <c r="I65" i="5"/>
  <c r="H65" i="5"/>
  <c r="G65" i="5"/>
  <c r="F65" i="5"/>
  <c r="E65" i="5" s="1"/>
  <c r="A65" i="5"/>
  <c r="K64" i="5"/>
  <c r="J64" i="5"/>
  <c r="I64" i="5"/>
  <c r="H64" i="5"/>
  <c r="G64" i="5"/>
  <c r="F64" i="5"/>
  <c r="E64" i="5" s="1"/>
  <c r="A64" i="5"/>
  <c r="L63" i="5"/>
  <c r="M63" i="5" s="1"/>
  <c r="K63" i="5"/>
  <c r="J63" i="5"/>
  <c r="I63" i="5"/>
  <c r="H63" i="5"/>
  <c r="G63" i="5"/>
  <c r="F63" i="5"/>
  <c r="E63" i="5" s="1"/>
  <c r="A63" i="5"/>
  <c r="K62" i="5"/>
  <c r="J62" i="5"/>
  <c r="L62" i="5" s="1"/>
  <c r="M62" i="5" s="1"/>
  <c r="I62" i="5"/>
  <c r="H62" i="5"/>
  <c r="G62" i="5"/>
  <c r="F62" i="5"/>
  <c r="E62" i="5" s="1"/>
  <c r="A62" i="5"/>
  <c r="K61" i="5"/>
  <c r="J61" i="5"/>
  <c r="L61" i="5" s="1"/>
  <c r="M61" i="5" s="1"/>
  <c r="I61" i="5"/>
  <c r="H61" i="5"/>
  <c r="G61" i="5"/>
  <c r="F61" i="5"/>
  <c r="E61" i="5" s="1"/>
  <c r="A61" i="5"/>
  <c r="K60" i="5"/>
  <c r="J60" i="5"/>
  <c r="I60" i="5"/>
  <c r="H60" i="5"/>
  <c r="G60" i="5"/>
  <c r="F60" i="5"/>
  <c r="E60" i="5" s="1"/>
  <c r="A60" i="5"/>
  <c r="K59" i="5"/>
  <c r="J59" i="5"/>
  <c r="L59" i="5" s="1"/>
  <c r="M59" i="5" s="1"/>
  <c r="I59" i="5"/>
  <c r="H59" i="5"/>
  <c r="G59" i="5"/>
  <c r="F59" i="5"/>
  <c r="E59" i="5" s="1"/>
  <c r="A59" i="5"/>
  <c r="K58" i="5"/>
  <c r="J58" i="5"/>
  <c r="I58" i="5"/>
  <c r="H58" i="5"/>
  <c r="G58" i="5"/>
  <c r="F58" i="5"/>
  <c r="E58" i="5" s="1"/>
  <c r="A58" i="5"/>
  <c r="K57" i="5"/>
  <c r="J57" i="5"/>
  <c r="L57" i="5" s="1"/>
  <c r="M57" i="5" s="1"/>
  <c r="I57" i="5"/>
  <c r="H57" i="5"/>
  <c r="G57" i="5"/>
  <c r="F57" i="5"/>
  <c r="E57" i="5" s="1"/>
  <c r="A57" i="5"/>
  <c r="K56" i="5"/>
  <c r="J56" i="5"/>
  <c r="I56" i="5"/>
  <c r="H56" i="5"/>
  <c r="G56" i="5"/>
  <c r="F56" i="5"/>
  <c r="E56" i="5" s="1"/>
  <c r="A56" i="5"/>
  <c r="K55" i="5"/>
  <c r="J55" i="5"/>
  <c r="L55" i="5" s="1"/>
  <c r="M55" i="5" s="1"/>
  <c r="I55" i="5"/>
  <c r="H55" i="5"/>
  <c r="G55" i="5"/>
  <c r="F55" i="5"/>
  <c r="E55" i="5" s="1"/>
  <c r="A55" i="5"/>
  <c r="K54" i="5"/>
  <c r="J54" i="5"/>
  <c r="I54" i="5"/>
  <c r="H54" i="5"/>
  <c r="G54" i="5"/>
  <c r="F54" i="5"/>
  <c r="E54" i="5" s="1"/>
  <c r="A54" i="5"/>
  <c r="L53" i="5"/>
  <c r="M53" i="5" s="1"/>
  <c r="K53" i="5"/>
  <c r="J53" i="5"/>
  <c r="I53" i="5"/>
  <c r="H53" i="5"/>
  <c r="G53" i="5"/>
  <c r="F53" i="5"/>
  <c r="E53" i="5" s="1"/>
  <c r="A53" i="5"/>
  <c r="K52" i="5"/>
  <c r="J52" i="5"/>
  <c r="I52" i="5"/>
  <c r="H52" i="5"/>
  <c r="G52" i="5"/>
  <c r="F52" i="5"/>
  <c r="E52" i="5" s="1"/>
  <c r="A52" i="5"/>
  <c r="K51" i="5"/>
  <c r="J51" i="5"/>
  <c r="L51" i="5" s="1"/>
  <c r="M51" i="5" s="1"/>
  <c r="I51" i="5"/>
  <c r="H51" i="5"/>
  <c r="G51" i="5"/>
  <c r="F51" i="5"/>
  <c r="E51" i="5" s="1"/>
  <c r="A51" i="5"/>
  <c r="K50" i="5"/>
  <c r="J50" i="5"/>
  <c r="I50" i="5"/>
  <c r="H50" i="5"/>
  <c r="G50" i="5"/>
  <c r="F50" i="5"/>
  <c r="E50" i="5" s="1"/>
  <c r="A50" i="5"/>
  <c r="K49" i="5"/>
  <c r="J49" i="5"/>
  <c r="L49" i="5" s="1"/>
  <c r="M49" i="5" s="1"/>
  <c r="I49" i="5"/>
  <c r="H49" i="5"/>
  <c r="G49" i="5"/>
  <c r="F49" i="5"/>
  <c r="E49" i="5" s="1"/>
  <c r="A49" i="5"/>
  <c r="K48" i="5"/>
  <c r="J48" i="5"/>
  <c r="I48" i="5"/>
  <c r="H48" i="5"/>
  <c r="G48" i="5"/>
  <c r="F48" i="5"/>
  <c r="E48" i="5" s="1"/>
  <c r="A48" i="5"/>
  <c r="L47" i="5"/>
  <c r="M47" i="5" s="1"/>
  <c r="K47" i="5"/>
  <c r="J47" i="5"/>
  <c r="I47" i="5"/>
  <c r="H47" i="5"/>
  <c r="G47" i="5"/>
  <c r="F47" i="5"/>
  <c r="E47" i="5" s="1"/>
  <c r="A47" i="5"/>
  <c r="K46" i="5"/>
  <c r="J46" i="5"/>
  <c r="L46" i="5" s="1"/>
  <c r="M46" i="5" s="1"/>
  <c r="I46" i="5"/>
  <c r="H46" i="5"/>
  <c r="G46" i="5"/>
  <c r="F46" i="5"/>
  <c r="E46" i="5" s="1"/>
  <c r="A46" i="5"/>
  <c r="K45" i="5"/>
  <c r="J45" i="5"/>
  <c r="L45" i="5" s="1"/>
  <c r="M45" i="5" s="1"/>
  <c r="I45" i="5"/>
  <c r="H45" i="5"/>
  <c r="G45" i="5"/>
  <c r="F45" i="5"/>
  <c r="E45" i="5" s="1"/>
  <c r="A45" i="5"/>
  <c r="K44" i="5"/>
  <c r="J44" i="5"/>
  <c r="I44" i="5"/>
  <c r="H44" i="5"/>
  <c r="G44" i="5"/>
  <c r="F44" i="5"/>
  <c r="E44" i="5" s="1"/>
  <c r="A44" i="5"/>
  <c r="K43" i="5"/>
  <c r="J43" i="5"/>
  <c r="L43" i="5" s="1"/>
  <c r="M43" i="5" s="1"/>
  <c r="I43" i="5"/>
  <c r="H43" i="5"/>
  <c r="G43" i="5"/>
  <c r="F43" i="5"/>
  <c r="E43" i="5" s="1"/>
  <c r="A43" i="5"/>
  <c r="K42" i="5"/>
  <c r="J42" i="5"/>
  <c r="I42" i="5"/>
  <c r="H42" i="5"/>
  <c r="G42" i="5"/>
  <c r="F42" i="5"/>
  <c r="E42" i="5" s="1"/>
  <c r="A42" i="5"/>
  <c r="K41" i="5"/>
  <c r="J41" i="5"/>
  <c r="L41" i="5" s="1"/>
  <c r="M41" i="5" s="1"/>
  <c r="I41" i="5"/>
  <c r="H41" i="5"/>
  <c r="G41" i="5"/>
  <c r="F41" i="5"/>
  <c r="E41" i="5" s="1"/>
  <c r="A41" i="5"/>
  <c r="K40" i="5"/>
  <c r="J40" i="5"/>
  <c r="I40" i="5"/>
  <c r="H40" i="5"/>
  <c r="G40" i="5"/>
  <c r="F40" i="5"/>
  <c r="E40" i="5" s="1"/>
  <c r="A40" i="5"/>
  <c r="K39" i="5"/>
  <c r="J39" i="5"/>
  <c r="L39" i="5" s="1"/>
  <c r="M39" i="5" s="1"/>
  <c r="I39" i="5"/>
  <c r="H39" i="5"/>
  <c r="G39" i="5"/>
  <c r="F39" i="5"/>
  <c r="E39" i="5" s="1"/>
  <c r="A39" i="5"/>
  <c r="K38" i="5"/>
  <c r="J38" i="5"/>
  <c r="I38" i="5"/>
  <c r="H38" i="5"/>
  <c r="G38" i="5"/>
  <c r="F38" i="5"/>
  <c r="E38" i="5" s="1"/>
  <c r="A38" i="5"/>
  <c r="L37" i="5"/>
  <c r="M37" i="5" s="1"/>
  <c r="K37" i="5"/>
  <c r="J37" i="5"/>
  <c r="I37" i="5"/>
  <c r="H37" i="5"/>
  <c r="G37" i="5"/>
  <c r="F37" i="5"/>
  <c r="E37" i="5" s="1"/>
  <c r="A37" i="5"/>
  <c r="K36" i="5"/>
  <c r="J36" i="5"/>
  <c r="I36" i="5"/>
  <c r="H36" i="5"/>
  <c r="G36" i="5"/>
  <c r="F36" i="5"/>
  <c r="E36" i="5" s="1"/>
  <c r="A36" i="5"/>
  <c r="K35" i="5"/>
  <c r="J35" i="5"/>
  <c r="L35" i="5" s="1"/>
  <c r="M35" i="5" s="1"/>
  <c r="I35" i="5"/>
  <c r="H35" i="5"/>
  <c r="G35" i="5"/>
  <c r="F35" i="5"/>
  <c r="E35" i="5" s="1"/>
  <c r="A35" i="5"/>
  <c r="K34" i="5"/>
  <c r="J34" i="5"/>
  <c r="I34" i="5"/>
  <c r="H34" i="5"/>
  <c r="G34" i="5"/>
  <c r="F34" i="5"/>
  <c r="E34" i="5" s="1"/>
  <c r="A34" i="5"/>
  <c r="K33" i="5"/>
  <c r="J33" i="5"/>
  <c r="L33" i="5" s="1"/>
  <c r="M33" i="5" s="1"/>
  <c r="I33" i="5"/>
  <c r="H33" i="5"/>
  <c r="G33" i="5"/>
  <c r="F33" i="5"/>
  <c r="E33" i="5" s="1"/>
  <c r="A33" i="5"/>
  <c r="K32" i="5"/>
  <c r="J32" i="5"/>
  <c r="I32" i="5"/>
  <c r="H32" i="5"/>
  <c r="G32" i="5"/>
  <c r="F32" i="5"/>
  <c r="E32" i="5" s="1"/>
  <c r="A32" i="5"/>
  <c r="K31" i="5"/>
  <c r="J31" i="5"/>
  <c r="L31" i="5" s="1"/>
  <c r="M31" i="5" s="1"/>
  <c r="I31" i="5"/>
  <c r="H31" i="5"/>
  <c r="G31" i="5"/>
  <c r="F31" i="5"/>
  <c r="E31" i="5" s="1"/>
  <c r="A31" i="5"/>
  <c r="K30" i="5"/>
  <c r="J30" i="5"/>
  <c r="L30" i="5" s="1"/>
  <c r="M30" i="5" s="1"/>
  <c r="I30" i="5"/>
  <c r="H30" i="5"/>
  <c r="G30" i="5"/>
  <c r="F30" i="5"/>
  <c r="E30" i="5" s="1"/>
  <c r="A30" i="5"/>
  <c r="K29" i="5"/>
  <c r="J29" i="5"/>
  <c r="L29" i="5" s="1"/>
  <c r="M29" i="5" s="1"/>
  <c r="I29" i="5"/>
  <c r="H29" i="5"/>
  <c r="G29" i="5"/>
  <c r="F29" i="5"/>
  <c r="E29" i="5" s="1"/>
  <c r="A29" i="5"/>
  <c r="K28" i="5"/>
  <c r="J28" i="5"/>
  <c r="I28" i="5"/>
  <c r="H28" i="5"/>
  <c r="G28" i="5"/>
  <c r="F28" i="5"/>
  <c r="E28" i="5" s="1"/>
  <c r="A28" i="5"/>
  <c r="K27" i="5"/>
  <c r="J27" i="5"/>
  <c r="L27" i="5" s="1"/>
  <c r="M27" i="5" s="1"/>
  <c r="I27" i="5"/>
  <c r="H27" i="5"/>
  <c r="G27" i="5"/>
  <c r="F27" i="5"/>
  <c r="E27" i="5" s="1"/>
  <c r="A27" i="5"/>
  <c r="K26" i="5"/>
  <c r="J26" i="5"/>
  <c r="I26" i="5"/>
  <c r="H26" i="5"/>
  <c r="G26" i="5"/>
  <c r="F26" i="5"/>
  <c r="E26" i="5" s="1"/>
  <c r="A26" i="5"/>
  <c r="K25" i="5"/>
  <c r="J25" i="5"/>
  <c r="L25" i="5" s="1"/>
  <c r="M25" i="5" s="1"/>
  <c r="I25" i="5"/>
  <c r="H25" i="5"/>
  <c r="G25" i="5"/>
  <c r="F25" i="5"/>
  <c r="E25" i="5" s="1"/>
  <c r="A25" i="5"/>
  <c r="K24" i="5"/>
  <c r="J24" i="5"/>
  <c r="I24" i="5"/>
  <c r="H24" i="5"/>
  <c r="G24" i="5"/>
  <c r="F24" i="5"/>
  <c r="E24" i="5" s="1"/>
  <c r="A24" i="5"/>
  <c r="K23" i="5"/>
  <c r="J23" i="5"/>
  <c r="L23" i="5" s="1"/>
  <c r="M23" i="5" s="1"/>
  <c r="I23" i="5"/>
  <c r="H23" i="5"/>
  <c r="G23" i="5"/>
  <c r="F23" i="5"/>
  <c r="E23" i="5" s="1"/>
  <c r="A23" i="5"/>
  <c r="K22" i="5"/>
  <c r="J22" i="5"/>
  <c r="I22" i="5"/>
  <c r="H22" i="5"/>
  <c r="G22" i="5"/>
  <c r="F22" i="5"/>
  <c r="E22" i="5" s="1"/>
  <c r="A22" i="5"/>
  <c r="L21" i="5"/>
  <c r="M21" i="5" s="1"/>
  <c r="K21" i="5"/>
  <c r="J21" i="5"/>
  <c r="I21" i="5"/>
  <c r="H21" i="5"/>
  <c r="G21" i="5"/>
  <c r="F21" i="5"/>
  <c r="E21" i="5" s="1"/>
  <c r="A21" i="5"/>
  <c r="K20" i="5"/>
  <c r="J20" i="5"/>
  <c r="I20" i="5"/>
  <c r="H20" i="5"/>
  <c r="G20" i="5"/>
  <c r="F20" i="5"/>
  <c r="E20" i="5" s="1"/>
  <c r="A20" i="5"/>
  <c r="K19" i="5"/>
  <c r="J19" i="5"/>
  <c r="L19" i="5" s="1"/>
  <c r="M19" i="5" s="1"/>
  <c r="I19" i="5"/>
  <c r="H19" i="5"/>
  <c r="G19" i="5"/>
  <c r="F19" i="5"/>
  <c r="E19" i="5" s="1"/>
  <c r="A19" i="5"/>
  <c r="K18" i="5"/>
  <c r="J18" i="5"/>
  <c r="I18" i="5"/>
  <c r="H18" i="5"/>
  <c r="G18" i="5"/>
  <c r="F18" i="5"/>
  <c r="E18" i="5" s="1"/>
  <c r="A18" i="5"/>
  <c r="K17" i="5"/>
  <c r="J17" i="5"/>
  <c r="L17" i="5" s="1"/>
  <c r="M17" i="5" s="1"/>
  <c r="I17" i="5"/>
  <c r="H17" i="5"/>
  <c r="G17" i="5"/>
  <c r="F17" i="5"/>
  <c r="E17" i="5" s="1"/>
  <c r="A17" i="5"/>
  <c r="K16" i="5"/>
  <c r="J16" i="5"/>
  <c r="L16" i="5" s="1"/>
  <c r="M16" i="5" s="1"/>
  <c r="I16" i="5"/>
  <c r="H16" i="5"/>
  <c r="G16" i="5"/>
  <c r="F16" i="5"/>
  <c r="E16" i="5" s="1"/>
  <c r="A16" i="5"/>
  <c r="K15" i="5"/>
  <c r="J15" i="5"/>
  <c r="L15" i="5" s="1"/>
  <c r="M15" i="5" s="1"/>
  <c r="I15" i="5"/>
  <c r="H15" i="5"/>
  <c r="G15" i="5"/>
  <c r="F15" i="5"/>
  <c r="E15" i="5" s="1"/>
  <c r="A15" i="5"/>
  <c r="K14" i="5"/>
  <c r="J14" i="5"/>
  <c r="L14" i="5" s="1"/>
  <c r="M14" i="5" s="1"/>
  <c r="I14" i="5"/>
  <c r="H14" i="5"/>
  <c r="G14" i="5"/>
  <c r="F14" i="5"/>
  <c r="E14" i="5" s="1"/>
  <c r="A14" i="5"/>
  <c r="K13" i="5"/>
  <c r="J13" i="5"/>
  <c r="L13" i="5" s="1"/>
  <c r="M13" i="5" s="1"/>
  <c r="I13" i="5"/>
  <c r="H13" i="5"/>
  <c r="G13" i="5"/>
  <c r="F13" i="5"/>
  <c r="E13" i="5" s="1"/>
  <c r="A13" i="5"/>
  <c r="K12" i="5"/>
  <c r="J12" i="5"/>
  <c r="L12" i="5" s="1"/>
  <c r="M12" i="5" s="1"/>
  <c r="I12" i="5"/>
  <c r="H12" i="5"/>
  <c r="G12" i="5"/>
  <c r="F12" i="5"/>
  <c r="E12" i="5" s="1"/>
  <c r="A12" i="5"/>
  <c r="K11" i="5"/>
  <c r="J11" i="5"/>
  <c r="L11" i="5" s="1"/>
  <c r="M11" i="5" s="1"/>
  <c r="I11" i="5"/>
  <c r="H11" i="5"/>
  <c r="G11" i="5"/>
  <c r="F11" i="5"/>
  <c r="E11" i="5" s="1"/>
  <c r="A11" i="5"/>
  <c r="K10" i="5"/>
  <c r="J10" i="5"/>
  <c r="L10" i="5" s="1"/>
  <c r="M10" i="5" s="1"/>
  <c r="I10" i="5"/>
  <c r="H10" i="5"/>
  <c r="G10" i="5"/>
  <c r="F10" i="5"/>
  <c r="E10" i="5" s="1"/>
  <c r="A10" i="5"/>
  <c r="K9" i="5"/>
  <c r="J9" i="5"/>
  <c r="L9" i="5" s="1"/>
  <c r="M9" i="5" s="1"/>
  <c r="I9" i="5"/>
  <c r="H9" i="5"/>
  <c r="G9" i="5"/>
  <c r="F9" i="5"/>
  <c r="E9" i="5" s="1"/>
  <c r="A9" i="5"/>
  <c r="K8" i="5"/>
  <c r="J8" i="5"/>
  <c r="L8" i="5" s="1"/>
  <c r="M8" i="5" s="1"/>
  <c r="I8" i="5"/>
  <c r="H8" i="5"/>
  <c r="G8" i="5"/>
  <c r="F8" i="5"/>
  <c r="E8" i="5" s="1"/>
  <c r="A8" i="5"/>
  <c r="K7" i="5"/>
  <c r="J7" i="5"/>
  <c r="L7" i="5" s="1"/>
  <c r="M7" i="5" s="1"/>
  <c r="I7" i="5"/>
  <c r="H7" i="5"/>
  <c r="G7" i="5"/>
  <c r="F7" i="5"/>
  <c r="E7" i="5" s="1"/>
  <c r="A7" i="5"/>
  <c r="K6" i="5"/>
  <c r="J6" i="5"/>
  <c r="L6" i="5" s="1"/>
  <c r="M6" i="5" s="1"/>
  <c r="I6" i="5"/>
  <c r="H6" i="5"/>
  <c r="G6" i="5"/>
  <c r="F6" i="5"/>
  <c r="E6" i="5" s="1"/>
  <c r="A6" i="5"/>
  <c r="K5" i="5"/>
  <c r="J5" i="5"/>
  <c r="L5" i="5" s="1"/>
  <c r="M5" i="5" s="1"/>
  <c r="I5" i="5"/>
  <c r="H5" i="5"/>
  <c r="G5" i="5"/>
  <c r="F5" i="5"/>
  <c r="E5" i="5" s="1"/>
  <c r="A5" i="5"/>
  <c r="K4" i="5"/>
  <c r="J4" i="5"/>
  <c r="L4" i="5" s="1"/>
  <c r="M4" i="5" s="1"/>
  <c r="I4" i="5"/>
  <c r="H4" i="5"/>
  <c r="G4" i="5"/>
  <c r="F4" i="5"/>
  <c r="E4" i="5" s="1"/>
  <c r="A4" i="5"/>
  <c r="K3" i="5"/>
  <c r="J3" i="5"/>
  <c r="L3" i="5" s="1"/>
  <c r="M3" i="5" s="1"/>
  <c r="I3" i="5"/>
  <c r="H3" i="5"/>
  <c r="G3" i="5"/>
  <c r="F3" i="5"/>
  <c r="E3" i="5" s="1"/>
  <c r="A3" i="5"/>
  <c r="K2" i="5"/>
  <c r="J2" i="5"/>
  <c r="L2" i="5" s="1"/>
  <c r="M2" i="5" s="1"/>
  <c r="I2" i="5"/>
  <c r="H2" i="5"/>
  <c r="G2" i="5"/>
  <c r="F2" i="5"/>
  <c r="E2" i="5" s="1"/>
  <c r="A2" i="5"/>
  <c r="AB20" i="2" l="1"/>
  <c r="E54" i="2"/>
  <c r="E27" i="2"/>
  <c r="E10" i="2"/>
  <c r="E71" i="2"/>
  <c r="E63" i="2"/>
  <c r="AB55" i="2"/>
  <c r="E47" i="2"/>
  <c r="E44" i="2"/>
  <c r="AB36" i="2"/>
  <c r="E28" i="2"/>
  <c r="E19" i="2"/>
  <c r="E3" i="2"/>
  <c r="E9" i="2"/>
  <c r="AB70" i="2"/>
  <c r="E62" i="2"/>
  <c r="AB72" i="2"/>
  <c r="AB64" i="2"/>
  <c r="E56" i="2"/>
  <c r="AB48" i="2"/>
  <c r="E45" i="2"/>
  <c r="E37" i="2"/>
  <c r="AB29" i="2"/>
  <c r="E20" i="2"/>
  <c r="E12" i="2"/>
  <c r="E4" i="2"/>
  <c r="AB42" i="2"/>
  <c r="AB34" i="2"/>
  <c r="E65" i="2"/>
  <c r="AB57" i="2"/>
  <c r="AB49" i="2"/>
  <c r="AB38" i="2"/>
  <c r="AB22" i="2"/>
  <c r="E13" i="2"/>
  <c r="E5" i="2"/>
  <c r="E58" i="2"/>
  <c r="E31" i="2"/>
  <c r="E66" i="2"/>
  <c r="E50" i="2"/>
  <c r="AB39" i="2"/>
  <c r="E14" i="2"/>
  <c r="AB75" i="2"/>
  <c r="AB67" i="2"/>
  <c r="AB59" i="2"/>
  <c r="E40" i="2"/>
  <c r="E32" i="2"/>
  <c r="E24" i="2"/>
  <c r="E15" i="2"/>
  <c r="E7" i="2"/>
  <c r="AB77" i="2"/>
  <c r="AB69" i="2"/>
  <c r="AB61" i="2"/>
  <c r="AB53" i="2"/>
  <c r="E73" i="2"/>
  <c r="E74" i="2"/>
  <c r="E76" i="2"/>
  <c r="E68" i="2"/>
  <c r="E60" i="2"/>
  <c r="E52" i="2"/>
  <c r="E41" i="2"/>
  <c r="E33" i="2"/>
  <c r="E16" i="2"/>
  <c r="E8" i="2"/>
  <c r="AB26" i="2"/>
  <c r="E17" i="2"/>
  <c r="AB43" i="2"/>
  <c r="E35" i="2"/>
  <c r="AB10" i="2"/>
  <c r="AB9" i="2"/>
  <c r="AB8" i="2"/>
  <c r="AB7" i="2"/>
  <c r="AB3" i="2"/>
  <c r="AB12" i="2"/>
  <c r="AB35" i="2"/>
  <c r="S72" i="2"/>
  <c r="S38" i="2"/>
  <c r="S25" i="2"/>
  <c r="Y37" i="2"/>
  <c r="R20" i="2"/>
  <c r="S16" i="2"/>
  <c r="AB13" i="2"/>
  <c r="AB4" i="2"/>
  <c r="AB50" i="2"/>
  <c r="Y28" i="2"/>
  <c r="AB76" i="2"/>
  <c r="S59" i="2"/>
  <c r="AB54" i="2"/>
  <c r="AB73" i="2"/>
  <c r="AB56" i="2"/>
  <c r="S41" i="2"/>
  <c r="E38" i="2"/>
  <c r="AB68" i="2"/>
  <c r="X64" i="2"/>
  <c r="R61" i="2"/>
  <c r="AB62" i="2"/>
  <c r="AB37" i="2"/>
  <c r="X63" i="2"/>
  <c r="AB44" i="2"/>
  <c r="AB41" i="2"/>
  <c r="S24" i="2"/>
  <c r="AB5" i="2"/>
  <c r="R24" i="2"/>
  <c r="AB24" i="2"/>
  <c r="Y7" i="2"/>
  <c r="AB32" i="2"/>
  <c r="S53" i="2"/>
  <c r="E43" i="2"/>
  <c r="S55" i="2"/>
  <c r="E53" i="2"/>
  <c r="X36" i="2"/>
  <c r="AB28" i="2"/>
  <c r="X69" i="2"/>
  <c r="E55" i="2"/>
  <c r="R65" i="2"/>
  <c r="S61" i="2"/>
  <c r="S57" i="2"/>
  <c r="Y40" i="2"/>
  <c r="S43" i="2"/>
  <c r="Y4" i="2"/>
  <c r="Y49" i="2"/>
  <c r="S49" i="2"/>
  <c r="S45" i="2"/>
  <c r="Y32" i="2"/>
  <c r="E25" i="2"/>
  <c r="Y24" i="2"/>
  <c r="Y21" i="2"/>
  <c r="X19" i="2"/>
  <c r="S9" i="2"/>
  <c r="AB45" i="2"/>
  <c r="Y44" i="2"/>
  <c r="Y26" i="2"/>
  <c r="Y17" i="2"/>
  <c r="Y8" i="2"/>
  <c r="Y3" i="2"/>
  <c r="Y64" i="2"/>
  <c r="S40" i="2"/>
  <c r="S44" i="2"/>
  <c r="AB74" i="2"/>
  <c r="S71" i="2"/>
  <c r="AB52" i="2"/>
  <c r="S51" i="2"/>
  <c r="AB40" i="2"/>
  <c r="Y36" i="2"/>
  <c r="Q3" i="6"/>
  <c r="S73" i="2"/>
  <c r="Y63" i="2"/>
  <c r="S60" i="2"/>
  <c r="E57" i="2"/>
  <c r="E49" i="2"/>
  <c r="R33" i="2"/>
  <c r="Y15" i="2"/>
  <c r="S7" i="2"/>
  <c r="R73" i="2"/>
  <c r="S69" i="2"/>
  <c r="R47" i="2"/>
  <c r="Y46" i="2"/>
  <c r="R28" i="2"/>
  <c r="R19" i="2"/>
  <c r="S15" i="2"/>
  <c r="Y9" i="2"/>
  <c r="R3" i="6"/>
  <c r="S39" i="2"/>
  <c r="E75" i="2"/>
  <c r="R72" i="2"/>
  <c r="E69" i="2"/>
  <c r="S65" i="2"/>
  <c r="R59" i="2"/>
  <c r="X53" i="2"/>
  <c r="S46" i="2"/>
  <c r="Y42" i="2"/>
  <c r="R30" i="2"/>
  <c r="Y29" i="2"/>
  <c r="Y23" i="2"/>
  <c r="Y14" i="2"/>
  <c r="X6" i="2"/>
  <c r="R14" i="6"/>
  <c r="S62" i="2"/>
  <c r="X77" i="2"/>
  <c r="S74" i="2"/>
  <c r="S68" i="2"/>
  <c r="S64" i="2"/>
  <c r="X55" i="2"/>
  <c r="S42" i="2"/>
  <c r="E39" i="2"/>
  <c r="R36" i="2"/>
  <c r="R32" i="2"/>
  <c r="Y31" i="2"/>
  <c r="R25" i="2"/>
  <c r="X23" i="2"/>
  <c r="S20" i="2"/>
  <c r="R14" i="2"/>
  <c r="X11" i="2"/>
  <c r="S8" i="2"/>
  <c r="R3" i="2"/>
  <c r="L22" i="5"/>
  <c r="M22" i="5" s="1"/>
  <c r="L38" i="5"/>
  <c r="M38" i="5" s="1"/>
  <c r="L54" i="5"/>
  <c r="M54" i="5" s="1"/>
  <c r="L70" i="5"/>
  <c r="M70" i="5" s="1"/>
  <c r="X57" i="2"/>
  <c r="Y51" i="2"/>
  <c r="S33" i="2"/>
  <c r="S31" i="2"/>
  <c r="K9" i="6"/>
  <c r="AF10" i="6"/>
  <c r="R2" i="6"/>
  <c r="Y15" i="6"/>
  <c r="AA15" i="6"/>
  <c r="Q11" i="6"/>
  <c r="H12" i="6"/>
  <c r="R12" i="6"/>
  <c r="L15" i="6"/>
  <c r="R7" i="6"/>
  <c r="L10" i="6"/>
  <c r="L11" i="6"/>
  <c r="Q12" i="6"/>
  <c r="K7" i="6"/>
  <c r="Y8" i="6"/>
  <c r="K13" i="6"/>
  <c r="AI4" i="6"/>
  <c r="L8" i="6"/>
  <c r="R9" i="6"/>
  <c r="R10" i="6"/>
  <c r="T10" i="6"/>
  <c r="H6" i="6"/>
  <c r="H2" i="6"/>
  <c r="AC2" i="6"/>
  <c r="L6" i="6"/>
  <c r="Y6" i="6"/>
  <c r="L7" i="6"/>
  <c r="Q10" i="6"/>
  <c r="AI10" i="6"/>
  <c r="AJ12" i="6"/>
  <c r="R13" i="6"/>
  <c r="Z2" i="6"/>
  <c r="AI3" i="6"/>
  <c r="K5" i="6"/>
  <c r="Q6" i="6"/>
  <c r="R6" i="6"/>
  <c r="AC8" i="6"/>
  <c r="AJ10" i="6"/>
  <c r="AA11" i="6"/>
  <c r="AI12" i="6"/>
  <c r="AC13" i="6"/>
  <c r="H14" i="6"/>
  <c r="R15" i="6"/>
  <c r="L14" i="6"/>
  <c r="T2" i="6"/>
  <c r="L3" i="6"/>
  <c r="H4" i="6"/>
  <c r="AF4" i="6"/>
  <c r="AI6" i="6"/>
  <c r="H8" i="6"/>
  <c r="R8" i="6"/>
  <c r="Y10" i="6"/>
  <c r="R11" i="6"/>
  <c r="L12" i="6"/>
  <c r="Q14" i="6"/>
  <c r="AJ15" i="6"/>
  <c r="L2" i="6"/>
  <c r="AI2" i="6"/>
  <c r="K3" i="6"/>
  <c r="AE3" i="6"/>
  <c r="AH3" i="6" s="1"/>
  <c r="Q4" i="6"/>
  <c r="R4" i="6"/>
  <c r="R5" i="6"/>
  <c r="Q7" i="6"/>
  <c r="Q8" i="6"/>
  <c r="AI8" i="6"/>
  <c r="Y9" i="6"/>
  <c r="AC9" i="6"/>
  <c r="H10" i="6"/>
  <c r="X10" i="6"/>
  <c r="Z10" i="6" s="1"/>
  <c r="AJ11" i="6"/>
  <c r="AI14" i="6"/>
  <c r="Q15" i="6"/>
  <c r="AJ4" i="6"/>
  <c r="AB14" i="6"/>
  <c r="AA2" i="6"/>
  <c r="AF2" i="6"/>
  <c r="Y4" i="6"/>
  <c r="AB6" i="6"/>
  <c r="AF6" i="6"/>
  <c r="AF8" i="6"/>
  <c r="X14" i="6"/>
  <c r="AA14" i="6" s="1"/>
  <c r="AC14" i="6"/>
  <c r="AC6" i="6"/>
  <c r="Y2" i="6"/>
  <c r="AJ2" i="6"/>
  <c r="AC4" i="6"/>
  <c r="X6" i="6"/>
  <c r="Z6" i="6" s="1"/>
  <c r="AJ6" i="6"/>
  <c r="AJ8" i="6"/>
  <c r="AC10" i="6"/>
  <c r="Y11" i="6"/>
  <c r="AF12" i="6"/>
  <c r="Y14" i="6"/>
  <c r="E77" i="2"/>
  <c r="Y38" i="2"/>
  <c r="S75" i="2"/>
  <c r="Y69" i="2"/>
  <c r="Y57" i="2"/>
  <c r="AB31" i="2"/>
  <c r="Y20" i="2"/>
  <c r="Y77" i="2"/>
  <c r="E72" i="2"/>
  <c r="AB71" i="2"/>
  <c r="AB65" i="2"/>
  <c r="AB63" i="2"/>
  <c r="E61" i="2"/>
  <c r="X59" i="2"/>
  <c r="Y59" i="2"/>
  <c r="E59" i="2"/>
  <c r="S50" i="2"/>
  <c r="AB47" i="2"/>
  <c r="Y47" i="2"/>
  <c r="E42" i="2"/>
  <c r="S36" i="2"/>
  <c r="E36" i="2"/>
  <c r="Y35" i="2"/>
  <c r="R31" i="2"/>
  <c r="Y30" i="2"/>
  <c r="R27" i="2"/>
  <c r="Y13" i="2"/>
  <c r="Y6" i="2"/>
  <c r="S63" i="2"/>
  <c r="Y55" i="2"/>
  <c r="Y53" i="2"/>
  <c r="S76" i="2"/>
  <c r="R75" i="2"/>
  <c r="X73" i="2"/>
  <c r="S56" i="2"/>
  <c r="S54" i="2"/>
  <c r="S52" i="2"/>
  <c r="R50" i="2"/>
  <c r="R49" i="2"/>
  <c r="Y48" i="2"/>
  <c r="Y43" i="2"/>
  <c r="Y39" i="2"/>
  <c r="AB27" i="2"/>
  <c r="Y25" i="2"/>
  <c r="X25" i="2"/>
  <c r="Y22" i="2"/>
  <c r="S18" i="2"/>
  <c r="S17" i="2"/>
  <c r="S13" i="2"/>
  <c r="R10" i="2"/>
  <c r="R4" i="2"/>
  <c r="S70" i="2"/>
  <c r="S67" i="2"/>
  <c r="X35" i="2"/>
  <c r="S35" i="2"/>
  <c r="S77" i="2"/>
  <c r="R76" i="2"/>
  <c r="X76" i="2"/>
  <c r="S66" i="2"/>
  <c r="S58" i="2"/>
  <c r="X48" i="2"/>
  <c r="S48" i="2"/>
  <c r="X27" i="2"/>
  <c r="S27" i="2"/>
  <c r="AB23" i="2"/>
  <c r="E23" i="2"/>
  <c r="S23" i="2"/>
  <c r="X75" i="2"/>
  <c r="Y75" i="2"/>
  <c r="R74" i="2"/>
  <c r="X74" i="2"/>
  <c r="X72" i="2"/>
  <c r="Y72" i="2"/>
  <c r="R71" i="2"/>
  <c r="X71" i="2"/>
  <c r="R70" i="2"/>
  <c r="R68" i="2"/>
  <c r="X68" i="2"/>
  <c r="R67" i="2"/>
  <c r="X65" i="2"/>
  <c r="Y65" i="2"/>
  <c r="R64" i="2"/>
  <c r="X61" i="2"/>
  <c r="Y61" i="2"/>
  <c r="AB60" i="2"/>
  <c r="AB30" i="2"/>
  <c r="R23" i="2"/>
  <c r="Y73" i="2"/>
  <c r="R16" i="2"/>
  <c r="X16" i="2"/>
  <c r="X70" i="2"/>
  <c r="Y70" i="2"/>
  <c r="E70" i="2"/>
  <c r="X67" i="2"/>
  <c r="Y67" i="2"/>
  <c r="E67" i="2"/>
  <c r="AB66" i="2"/>
  <c r="R66" i="2"/>
  <c r="X66" i="2"/>
  <c r="E64" i="2"/>
  <c r="AB58" i="2"/>
  <c r="R56" i="2"/>
  <c r="X56" i="2"/>
  <c r="R54" i="2"/>
  <c r="X54" i="2"/>
  <c r="R52" i="2"/>
  <c r="X52" i="2"/>
  <c r="E51" i="2"/>
  <c r="AB51" i="2"/>
  <c r="AB46" i="2"/>
  <c r="E46" i="2"/>
  <c r="X32" i="2"/>
  <c r="S32" i="2"/>
  <c r="S14" i="2"/>
  <c r="X14" i="2"/>
  <c r="R62" i="2"/>
  <c r="R60" i="2"/>
  <c r="R58" i="2"/>
  <c r="E48" i="2"/>
  <c r="AB19" i="2"/>
  <c r="E11" i="2"/>
  <c r="AB11" i="2"/>
  <c r="R77" i="2"/>
  <c r="Y76" i="2"/>
  <c r="Y74" i="2"/>
  <c r="Y71" i="2"/>
  <c r="R69" i="2"/>
  <c r="Y68" i="2"/>
  <c r="Y66" i="2"/>
  <c r="R63" i="2"/>
  <c r="X62" i="2"/>
  <c r="Y62" i="2"/>
  <c r="X60" i="2"/>
  <c r="Y60" i="2"/>
  <c r="X58" i="2"/>
  <c r="Y58" i="2"/>
  <c r="R48" i="2"/>
  <c r="Y45" i="2"/>
  <c r="Y41" i="2"/>
  <c r="R35" i="2"/>
  <c r="X28" i="2"/>
  <c r="S28" i="2"/>
  <c r="Y27" i="2"/>
  <c r="X13" i="2"/>
  <c r="Y12" i="2"/>
  <c r="Y11" i="2"/>
  <c r="R7" i="2"/>
  <c r="X7" i="2"/>
  <c r="R9" i="2"/>
  <c r="X9" i="2"/>
  <c r="E6" i="2"/>
  <c r="AB6" i="2"/>
  <c r="Y56" i="2"/>
  <c r="Y54" i="2"/>
  <c r="Y52" i="2"/>
  <c r="R51" i="2"/>
  <c r="Y50" i="2"/>
  <c r="R22" i="2"/>
  <c r="R13" i="2"/>
  <c r="S12" i="2"/>
  <c r="S11" i="2"/>
  <c r="Y10" i="2"/>
  <c r="S6" i="2"/>
  <c r="R5" i="2"/>
  <c r="R57" i="2"/>
  <c r="R55" i="2"/>
  <c r="R53" i="2"/>
  <c r="X49" i="2"/>
  <c r="Y34" i="2"/>
  <c r="Y33" i="2"/>
  <c r="X33" i="2"/>
  <c r="X31" i="2"/>
  <c r="X24" i="2"/>
  <c r="X20" i="2"/>
  <c r="Y19" i="2"/>
  <c r="Y18" i="2"/>
  <c r="Y16" i="2"/>
  <c r="R11" i="2"/>
  <c r="R6" i="2"/>
  <c r="X51" i="2"/>
  <c r="R45" i="2"/>
  <c r="X45" i="2"/>
  <c r="R41" i="2"/>
  <c r="X41" i="2"/>
  <c r="X50" i="2"/>
  <c r="X47" i="2"/>
  <c r="S47" i="2"/>
  <c r="X34" i="2"/>
  <c r="S34" i="2"/>
  <c r="E21" i="2"/>
  <c r="R21" i="2"/>
  <c r="AB21" i="2"/>
  <c r="X22" i="2"/>
  <c r="S22" i="2"/>
  <c r="R12" i="2"/>
  <c r="X12" i="2"/>
  <c r="S10" i="2"/>
  <c r="X10" i="2"/>
  <c r="X37" i="2"/>
  <c r="S37" i="2"/>
  <c r="R44" i="2"/>
  <c r="X44" i="2"/>
  <c r="R40" i="2"/>
  <c r="X40" i="2"/>
  <c r="R46" i="2"/>
  <c r="X46" i="2"/>
  <c r="R42" i="2"/>
  <c r="X42" i="2"/>
  <c r="R38" i="2"/>
  <c r="X38" i="2"/>
  <c r="R37" i="2"/>
  <c r="AB33" i="2"/>
  <c r="E30" i="2"/>
  <c r="X29" i="2"/>
  <c r="S29" i="2"/>
  <c r="X26" i="2"/>
  <c r="S26" i="2"/>
  <c r="S19" i="2"/>
  <c r="R17" i="2"/>
  <c r="X17" i="2"/>
  <c r="R8" i="2"/>
  <c r="X8" i="2"/>
  <c r="Y5" i="2"/>
  <c r="X30" i="2"/>
  <c r="S30" i="2"/>
  <c r="E29" i="2"/>
  <c r="E26" i="2"/>
  <c r="R26" i="2"/>
  <c r="X18" i="2"/>
  <c r="R18" i="2"/>
  <c r="R43" i="2"/>
  <c r="X43" i="2"/>
  <c r="R39" i="2"/>
  <c r="X39" i="2"/>
  <c r="E34" i="2"/>
  <c r="R34" i="2"/>
  <c r="R29" i="2"/>
  <c r="AB25" i="2"/>
  <c r="E22" i="2"/>
  <c r="X21" i="2"/>
  <c r="S21" i="2"/>
  <c r="R15" i="2"/>
  <c r="X15" i="2"/>
  <c r="S4" i="2"/>
  <c r="X4" i="2"/>
  <c r="S3" i="2"/>
  <c r="X3" i="2"/>
  <c r="E18" i="2"/>
  <c r="AB18" i="2"/>
  <c r="S5" i="2"/>
  <c r="X5" i="2"/>
  <c r="AB17" i="2"/>
  <c r="AB16" i="2"/>
  <c r="AB15" i="2"/>
  <c r="AB14" i="2"/>
  <c r="AC5" i="6"/>
  <c r="AB5" i="6"/>
  <c r="X5" i="6"/>
  <c r="AJ5" i="6"/>
  <c r="AF5" i="6"/>
  <c r="AI5" i="6"/>
  <c r="Q2" i="6"/>
  <c r="Y3" i="6"/>
  <c r="T3" i="6"/>
  <c r="H3" i="6"/>
  <c r="X3" i="6"/>
  <c r="AG3" i="6"/>
  <c r="AA7" i="6"/>
  <c r="Z7" i="6"/>
  <c r="Q5" i="6"/>
  <c r="Y7" i="6"/>
  <c r="T7" i="6"/>
  <c r="H7" i="6"/>
  <c r="AB7" i="6"/>
  <c r="AJ3" i="6"/>
  <c r="AF3" i="6"/>
  <c r="AC3" i="6"/>
  <c r="AB3" i="6"/>
  <c r="Y5" i="6"/>
  <c r="AE5" i="6"/>
  <c r="AJ7" i="6"/>
  <c r="Q9" i="6"/>
  <c r="AE9" i="6"/>
  <c r="AI9" i="6"/>
  <c r="K11" i="6"/>
  <c r="AB11" i="6"/>
  <c r="Q13" i="6"/>
  <c r="AE13" i="6"/>
  <c r="AI13" i="6"/>
  <c r="K15" i="6"/>
  <c r="AB15" i="6"/>
  <c r="AE2" i="6"/>
  <c r="K4" i="6"/>
  <c r="X4" i="6"/>
  <c r="AB4" i="6"/>
  <c r="AE6" i="6"/>
  <c r="AC7" i="6"/>
  <c r="K8" i="6"/>
  <c r="X8" i="6"/>
  <c r="AB8" i="6"/>
  <c r="AF9" i="6"/>
  <c r="AJ9" i="6"/>
  <c r="AE10" i="6"/>
  <c r="H11" i="6"/>
  <c r="T11" i="6"/>
  <c r="AC11" i="6"/>
  <c r="K12" i="6"/>
  <c r="X12" i="6"/>
  <c r="AB12" i="6"/>
  <c r="AF13" i="6"/>
  <c r="AJ13" i="6"/>
  <c r="AE14" i="6"/>
  <c r="H15" i="6"/>
  <c r="T15" i="6"/>
  <c r="AC15" i="6"/>
  <c r="Y12" i="6"/>
  <c r="AC12" i="6"/>
  <c r="X13" i="6"/>
  <c r="AB13" i="6"/>
  <c r="AF14" i="6"/>
  <c r="AJ14" i="6"/>
  <c r="Z15" i="6"/>
  <c r="AE15" i="6"/>
  <c r="AI15" i="6"/>
  <c r="AE7" i="6"/>
  <c r="AI7" i="6"/>
  <c r="X9" i="6"/>
  <c r="AB9" i="6"/>
  <c r="Z11" i="6"/>
  <c r="AE11" i="6"/>
  <c r="AI11" i="6"/>
  <c r="K2" i="6"/>
  <c r="AE4" i="6"/>
  <c r="H5" i="6"/>
  <c r="L5" i="6"/>
  <c r="T5" i="6"/>
  <c r="K6" i="6"/>
  <c r="AF7" i="6"/>
  <c r="AE8" i="6"/>
  <c r="H9" i="6"/>
  <c r="L9" i="6"/>
  <c r="T9" i="6"/>
  <c r="K10" i="6"/>
  <c r="AF11" i="6"/>
  <c r="AE12" i="6"/>
  <c r="H13" i="6"/>
  <c r="L13" i="6"/>
  <c r="T13" i="6"/>
  <c r="K14" i="6"/>
  <c r="AF15" i="6"/>
  <c r="L20" i="5"/>
  <c r="M20" i="5" s="1"/>
  <c r="L28" i="5"/>
  <c r="M28" i="5" s="1"/>
  <c r="L36" i="5"/>
  <c r="M36" i="5" s="1"/>
  <c r="L44" i="5"/>
  <c r="M44" i="5" s="1"/>
  <c r="L52" i="5"/>
  <c r="M52" i="5" s="1"/>
  <c r="L60" i="5"/>
  <c r="M60" i="5" s="1"/>
  <c r="L68" i="5"/>
  <c r="M68" i="5" s="1"/>
  <c r="L76" i="5"/>
  <c r="M76" i="5" s="1"/>
  <c r="L78" i="5"/>
  <c r="M78" i="5" s="1"/>
  <c r="L18" i="5"/>
  <c r="M18" i="5" s="1"/>
  <c r="L26" i="5"/>
  <c r="M26" i="5" s="1"/>
  <c r="L34" i="5"/>
  <c r="M34" i="5" s="1"/>
  <c r="L42" i="5"/>
  <c r="M42" i="5" s="1"/>
  <c r="L50" i="5"/>
  <c r="M50" i="5" s="1"/>
  <c r="L58" i="5"/>
  <c r="M58" i="5" s="1"/>
  <c r="L66" i="5"/>
  <c r="M66" i="5" s="1"/>
  <c r="L74" i="5"/>
  <c r="M74" i="5" s="1"/>
  <c r="L24" i="5"/>
  <c r="M24" i="5" s="1"/>
  <c r="L32" i="5"/>
  <c r="M32" i="5" s="1"/>
  <c r="L40" i="5"/>
  <c r="M40" i="5" s="1"/>
  <c r="L48" i="5"/>
  <c r="M48" i="5" s="1"/>
  <c r="L56" i="5"/>
  <c r="M56" i="5" s="1"/>
  <c r="L64" i="5"/>
  <c r="M64" i="5" s="1"/>
  <c r="L72" i="5"/>
  <c r="M72" i="5" s="1"/>
  <c r="Z14" i="6" l="1"/>
  <c r="AA10" i="6"/>
  <c r="AA6" i="6"/>
  <c r="AA13" i="6"/>
  <c r="Z13" i="6"/>
  <c r="Z8" i="6"/>
  <c r="AA8" i="6"/>
  <c r="AH9" i="6"/>
  <c r="AG9" i="6"/>
  <c r="AH12" i="6"/>
  <c r="AG12" i="6"/>
  <c r="AH4" i="6"/>
  <c r="AG4" i="6"/>
  <c r="AH7" i="6"/>
  <c r="AG7" i="6"/>
  <c r="Z4" i="6"/>
  <c r="AA4" i="6"/>
  <c r="AA3" i="6"/>
  <c r="Z3" i="6"/>
  <c r="AA5" i="6"/>
  <c r="Z5" i="6"/>
  <c r="AG14" i="6"/>
  <c r="AH14" i="6"/>
  <c r="AH11" i="6"/>
  <c r="AG11" i="6"/>
  <c r="AG10" i="6"/>
  <c r="AH10" i="6"/>
  <c r="AH8" i="6"/>
  <c r="AG8" i="6"/>
  <c r="AA9" i="6"/>
  <c r="Z9" i="6"/>
  <c r="AH15" i="6"/>
  <c r="AG15" i="6"/>
  <c r="Z12" i="6"/>
  <c r="AA12" i="6"/>
  <c r="AG6" i="6"/>
  <c r="AH6" i="6"/>
  <c r="AG2" i="6"/>
  <c r="AH2" i="6"/>
  <c r="AH13" i="6"/>
  <c r="AG13" i="6"/>
  <c r="AH5" i="6"/>
  <c r="AG5" i="6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X19" i="3"/>
  <c r="Y19" i="3" s="1"/>
  <c r="W19" i="3"/>
  <c r="V19" i="3"/>
  <c r="Q19" i="3"/>
  <c r="U19" i="3" s="1"/>
  <c r="P19" i="3"/>
  <c r="T19" i="3" s="1"/>
  <c r="O19" i="3"/>
  <c r="A19" i="3"/>
  <c r="X18" i="3"/>
  <c r="Y18" i="3" s="1"/>
  <c r="W18" i="3"/>
  <c r="V18" i="3"/>
  <c r="Q18" i="3"/>
  <c r="P18" i="3"/>
  <c r="O18" i="3"/>
  <c r="A18" i="3"/>
  <c r="X17" i="3"/>
  <c r="Y17" i="3" s="1"/>
  <c r="W17" i="3"/>
  <c r="V17" i="3"/>
  <c r="Q17" i="3"/>
  <c r="P17" i="3"/>
  <c r="T17" i="3" s="1"/>
  <c r="O17" i="3"/>
  <c r="A17" i="3"/>
  <c r="X16" i="3"/>
  <c r="Y16" i="3" s="1"/>
  <c r="W16" i="3"/>
  <c r="V16" i="3"/>
  <c r="Q16" i="3"/>
  <c r="U16" i="3" s="1"/>
  <c r="P16" i="3"/>
  <c r="T16" i="3" s="1"/>
  <c r="O16" i="3"/>
  <c r="A16" i="3"/>
  <c r="X15" i="3"/>
  <c r="Y15" i="3" s="1"/>
  <c r="W15" i="3"/>
  <c r="V15" i="3"/>
  <c r="Q15" i="3"/>
  <c r="U15" i="3" s="1"/>
  <c r="P15" i="3"/>
  <c r="O15" i="3"/>
  <c r="AB15" i="3" s="1"/>
  <c r="A15" i="3"/>
  <c r="X14" i="3"/>
  <c r="Y14" i="3" s="1"/>
  <c r="W14" i="3"/>
  <c r="V14" i="3"/>
  <c r="Q14" i="3"/>
  <c r="U14" i="3" s="1"/>
  <c r="P14" i="3"/>
  <c r="O14" i="3"/>
  <c r="A14" i="3"/>
  <c r="X13" i="3"/>
  <c r="Y13" i="3" s="1"/>
  <c r="W13" i="3"/>
  <c r="V13" i="3"/>
  <c r="Q13" i="3"/>
  <c r="P13" i="3"/>
  <c r="T13" i="3" s="1"/>
  <c r="O13" i="3"/>
  <c r="A13" i="3"/>
  <c r="X12" i="3"/>
  <c r="Y12" i="3" s="1"/>
  <c r="W12" i="3"/>
  <c r="V12" i="3"/>
  <c r="Q12" i="3"/>
  <c r="U12" i="3" s="1"/>
  <c r="P12" i="3"/>
  <c r="T12" i="3" s="1"/>
  <c r="O12" i="3"/>
  <c r="A12" i="3"/>
  <c r="X11" i="3"/>
  <c r="Y11" i="3" s="1"/>
  <c r="W11" i="3"/>
  <c r="V11" i="3"/>
  <c r="Q11" i="3"/>
  <c r="U11" i="3" s="1"/>
  <c r="P11" i="3"/>
  <c r="O11" i="3"/>
  <c r="AB11" i="3" s="1"/>
  <c r="A11" i="3"/>
  <c r="X10" i="3"/>
  <c r="Y10" i="3" s="1"/>
  <c r="W10" i="3"/>
  <c r="V10" i="3"/>
  <c r="Q10" i="3"/>
  <c r="U10" i="3" s="1"/>
  <c r="P10" i="3"/>
  <c r="O10" i="3"/>
  <c r="A10" i="3"/>
  <c r="X9" i="3"/>
  <c r="Y9" i="3" s="1"/>
  <c r="W9" i="3"/>
  <c r="V9" i="3"/>
  <c r="Q9" i="3"/>
  <c r="P9" i="3"/>
  <c r="T9" i="3" s="1"/>
  <c r="O9" i="3"/>
  <c r="A9" i="3"/>
  <c r="X8" i="3"/>
  <c r="Y8" i="3" s="1"/>
  <c r="W8" i="3"/>
  <c r="V8" i="3"/>
  <c r="Q8" i="3"/>
  <c r="U8" i="3" s="1"/>
  <c r="P8" i="3"/>
  <c r="T8" i="3" s="1"/>
  <c r="O8" i="3"/>
  <c r="A8" i="3"/>
  <c r="X7" i="3"/>
  <c r="Y7" i="3" s="1"/>
  <c r="W7" i="3"/>
  <c r="V7" i="3"/>
  <c r="Q7" i="3"/>
  <c r="U7" i="3" s="1"/>
  <c r="P7" i="3"/>
  <c r="O7" i="3"/>
  <c r="AB7" i="3" s="1"/>
  <c r="A7" i="3"/>
  <c r="X6" i="3"/>
  <c r="Y6" i="3" s="1"/>
  <c r="W6" i="3"/>
  <c r="V6" i="3"/>
  <c r="Q6" i="3"/>
  <c r="P6" i="3"/>
  <c r="O6" i="3"/>
  <c r="A6" i="3"/>
  <c r="X5" i="3"/>
  <c r="Y5" i="3" s="1"/>
  <c r="W5" i="3"/>
  <c r="V5" i="3"/>
  <c r="Q5" i="3"/>
  <c r="P5" i="3"/>
  <c r="T5" i="3" s="1"/>
  <c r="O5" i="3"/>
  <c r="A5" i="3"/>
  <c r="X4" i="3"/>
  <c r="Y4" i="3" s="1"/>
  <c r="W4" i="3"/>
  <c r="V4" i="3"/>
  <c r="Q4" i="3"/>
  <c r="U4" i="3" s="1"/>
  <c r="P4" i="3"/>
  <c r="T4" i="3" s="1"/>
  <c r="O4" i="3"/>
  <c r="E4" i="3" s="1"/>
  <c r="A4" i="3"/>
  <c r="X3" i="3"/>
  <c r="Y3" i="3" s="1"/>
  <c r="W3" i="3"/>
  <c r="V3" i="3"/>
  <c r="Q3" i="3"/>
  <c r="U3" i="3" s="1"/>
  <c r="P3" i="3"/>
  <c r="O3" i="3"/>
  <c r="E3" i="3" s="1"/>
  <c r="A3" i="3"/>
  <c r="X2" i="3"/>
  <c r="Y2" i="3" s="1"/>
  <c r="W2" i="3"/>
  <c r="V2" i="3"/>
  <c r="Q2" i="3"/>
  <c r="P2" i="3"/>
  <c r="O2" i="3"/>
  <c r="A2" i="3"/>
  <c r="W2" i="2"/>
  <c r="V2" i="2"/>
  <c r="U2" i="2"/>
  <c r="T2" i="2"/>
  <c r="Q2" i="2"/>
  <c r="P2" i="2"/>
  <c r="O2" i="2"/>
  <c r="F36" i="1"/>
  <c r="F35" i="1"/>
  <c r="F34" i="1"/>
  <c r="F33" i="1"/>
  <c r="F32" i="1"/>
  <c r="F31" i="1"/>
  <c r="F30" i="1"/>
  <c r="K6" i="1"/>
  <c r="L6" i="1" s="1"/>
  <c r="M6" i="1" s="1"/>
  <c r="N6" i="1" s="1"/>
  <c r="O6" i="1" s="1"/>
  <c r="R3" i="3" l="1"/>
  <c r="R17" i="3"/>
  <c r="E7" i="3"/>
  <c r="R7" i="3"/>
  <c r="S7" i="3"/>
  <c r="S11" i="3"/>
  <c r="E15" i="3"/>
  <c r="R15" i="3"/>
  <c r="E11" i="3"/>
  <c r="R11" i="3"/>
  <c r="S15" i="3"/>
  <c r="X2" i="2"/>
  <c r="R14" i="3"/>
  <c r="S2" i="3"/>
  <c r="AB16" i="3"/>
  <c r="S6" i="3"/>
  <c r="AB3" i="3"/>
  <c r="S4" i="3"/>
  <c r="U6" i="3"/>
  <c r="E19" i="3"/>
  <c r="AB19" i="3"/>
  <c r="AB8" i="3"/>
  <c r="R10" i="3"/>
  <c r="E12" i="3"/>
  <c r="S8" i="3"/>
  <c r="S12" i="3"/>
  <c r="S16" i="3"/>
  <c r="E16" i="3"/>
  <c r="AB12" i="3"/>
  <c r="R6" i="3"/>
  <c r="R18" i="3"/>
  <c r="S10" i="3"/>
  <c r="S18" i="3"/>
  <c r="S19" i="3"/>
  <c r="R2" i="3"/>
  <c r="E8" i="3"/>
  <c r="S14" i="3"/>
  <c r="S3" i="3"/>
  <c r="R5" i="3"/>
  <c r="Y2" i="2"/>
  <c r="AB2" i="2"/>
  <c r="T2" i="3"/>
  <c r="AB4" i="3"/>
  <c r="S5" i="3"/>
  <c r="S9" i="3"/>
  <c r="S13" i="3"/>
  <c r="S17" i="3"/>
  <c r="U2" i="3"/>
  <c r="R9" i="3"/>
  <c r="R13" i="3"/>
  <c r="R2" i="2"/>
  <c r="E2" i="2"/>
  <c r="S2" i="2"/>
  <c r="T3" i="3"/>
  <c r="R4" i="3"/>
  <c r="AB5" i="3"/>
  <c r="E5" i="3"/>
  <c r="T7" i="3"/>
  <c r="AB9" i="3"/>
  <c r="E9" i="3"/>
  <c r="T11" i="3"/>
  <c r="AB13" i="3"/>
  <c r="E13" i="3"/>
  <c r="T15" i="3"/>
  <c r="AB17" i="3"/>
  <c r="E17" i="3"/>
  <c r="U18" i="3"/>
  <c r="E2" i="3"/>
  <c r="AB2" i="3"/>
  <c r="E6" i="3"/>
  <c r="AB6" i="3"/>
  <c r="E10" i="3"/>
  <c r="AB10" i="3"/>
  <c r="E14" i="3"/>
  <c r="AB14" i="3"/>
  <c r="E18" i="3"/>
  <c r="AB18" i="3"/>
  <c r="R19" i="3"/>
  <c r="U5" i="3"/>
  <c r="T6" i="3"/>
  <c r="R8" i="3"/>
  <c r="U9" i="3"/>
  <c r="T10" i="3"/>
  <c r="R12" i="3"/>
  <c r="U13" i="3"/>
  <c r="T14" i="3"/>
  <c r="R16" i="3"/>
  <c r="U17" i="3"/>
  <c r="T18" i="3"/>
</calcChain>
</file>

<file path=xl/sharedStrings.xml><?xml version="1.0" encoding="utf-8"?>
<sst xmlns="http://schemas.openxmlformats.org/spreadsheetml/2006/main" count="976" uniqueCount="303">
  <si>
    <t>MATERIAL GRADES</t>
  </si>
  <si>
    <t>BRITISH STEEL GRADES</t>
  </si>
  <si>
    <t>TYPE</t>
  </si>
  <si>
    <t>GRADE</t>
  </si>
  <si>
    <t>YIELD STRESS (MPA)</t>
  </si>
  <si>
    <t>ULTIMATE STRESS (MPA)</t>
  </si>
  <si>
    <t>% ELONGATION</t>
  </si>
  <si>
    <t>YIELD STRENGTH FOR NOMINAL THICKNESS (MM)</t>
  </si>
  <si>
    <t>&lt; 20</t>
  </si>
  <si>
    <t>20-40</t>
  </si>
  <si>
    <t>&gt; 40</t>
  </si>
  <si>
    <t>≤ 16</t>
  </si>
  <si>
    <t>&gt; 16</t>
  </si>
  <si>
    <t>&gt; 63</t>
  </si>
  <si>
    <t>&gt; 80</t>
  </si>
  <si>
    <t>&gt; 100</t>
  </si>
  <si>
    <t>BOLT</t>
  </si>
  <si>
    <t>≤ 40</t>
  </si>
  <si>
    <t>≤ 63</t>
  </si>
  <si>
    <t>≤ 80</t>
  </si>
  <si>
    <t>≤ 100</t>
  </si>
  <si>
    <t>≤ 150</t>
  </si>
  <si>
    <t>S235</t>
  </si>
  <si>
    <t>S275</t>
  </si>
  <si>
    <t>S355</t>
  </si>
  <si>
    <t>S420</t>
  </si>
  <si>
    <t>S460</t>
  </si>
  <si>
    <t>Annealed</t>
  </si>
  <si>
    <t>330-410</t>
  </si>
  <si>
    <t>As drawn</t>
  </si>
  <si>
    <t>410-490</t>
  </si>
  <si>
    <t>STR STEEL</t>
  </si>
  <si>
    <t>E250</t>
  </si>
  <si>
    <t>E275</t>
  </si>
  <si>
    <t>E300</t>
  </si>
  <si>
    <t>E350</t>
  </si>
  <si>
    <t>E410</t>
  </si>
  <si>
    <t>E450</t>
  </si>
  <si>
    <t>E550</t>
  </si>
  <si>
    <t>E600</t>
  </si>
  <si>
    <t>E650</t>
  </si>
  <si>
    <t>TUBE / PIPE</t>
  </si>
  <si>
    <t>Yst210</t>
  </si>
  <si>
    <t>Yst240</t>
  </si>
  <si>
    <t>Yst310</t>
  </si>
  <si>
    <t>REBAR</t>
  </si>
  <si>
    <t>Fe415</t>
  </si>
  <si>
    <t>Fe415D</t>
  </si>
  <si>
    <t>Fe500</t>
  </si>
  <si>
    <t>Fe500D</t>
  </si>
  <si>
    <t>Fe550</t>
  </si>
  <si>
    <t>Fe550D</t>
  </si>
  <si>
    <t>Fe600</t>
  </si>
  <si>
    <t>Name</t>
  </si>
  <si>
    <t>NB
(mm)</t>
  </si>
  <si>
    <t>Depth/ OD
D
(mm)</t>
  </si>
  <si>
    <t>Width
B
(mm)</t>
  </si>
  <si>
    <t>Thk
T
(mm)</t>
  </si>
  <si>
    <t>Area of C/S
A
(cm2)</t>
  </si>
  <si>
    <t>Mass
M
(kg/m)</t>
  </si>
  <si>
    <t>Moment of Inertia 
Ix
(cm4)</t>
  </si>
  <si>
    <t>Moment of Inertia 
Iy
(cm4)</t>
  </si>
  <si>
    <t>Radius of Gyration 
Rx
(cm)</t>
  </si>
  <si>
    <t>Radius of Gyration 
Ry
(cm)</t>
  </si>
  <si>
    <t>Elastic Section Modulus
Zex
(cm3)</t>
  </si>
  <si>
    <t>Elastic Section Modulus
Zey
(cm3)</t>
  </si>
  <si>
    <t>Plastic Section Modulus
Zpx
(cm3)</t>
  </si>
  <si>
    <t>Plastic Section Modulus
Zpy
(cm3)</t>
  </si>
  <si>
    <t>Torsional Constant
J
(cm4)</t>
  </si>
  <si>
    <t>Torsional Modulus
Zt
(cm3)</t>
  </si>
  <si>
    <t>Perimeter
P
(cm)</t>
  </si>
  <si>
    <t>Beta</t>
  </si>
  <si>
    <t>MAKE STD</t>
  </si>
  <si>
    <t>Steel Grade</t>
  </si>
  <si>
    <t>Yield Strength
Fy
(MPa)</t>
  </si>
  <si>
    <t>Ultimate Strength
Fu
(MPa)</t>
  </si>
  <si>
    <t>Class</t>
  </si>
  <si>
    <t>Axial Tension Capacity
Td
(kN)</t>
  </si>
  <si>
    <t>Major Bending Capacity
Mdx
(kNm)</t>
  </si>
  <si>
    <t>Minor Bending Capacity
Mdy
(kNm)</t>
  </si>
  <si>
    <t>Major Shear Capacity
Vdy
(kNm)</t>
  </si>
  <si>
    <t>Minor Shear Capacity
Vdx
(kNm)</t>
  </si>
  <si>
    <t>Concrete Grade</t>
  </si>
  <si>
    <t>TATA</t>
  </si>
  <si>
    <t>UB127x76x13</t>
  </si>
  <si>
    <t>UB152x89x16</t>
  </si>
  <si>
    <t>UB178x102x19</t>
  </si>
  <si>
    <t>UB254x102x22</t>
  </si>
  <si>
    <t>UB203x102x23</t>
  </si>
  <si>
    <t>UB305x102x25</t>
  </si>
  <si>
    <t>UB203x133x25</t>
  </si>
  <si>
    <t>UB254x102x25</t>
  </si>
  <si>
    <t>UB305x102x28</t>
  </si>
  <si>
    <t>UB254x102x28</t>
  </si>
  <si>
    <t>UB203x133x30</t>
  </si>
  <si>
    <t>UB254x146x31</t>
  </si>
  <si>
    <t>UB305x102x33</t>
  </si>
  <si>
    <t>UB356x127x33</t>
  </si>
  <si>
    <t>UB254x146x37</t>
  </si>
  <si>
    <t>UB305x127x37</t>
  </si>
  <si>
    <t>UB356x127x39</t>
  </si>
  <si>
    <t>UB406x140x39</t>
  </si>
  <si>
    <t>UB305x165x40</t>
  </si>
  <si>
    <t>UB305x127x42</t>
  </si>
  <si>
    <t>UB254x146x43</t>
  </si>
  <si>
    <t>UB356x171x45</t>
  </si>
  <si>
    <t>UB406x140x46</t>
  </si>
  <si>
    <t>UB305x165x46</t>
  </si>
  <si>
    <t>UB305x127x48</t>
  </si>
  <si>
    <t>UB356x171x51</t>
  </si>
  <si>
    <t>UB457x152x52</t>
  </si>
  <si>
    <t>UB406x140x53</t>
  </si>
  <si>
    <t>UB305x165x54</t>
  </si>
  <si>
    <t>UB406x178x54</t>
  </si>
  <si>
    <t>UB356x171x57</t>
  </si>
  <si>
    <t>UB457x152x60</t>
  </si>
  <si>
    <t>UB406x178x60</t>
  </si>
  <si>
    <t>UB533x165x66</t>
  </si>
  <si>
    <t>UB356x171x67</t>
  </si>
  <si>
    <t>UB406x178x67</t>
  </si>
  <si>
    <t>UB457x191x67</t>
  </si>
  <si>
    <t>UB457x152x67</t>
  </si>
  <si>
    <t>UB406x178x74</t>
  </si>
  <si>
    <t>UB457x152x74</t>
  </si>
  <si>
    <t>UB457x191x74</t>
  </si>
  <si>
    <t>UB533x165x74</t>
  </si>
  <si>
    <t>UB610x178x82</t>
  </si>
  <si>
    <t>UB457x191x82</t>
  </si>
  <si>
    <t>UB457x152x82</t>
  </si>
  <si>
    <t>UB533x210x82</t>
  </si>
  <si>
    <t>UB533x165x85</t>
  </si>
  <si>
    <t>UB406x178x85</t>
  </si>
  <si>
    <t>UB457x191x89</t>
  </si>
  <si>
    <t>UB533x210x92</t>
  </si>
  <si>
    <t>UB610x178x92</t>
  </si>
  <si>
    <t>UB457x191x98</t>
  </si>
  <si>
    <t>UB610x178x100</t>
  </si>
  <si>
    <t>UB533x210x101</t>
  </si>
  <si>
    <t>UB610x229x101</t>
  </si>
  <si>
    <t>UB457x191x106</t>
  </si>
  <si>
    <t>UB533x210x109</t>
  </si>
  <si>
    <t>UB610x229x113</t>
  </si>
  <si>
    <t>UB533x210x122</t>
  </si>
  <si>
    <t>UB610x229x125</t>
  </si>
  <si>
    <t>UB686x254x125</t>
  </si>
  <si>
    <t>UB457x191x133</t>
  </si>
  <si>
    <t>UB762x267x134</t>
  </si>
  <si>
    <t>UB533x210x138</t>
  </si>
  <si>
    <t>UB610x229x140</t>
  </si>
  <si>
    <t>UB686x254x140</t>
  </si>
  <si>
    <t>UB762x267x147</t>
  </si>
  <si>
    <t>UB610x305x149</t>
  </si>
  <si>
    <t>UB533x312x150</t>
  </si>
  <si>
    <t>UB686x254x152</t>
  </si>
  <si>
    <t>UB457x191x161</t>
  </si>
  <si>
    <t>UB686x254x170</t>
  </si>
  <si>
    <t>UB762x267x173</t>
  </si>
  <si>
    <t>UB838x292x176</t>
  </si>
  <si>
    <t>UB610x305x179</t>
  </si>
  <si>
    <t>UB533x312x182</t>
  </si>
  <si>
    <t>UB838x292x194</t>
  </si>
  <si>
    <t>UB762x267x197</t>
  </si>
  <si>
    <t>UB914x305x201</t>
  </si>
  <si>
    <t>UB533x312x219</t>
  </si>
  <si>
    <t>UB1016x305x222</t>
  </si>
  <si>
    <t>UB914x305x224</t>
  </si>
  <si>
    <t>UB838x292x226</t>
  </si>
  <si>
    <t>UB914x305x238</t>
  </si>
  <si>
    <t>UB610x305x238</t>
  </si>
  <si>
    <t>UB1016x305x249</t>
  </si>
  <si>
    <t>UB914x305x253</t>
  </si>
  <si>
    <t>UB914x305x271</t>
  </si>
  <si>
    <t>UB1016x305x272</t>
  </si>
  <si>
    <t>UB533x312x272</t>
  </si>
  <si>
    <t>UB914x305x289</t>
  </si>
  <si>
    <t>UB914x305x313</t>
  </si>
  <si>
    <t>UB1016x305x314</t>
  </si>
  <si>
    <t>UB914x419x343</t>
  </si>
  <si>
    <t>UB914x305x345</t>
  </si>
  <si>
    <t>UB1016x305x349</t>
  </si>
  <si>
    <t>UB914x305x381</t>
  </si>
  <si>
    <t>UB914x419x388</t>
  </si>
  <si>
    <t>UB1016x305x393</t>
  </si>
  <si>
    <t>UB1016x305x415</t>
  </si>
  <si>
    <t>UB914x305x425</t>
  </si>
  <si>
    <t>UB1016x305x437</t>
  </si>
  <si>
    <t>UB914x305x474</t>
  </si>
  <si>
    <t>UB1016x305x487</t>
  </si>
  <si>
    <t>UB1016x305x494</t>
  </si>
  <si>
    <t>UB914x305x521</t>
  </si>
  <si>
    <t>UB914x305x576</t>
  </si>
  <si>
    <t>UB1016x305x584</t>
  </si>
  <si>
    <t>UB1016x305x642</t>
  </si>
  <si>
    <t>UB1016x305x748</t>
  </si>
  <si>
    <t>UB1016x305x883</t>
  </si>
  <si>
    <t>UB1016x305x976</t>
  </si>
  <si>
    <t>UC152x152x23</t>
  </si>
  <si>
    <t>UC152x152x30</t>
  </si>
  <si>
    <t>UC152x152x37</t>
  </si>
  <si>
    <t>UC152x152x44</t>
  </si>
  <si>
    <t>UC203x203x46</t>
  </si>
  <si>
    <t>UC152x152x51</t>
  </si>
  <si>
    <t>UC203x203x52</t>
  </si>
  <si>
    <t>UC203x203x60</t>
  </si>
  <si>
    <t>UC203x203x71</t>
  </si>
  <si>
    <t>UC254x254x73</t>
  </si>
  <si>
    <t>UC203x203x86</t>
  </si>
  <si>
    <t>UC254x254x89</t>
  </si>
  <si>
    <t>UC305x305x97</t>
  </si>
  <si>
    <t>UC203x203x100</t>
  </si>
  <si>
    <t>UC254x254x107</t>
  </si>
  <si>
    <t>UC203x203x113</t>
  </si>
  <si>
    <t>UC305x305x118</t>
  </si>
  <si>
    <t>UC203x203x127</t>
  </si>
  <si>
    <t>UC356x368x129</t>
  </si>
  <si>
    <t>UC254x254x132</t>
  </si>
  <si>
    <t>UC305x305x137</t>
  </si>
  <si>
    <t>UC356x368x153</t>
  </si>
  <si>
    <t>UC305x305x158</t>
  </si>
  <si>
    <t>UC254x254x167</t>
  </si>
  <si>
    <t>UC356x368x177</t>
  </si>
  <si>
    <t>UC305x305x198</t>
  </si>
  <si>
    <t>UC356x368x202</t>
  </si>
  <si>
    <t>UC356x406x235</t>
  </si>
  <si>
    <t>UC305x305x240</t>
  </si>
  <si>
    <t>UC305x305x283</t>
  </si>
  <si>
    <t>UC356x406x287</t>
  </si>
  <si>
    <t>UC356x406x340</t>
  </si>
  <si>
    <t>UC356x406x393</t>
  </si>
  <si>
    <t>UC356x406x467</t>
  </si>
  <si>
    <t>UC356x406x509</t>
  </si>
  <si>
    <t>UC356x406x551</t>
  </si>
  <si>
    <t>UC356x406x592</t>
  </si>
  <si>
    <t>UC356x406x634</t>
  </si>
  <si>
    <t>UC356x406x677</t>
  </si>
  <si>
    <t>UC356x406x744</t>
  </si>
  <si>
    <t>UC356x406x818</t>
  </si>
  <si>
    <t>UC356x406x900</t>
  </si>
  <si>
    <t>UC356x406x990</t>
  </si>
  <si>
    <t>UC356x406x1086</t>
  </si>
  <si>
    <t>UC356x406x1202</t>
  </si>
  <si>
    <t>UC356x406x1299</t>
  </si>
  <si>
    <t>Rolled / Welded</t>
  </si>
  <si>
    <t>OD
(mm)</t>
  </si>
  <si>
    <t>Thk
(mm)</t>
  </si>
  <si>
    <t>Mass
(kg/m)</t>
  </si>
  <si>
    <t>Area of C/S
(cm2)</t>
  </si>
  <si>
    <t>Internal Volume
(cm3/m)</t>
  </si>
  <si>
    <t>Surface External
(cm3/m)</t>
  </si>
  <si>
    <t>Surface Internal
(cm3/m)</t>
  </si>
  <si>
    <t>Moment of Inertia
(cm4)</t>
  </si>
  <si>
    <t>Modulus of Section
(cm3)</t>
  </si>
  <si>
    <t>Radius of Gyration
(cm)</t>
  </si>
  <si>
    <t>Square Gadius of Gyration
(cm)</t>
  </si>
  <si>
    <t/>
  </si>
  <si>
    <t>Rolled</t>
  </si>
  <si>
    <t>NB</t>
  </si>
  <si>
    <t>D</t>
  </si>
  <si>
    <t>A</t>
  </si>
  <si>
    <t>Profile</t>
  </si>
  <si>
    <t>W</t>
  </si>
  <si>
    <t>Btf</t>
  </si>
  <si>
    <t>Ttf</t>
  </si>
  <si>
    <t>Tw</t>
  </si>
  <si>
    <t>Bbf</t>
  </si>
  <si>
    <t>Tbf</t>
  </si>
  <si>
    <t>rr</t>
  </si>
  <si>
    <t>Hw</t>
  </si>
  <si>
    <t>Izz</t>
  </si>
  <si>
    <t>Iyy</t>
  </si>
  <si>
    <t>Rx</t>
  </si>
  <si>
    <t>Ry</t>
  </si>
  <si>
    <t>Zezz</t>
  </si>
  <si>
    <t>Zeyy</t>
  </si>
  <si>
    <t>Zpzz</t>
  </si>
  <si>
    <t>Zpyy</t>
  </si>
  <si>
    <t>u</t>
  </si>
  <si>
    <t>x</t>
  </si>
  <si>
    <t>J</t>
  </si>
  <si>
    <t>Cw</t>
  </si>
  <si>
    <t>Shape</t>
  </si>
  <si>
    <t>Isec</t>
  </si>
  <si>
    <t>OD</t>
  </si>
  <si>
    <t>CHS</t>
  </si>
  <si>
    <t>BOX</t>
  </si>
  <si>
    <t>NA</t>
  </si>
  <si>
    <t>CHANNEL</t>
  </si>
  <si>
    <t>C430x100x64</t>
  </si>
  <si>
    <t>C380x100x54</t>
  </si>
  <si>
    <t>C300x100x46</t>
  </si>
  <si>
    <t>C300x90x41</t>
  </si>
  <si>
    <t>C260x90x35</t>
  </si>
  <si>
    <t>C260x75x28</t>
  </si>
  <si>
    <t>C230x90x32</t>
  </si>
  <si>
    <t>C230x75x26</t>
  </si>
  <si>
    <t>C200x90x30</t>
  </si>
  <si>
    <t>C200x75x23</t>
  </si>
  <si>
    <t>C180x90x26</t>
  </si>
  <si>
    <t>C180x75x20</t>
  </si>
  <si>
    <t>C150x90x24</t>
  </si>
  <si>
    <t>C150x75x18</t>
  </si>
  <si>
    <t>C125x65x15</t>
  </si>
  <si>
    <t>C100x50x10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</si>
</sst>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&quot;M&quot;0"/>
    <numFmt numFmtId="167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Palatino Linotype"/>
      <family val="1"/>
    </font>
    <font>
      <b/>
      <sz val="11"/>
      <color rgb="FFFF0000"/>
      <name val="Palatino Linotype"/>
      <family val="1"/>
    </font>
    <font>
      <b/>
      <sz val="10"/>
      <name val="Palatino Linotype"/>
      <family val="1"/>
    </font>
    <font>
      <sz val="10"/>
      <name val="Palatino Linotype"/>
      <family val="1"/>
    </font>
    <font>
      <sz val="11"/>
      <color theme="1"/>
      <name val="Palatino Linotype"/>
      <family val="1"/>
    </font>
    <font>
      <b/>
      <sz val="11"/>
      <name val="Palatino Linotype"/>
      <family val="1"/>
    </font>
    <font>
      <b/>
      <sz val="10"/>
      <color rgb="FFFF0000"/>
      <name val="Palatino Linotype"/>
      <family val="1"/>
    </font>
    <font>
      <sz val="11"/>
      <name val="Palatino Linotype"/>
      <family val="1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0.249977111117893"/>
        <bgColor theme="4" tint="0.59999389629810485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</cellStyleXfs>
  <cellXfs count="160">
    <xf numFmtId="0" fontId="0" fillId="0" borderId="0" xfId="0"/>
    <xf numFmtId="0" fontId="4" fillId="0" borderId="0" xfId="0" applyFo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right" indent="1"/>
    </xf>
    <xf numFmtId="0" fontId="6" fillId="3" borderId="8" xfId="0" applyFont="1" applyFill="1" applyBorder="1" applyAlignment="1">
      <alignment horizontal="right" indent="1"/>
    </xf>
    <xf numFmtId="0" fontId="2" fillId="2" borderId="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right" indent="1"/>
    </xf>
    <xf numFmtId="0" fontId="6" fillId="4" borderId="8" xfId="0" applyFont="1" applyFill="1" applyBorder="1" applyAlignment="1">
      <alignment horizontal="right" indent="1"/>
    </xf>
    <xf numFmtId="0" fontId="0" fillId="5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right" indent="1"/>
    </xf>
    <xf numFmtId="164" fontId="0" fillId="0" borderId="0" xfId="0" applyNumberFormat="1"/>
    <xf numFmtId="0" fontId="6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right" indent="1"/>
    </xf>
    <xf numFmtId="0" fontId="6" fillId="3" borderId="11" xfId="0" applyFont="1" applyFill="1" applyBorder="1" applyAlignment="1">
      <alignment horizontal="right" indent="1"/>
    </xf>
    <xf numFmtId="0" fontId="0" fillId="5" borderId="8" xfId="0" applyFont="1" applyFill="1" applyBorder="1" applyAlignment="1">
      <alignment horizontal="right" indent="1"/>
    </xf>
    <xf numFmtId="0" fontId="0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right" indent="1"/>
    </xf>
    <xf numFmtId="0" fontId="0" fillId="6" borderId="8" xfId="0" applyFont="1" applyFill="1" applyBorder="1" applyAlignment="1">
      <alignment horizontal="right" indent="1"/>
    </xf>
    <xf numFmtId="1" fontId="0" fillId="0" borderId="0" xfId="0" applyNumberFormat="1"/>
    <xf numFmtId="0" fontId="0" fillId="6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right" indent="1"/>
    </xf>
    <xf numFmtId="0" fontId="0" fillId="6" borderId="11" xfId="0" applyFont="1" applyFill="1" applyBorder="1" applyAlignment="1">
      <alignment horizontal="right" indent="1"/>
    </xf>
    <xf numFmtId="0" fontId="0" fillId="7" borderId="7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right" indent="1"/>
    </xf>
    <xf numFmtId="0" fontId="0" fillId="7" borderId="8" xfId="0" applyFont="1" applyFill="1" applyBorder="1" applyAlignment="1">
      <alignment horizontal="right" indent="1"/>
    </xf>
    <xf numFmtId="0" fontId="0" fillId="8" borderId="7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right" indent="1"/>
    </xf>
    <xf numFmtId="0" fontId="0" fillId="8" borderId="8" xfId="0" applyFont="1" applyFill="1" applyBorder="1" applyAlignment="1">
      <alignment horizontal="right" indent="1"/>
    </xf>
    <xf numFmtId="0" fontId="0" fillId="9" borderId="7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right" indent="1"/>
    </xf>
    <xf numFmtId="0" fontId="0" fillId="9" borderId="8" xfId="0" applyFont="1" applyFill="1" applyBorder="1" applyAlignment="1">
      <alignment horizontal="right" indent="1"/>
    </xf>
    <xf numFmtId="0" fontId="0" fillId="10" borderId="7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right" indent="1"/>
    </xf>
    <xf numFmtId="0" fontId="0" fillId="10" borderId="8" xfId="0" applyFont="1" applyFill="1" applyBorder="1" applyAlignment="1">
      <alignment horizontal="right" indent="1"/>
    </xf>
    <xf numFmtId="0" fontId="0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right" indent="1"/>
    </xf>
    <xf numFmtId="0" fontId="0" fillId="10" borderId="11" xfId="0" applyFont="1" applyFill="1" applyBorder="1" applyAlignment="1">
      <alignment horizontal="right" inden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1" fontId="6" fillId="14" borderId="17" xfId="0" applyNumberFormat="1" applyFont="1" applyFill="1" applyBorder="1"/>
    <xf numFmtId="0" fontId="6" fillId="14" borderId="18" xfId="0" applyFont="1" applyFill="1" applyBorder="1" applyAlignment="1">
      <alignment vertical="center"/>
    </xf>
    <xf numFmtId="2" fontId="6" fillId="14" borderId="18" xfId="0" applyNumberFormat="1" applyFont="1" applyFill="1" applyBorder="1" applyAlignment="1">
      <alignment vertical="center"/>
    </xf>
    <xf numFmtId="165" fontId="6" fillId="14" borderId="18" xfId="0" applyNumberFormat="1" applyFont="1" applyFill="1" applyBorder="1" applyAlignment="1">
      <alignment horizontal="right"/>
    </xf>
    <xf numFmtId="2" fontId="6" fillId="14" borderId="19" xfId="1" applyNumberFormat="1" applyFont="1" applyFill="1" applyBorder="1"/>
    <xf numFmtId="2" fontId="6" fillId="14" borderId="19" xfId="0" applyNumberFormat="1" applyFont="1" applyFill="1" applyBorder="1"/>
    <xf numFmtId="2" fontId="6" fillId="14" borderId="20" xfId="0" applyNumberFormat="1" applyFont="1" applyFill="1" applyBorder="1"/>
    <xf numFmtId="0" fontId="6" fillId="14" borderId="17" xfId="0" applyFont="1" applyFill="1" applyBorder="1"/>
    <xf numFmtId="0" fontId="6" fillId="14" borderId="19" xfId="0" applyFont="1" applyFill="1" applyBorder="1"/>
    <xf numFmtId="2" fontId="6" fillId="14" borderId="21" xfId="1" applyNumberFormat="1" applyFont="1" applyFill="1" applyBorder="1"/>
    <xf numFmtId="166" fontId="6" fillId="14" borderId="17" xfId="0" applyNumberFormat="1" applyFont="1" applyFill="1" applyBorder="1"/>
    <xf numFmtId="0" fontId="6" fillId="0" borderId="0" xfId="0" applyFont="1"/>
    <xf numFmtId="1" fontId="6" fillId="14" borderId="22" xfId="0" applyNumberFormat="1" applyFont="1" applyFill="1" applyBorder="1"/>
    <xf numFmtId="2" fontId="6" fillId="14" borderId="18" xfId="1" applyNumberFormat="1" applyFont="1" applyFill="1" applyBorder="1"/>
    <xf numFmtId="2" fontId="6" fillId="14" borderId="18" xfId="0" applyNumberFormat="1" applyFont="1" applyFill="1" applyBorder="1"/>
    <xf numFmtId="2" fontId="6" fillId="14" borderId="23" xfId="0" applyNumberFormat="1" applyFont="1" applyFill="1" applyBorder="1"/>
    <xf numFmtId="0" fontId="6" fillId="14" borderId="22" xfId="0" applyFont="1" applyFill="1" applyBorder="1"/>
    <xf numFmtId="0" fontId="6" fillId="14" borderId="18" xfId="0" applyFont="1" applyFill="1" applyBorder="1"/>
    <xf numFmtId="2" fontId="6" fillId="14" borderId="24" xfId="1" applyNumberFormat="1" applyFont="1" applyFill="1" applyBorder="1"/>
    <xf numFmtId="166" fontId="6" fillId="14" borderId="22" xfId="0" applyNumberFormat="1" applyFont="1" applyFill="1" applyBorder="1"/>
    <xf numFmtId="1" fontId="6" fillId="14" borderId="25" xfId="0" applyNumberFormat="1" applyFont="1" applyFill="1" applyBorder="1"/>
    <xf numFmtId="0" fontId="6" fillId="14" borderId="26" xfId="0" applyFont="1" applyFill="1" applyBorder="1" applyAlignment="1">
      <alignment vertical="center"/>
    </xf>
    <xf numFmtId="2" fontId="6" fillId="14" borderId="26" xfId="0" applyNumberFormat="1" applyFont="1" applyFill="1" applyBorder="1" applyAlignment="1">
      <alignment vertical="center"/>
    </xf>
    <xf numFmtId="165" fontId="6" fillId="14" borderId="26" xfId="0" applyNumberFormat="1" applyFont="1" applyFill="1" applyBorder="1" applyAlignment="1">
      <alignment horizontal="right"/>
    </xf>
    <xf numFmtId="2" fontId="6" fillId="14" borderId="26" xfId="1" applyNumberFormat="1" applyFont="1" applyFill="1" applyBorder="1"/>
    <xf numFmtId="2" fontId="6" fillId="14" borderId="26" xfId="0" applyNumberFormat="1" applyFont="1" applyFill="1" applyBorder="1"/>
    <xf numFmtId="2" fontId="6" fillId="14" borderId="27" xfId="0" applyNumberFormat="1" applyFont="1" applyFill="1" applyBorder="1"/>
    <xf numFmtId="0" fontId="6" fillId="14" borderId="25" xfId="0" applyFont="1" applyFill="1" applyBorder="1"/>
    <xf numFmtId="0" fontId="6" fillId="14" borderId="26" xfId="0" applyFont="1" applyFill="1" applyBorder="1"/>
    <xf numFmtId="2" fontId="6" fillId="14" borderId="28" xfId="1" applyNumberFormat="1" applyFont="1" applyFill="1" applyBorder="1"/>
    <xf numFmtId="166" fontId="6" fillId="14" borderId="25" xfId="0" applyNumberFormat="1" applyFont="1" applyFill="1" applyBorder="1"/>
    <xf numFmtId="1" fontId="6" fillId="14" borderId="29" xfId="0" applyNumberFormat="1" applyFont="1" applyFill="1" applyBorder="1"/>
    <xf numFmtId="1" fontId="6" fillId="14" borderId="30" xfId="0" applyNumberFormat="1" applyFont="1" applyFill="1" applyBorder="1"/>
    <xf numFmtId="1" fontId="6" fillId="14" borderId="31" xfId="0" applyNumberFormat="1" applyFont="1" applyFill="1" applyBorder="1"/>
    <xf numFmtId="0" fontId="3" fillId="12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17" xfId="0" applyNumberFormat="1" applyBorder="1"/>
    <xf numFmtId="1" fontId="0" fillId="0" borderId="32" xfId="0" applyNumberFormat="1" applyBorder="1"/>
    <xf numFmtId="165" fontId="0" fillId="0" borderId="19" xfId="0" applyNumberFormat="1" applyBorder="1"/>
    <xf numFmtId="2" fontId="0" fillId="0" borderId="19" xfId="0" applyNumberFormat="1" applyBorder="1"/>
    <xf numFmtId="2" fontId="0" fillId="0" borderId="19" xfId="1" applyNumberFormat="1" applyFont="1" applyBorder="1"/>
    <xf numFmtId="1" fontId="0" fillId="0" borderId="19" xfId="0" applyNumberFormat="1" applyFont="1" applyFill="1" applyBorder="1"/>
    <xf numFmtId="2" fontId="0" fillId="0" borderId="21" xfId="0" applyNumberFormat="1" applyBorder="1"/>
    <xf numFmtId="167" fontId="0" fillId="0" borderId="0" xfId="1" applyNumberFormat="1" applyFont="1"/>
    <xf numFmtId="1" fontId="0" fillId="0" borderId="22" xfId="0" applyNumberFormat="1" applyBorder="1"/>
    <xf numFmtId="1" fontId="0" fillId="0" borderId="30" xfId="0" applyNumberFormat="1" applyBorder="1"/>
    <xf numFmtId="165" fontId="0" fillId="0" borderId="18" xfId="0" applyNumberFormat="1" applyBorder="1"/>
    <xf numFmtId="2" fontId="0" fillId="0" borderId="18" xfId="0" applyNumberFormat="1" applyBorder="1"/>
    <xf numFmtId="2" fontId="0" fillId="0" borderId="18" xfId="1" applyNumberFormat="1" applyFont="1" applyBorder="1"/>
    <xf numFmtId="1" fontId="0" fillId="0" borderId="18" xfId="0" applyNumberFormat="1" applyFont="1" applyFill="1" applyBorder="1"/>
    <xf numFmtId="2" fontId="0" fillId="0" borderId="24" xfId="0" applyNumberFormat="1" applyBorder="1"/>
    <xf numFmtId="1" fontId="0" fillId="0" borderId="25" xfId="0" applyNumberFormat="1" applyBorder="1"/>
    <xf numFmtId="1" fontId="0" fillId="0" borderId="31" xfId="0" applyNumberFormat="1" applyBorder="1"/>
    <xf numFmtId="165" fontId="0" fillId="0" borderId="26" xfId="0" applyNumberFormat="1" applyBorder="1"/>
    <xf numFmtId="2" fontId="0" fillId="0" borderId="26" xfId="0" applyNumberFormat="1" applyBorder="1"/>
    <xf numFmtId="2" fontId="0" fillId="0" borderId="26" xfId="1" applyNumberFormat="1" applyFont="1" applyBorder="1"/>
    <xf numFmtId="1" fontId="0" fillId="0" borderId="26" xfId="0" applyNumberFormat="1" applyFont="1" applyFill="1" applyBorder="1"/>
    <xf numFmtId="2" fontId="0" fillId="0" borderId="28" xfId="0" applyNumberFormat="1" applyBorder="1"/>
    <xf numFmtId="2" fontId="0" fillId="0" borderId="0" xfId="0" applyNumberFormat="1"/>
    <xf numFmtId="1" fontId="0" fillId="0" borderId="33" xfId="0" applyNumberFormat="1" applyBorder="1"/>
    <xf numFmtId="165" fontId="0" fillId="0" borderId="0" xfId="0" applyNumberFormat="1"/>
    <xf numFmtId="2" fontId="0" fillId="0" borderId="0" xfId="1" applyNumberFormat="1" applyFont="1"/>
    <xf numFmtId="0" fontId="0" fillId="0" borderId="33" xfId="0" applyBorder="1"/>
    <xf numFmtId="0" fontId="11" fillId="0" borderId="0" xfId="2" applyFont="1"/>
    <xf numFmtId="0" fontId="11" fillId="0" borderId="18" xfId="2" applyFont="1" applyBorder="1"/>
    <xf numFmtId="43" fontId="12" fillId="0" borderId="18" xfId="3" applyFont="1" applyBorder="1"/>
    <xf numFmtId="0" fontId="14" fillId="15" borderId="18" xfId="2" applyFont="1" applyFill="1" applyBorder="1"/>
    <xf numFmtId="43" fontId="9" fillId="15" borderId="18" xfId="3" applyFont="1" applyFill="1" applyBorder="1"/>
    <xf numFmtId="0" fontId="14" fillId="15" borderId="0" xfId="2" applyFont="1" applyFill="1"/>
    <xf numFmtId="43" fontId="11" fillId="0" borderId="0" xfId="1" applyFont="1"/>
    <xf numFmtId="0" fontId="12" fillId="0" borderId="18" xfId="0" applyFont="1" applyBorder="1"/>
    <xf numFmtId="0" fontId="8" fillId="11" borderId="18" xfId="0" applyNumberFormat="1" applyFont="1" applyFill="1" applyBorder="1" applyAlignment="1">
      <alignment horizontal="center" vertical="center" wrapText="1"/>
    </xf>
    <xf numFmtId="0" fontId="10" fillId="0" borderId="0" xfId="2" applyNumberFormat="1" applyFont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2" fontId="12" fillId="0" borderId="18" xfId="3" applyNumberFormat="1" applyFont="1" applyBorder="1"/>
    <xf numFmtId="2" fontId="9" fillId="15" borderId="18" xfId="3" applyNumberFormat="1" applyFont="1" applyFill="1" applyBorder="1"/>
    <xf numFmtId="0" fontId="8" fillId="11" borderId="18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1" fontId="15" fillId="0" borderId="18" xfId="0" applyNumberFormat="1" applyFont="1" applyFill="1" applyBorder="1"/>
    <xf numFmtId="0" fontId="15" fillId="0" borderId="18" xfId="0" applyFont="1" applyFill="1" applyBorder="1" applyAlignment="1">
      <alignment vertical="center"/>
    </xf>
    <xf numFmtId="2" fontId="15" fillId="0" borderId="18" xfId="0" applyNumberFormat="1" applyFont="1" applyFill="1" applyBorder="1" applyAlignment="1">
      <alignment vertical="center"/>
    </xf>
    <xf numFmtId="165" fontId="15" fillId="0" borderId="18" xfId="0" applyNumberFormat="1" applyFont="1" applyFill="1" applyBorder="1" applyAlignment="1">
      <alignment horizontal="right"/>
    </xf>
    <xf numFmtId="2" fontId="15" fillId="0" borderId="18" xfId="1" applyNumberFormat="1" applyFont="1" applyFill="1" applyBorder="1"/>
    <xf numFmtId="2" fontId="15" fillId="0" borderId="18" xfId="0" applyNumberFormat="1" applyFont="1" applyFill="1" applyBorder="1"/>
    <xf numFmtId="0" fontId="13" fillId="0" borderId="0" xfId="0" applyFont="1" applyAlignment="1"/>
    <xf numFmtId="0" fontId="8" fillId="0" borderId="18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/>
    <xf numFmtId="0" fontId="11" fillId="0" borderId="18" xfId="2" applyNumberFormat="1" applyFont="1" applyFill="1" applyBorder="1"/>
    <xf numFmtId="2" fontId="15" fillId="0" borderId="18" xfId="0" applyNumberFormat="1" applyFont="1" applyFill="1" applyBorder="1" applyAlignment="1">
      <alignment vertical="center" wrapText="1"/>
    </xf>
    <xf numFmtId="2" fontId="15" fillId="0" borderId="18" xfId="0" applyNumberFormat="1" applyFont="1" applyFill="1" applyBorder="1" applyAlignment="1">
      <alignment horizontal="right" vertical="center" wrapText="1"/>
    </xf>
    <xf numFmtId="0" fontId="11" fillId="0" borderId="18" xfId="2" applyFont="1" applyFill="1" applyBorder="1"/>
    <xf numFmtId="0" fontId="11" fillId="0" borderId="18" xfId="4" applyFont="1" applyFill="1" applyBorder="1" applyAlignment="1">
      <alignment vertical="top"/>
    </xf>
    <xf numFmtId="0" fontId="12" fillId="0" borderId="18" xfId="0" applyFont="1" applyFill="1" applyBorder="1"/>
    <xf numFmtId="2" fontId="11" fillId="0" borderId="18" xfId="4" applyNumberFormat="1" applyFont="1" applyFill="1" applyBorder="1" applyAlignment="1">
      <alignment vertical="top"/>
    </xf>
    <xf numFmtId="2" fontId="12" fillId="0" borderId="18" xfId="0" applyNumberFormat="1" applyFont="1" applyFill="1" applyBorder="1"/>
    <xf numFmtId="0" fontId="3" fillId="9" borderId="9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_Corus001028" xfId="4" xr:uid="{7605EA2E-A042-4D1C-9419-40DCEF0D60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zoomScale="55" zoomScaleNormal="55" zoomScaleSheetLayoutView="70" workbookViewId="0">
      <selection activeCell="K26" sqref="K26"/>
    </sheetView>
  </sheetViews>
  <sheetFormatPr defaultRowHeight="14.4" x14ac:dyDescent="0.3"/>
  <cols>
    <col min="1" max="1" width="10.44140625" customWidth="1"/>
    <col min="2" max="2" width="8.6640625" customWidth="1"/>
    <col min="3" max="5" width="8.44140625" customWidth="1"/>
    <col min="6" max="7" width="13.44140625" customWidth="1"/>
    <col min="8" max="9" width="9.5546875" customWidth="1"/>
    <col min="10" max="12" width="9.109375" customWidth="1"/>
    <col min="13" max="18" width="7.88671875" customWidth="1"/>
  </cols>
  <sheetData>
    <row r="1" spans="1:17" ht="18" x14ac:dyDescent="0.35">
      <c r="A1" s="1" t="s">
        <v>0</v>
      </c>
      <c r="I1" s="1" t="s">
        <v>1</v>
      </c>
    </row>
    <row r="2" spans="1:17" ht="15" customHeight="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</row>
    <row r="3" spans="1:17" s="5" customFormat="1" ht="30" customHeight="1" thickBot="1" x14ac:dyDescent="0.35">
      <c r="A3" s="3" t="s">
        <v>2</v>
      </c>
      <c r="B3" s="3" t="s">
        <v>3</v>
      </c>
      <c r="C3" s="152" t="s">
        <v>4</v>
      </c>
      <c r="D3" s="153"/>
      <c r="E3" s="154"/>
      <c r="F3" s="3" t="s">
        <v>5</v>
      </c>
      <c r="G3" s="4" t="s">
        <v>6</v>
      </c>
      <c r="I3" s="3" t="s">
        <v>3</v>
      </c>
      <c r="J3" s="152" t="s">
        <v>7</v>
      </c>
      <c r="K3" s="153"/>
      <c r="L3" s="153"/>
      <c r="M3" s="153"/>
      <c r="N3" s="153"/>
      <c r="O3" s="154"/>
      <c r="P3" s="155" t="s">
        <v>5</v>
      </c>
      <c r="Q3" s="6" t="s">
        <v>6</v>
      </c>
    </row>
    <row r="4" spans="1:17" s="5" customFormat="1" ht="16.5" customHeight="1" thickTop="1" thickBot="1" x14ac:dyDescent="0.35">
      <c r="A4" s="3"/>
      <c r="B4" s="7"/>
      <c r="C4" s="7" t="s">
        <v>8</v>
      </c>
      <c r="D4" s="7" t="s">
        <v>9</v>
      </c>
      <c r="E4" s="7" t="s">
        <v>10</v>
      </c>
      <c r="F4" s="7"/>
      <c r="G4" s="7"/>
      <c r="I4" s="7"/>
      <c r="J4" s="7" t="s">
        <v>11</v>
      </c>
      <c r="K4" s="7" t="s">
        <v>12</v>
      </c>
      <c r="L4" s="7" t="s">
        <v>10</v>
      </c>
      <c r="M4" s="7" t="s">
        <v>13</v>
      </c>
      <c r="N4" s="7" t="s">
        <v>14</v>
      </c>
      <c r="O4" s="7" t="s">
        <v>15</v>
      </c>
      <c r="P4" s="155"/>
      <c r="Q4" s="8"/>
    </row>
    <row r="5" spans="1:17" ht="15.6" thickTop="1" thickBot="1" x14ac:dyDescent="0.35">
      <c r="A5" s="156" t="s">
        <v>16</v>
      </c>
      <c r="B5" s="9">
        <v>3.6</v>
      </c>
      <c r="C5" s="10">
        <v>180</v>
      </c>
      <c r="D5" s="10">
        <v>180</v>
      </c>
      <c r="E5" s="10">
        <v>180</v>
      </c>
      <c r="F5" s="10">
        <v>330</v>
      </c>
      <c r="G5" s="11">
        <v>25</v>
      </c>
      <c r="I5" s="7"/>
      <c r="J5" s="7"/>
      <c r="K5" s="7" t="s">
        <v>17</v>
      </c>
      <c r="L5" s="7" t="s">
        <v>18</v>
      </c>
      <c r="M5" s="7" t="s">
        <v>19</v>
      </c>
      <c r="N5" s="7" t="s">
        <v>20</v>
      </c>
      <c r="O5" s="7" t="s">
        <v>21</v>
      </c>
      <c r="P5" s="155"/>
      <c r="Q5" s="12"/>
    </row>
    <row r="6" spans="1:17" ht="15" thickTop="1" x14ac:dyDescent="0.3">
      <c r="A6" s="157"/>
      <c r="B6" s="13">
        <v>4.5999999999999996</v>
      </c>
      <c r="C6" s="14">
        <v>240</v>
      </c>
      <c r="D6" s="14">
        <v>240</v>
      </c>
      <c r="E6" s="14">
        <v>240</v>
      </c>
      <c r="F6" s="14">
        <v>400</v>
      </c>
      <c r="G6" s="15">
        <v>22</v>
      </c>
      <c r="I6" s="16" t="s">
        <v>22</v>
      </c>
      <c r="J6" s="17">
        <v>235</v>
      </c>
      <c r="K6" s="17">
        <f>J6-10</f>
        <v>225</v>
      </c>
      <c r="L6" s="17">
        <f t="shared" ref="L6:O6" si="0">K6-10</f>
        <v>215</v>
      </c>
      <c r="M6" s="17">
        <f t="shared" si="0"/>
        <v>205</v>
      </c>
      <c r="N6" s="17">
        <f t="shared" si="0"/>
        <v>195</v>
      </c>
      <c r="O6" s="17">
        <f t="shared" si="0"/>
        <v>185</v>
      </c>
      <c r="P6" s="17">
        <v>340</v>
      </c>
      <c r="Q6" s="17">
        <v>24</v>
      </c>
    </row>
    <row r="7" spans="1:17" x14ac:dyDescent="0.3">
      <c r="A7" s="157"/>
      <c r="B7" s="9">
        <v>4.8</v>
      </c>
      <c r="C7" s="10">
        <v>320</v>
      </c>
      <c r="D7" s="10">
        <v>320</v>
      </c>
      <c r="E7" s="10">
        <v>320</v>
      </c>
      <c r="F7" s="10">
        <v>420</v>
      </c>
      <c r="G7" s="11">
        <v>14</v>
      </c>
      <c r="I7" s="16" t="s">
        <v>23</v>
      </c>
      <c r="J7" s="17">
        <v>275</v>
      </c>
      <c r="K7" s="17">
        <v>265</v>
      </c>
      <c r="L7" s="17">
        <v>255</v>
      </c>
      <c r="M7" s="17">
        <v>245</v>
      </c>
      <c r="N7" s="17">
        <v>235</v>
      </c>
      <c r="O7" s="17">
        <v>225</v>
      </c>
      <c r="P7" s="17">
        <v>410</v>
      </c>
      <c r="Q7" s="17">
        <v>20</v>
      </c>
    </row>
    <row r="8" spans="1:17" x14ac:dyDescent="0.3">
      <c r="A8" s="157"/>
      <c r="B8" s="13">
        <v>5.6</v>
      </c>
      <c r="C8" s="14">
        <v>300</v>
      </c>
      <c r="D8" s="14">
        <v>300</v>
      </c>
      <c r="E8" s="14">
        <v>300</v>
      </c>
      <c r="F8" s="14">
        <v>500</v>
      </c>
      <c r="G8" s="15">
        <v>20</v>
      </c>
      <c r="I8" s="16" t="s">
        <v>24</v>
      </c>
      <c r="J8" s="17">
        <v>355</v>
      </c>
      <c r="K8" s="17">
        <v>345</v>
      </c>
      <c r="L8" s="17">
        <v>335</v>
      </c>
      <c r="M8" s="17">
        <v>325</v>
      </c>
      <c r="N8" s="17">
        <v>315</v>
      </c>
      <c r="O8" s="17">
        <v>295</v>
      </c>
      <c r="P8" s="17">
        <v>490</v>
      </c>
      <c r="Q8" s="17">
        <v>20</v>
      </c>
    </row>
    <row r="9" spans="1:17" x14ac:dyDescent="0.3">
      <c r="A9" s="157"/>
      <c r="B9" s="9">
        <v>5.8</v>
      </c>
      <c r="C9" s="10">
        <v>400</v>
      </c>
      <c r="D9" s="10">
        <v>400</v>
      </c>
      <c r="E9" s="10">
        <v>400</v>
      </c>
      <c r="F9" s="10">
        <v>520</v>
      </c>
      <c r="G9" s="11">
        <v>10</v>
      </c>
      <c r="I9" s="16" t="s">
        <v>25</v>
      </c>
      <c r="J9" s="17">
        <v>420</v>
      </c>
      <c r="K9" s="17">
        <v>400</v>
      </c>
      <c r="L9" s="17">
        <v>390</v>
      </c>
      <c r="M9" s="17">
        <v>370</v>
      </c>
      <c r="N9" s="17">
        <v>360</v>
      </c>
      <c r="O9" s="17">
        <v>340</v>
      </c>
      <c r="P9" s="17">
        <v>500</v>
      </c>
      <c r="Q9" s="17">
        <v>19</v>
      </c>
    </row>
    <row r="10" spans="1:17" x14ac:dyDescent="0.3">
      <c r="A10" s="157"/>
      <c r="B10" s="13">
        <v>6.8</v>
      </c>
      <c r="C10" s="14">
        <v>480</v>
      </c>
      <c r="D10" s="14">
        <v>480</v>
      </c>
      <c r="E10" s="14">
        <v>480</v>
      </c>
      <c r="F10" s="14">
        <v>600</v>
      </c>
      <c r="G10" s="15">
        <v>8</v>
      </c>
      <c r="I10" s="16" t="s">
        <v>26</v>
      </c>
      <c r="J10" s="17">
        <v>460</v>
      </c>
      <c r="K10" s="17">
        <v>440</v>
      </c>
      <c r="L10" s="17">
        <v>430</v>
      </c>
      <c r="M10" s="17">
        <v>410</v>
      </c>
      <c r="N10" s="17">
        <v>400</v>
      </c>
      <c r="O10" s="17">
        <v>380</v>
      </c>
      <c r="P10" s="17">
        <v>530</v>
      </c>
      <c r="Q10" s="17">
        <v>17</v>
      </c>
    </row>
    <row r="11" spans="1:17" x14ac:dyDescent="0.3">
      <c r="A11" s="157"/>
      <c r="B11" s="9">
        <v>8.8000000000000007</v>
      </c>
      <c r="C11" s="10">
        <v>640</v>
      </c>
      <c r="D11" s="10">
        <v>640</v>
      </c>
      <c r="E11" s="10">
        <v>640</v>
      </c>
      <c r="F11" s="10">
        <v>800</v>
      </c>
      <c r="G11" s="11">
        <v>12</v>
      </c>
      <c r="H11" s="18"/>
    </row>
    <row r="12" spans="1:17" x14ac:dyDescent="0.3">
      <c r="A12" s="157"/>
      <c r="B12" s="13">
        <v>8.8000000000000007</v>
      </c>
      <c r="C12" s="14">
        <v>640</v>
      </c>
      <c r="D12" s="14">
        <v>640</v>
      </c>
      <c r="E12" s="14">
        <v>640</v>
      </c>
      <c r="F12" s="14">
        <v>830</v>
      </c>
      <c r="G12" s="15">
        <v>12</v>
      </c>
    </row>
    <row r="13" spans="1:17" ht="15" customHeight="1" x14ac:dyDescent="0.3">
      <c r="A13" s="157"/>
      <c r="B13" s="9">
        <v>9.8000000000000007</v>
      </c>
      <c r="C13" s="10">
        <v>720</v>
      </c>
      <c r="D13" s="10">
        <v>720</v>
      </c>
      <c r="E13" s="10">
        <v>720</v>
      </c>
      <c r="F13" s="10">
        <v>900</v>
      </c>
      <c r="G13" s="11">
        <v>10</v>
      </c>
    </row>
    <row r="14" spans="1:17" x14ac:dyDescent="0.3">
      <c r="A14" s="157"/>
      <c r="B14" s="13">
        <v>10.9</v>
      </c>
      <c r="C14" s="14">
        <v>940</v>
      </c>
      <c r="D14" s="14">
        <v>940</v>
      </c>
      <c r="E14" s="14">
        <v>940</v>
      </c>
      <c r="F14" s="14">
        <v>1040</v>
      </c>
      <c r="G14" s="15">
        <v>9</v>
      </c>
    </row>
    <row r="15" spans="1:17" x14ac:dyDescent="0.3">
      <c r="A15" s="157"/>
      <c r="B15" s="9">
        <v>12.9</v>
      </c>
      <c r="C15" s="10">
        <v>1100</v>
      </c>
      <c r="D15" s="10">
        <v>1100</v>
      </c>
      <c r="E15" s="10">
        <v>1100</v>
      </c>
      <c r="F15" s="10">
        <v>1220</v>
      </c>
      <c r="G15" s="11">
        <v>8</v>
      </c>
    </row>
    <row r="16" spans="1:17" x14ac:dyDescent="0.3">
      <c r="A16" s="157"/>
      <c r="B16" s="13" t="s">
        <v>27</v>
      </c>
      <c r="C16" s="14">
        <v>160</v>
      </c>
      <c r="D16" s="14">
        <v>160</v>
      </c>
      <c r="E16" s="14">
        <v>160</v>
      </c>
      <c r="F16" s="14" t="s">
        <v>28</v>
      </c>
      <c r="G16" s="15">
        <v>30</v>
      </c>
    </row>
    <row r="17" spans="1:16" ht="15" thickBot="1" x14ac:dyDescent="0.35">
      <c r="A17" s="157"/>
      <c r="B17" s="19" t="s">
        <v>29</v>
      </c>
      <c r="C17" s="20">
        <v>190</v>
      </c>
      <c r="D17" s="20">
        <v>190</v>
      </c>
      <c r="E17" s="20">
        <v>190</v>
      </c>
      <c r="F17" s="20" t="s">
        <v>30</v>
      </c>
      <c r="G17" s="21">
        <v>20</v>
      </c>
    </row>
    <row r="18" spans="1:16" ht="15" thickTop="1" x14ac:dyDescent="0.3">
      <c r="A18" s="158" t="s">
        <v>31</v>
      </c>
      <c r="B18" s="16" t="s">
        <v>32</v>
      </c>
      <c r="C18" s="17">
        <v>250</v>
      </c>
      <c r="D18" s="17">
        <v>240</v>
      </c>
      <c r="E18" s="17">
        <v>230</v>
      </c>
      <c r="F18" s="17">
        <v>410</v>
      </c>
      <c r="G18" s="22">
        <v>23</v>
      </c>
    </row>
    <row r="19" spans="1:16" x14ac:dyDescent="0.3">
      <c r="A19" s="158"/>
      <c r="B19" s="23" t="s">
        <v>33</v>
      </c>
      <c r="C19" s="24">
        <v>275</v>
      </c>
      <c r="D19" s="24">
        <v>265</v>
      </c>
      <c r="E19" s="24">
        <v>255</v>
      </c>
      <c r="F19" s="24">
        <v>430</v>
      </c>
      <c r="G19" s="25">
        <v>22</v>
      </c>
    </row>
    <row r="20" spans="1:16" x14ac:dyDescent="0.3">
      <c r="A20" s="158"/>
      <c r="B20" s="16" t="s">
        <v>34</v>
      </c>
      <c r="C20" s="17">
        <v>300</v>
      </c>
      <c r="D20" s="17">
        <v>290</v>
      </c>
      <c r="E20" s="17">
        <v>280</v>
      </c>
      <c r="F20" s="17">
        <v>440</v>
      </c>
      <c r="G20" s="22">
        <v>22</v>
      </c>
    </row>
    <row r="21" spans="1:16" x14ac:dyDescent="0.3">
      <c r="A21" s="158"/>
      <c r="B21" s="23" t="s">
        <v>35</v>
      </c>
      <c r="C21" s="24">
        <v>350</v>
      </c>
      <c r="D21" s="24">
        <v>330</v>
      </c>
      <c r="E21" s="24">
        <v>320</v>
      </c>
      <c r="F21" s="24">
        <v>490</v>
      </c>
      <c r="G21" s="25">
        <v>22</v>
      </c>
    </row>
    <row r="22" spans="1:16" x14ac:dyDescent="0.3">
      <c r="A22" s="158"/>
      <c r="B22" s="16" t="s">
        <v>36</v>
      </c>
      <c r="C22" s="17">
        <v>410</v>
      </c>
      <c r="D22" s="17">
        <v>390</v>
      </c>
      <c r="E22" s="17">
        <v>380</v>
      </c>
      <c r="F22" s="17">
        <v>540</v>
      </c>
      <c r="G22" s="22">
        <v>20</v>
      </c>
    </row>
    <row r="23" spans="1:16" x14ac:dyDescent="0.3">
      <c r="A23" s="158"/>
      <c r="B23" s="23" t="s">
        <v>37</v>
      </c>
      <c r="C23" s="24">
        <v>450</v>
      </c>
      <c r="D23" s="24">
        <v>430</v>
      </c>
      <c r="E23" s="24">
        <v>420</v>
      </c>
      <c r="F23" s="24">
        <v>570</v>
      </c>
      <c r="G23" s="25">
        <v>20</v>
      </c>
    </row>
    <row r="24" spans="1:16" x14ac:dyDescent="0.3">
      <c r="A24" s="158"/>
      <c r="B24" s="16" t="s">
        <v>38</v>
      </c>
      <c r="C24" s="17">
        <v>550</v>
      </c>
      <c r="D24" s="17">
        <v>530</v>
      </c>
      <c r="E24" s="17">
        <v>520</v>
      </c>
      <c r="F24" s="17">
        <v>650</v>
      </c>
      <c r="G24" s="22">
        <v>12</v>
      </c>
      <c r="P24" s="26"/>
    </row>
    <row r="25" spans="1:16" x14ac:dyDescent="0.3">
      <c r="A25" s="158"/>
      <c r="B25" s="23" t="s">
        <v>39</v>
      </c>
      <c r="C25" s="24">
        <v>600</v>
      </c>
      <c r="D25" s="24">
        <v>580</v>
      </c>
      <c r="E25" s="24">
        <v>570</v>
      </c>
      <c r="F25" s="24">
        <v>730</v>
      </c>
      <c r="G25" s="25">
        <v>12</v>
      </c>
    </row>
    <row r="26" spans="1:16" ht="15" thickBot="1" x14ac:dyDescent="0.35">
      <c r="A26" s="158"/>
      <c r="B26" s="27" t="s">
        <v>40</v>
      </c>
      <c r="C26" s="28">
        <v>650</v>
      </c>
      <c r="D26" s="28">
        <v>630</v>
      </c>
      <c r="E26" s="28">
        <v>620</v>
      </c>
      <c r="F26" s="28">
        <v>780</v>
      </c>
      <c r="G26" s="29">
        <v>12</v>
      </c>
    </row>
    <row r="27" spans="1:16" ht="15" thickTop="1" x14ac:dyDescent="0.3">
      <c r="A27" s="159" t="s">
        <v>41</v>
      </c>
      <c r="B27" s="30" t="s">
        <v>42</v>
      </c>
      <c r="C27" s="31">
        <v>210</v>
      </c>
      <c r="D27" s="31">
        <v>210</v>
      </c>
      <c r="E27" s="31">
        <v>210</v>
      </c>
      <c r="F27" s="31">
        <v>330</v>
      </c>
      <c r="G27" s="32">
        <v>12</v>
      </c>
      <c r="P27" s="26"/>
    </row>
    <row r="28" spans="1:16" x14ac:dyDescent="0.3">
      <c r="A28" s="159"/>
      <c r="B28" s="33" t="s">
        <v>43</v>
      </c>
      <c r="C28" s="34">
        <v>240</v>
      </c>
      <c r="D28" s="34">
        <v>240</v>
      </c>
      <c r="E28" s="34">
        <v>240</v>
      </c>
      <c r="F28" s="34">
        <v>410</v>
      </c>
      <c r="G28" s="35">
        <v>10</v>
      </c>
    </row>
    <row r="29" spans="1:16" x14ac:dyDescent="0.3">
      <c r="A29" s="159"/>
      <c r="B29" s="30" t="s">
        <v>44</v>
      </c>
      <c r="C29" s="31">
        <v>310</v>
      </c>
      <c r="D29" s="31">
        <v>310</v>
      </c>
      <c r="E29" s="31">
        <v>310</v>
      </c>
      <c r="F29" s="31">
        <v>450</v>
      </c>
      <c r="G29" s="32">
        <v>8</v>
      </c>
    </row>
    <row r="30" spans="1:16" x14ac:dyDescent="0.3">
      <c r="A30" s="150" t="s">
        <v>45</v>
      </c>
      <c r="B30" s="36" t="s">
        <v>46</v>
      </c>
      <c r="C30" s="37">
        <v>415</v>
      </c>
      <c r="D30" s="37">
        <v>415</v>
      </c>
      <c r="E30" s="37">
        <v>415</v>
      </c>
      <c r="F30" s="37">
        <f>MAX(1.1*C30,485)</f>
        <v>485</v>
      </c>
      <c r="G30" s="38">
        <v>14.5</v>
      </c>
    </row>
    <row r="31" spans="1:16" x14ac:dyDescent="0.3">
      <c r="A31" s="150"/>
      <c r="B31" s="39" t="s">
        <v>47</v>
      </c>
      <c r="C31" s="40">
        <v>415</v>
      </c>
      <c r="D31" s="40">
        <v>415</v>
      </c>
      <c r="E31" s="40">
        <v>415</v>
      </c>
      <c r="F31" s="40">
        <f>MAX(1.12*C31,500)</f>
        <v>500</v>
      </c>
      <c r="G31" s="41">
        <v>18</v>
      </c>
    </row>
    <row r="32" spans="1:16" x14ac:dyDescent="0.3">
      <c r="A32" s="150"/>
      <c r="B32" s="36" t="s">
        <v>48</v>
      </c>
      <c r="C32" s="37">
        <v>500</v>
      </c>
      <c r="D32" s="37">
        <v>500</v>
      </c>
      <c r="E32" s="37">
        <v>500</v>
      </c>
      <c r="F32" s="37">
        <f>MAX(1.08*C32,545)</f>
        <v>545</v>
      </c>
      <c r="G32" s="38">
        <v>12</v>
      </c>
    </row>
    <row r="33" spans="1:7" x14ac:dyDescent="0.3">
      <c r="A33" s="150"/>
      <c r="B33" s="39" t="s">
        <v>49</v>
      </c>
      <c r="C33" s="40">
        <v>500</v>
      </c>
      <c r="D33" s="40">
        <v>500</v>
      </c>
      <c r="E33" s="40">
        <v>500</v>
      </c>
      <c r="F33" s="40">
        <f>MAX(1.1*C33,565)</f>
        <v>565</v>
      </c>
      <c r="G33" s="41">
        <v>16</v>
      </c>
    </row>
    <row r="34" spans="1:7" x14ac:dyDescent="0.3">
      <c r="A34" s="150"/>
      <c r="B34" s="36" t="s">
        <v>50</v>
      </c>
      <c r="C34" s="37">
        <v>550</v>
      </c>
      <c r="D34" s="37">
        <v>550</v>
      </c>
      <c r="E34" s="37">
        <v>550</v>
      </c>
      <c r="F34" s="37">
        <f>MAX(1.06*C34,585)</f>
        <v>585</v>
      </c>
      <c r="G34" s="38">
        <v>10</v>
      </c>
    </row>
    <row r="35" spans="1:7" x14ac:dyDescent="0.3">
      <c r="A35" s="150"/>
      <c r="B35" s="39" t="s">
        <v>51</v>
      </c>
      <c r="C35" s="40">
        <v>550</v>
      </c>
      <c r="D35" s="40">
        <v>550</v>
      </c>
      <c r="E35" s="40">
        <v>550</v>
      </c>
      <c r="F35" s="40">
        <f>MAX(1.08*C35,600)</f>
        <v>600</v>
      </c>
      <c r="G35" s="41">
        <v>14.5</v>
      </c>
    </row>
    <row r="36" spans="1:7" ht="15" thickBot="1" x14ac:dyDescent="0.35">
      <c r="A36" s="151"/>
      <c r="B36" s="42" t="s">
        <v>52</v>
      </c>
      <c r="C36" s="43">
        <v>600</v>
      </c>
      <c r="D36" s="43">
        <v>600</v>
      </c>
      <c r="E36" s="43">
        <v>600</v>
      </c>
      <c r="F36" s="43">
        <f>MAX(1.06*C36,660)</f>
        <v>660</v>
      </c>
      <c r="G36" s="44">
        <v>10</v>
      </c>
    </row>
    <row r="37" spans="1:7" ht="15" thickTop="1" x14ac:dyDescent="0.3"/>
  </sheetData>
  <mergeCells count="7">
    <mergeCell ref="A30:A36"/>
    <mergeCell ref="C3:E3"/>
    <mergeCell ref="J3:O3"/>
    <mergeCell ref="P3:P5"/>
    <mergeCell ref="A5:A17"/>
    <mergeCell ref="A18:A26"/>
    <mergeCell ref="A27:A29"/>
  </mergeCells>
  <pageMargins left="0.25" right="0.25" top="0.75" bottom="0.75" header="0.3" footer="0.3"/>
  <pageSetup paperSize="9" scale="5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5"/>
  <sheetViews>
    <sheetView workbookViewId="0">
      <pane xSplit="6" ySplit="1" topLeftCell="G66" activePane="bottomRight" state="frozen"/>
      <selection activeCell="P11" sqref="P11"/>
      <selection pane="topRight" activeCell="P11" sqref="P11"/>
      <selection pane="bottomLeft" activeCell="P11" sqref="P11"/>
      <selection pane="bottomRight" activeCell="D2" sqref="D2:D82"/>
    </sheetView>
  </sheetViews>
  <sheetFormatPr defaultRowHeight="14.4" x14ac:dyDescent="0.3"/>
  <cols>
    <col min="1" max="1" width="10.33203125" style="116" bestFit="1" customWidth="1"/>
    <col min="5" max="5" width="9.5546875" bestFit="1" customWidth="1"/>
  </cols>
  <sheetData>
    <row r="1" spans="1:16" s="89" customFormat="1" ht="58.2" thickBot="1" x14ac:dyDescent="0.35">
      <c r="A1" s="48" t="s">
        <v>53</v>
      </c>
      <c r="B1" s="88" t="s">
        <v>54</v>
      </c>
      <c r="C1" s="49" t="s">
        <v>243</v>
      </c>
      <c r="D1" s="49" t="s">
        <v>244</v>
      </c>
      <c r="E1" s="49" t="s">
        <v>245</v>
      </c>
      <c r="F1" s="49" t="s">
        <v>246</v>
      </c>
      <c r="G1" s="49" t="s">
        <v>247</v>
      </c>
      <c r="H1" s="49" t="s">
        <v>248</v>
      </c>
      <c r="I1" s="49" t="s">
        <v>249</v>
      </c>
      <c r="J1" s="49" t="s">
        <v>250</v>
      </c>
      <c r="K1" s="49" t="s">
        <v>251</v>
      </c>
      <c r="L1" s="49" t="s">
        <v>252</v>
      </c>
      <c r="M1" s="50" t="s">
        <v>253</v>
      </c>
      <c r="N1" s="50" t="s">
        <v>72</v>
      </c>
    </row>
    <row r="2" spans="1:16" x14ac:dyDescent="0.3">
      <c r="A2" s="90" t="str">
        <f t="shared" ref="A2:A65" si="0">"NB"&amp;B2&amp;"X"&amp;D2</f>
        <v>NB15X2</v>
      </c>
      <c r="B2" s="91">
        <v>15</v>
      </c>
      <c r="C2" s="92">
        <v>21.3</v>
      </c>
      <c r="D2" s="92">
        <v>2</v>
      </c>
      <c r="E2" s="93">
        <f>F2*7850/10^4</f>
        <v>0.9519339899642435</v>
      </c>
      <c r="F2" s="94">
        <f>PI()/4*(C2^2-(C2-2*D2)^2)/10^2</f>
        <v>1.2126547642856604</v>
      </c>
      <c r="G2" s="95">
        <f>PI()/4*((C2-2*D2)^2)</f>
        <v>235.0618163232223</v>
      </c>
      <c r="H2" s="95">
        <f t="shared" ref="H2:H65" si="1">PI()*C2*10</f>
        <v>669.15923521462605</v>
      </c>
      <c r="I2" s="95">
        <f t="shared" ref="I2:I65" si="2">PI()*(C2-2*D2)*10</f>
        <v>543.49552907103418</v>
      </c>
      <c r="J2" s="93">
        <f t="shared" ref="J2:J65" si="3">PI()/64*(C2^4-(C2-2*D2)^4)/10^4</f>
        <v>0.57069049025738539</v>
      </c>
      <c r="K2" s="93">
        <f t="shared" ref="K2:K65" si="4">PI()/32*(C2^4-(C2-2*D2)^4)/C2/10^3</f>
        <v>0.53585961526515069</v>
      </c>
      <c r="L2" s="93">
        <f t="shared" ref="L2:L65" si="5">SQRT(J2/F2)</f>
        <v>0.68601202613365309</v>
      </c>
      <c r="M2" s="96">
        <f>L2^2</f>
        <v>0.47061249999999993</v>
      </c>
      <c r="N2" s="96" t="s">
        <v>83</v>
      </c>
      <c r="P2" s="97"/>
    </row>
    <row r="3" spans="1:16" x14ac:dyDescent="0.3">
      <c r="A3" s="98" t="str">
        <f t="shared" si="0"/>
        <v>NB15X2.6</v>
      </c>
      <c r="B3" s="99">
        <v>15</v>
      </c>
      <c r="C3" s="100">
        <v>21.3</v>
      </c>
      <c r="D3" s="100">
        <v>2.6</v>
      </c>
      <c r="E3" s="101">
        <f t="shared" ref="E3:E66" si="6">F3*7850/10^4</f>
        <v>1.1990422433176557</v>
      </c>
      <c r="F3" s="102">
        <f t="shared" ref="F3:F66" si="7">PI()/4*(C3^2-(C3-2*D3)^2)/10^2</f>
        <v>1.5274423481753576</v>
      </c>
      <c r="G3" s="103">
        <f t="shared" ref="G3:G66" si="8">PI()/4*((C3-2*D3)^2)</f>
        <v>203.58305793425259</v>
      </c>
      <c r="H3" s="103">
        <f t="shared" si="1"/>
        <v>669.15923521462605</v>
      </c>
      <c r="I3" s="103">
        <f t="shared" si="2"/>
        <v>505.79641722795668</v>
      </c>
      <c r="J3" s="101">
        <f t="shared" si="3"/>
        <v>0.68057103125888274</v>
      </c>
      <c r="K3" s="101">
        <f t="shared" si="4"/>
        <v>0.63903383216796494</v>
      </c>
      <c r="L3" s="101">
        <f t="shared" si="5"/>
        <v>0.66750468163152232</v>
      </c>
      <c r="M3" s="104">
        <f t="shared" ref="M3:M66" si="9">L3^2</f>
        <v>0.44556249999999997</v>
      </c>
      <c r="N3" s="104" t="s">
        <v>83</v>
      </c>
      <c r="P3" s="97"/>
    </row>
    <row r="4" spans="1:16" ht="15" thickBot="1" x14ac:dyDescent="0.35">
      <c r="A4" s="105" t="str">
        <f t="shared" si="0"/>
        <v>NB15X3.2</v>
      </c>
      <c r="B4" s="106">
        <v>15</v>
      </c>
      <c r="C4" s="107">
        <v>21.3</v>
      </c>
      <c r="D4" s="107">
        <v>3.2</v>
      </c>
      <c r="E4" s="108">
        <f t="shared" si="6"/>
        <v>1.4283942149929787</v>
      </c>
      <c r="F4" s="109">
        <f t="shared" si="7"/>
        <v>1.8196104649592084</v>
      </c>
      <c r="G4" s="110">
        <f t="shared" si="8"/>
        <v>174.36624625586751</v>
      </c>
      <c r="H4" s="110">
        <f t="shared" si="1"/>
        <v>669.15923521462605</v>
      </c>
      <c r="I4" s="110">
        <f t="shared" si="2"/>
        <v>468.09730538487918</v>
      </c>
      <c r="J4" s="108">
        <f t="shared" si="3"/>
        <v>0.76844424448308579</v>
      </c>
      <c r="K4" s="108">
        <f t="shared" si="4"/>
        <v>0.72154389153341392</v>
      </c>
      <c r="L4" s="108">
        <f t="shared" si="5"/>
        <v>0.64985575322528311</v>
      </c>
      <c r="M4" s="111">
        <f t="shared" si="9"/>
        <v>0.42231250000000004</v>
      </c>
      <c r="N4" s="111" t="s">
        <v>83</v>
      </c>
      <c r="P4" s="97"/>
    </row>
    <row r="5" spans="1:16" x14ac:dyDescent="0.3">
      <c r="A5" s="90" t="str">
        <f t="shared" si="0"/>
        <v>NB20X2.3</v>
      </c>
      <c r="B5" s="91">
        <v>20</v>
      </c>
      <c r="C5" s="92">
        <v>26.9</v>
      </c>
      <c r="D5" s="92">
        <v>2.2999999999999998</v>
      </c>
      <c r="E5" s="93">
        <f t="shared" si="6"/>
        <v>1.3953478018698675</v>
      </c>
      <c r="F5" s="94">
        <f t="shared" si="7"/>
        <v>1.7775131234011052</v>
      </c>
      <c r="G5" s="95">
        <f t="shared" si="8"/>
        <v>390.57065267591696</v>
      </c>
      <c r="H5" s="95">
        <f t="shared" si="1"/>
        <v>845.08842381565432</v>
      </c>
      <c r="I5" s="95">
        <f t="shared" si="2"/>
        <v>700.57516175052365</v>
      </c>
      <c r="J5" s="93">
        <f t="shared" si="3"/>
        <v>1.3563536077252556</v>
      </c>
      <c r="K5" s="93">
        <f t="shared" si="4"/>
        <v>1.0084413440336475</v>
      </c>
      <c r="L5" s="93">
        <f t="shared" si="5"/>
        <v>0.87353448701239034</v>
      </c>
      <c r="M5" s="96">
        <f t="shared" si="9"/>
        <v>0.76306249999999998</v>
      </c>
      <c r="N5" s="96" t="s">
        <v>83</v>
      </c>
      <c r="P5" s="97"/>
    </row>
    <row r="6" spans="1:16" x14ac:dyDescent="0.3">
      <c r="A6" s="98" t="str">
        <f t="shared" si="0"/>
        <v>NB20X2.6</v>
      </c>
      <c r="B6" s="99">
        <v>20</v>
      </c>
      <c r="C6" s="100">
        <v>26.9</v>
      </c>
      <c r="D6" s="100">
        <v>2.6</v>
      </c>
      <c r="E6" s="101">
        <f t="shared" si="6"/>
        <v>1.5581137172523538</v>
      </c>
      <c r="F6" s="102">
        <f t="shared" si="7"/>
        <v>1.9848582385380305</v>
      </c>
      <c r="G6" s="103">
        <f t="shared" si="8"/>
        <v>369.83614116222441</v>
      </c>
      <c r="H6" s="103">
        <f t="shared" si="1"/>
        <v>845.08842381565432</v>
      </c>
      <c r="I6" s="103">
        <f t="shared" si="2"/>
        <v>681.72560582898518</v>
      </c>
      <c r="J6" s="101">
        <f t="shared" si="3"/>
        <v>1.4818207287085483</v>
      </c>
      <c r="K6" s="101">
        <f t="shared" si="4"/>
        <v>1.1017254488539392</v>
      </c>
      <c r="L6" s="101">
        <f t="shared" si="5"/>
        <v>0.86403848293927277</v>
      </c>
      <c r="M6" s="104">
        <f t="shared" si="9"/>
        <v>0.74656249999999991</v>
      </c>
      <c r="N6" s="104" t="s">
        <v>83</v>
      </c>
      <c r="P6" s="97"/>
    </row>
    <row r="7" spans="1:16" ht="15" thickBot="1" x14ac:dyDescent="0.35">
      <c r="A7" s="105" t="str">
        <f t="shared" si="0"/>
        <v>NB20X3.2</v>
      </c>
      <c r="B7" s="106">
        <v>20</v>
      </c>
      <c r="C7" s="107">
        <v>26.9</v>
      </c>
      <c r="D7" s="107">
        <v>3.2</v>
      </c>
      <c r="E7" s="108">
        <f t="shared" si="6"/>
        <v>1.8703283367587611</v>
      </c>
      <c r="F7" s="109">
        <f t="shared" si="7"/>
        <v>2.3825838684824983</v>
      </c>
      <c r="G7" s="110">
        <f t="shared" si="8"/>
        <v>330.06357816777762</v>
      </c>
      <c r="H7" s="110">
        <f t="shared" si="1"/>
        <v>845.08842381565432</v>
      </c>
      <c r="I7" s="110">
        <f t="shared" si="2"/>
        <v>644.02649398590756</v>
      </c>
      <c r="J7" s="108">
        <f t="shared" si="3"/>
        <v>1.7033389898764941</v>
      </c>
      <c r="K7" s="108">
        <f t="shared" si="4"/>
        <v>1.2664230408003676</v>
      </c>
      <c r="L7" s="108">
        <f t="shared" si="5"/>
        <v>0.84552498484669281</v>
      </c>
      <c r="M7" s="111">
        <f t="shared" si="9"/>
        <v>0.71491250000000006</v>
      </c>
      <c r="N7" s="111" t="s">
        <v>83</v>
      </c>
      <c r="P7" s="97"/>
    </row>
    <row r="8" spans="1:16" x14ac:dyDescent="0.3">
      <c r="A8" s="90" t="str">
        <f t="shared" si="0"/>
        <v>NB25X2.6</v>
      </c>
      <c r="B8" s="91">
        <v>25</v>
      </c>
      <c r="C8" s="92">
        <v>33.700000000000003</v>
      </c>
      <c r="D8" s="92">
        <v>2.6</v>
      </c>
      <c r="E8" s="93">
        <f t="shared" si="6"/>
        <v>1.9941290784587753</v>
      </c>
      <c r="F8" s="94">
        <f t="shared" si="7"/>
        <v>2.5402918196927073</v>
      </c>
      <c r="G8" s="95">
        <f t="shared" si="8"/>
        <v>637.9396582195775</v>
      </c>
      <c r="H8" s="95">
        <f t="shared" si="1"/>
        <v>1058.7167242597604</v>
      </c>
      <c r="I8" s="95">
        <f t="shared" si="2"/>
        <v>895.35390627309107</v>
      </c>
      <c r="J8" s="93">
        <f t="shared" si="3"/>
        <v>3.0927100295326331</v>
      </c>
      <c r="K8" s="93">
        <f t="shared" si="4"/>
        <v>1.8354362193072005</v>
      </c>
      <c r="L8" s="93">
        <f t="shared" si="5"/>
        <v>1.1033868315328039</v>
      </c>
      <c r="M8" s="96">
        <f t="shared" si="9"/>
        <v>1.2174625000000003</v>
      </c>
      <c r="N8" s="96" t="s">
        <v>83</v>
      </c>
      <c r="P8" s="97"/>
    </row>
    <row r="9" spans="1:16" x14ac:dyDescent="0.3">
      <c r="A9" s="98" t="str">
        <f t="shared" si="0"/>
        <v>NB25X3.2</v>
      </c>
      <c r="B9" s="99">
        <v>25</v>
      </c>
      <c r="C9" s="100">
        <v>33.700000000000003</v>
      </c>
      <c r="D9" s="100">
        <v>3.2</v>
      </c>
      <c r="E9" s="101">
        <f t="shared" si="6"/>
        <v>2.4069626274743565</v>
      </c>
      <c r="F9" s="102">
        <f t="shared" si="7"/>
        <v>3.0661944299036388</v>
      </c>
      <c r="G9" s="103">
        <f t="shared" si="8"/>
        <v>585.34939719848433</v>
      </c>
      <c r="H9" s="103">
        <f t="shared" si="1"/>
        <v>1058.7167242597604</v>
      </c>
      <c r="I9" s="103">
        <f t="shared" si="2"/>
        <v>857.65479443001368</v>
      </c>
      <c r="J9" s="101">
        <f t="shared" si="3"/>
        <v>3.6046564992250918</v>
      </c>
      <c r="K9" s="101">
        <f t="shared" si="4"/>
        <v>2.1392620173442678</v>
      </c>
      <c r="L9" s="101">
        <f t="shared" si="5"/>
        <v>1.0842566578075508</v>
      </c>
      <c r="M9" s="104">
        <f t="shared" si="9"/>
        <v>1.1756125000000002</v>
      </c>
      <c r="N9" s="104" t="s">
        <v>83</v>
      </c>
      <c r="P9" s="97"/>
    </row>
    <row r="10" spans="1:16" ht="15" thickBot="1" x14ac:dyDescent="0.35">
      <c r="A10" s="105" t="str">
        <f t="shared" si="0"/>
        <v>NB25X4</v>
      </c>
      <c r="B10" s="106">
        <v>25</v>
      </c>
      <c r="C10" s="107">
        <v>33.700000000000003</v>
      </c>
      <c r="D10" s="107">
        <v>4</v>
      </c>
      <c r="E10" s="108">
        <f t="shared" si="6"/>
        <v>2.9297864768847699</v>
      </c>
      <c r="F10" s="109">
        <f t="shared" si="7"/>
        <v>3.7322120724646752</v>
      </c>
      <c r="G10" s="110">
        <f t="shared" si="8"/>
        <v>518.74763294238073</v>
      </c>
      <c r="H10" s="110">
        <f t="shared" si="1"/>
        <v>1058.7167242597604</v>
      </c>
      <c r="I10" s="110">
        <f t="shared" si="2"/>
        <v>807.38931197257693</v>
      </c>
      <c r="J10" s="108">
        <f t="shared" si="3"/>
        <v>4.1898279251997508</v>
      </c>
      <c r="K10" s="108">
        <f t="shared" si="4"/>
        <v>2.4865447627298227</v>
      </c>
      <c r="L10" s="108">
        <f t="shared" si="5"/>
        <v>1.05953409572321</v>
      </c>
      <c r="M10" s="111">
        <f t="shared" si="9"/>
        <v>1.1226125000000002</v>
      </c>
      <c r="N10" s="111" t="s">
        <v>83</v>
      </c>
      <c r="P10" s="97"/>
    </row>
    <row r="11" spans="1:16" x14ac:dyDescent="0.3">
      <c r="A11" s="90" t="str">
        <f t="shared" si="0"/>
        <v>NB32X2.6</v>
      </c>
      <c r="B11" s="91">
        <v>32</v>
      </c>
      <c r="C11" s="92">
        <v>42.4</v>
      </c>
      <c r="D11" s="92">
        <v>2.6</v>
      </c>
      <c r="E11" s="93">
        <f t="shared" si="6"/>
        <v>2.5519722611787556</v>
      </c>
      <c r="F11" s="94">
        <f t="shared" si="7"/>
        <v>3.2509200779347203</v>
      </c>
      <c r="G11" s="95">
        <f t="shared" si="8"/>
        <v>1086.8653944359246</v>
      </c>
      <c r="H11" s="95">
        <f t="shared" si="1"/>
        <v>1332.0352851220721</v>
      </c>
      <c r="I11" s="95">
        <f t="shared" si="2"/>
        <v>1168.6724671354029</v>
      </c>
      <c r="J11" s="93">
        <f t="shared" si="3"/>
        <v>6.4644545749731899</v>
      </c>
      <c r="K11" s="93">
        <f t="shared" si="4"/>
        <v>3.0492710259307501</v>
      </c>
      <c r="L11" s="93">
        <f t="shared" si="5"/>
        <v>1.410141836837699</v>
      </c>
      <c r="M11" s="96">
        <f t="shared" si="9"/>
        <v>1.9884999999999997</v>
      </c>
      <c r="N11" s="96" t="s">
        <v>83</v>
      </c>
      <c r="P11" s="97"/>
    </row>
    <row r="12" spans="1:16" x14ac:dyDescent="0.3">
      <c r="A12" s="98" t="str">
        <f t="shared" si="0"/>
        <v>NB32X3.2</v>
      </c>
      <c r="B12" s="99">
        <v>32</v>
      </c>
      <c r="C12" s="100">
        <v>42.4</v>
      </c>
      <c r="D12" s="100">
        <v>3.2</v>
      </c>
      <c r="E12" s="101">
        <f t="shared" si="6"/>
        <v>3.0935388523604836</v>
      </c>
      <c r="F12" s="102">
        <f t="shared" si="7"/>
        <v>3.9408138246630364</v>
      </c>
      <c r="G12" s="103">
        <f t="shared" si="8"/>
        <v>1017.8760197630929</v>
      </c>
      <c r="H12" s="103">
        <f t="shared" si="1"/>
        <v>1332.0352851220721</v>
      </c>
      <c r="I12" s="103">
        <f t="shared" si="2"/>
        <v>1130.9733552923256</v>
      </c>
      <c r="J12" s="101">
        <f t="shared" si="3"/>
        <v>7.6199576113684468</v>
      </c>
      <c r="K12" s="101">
        <f t="shared" si="4"/>
        <v>3.5943196280039844</v>
      </c>
      <c r="L12" s="101">
        <f t="shared" si="5"/>
        <v>1.3905394636614956</v>
      </c>
      <c r="M12" s="104">
        <f t="shared" si="9"/>
        <v>1.9336</v>
      </c>
      <c r="N12" s="104" t="s">
        <v>83</v>
      </c>
      <c r="P12" s="97"/>
    </row>
    <row r="13" spans="1:16" ht="15" thickBot="1" x14ac:dyDescent="0.35">
      <c r="A13" s="105" t="str">
        <f t="shared" si="0"/>
        <v>NB32X4</v>
      </c>
      <c r="B13" s="106">
        <v>32</v>
      </c>
      <c r="C13" s="107">
        <v>42.4</v>
      </c>
      <c r="D13" s="107">
        <v>4</v>
      </c>
      <c r="E13" s="108">
        <f t="shared" si="6"/>
        <v>3.7880067579924295</v>
      </c>
      <c r="F13" s="109">
        <f t="shared" si="7"/>
        <v>4.8254863159139232</v>
      </c>
      <c r="G13" s="110">
        <f t="shared" si="8"/>
        <v>929.40877063800428</v>
      </c>
      <c r="H13" s="110">
        <f t="shared" si="1"/>
        <v>1332.0352851220721</v>
      </c>
      <c r="I13" s="110">
        <f t="shared" si="2"/>
        <v>1080.7078728348888</v>
      </c>
      <c r="J13" s="108">
        <f t="shared" si="3"/>
        <v>8.9908461038108207</v>
      </c>
      <c r="K13" s="108">
        <f t="shared" si="4"/>
        <v>4.2409651433069913</v>
      </c>
      <c r="L13" s="108">
        <f t="shared" si="5"/>
        <v>1.3649908424601243</v>
      </c>
      <c r="M13" s="111">
        <f t="shared" si="9"/>
        <v>1.8631999999999997</v>
      </c>
      <c r="N13" s="111" t="s">
        <v>83</v>
      </c>
      <c r="P13" s="97"/>
    </row>
    <row r="14" spans="1:16" x14ac:dyDescent="0.3">
      <c r="A14" s="90" t="str">
        <f t="shared" si="0"/>
        <v>NB40X2.9</v>
      </c>
      <c r="B14" s="91">
        <v>40</v>
      </c>
      <c r="C14" s="92">
        <v>48.3</v>
      </c>
      <c r="D14" s="92">
        <v>2.9</v>
      </c>
      <c r="E14" s="93">
        <f t="shared" si="6"/>
        <v>3.2469333968573117</v>
      </c>
      <c r="F14" s="94">
        <f t="shared" si="7"/>
        <v>4.1362208877163207</v>
      </c>
      <c r="G14" s="95">
        <f t="shared" si="8"/>
        <v>1418.6254326366409</v>
      </c>
      <c r="H14" s="95">
        <f t="shared" si="1"/>
        <v>1517.38925168387</v>
      </c>
      <c r="I14" s="95">
        <f t="shared" si="2"/>
        <v>1335.176877775662</v>
      </c>
      <c r="J14" s="93">
        <f t="shared" si="3"/>
        <v>10.70024832823883</v>
      </c>
      <c r="K14" s="93">
        <f t="shared" si="4"/>
        <v>4.4307446493742573</v>
      </c>
      <c r="L14" s="93">
        <f t="shared" si="5"/>
        <v>1.6084037117589598</v>
      </c>
      <c r="M14" s="96">
        <f t="shared" si="9"/>
        <v>2.5869624999999989</v>
      </c>
      <c r="N14" s="96" t="s">
        <v>83</v>
      </c>
      <c r="P14" s="97"/>
    </row>
    <row r="15" spans="1:16" x14ac:dyDescent="0.3">
      <c r="A15" s="98" t="str">
        <f t="shared" si="0"/>
        <v>NB40X3.2</v>
      </c>
      <c r="B15" s="99">
        <v>40</v>
      </c>
      <c r="C15" s="100">
        <v>48.3</v>
      </c>
      <c r="D15" s="100">
        <v>3.2</v>
      </c>
      <c r="E15" s="101">
        <f t="shared" si="6"/>
        <v>3.5591480163637192</v>
      </c>
      <c r="F15" s="102">
        <f t="shared" si="7"/>
        <v>4.5339465176607892</v>
      </c>
      <c r="G15" s="103">
        <f t="shared" si="8"/>
        <v>1378.852869642194</v>
      </c>
      <c r="H15" s="103">
        <f t="shared" si="1"/>
        <v>1517.38925168387</v>
      </c>
      <c r="I15" s="103">
        <f t="shared" si="2"/>
        <v>1316.3273218541233</v>
      </c>
      <c r="J15" s="101">
        <f t="shared" si="3"/>
        <v>11.585650210910085</v>
      </c>
      <c r="K15" s="101">
        <f t="shared" si="4"/>
        <v>4.7973706877474482</v>
      </c>
      <c r="L15" s="101">
        <f t="shared" si="5"/>
        <v>1.5985344850831338</v>
      </c>
      <c r="M15" s="104">
        <f t="shared" si="9"/>
        <v>2.5553124999999999</v>
      </c>
      <c r="N15" s="104" t="s">
        <v>83</v>
      </c>
      <c r="P15" s="97"/>
    </row>
    <row r="16" spans="1:16" ht="15" thickBot="1" x14ac:dyDescent="0.35">
      <c r="A16" s="105" t="str">
        <f t="shared" si="0"/>
        <v>NB40X4</v>
      </c>
      <c r="B16" s="106">
        <v>40</v>
      </c>
      <c r="C16" s="107">
        <v>48.3</v>
      </c>
      <c r="D16" s="107">
        <v>4</v>
      </c>
      <c r="E16" s="108">
        <f t="shared" si="6"/>
        <v>4.3700182129964746</v>
      </c>
      <c r="F16" s="109">
        <f t="shared" si="7"/>
        <v>5.5669021821611144</v>
      </c>
      <c r="G16" s="110">
        <f t="shared" si="8"/>
        <v>1275.5573031921615</v>
      </c>
      <c r="H16" s="110">
        <f t="shared" si="1"/>
        <v>1517.38925168387</v>
      </c>
      <c r="I16" s="110">
        <f t="shared" si="2"/>
        <v>1266.0618393966865</v>
      </c>
      <c r="J16" s="108">
        <f t="shared" si="3"/>
        <v>13.767575372979927</v>
      </c>
      <c r="K16" s="108">
        <f t="shared" si="4"/>
        <v>5.7008593676935515</v>
      </c>
      <c r="L16" s="108">
        <f t="shared" si="5"/>
        <v>1.5726132709601555</v>
      </c>
      <c r="M16" s="111">
        <f t="shared" si="9"/>
        <v>2.4731124999999992</v>
      </c>
      <c r="N16" s="111" t="s">
        <v>83</v>
      </c>
      <c r="P16" s="97"/>
    </row>
    <row r="17" spans="1:17" x14ac:dyDescent="0.3">
      <c r="A17" s="90" t="str">
        <f t="shared" si="0"/>
        <v>NB50X2.9</v>
      </c>
      <c r="B17" s="91">
        <v>50</v>
      </c>
      <c r="C17" s="92">
        <v>60.3</v>
      </c>
      <c r="D17" s="92">
        <v>2.9</v>
      </c>
      <c r="E17" s="93">
        <f t="shared" si="6"/>
        <v>4.10515367796497</v>
      </c>
      <c r="F17" s="94">
        <f t="shared" si="7"/>
        <v>5.2294951311655673</v>
      </c>
      <c r="G17" s="95">
        <f t="shared" si="8"/>
        <v>2332.8288948312706</v>
      </c>
      <c r="H17" s="95">
        <f t="shared" si="1"/>
        <v>1894.3803701146451</v>
      </c>
      <c r="I17" s="95">
        <f t="shared" si="2"/>
        <v>1712.1679962064372</v>
      </c>
      <c r="J17" s="93">
        <f t="shared" si="3"/>
        <v>21.592389290515207</v>
      </c>
      <c r="K17" s="93">
        <f t="shared" si="4"/>
        <v>7.1616548227247794</v>
      </c>
      <c r="L17" s="93">
        <f t="shared" si="5"/>
        <v>2.0319848670696343</v>
      </c>
      <c r="M17" s="96">
        <f t="shared" si="9"/>
        <v>4.1289624999999992</v>
      </c>
      <c r="N17" s="96" t="s">
        <v>83</v>
      </c>
      <c r="P17" s="97"/>
    </row>
    <row r="18" spans="1:17" x14ac:dyDescent="0.3">
      <c r="A18" s="98" t="str">
        <f t="shared" si="0"/>
        <v>NB50X3.6</v>
      </c>
      <c r="B18" s="99">
        <v>50</v>
      </c>
      <c r="C18" s="100">
        <v>60.3</v>
      </c>
      <c r="D18" s="100">
        <v>3.6</v>
      </c>
      <c r="E18" s="101">
        <f t="shared" si="6"/>
        <v>5.0339058557383787</v>
      </c>
      <c r="F18" s="102">
        <f t="shared" si="7"/>
        <v>6.4126189245074894</v>
      </c>
      <c r="G18" s="103">
        <f t="shared" si="8"/>
        <v>2214.5165154970787</v>
      </c>
      <c r="H18" s="103">
        <f t="shared" si="1"/>
        <v>1894.3803701146451</v>
      </c>
      <c r="I18" s="103">
        <f t="shared" si="2"/>
        <v>1668.1856990561801</v>
      </c>
      <c r="J18" s="101">
        <f t="shared" si="3"/>
        <v>25.87371499433937</v>
      </c>
      <c r="K18" s="101">
        <f t="shared" si="4"/>
        <v>8.5816633480395925</v>
      </c>
      <c r="L18" s="101">
        <f t="shared" si="5"/>
        <v>2.008684270859908</v>
      </c>
      <c r="M18" s="104">
        <f t="shared" si="9"/>
        <v>4.0348125000000001</v>
      </c>
      <c r="N18" s="104" t="s">
        <v>83</v>
      </c>
      <c r="P18" s="97"/>
    </row>
    <row r="19" spans="1:17" ht="15" thickBot="1" x14ac:dyDescent="0.35">
      <c r="A19" s="105" t="str">
        <f t="shared" si="0"/>
        <v>NB50X4.5</v>
      </c>
      <c r="B19" s="106">
        <v>50</v>
      </c>
      <c r="C19" s="107">
        <v>60.3</v>
      </c>
      <c r="D19" s="107">
        <v>4.5</v>
      </c>
      <c r="E19" s="108">
        <f t="shared" si="6"/>
        <v>6.1925032352337173</v>
      </c>
      <c r="F19" s="109">
        <f t="shared" si="7"/>
        <v>7.888539153163971</v>
      </c>
      <c r="G19" s="110">
        <f t="shared" si="8"/>
        <v>2066.9244926314304</v>
      </c>
      <c r="H19" s="110">
        <f t="shared" si="1"/>
        <v>1894.3803701146451</v>
      </c>
      <c r="I19" s="110">
        <f t="shared" si="2"/>
        <v>1611.6370312915637</v>
      </c>
      <c r="J19" s="108">
        <f t="shared" si="3"/>
        <v>30.902267458386294</v>
      </c>
      <c r="K19" s="108">
        <f t="shared" si="4"/>
        <v>10.24950827807174</v>
      </c>
      <c r="L19" s="108">
        <f t="shared" si="5"/>
        <v>1.9792328059124322</v>
      </c>
      <c r="M19" s="111">
        <f t="shared" si="9"/>
        <v>3.9173624999999994</v>
      </c>
      <c r="N19" s="111" t="s">
        <v>254</v>
      </c>
      <c r="P19" s="97"/>
      <c r="Q19" s="112"/>
    </row>
    <row r="20" spans="1:17" x14ac:dyDescent="0.3">
      <c r="A20" s="90" t="str">
        <f t="shared" si="0"/>
        <v>NB65X2.9</v>
      </c>
      <c r="B20" s="91">
        <v>65</v>
      </c>
      <c r="C20" s="92">
        <v>76.099999999999994</v>
      </c>
      <c r="D20" s="92">
        <v>2.9</v>
      </c>
      <c r="E20" s="93">
        <f t="shared" si="6"/>
        <v>5.235143714756723</v>
      </c>
      <c r="F20" s="94">
        <f t="shared" si="7"/>
        <v>6.6689728850404117</v>
      </c>
      <c r="G20" s="95">
        <f t="shared" si="8"/>
        <v>3881.5084093448945</v>
      </c>
      <c r="H20" s="95">
        <f t="shared" si="1"/>
        <v>2390.7520093818321</v>
      </c>
      <c r="I20" s="95">
        <f t="shared" si="2"/>
        <v>2208.5396354736245</v>
      </c>
      <c r="J20" s="93">
        <f t="shared" si="3"/>
        <v>44.737554166877636</v>
      </c>
      <c r="K20" s="93">
        <f t="shared" si="4"/>
        <v>11.757570083279276</v>
      </c>
      <c r="L20" s="93">
        <f t="shared" si="5"/>
        <v>2.5900410228411435</v>
      </c>
      <c r="M20" s="96">
        <f t="shared" si="9"/>
        <v>6.7083124999999963</v>
      </c>
      <c r="N20" s="96" t="s">
        <v>254</v>
      </c>
      <c r="P20" s="97"/>
    </row>
    <row r="21" spans="1:17" x14ac:dyDescent="0.3">
      <c r="A21" s="98" t="str">
        <f t="shared" si="0"/>
        <v>NB65X3.6</v>
      </c>
      <c r="B21" s="99">
        <v>65</v>
      </c>
      <c r="C21" s="100">
        <v>76.099999999999994</v>
      </c>
      <c r="D21" s="100">
        <v>3.6</v>
      </c>
      <c r="E21" s="101">
        <f t="shared" si="6"/>
        <v>6.4366521083074479</v>
      </c>
      <c r="F21" s="102">
        <f t="shared" si="7"/>
        <v>8.1995568258693599</v>
      </c>
      <c r="G21" s="103">
        <f t="shared" si="8"/>
        <v>3728.4500152619999</v>
      </c>
      <c r="H21" s="103">
        <f t="shared" si="1"/>
        <v>2390.7520093818321</v>
      </c>
      <c r="I21" s="103">
        <f t="shared" si="2"/>
        <v>2164.5573383233668</v>
      </c>
      <c r="J21" s="101">
        <f t="shared" si="3"/>
        <v>54.006483528048847</v>
      </c>
      <c r="K21" s="101">
        <f t="shared" si="4"/>
        <v>14.193556774782879</v>
      </c>
      <c r="L21" s="101">
        <f t="shared" si="5"/>
        <v>2.5664201721464077</v>
      </c>
      <c r="M21" s="104">
        <f t="shared" si="9"/>
        <v>6.5865124999999969</v>
      </c>
      <c r="N21" s="104" t="s">
        <v>83</v>
      </c>
      <c r="P21" s="97"/>
    </row>
    <row r="22" spans="1:17" ht="15" thickBot="1" x14ac:dyDescent="0.35">
      <c r="A22" s="105" t="str">
        <f t="shared" si="0"/>
        <v>NB65X4.5</v>
      </c>
      <c r="B22" s="106">
        <v>65</v>
      </c>
      <c r="C22" s="107">
        <v>76.099999999999994</v>
      </c>
      <c r="D22" s="107">
        <v>4.5</v>
      </c>
      <c r="E22" s="108">
        <f t="shared" si="6"/>
        <v>7.9459360509450558</v>
      </c>
      <c r="F22" s="109">
        <f t="shared" si="7"/>
        <v>10.122211529866314</v>
      </c>
      <c r="G22" s="110">
        <f t="shared" si="8"/>
        <v>3536.1845448623044</v>
      </c>
      <c r="H22" s="110">
        <f t="shared" si="1"/>
        <v>2390.7520093818321</v>
      </c>
      <c r="I22" s="110">
        <f t="shared" si="2"/>
        <v>2108.008670558751</v>
      </c>
      <c r="J22" s="108">
        <f t="shared" si="3"/>
        <v>65.121374405039049</v>
      </c>
      <c r="K22" s="108">
        <f t="shared" si="4"/>
        <v>17.114684469129848</v>
      </c>
      <c r="L22" s="108">
        <f t="shared" si="5"/>
        <v>2.5364369694514388</v>
      </c>
      <c r="M22" s="111">
        <f t="shared" si="9"/>
        <v>6.4335124999999991</v>
      </c>
      <c r="N22" s="111" t="s">
        <v>83</v>
      </c>
      <c r="P22" s="97"/>
    </row>
    <row r="23" spans="1:17" x14ac:dyDescent="0.3">
      <c r="A23" s="90" t="str">
        <f t="shared" si="0"/>
        <v>NB80X3.2</v>
      </c>
      <c r="B23" s="91">
        <v>80</v>
      </c>
      <c r="C23" s="92">
        <v>88.9</v>
      </c>
      <c r="D23" s="92">
        <v>3.2</v>
      </c>
      <c r="E23" s="93">
        <f t="shared" si="6"/>
        <v>6.7631703991656558</v>
      </c>
      <c r="F23" s="94">
        <f t="shared" si="7"/>
        <v>8.6155036932046567</v>
      </c>
      <c r="G23" s="95">
        <f t="shared" si="8"/>
        <v>5345.6162496238821</v>
      </c>
      <c r="H23" s="95">
        <f t="shared" si="1"/>
        <v>2792.8758690413265</v>
      </c>
      <c r="I23" s="95">
        <f t="shared" si="2"/>
        <v>2591.8139392115791</v>
      </c>
      <c r="J23" s="93">
        <f t="shared" si="3"/>
        <v>79.205879346903856</v>
      </c>
      <c r="K23" s="93">
        <f t="shared" si="4"/>
        <v>17.819095466120103</v>
      </c>
      <c r="L23" s="93">
        <f t="shared" si="5"/>
        <v>3.0320640659458369</v>
      </c>
      <c r="M23" s="96">
        <f t="shared" si="9"/>
        <v>9.1934125000000009</v>
      </c>
      <c r="N23" s="96" t="s">
        <v>83</v>
      </c>
      <c r="P23" s="97"/>
    </row>
    <row r="24" spans="1:17" x14ac:dyDescent="0.3">
      <c r="A24" s="98" t="str">
        <f t="shared" si="0"/>
        <v>NB80X4</v>
      </c>
      <c r="B24" s="99">
        <v>80</v>
      </c>
      <c r="C24" s="100">
        <v>88.9</v>
      </c>
      <c r="D24" s="100">
        <v>4</v>
      </c>
      <c r="E24" s="101">
        <f t="shared" si="6"/>
        <v>8.3750461914988819</v>
      </c>
      <c r="F24" s="102">
        <f t="shared" si="7"/>
        <v>10.668848651590933</v>
      </c>
      <c r="G24" s="103">
        <f t="shared" si="8"/>
        <v>5140.2817537852543</v>
      </c>
      <c r="H24" s="103">
        <f t="shared" si="1"/>
        <v>2792.8758690413265</v>
      </c>
      <c r="I24" s="103">
        <f t="shared" si="2"/>
        <v>2541.548456754143</v>
      </c>
      <c r="J24" s="101">
        <f t="shared" si="3"/>
        <v>96.339836684474321</v>
      </c>
      <c r="K24" s="101">
        <f t="shared" si="4"/>
        <v>21.673754034752374</v>
      </c>
      <c r="L24" s="101">
        <f t="shared" si="5"/>
        <v>3.0049979201323924</v>
      </c>
      <c r="M24" s="104">
        <f t="shared" si="9"/>
        <v>9.0300125000000051</v>
      </c>
      <c r="N24" s="104" t="s">
        <v>83</v>
      </c>
      <c r="P24" s="97"/>
    </row>
    <row r="25" spans="1:17" ht="15" thickBot="1" x14ac:dyDescent="0.35">
      <c r="A25" s="105" t="str">
        <f t="shared" si="0"/>
        <v>NB80X4.8</v>
      </c>
      <c r="B25" s="106">
        <v>80</v>
      </c>
      <c r="C25" s="107">
        <v>88.9</v>
      </c>
      <c r="D25" s="107">
        <v>4.8</v>
      </c>
      <c r="E25" s="108">
        <f t="shared" si="6"/>
        <v>9.9553552608488491</v>
      </c>
      <c r="F25" s="109">
        <f t="shared" si="7"/>
        <v>12.681981224011272</v>
      </c>
      <c r="G25" s="110">
        <f t="shared" si="8"/>
        <v>4938.9684965432207</v>
      </c>
      <c r="H25" s="110">
        <f t="shared" si="1"/>
        <v>2792.8758690413265</v>
      </c>
      <c r="I25" s="110">
        <f t="shared" si="2"/>
        <v>2491.282974296706</v>
      </c>
      <c r="J25" s="108">
        <f t="shared" si="3"/>
        <v>112.4867955855005</v>
      </c>
      <c r="K25" s="108">
        <f t="shared" si="4"/>
        <v>25.306365711023734</v>
      </c>
      <c r="L25" s="108">
        <f t="shared" si="5"/>
        <v>2.9782230440314579</v>
      </c>
      <c r="M25" s="111">
        <f t="shared" si="9"/>
        <v>8.8698125000000037</v>
      </c>
      <c r="N25" s="111" t="s">
        <v>83</v>
      </c>
      <c r="P25" s="97"/>
    </row>
    <row r="26" spans="1:17" x14ac:dyDescent="0.3">
      <c r="A26" s="90" t="str">
        <f t="shared" si="0"/>
        <v>NB90X3.6</v>
      </c>
      <c r="B26" s="91">
        <v>90</v>
      </c>
      <c r="C26" s="92">
        <v>101.6</v>
      </c>
      <c r="D26" s="92">
        <v>3.6</v>
      </c>
      <c r="E26" s="93">
        <f t="shared" si="6"/>
        <v>8.7005780222638638</v>
      </c>
      <c r="F26" s="94">
        <f t="shared" si="7"/>
        <v>11.083538881864795</v>
      </c>
      <c r="G26" s="95">
        <f t="shared" si="8"/>
        <v>6998.9657773734834</v>
      </c>
      <c r="H26" s="95">
        <f t="shared" si="1"/>
        <v>3191.8581360472299</v>
      </c>
      <c r="I26" s="95">
        <f t="shared" si="2"/>
        <v>2965.6634649887646</v>
      </c>
      <c r="J26" s="93">
        <f t="shared" si="3"/>
        <v>133.23743760667307</v>
      </c>
      <c r="K26" s="93">
        <f t="shared" si="4"/>
        <v>26.227842048557694</v>
      </c>
      <c r="L26" s="93">
        <f t="shared" si="5"/>
        <v>3.4671602212761958</v>
      </c>
      <c r="M26" s="96">
        <f t="shared" si="9"/>
        <v>12.021199999999999</v>
      </c>
      <c r="N26" s="96" t="s">
        <v>254</v>
      </c>
      <c r="P26" s="97"/>
    </row>
    <row r="27" spans="1:17" x14ac:dyDescent="0.3">
      <c r="A27" s="98" t="str">
        <f t="shared" si="0"/>
        <v>NB90X4</v>
      </c>
      <c r="B27" s="99">
        <v>90</v>
      </c>
      <c r="C27" s="100">
        <v>101.6</v>
      </c>
      <c r="D27" s="100">
        <v>4</v>
      </c>
      <c r="E27" s="101">
        <f t="shared" si="6"/>
        <v>9.6278505098974261</v>
      </c>
      <c r="F27" s="102">
        <f t="shared" si="7"/>
        <v>12.264777719614555</v>
      </c>
      <c r="G27" s="103">
        <f t="shared" si="8"/>
        <v>6880.8418935985073</v>
      </c>
      <c r="H27" s="103">
        <f t="shared" si="1"/>
        <v>3191.8581360472299</v>
      </c>
      <c r="I27" s="103">
        <f t="shared" si="2"/>
        <v>2940.5307237600459</v>
      </c>
      <c r="J27" s="101">
        <f t="shared" si="3"/>
        <v>146.28445681738668</v>
      </c>
      <c r="K27" s="101">
        <f t="shared" si="4"/>
        <v>28.796152916808406</v>
      </c>
      <c r="L27" s="101">
        <f t="shared" si="5"/>
        <v>3.4535778549208933</v>
      </c>
      <c r="M27" s="104">
        <f t="shared" si="9"/>
        <v>11.927199999999999</v>
      </c>
      <c r="N27" s="104" t="s">
        <v>254</v>
      </c>
      <c r="P27" s="97"/>
    </row>
    <row r="28" spans="1:17" ht="15" thickBot="1" x14ac:dyDescent="0.35">
      <c r="A28" s="105" t="str">
        <f t="shared" si="0"/>
        <v>NB90X4.8</v>
      </c>
      <c r="B28" s="106">
        <v>90</v>
      </c>
      <c r="C28" s="107">
        <v>101.6</v>
      </c>
      <c r="D28" s="107">
        <v>4.8</v>
      </c>
      <c r="E28" s="108">
        <f t="shared" si="6"/>
        <v>11.458720442927095</v>
      </c>
      <c r="F28" s="109">
        <f t="shared" si="7"/>
        <v>14.597096105639611</v>
      </c>
      <c r="G28" s="110">
        <f t="shared" si="8"/>
        <v>6647.610054996002</v>
      </c>
      <c r="H28" s="110">
        <f t="shared" si="1"/>
        <v>3191.8581360472299</v>
      </c>
      <c r="I28" s="110">
        <f t="shared" si="2"/>
        <v>2890.2652413026094</v>
      </c>
      <c r="J28" s="108">
        <f t="shared" si="3"/>
        <v>171.39326363397805</v>
      </c>
      <c r="K28" s="108">
        <f t="shared" si="4"/>
        <v>33.73883142401143</v>
      </c>
      <c r="L28" s="108">
        <f t="shared" si="5"/>
        <v>3.4266018152099318</v>
      </c>
      <c r="M28" s="111">
        <f t="shared" si="9"/>
        <v>11.7416</v>
      </c>
      <c r="N28" s="111" t="s">
        <v>254</v>
      </c>
      <c r="P28" s="97"/>
    </row>
    <row r="29" spans="1:17" x14ac:dyDescent="0.3">
      <c r="A29" s="90" t="str">
        <f t="shared" si="0"/>
        <v>NB100X3.6</v>
      </c>
      <c r="B29" s="91">
        <v>100</v>
      </c>
      <c r="C29" s="92">
        <v>114.3</v>
      </c>
      <c r="D29" s="92">
        <v>3.6</v>
      </c>
      <c r="E29" s="93">
        <f t="shared" si="6"/>
        <v>9.8281019088225552</v>
      </c>
      <c r="F29" s="94">
        <f t="shared" si="7"/>
        <v>12.519875043086058</v>
      </c>
      <c r="G29" s="95">
        <f t="shared" si="8"/>
        <v>9008.8389474157229</v>
      </c>
      <c r="H29" s="95">
        <f t="shared" si="1"/>
        <v>3590.8404030531337</v>
      </c>
      <c r="I29" s="95">
        <f t="shared" si="2"/>
        <v>3364.6457319946685</v>
      </c>
      <c r="J29" s="93">
        <f t="shared" si="3"/>
        <v>191.98367637163253</v>
      </c>
      <c r="K29" s="93">
        <f t="shared" si="4"/>
        <v>33.592944247004816</v>
      </c>
      <c r="L29" s="93">
        <f t="shared" si="5"/>
        <v>3.915905067797226</v>
      </c>
      <c r="M29" s="96">
        <f t="shared" si="9"/>
        <v>15.334312499999998</v>
      </c>
      <c r="N29" s="96" t="s">
        <v>83</v>
      </c>
      <c r="P29" s="97"/>
    </row>
    <row r="30" spans="1:17" x14ac:dyDescent="0.3">
      <c r="A30" s="98" t="str">
        <f t="shared" si="0"/>
        <v>NB100X4.5</v>
      </c>
      <c r="B30" s="99">
        <v>100</v>
      </c>
      <c r="C30" s="100">
        <v>114.3</v>
      </c>
      <c r="D30" s="100">
        <v>4.5</v>
      </c>
      <c r="E30" s="101">
        <f t="shared" si="6"/>
        <v>12.185248301588924</v>
      </c>
      <c r="F30" s="102">
        <f t="shared" si="7"/>
        <v>15.522609301387165</v>
      </c>
      <c r="G30" s="103">
        <f t="shared" si="8"/>
        <v>8708.5655215856132</v>
      </c>
      <c r="H30" s="103">
        <f t="shared" si="1"/>
        <v>3590.8404030531337</v>
      </c>
      <c r="I30" s="103">
        <f t="shared" si="2"/>
        <v>3308.0970642300517</v>
      </c>
      <c r="J30" s="101">
        <f t="shared" si="3"/>
        <v>234.31941435031098</v>
      </c>
      <c r="K30" s="101">
        <f t="shared" si="4"/>
        <v>41.000772414752582</v>
      </c>
      <c r="L30" s="101">
        <f t="shared" si="5"/>
        <v>3.8852750867860051</v>
      </c>
      <c r="M30" s="104">
        <f t="shared" si="9"/>
        <v>15.095362499999998</v>
      </c>
      <c r="N30" s="104" t="s">
        <v>83</v>
      </c>
      <c r="P30" s="97"/>
    </row>
    <row r="31" spans="1:17" ht="15" thickBot="1" x14ac:dyDescent="0.35">
      <c r="A31" s="105" t="str">
        <f t="shared" si="0"/>
        <v>NB100X5.4</v>
      </c>
      <c r="B31" s="106">
        <v>100</v>
      </c>
      <c r="C31" s="107">
        <v>114.3</v>
      </c>
      <c r="D31" s="107">
        <v>5.4</v>
      </c>
      <c r="E31" s="108">
        <f t="shared" si="6"/>
        <v>14.502443060579605</v>
      </c>
      <c r="F31" s="109">
        <f t="shared" si="7"/>
        <v>18.474449758700136</v>
      </c>
      <c r="G31" s="110">
        <f t="shared" si="8"/>
        <v>8413.3814758543158</v>
      </c>
      <c r="H31" s="110">
        <f t="shared" si="1"/>
        <v>3590.8404030531337</v>
      </c>
      <c r="I31" s="110">
        <f t="shared" si="2"/>
        <v>3251.5483964654359</v>
      </c>
      <c r="J31" s="108">
        <f t="shared" si="3"/>
        <v>274.53886784729741</v>
      </c>
      <c r="K31" s="108">
        <f t="shared" si="4"/>
        <v>48.038297086141284</v>
      </c>
      <c r="L31" s="108">
        <f t="shared" si="5"/>
        <v>3.8549270421111732</v>
      </c>
      <c r="M31" s="111">
        <f t="shared" si="9"/>
        <v>14.860462499999999</v>
      </c>
      <c r="N31" s="111" t="s">
        <v>83</v>
      </c>
      <c r="P31" s="97"/>
    </row>
    <row r="32" spans="1:17" x14ac:dyDescent="0.3">
      <c r="A32" s="90" t="str">
        <f t="shared" si="0"/>
        <v>NB110X4.5</v>
      </c>
      <c r="B32" s="91">
        <v>110</v>
      </c>
      <c r="C32" s="92">
        <v>127</v>
      </c>
      <c r="D32" s="92">
        <v>4.5</v>
      </c>
      <c r="E32" s="93">
        <f t="shared" si="6"/>
        <v>13.594653159787281</v>
      </c>
      <c r="F32" s="94">
        <f t="shared" si="7"/>
        <v>17.318029502913735</v>
      </c>
      <c r="G32" s="95">
        <f t="shared" si="8"/>
        <v>10935.88402714607</v>
      </c>
      <c r="H32" s="95">
        <f t="shared" si="1"/>
        <v>3989.8226700590376</v>
      </c>
      <c r="I32" s="95">
        <f t="shared" si="2"/>
        <v>3707.0793312359556</v>
      </c>
      <c r="J32" s="93">
        <f t="shared" si="3"/>
        <v>325.28671290691653</v>
      </c>
      <c r="K32" s="93">
        <f t="shared" si="4"/>
        <v>51.226254001089217</v>
      </c>
      <c r="L32" s="93">
        <f t="shared" si="5"/>
        <v>4.3339502765952451</v>
      </c>
      <c r="M32" s="96">
        <f t="shared" si="9"/>
        <v>18.783125000000002</v>
      </c>
      <c r="N32" s="96" t="s">
        <v>254</v>
      </c>
      <c r="P32" s="97"/>
    </row>
    <row r="33" spans="1:16" x14ac:dyDescent="0.3">
      <c r="A33" s="98" t="str">
        <f t="shared" si="0"/>
        <v>NB110X4.8</v>
      </c>
      <c r="B33" s="99">
        <v>110</v>
      </c>
      <c r="C33" s="100">
        <v>127</v>
      </c>
      <c r="D33" s="100">
        <v>4.8</v>
      </c>
      <c r="E33" s="101">
        <f t="shared" si="6"/>
        <v>14.465450807083576</v>
      </c>
      <c r="F33" s="102">
        <f t="shared" si="7"/>
        <v>18.427325868896276</v>
      </c>
      <c r="G33" s="103">
        <f t="shared" si="8"/>
        <v>10824.954390547817</v>
      </c>
      <c r="H33" s="103">
        <f t="shared" si="1"/>
        <v>3989.8226700590376</v>
      </c>
      <c r="I33" s="103">
        <f t="shared" si="2"/>
        <v>3688.2297753144171</v>
      </c>
      <c r="J33" s="101">
        <f t="shared" si="3"/>
        <v>344.49609302013556</v>
      </c>
      <c r="K33" s="101">
        <f t="shared" si="4"/>
        <v>54.251353231517413</v>
      </c>
      <c r="L33" s="101">
        <f t="shared" si="5"/>
        <v>4.3237541558233863</v>
      </c>
      <c r="M33" s="104">
        <f t="shared" si="9"/>
        <v>18.694850000000002</v>
      </c>
      <c r="N33" s="104" t="s">
        <v>254</v>
      </c>
      <c r="P33" s="97"/>
    </row>
    <row r="34" spans="1:16" ht="15" thickBot="1" x14ac:dyDescent="0.35">
      <c r="A34" s="105" t="str">
        <f t="shared" si="0"/>
        <v>NB110X5.4</v>
      </c>
      <c r="B34" s="106">
        <v>110</v>
      </c>
      <c r="C34" s="107">
        <v>127</v>
      </c>
      <c r="D34" s="107">
        <v>5.4</v>
      </c>
      <c r="E34" s="108">
        <f t="shared" si="6"/>
        <v>16.193728890417631</v>
      </c>
      <c r="F34" s="109">
        <f t="shared" si="7"/>
        <v>20.628954000532012</v>
      </c>
      <c r="G34" s="110">
        <f t="shared" si="8"/>
        <v>10604.791577384241</v>
      </c>
      <c r="H34" s="110">
        <f t="shared" si="1"/>
        <v>3989.8226700590376</v>
      </c>
      <c r="I34" s="110">
        <f t="shared" si="2"/>
        <v>3650.5306634713397</v>
      </c>
      <c r="J34" s="108">
        <f t="shared" si="3"/>
        <v>382.04100795595269</v>
      </c>
      <c r="K34" s="108">
        <f t="shared" si="4"/>
        <v>60.16393826077995</v>
      </c>
      <c r="L34" s="108">
        <f t="shared" si="5"/>
        <v>4.3034462933792961</v>
      </c>
      <c r="M34" s="111">
        <f t="shared" si="9"/>
        <v>18.519650000000002</v>
      </c>
      <c r="N34" s="111" t="s">
        <v>254</v>
      </c>
      <c r="P34" s="97"/>
    </row>
    <row r="35" spans="1:16" x14ac:dyDescent="0.3">
      <c r="A35" s="90" t="str">
        <f t="shared" si="0"/>
        <v>NB125X4.5</v>
      </c>
      <c r="B35" s="91">
        <v>125</v>
      </c>
      <c r="C35" s="92">
        <v>139.69999999999999</v>
      </c>
      <c r="D35" s="92">
        <v>4.5</v>
      </c>
      <c r="E35" s="93">
        <f t="shared" si="6"/>
        <v>15.00405801798563</v>
      </c>
      <c r="F35" s="94">
        <f t="shared" si="7"/>
        <v>19.113449704440292</v>
      </c>
      <c r="G35" s="95">
        <f t="shared" si="8"/>
        <v>13416.556272255275</v>
      </c>
      <c r="H35" s="95">
        <f t="shared" si="1"/>
        <v>4388.8049370649405</v>
      </c>
      <c r="I35" s="95">
        <f t="shared" si="2"/>
        <v>4106.0615982418594</v>
      </c>
      <c r="J35" s="93">
        <f t="shared" si="3"/>
        <v>437.20319880245887</v>
      </c>
      <c r="K35" s="93">
        <f t="shared" si="4"/>
        <v>62.59172495382375</v>
      </c>
      <c r="L35" s="93">
        <f t="shared" si="5"/>
        <v>4.7826888357910127</v>
      </c>
      <c r="M35" s="96">
        <f t="shared" si="9"/>
        <v>22.874112499999992</v>
      </c>
      <c r="N35" s="96" t="s">
        <v>83</v>
      </c>
      <c r="P35" s="97"/>
    </row>
    <row r="36" spans="1:16" x14ac:dyDescent="0.3">
      <c r="A36" s="98" t="str">
        <f t="shared" si="0"/>
        <v>NB125X4.8</v>
      </c>
      <c r="B36" s="99">
        <v>125</v>
      </c>
      <c r="C36" s="100">
        <v>139.69999999999999</v>
      </c>
      <c r="D36" s="100">
        <v>4.8</v>
      </c>
      <c r="E36" s="101">
        <f t="shared" si="6"/>
        <v>15.968815989161822</v>
      </c>
      <c r="F36" s="102">
        <f t="shared" si="7"/>
        <v>20.342440750524613</v>
      </c>
      <c r="G36" s="103">
        <f t="shared" si="8"/>
        <v>13293.657167646843</v>
      </c>
      <c r="H36" s="103">
        <f t="shared" si="1"/>
        <v>4388.8049370649405</v>
      </c>
      <c r="I36" s="103">
        <f t="shared" si="2"/>
        <v>4087.2120423203205</v>
      </c>
      <c r="J36" s="101">
        <f t="shared" si="3"/>
        <v>463.32578754668299</v>
      </c>
      <c r="K36" s="101">
        <f t="shared" si="4"/>
        <v>66.331537229303223</v>
      </c>
      <c r="L36" s="101">
        <f t="shared" si="5"/>
        <v>4.7724535094644969</v>
      </c>
      <c r="M36" s="104">
        <f t="shared" si="9"/>
        <v>22.776312499999992</v>
      </c>
      <c r="N36" s="104" t="s">
        <v>83</v>
      </c>
      <c r="P36" s="97"/>
    </row>
    <row r="37" spans="1:16" ht="15" thickBot="1" x14ac:dyDescent="0.35">
      <c r="A37" s="105" t="str">
        <f t="shared" si="0"/>
        <v>NB125X5.4</v>
      </c>
      <c r="B37" s="106">
        <v>125</v>
      </c>
      <c r="C37" s="107">
        <v>139.69999999999999</v>
      </c>
      <c r="D37" s="107">
        <v>5.4</v>
      </c>
      <c r="E37" s="108">
        <f t="shared" si="6"/>
        <v>17.885014720255665</v>
      </c>
      <c r="F37" s="109">
        <f t="shared" si="7"/>
        <v>22.783458242363903</v>
      </c>
      <c r="G37" s="110">
        <f t="shared" si="8"/>
        <v>13049.555418462913</v>
      </c>
      <c r="H37" s="110">
        <f t="shared" si="1"/>
        <v>4388.8049370649405</v>
      </c>
      <c r="I37" s="110">
        <f t="shared" si="2"/>
        <v>4049.5129304772427</v>
      </c>
      <c r="J37" s="108">
        <f t="shared" si="3"/>
        <v>514.49747799520162</v>
      </c>
      <c r="K37" s="108">
        <f t="shared" si="4"/>
        <v>73.65747716466737</v>
      </c>
      <c r="L37" s="108">
        <f t="shared" si="5"/>
        <v>4.752058764367292</v>
      </c>
      <c r="M37" s="111">
        <f t="shared" si="9"/>
        <v>22.582062499999996</v>
      </c>
      <c r="N37" s="111" t="s">
        <v>83</v>
      </c>
      <c r="P37" s="97"/>
    </row>
    <row r="38" spans="1:16" x14ac:dyDescent="0.3">
      <c r="A38" s="90" t="str">
        <f t="shared" si="0"/>
        <v>NB135X4.5</v>
      </c>
      <c r="B38" s="91">
        <v>135</v>
      </c>
      <c r="C38" s="92">
        <v>152.4</v>
      </c>
      <c r="D38" s="92">
        <v>4.5</v>
      </c>
      <c r="E38" s="93">
        <f t="shared" si="6"/>
        <v>16.413462876183992</v>
      </c>
      <c r="F38" s="94">
        <f t="shared" si="7"/>
        <v>20.908869905966871</v>
      </c>
      <c r="G38" s="95">
        <f t="shared" si="8"/>
        <v>16150.582256913232</v>
      </c>
      <c r="H38" s="95">
        <f t="shared" si="1"/>
        <v>4787.7872040708453</v>
      </c>
      <c r="I38" s="95">
        <f t="shared" si="2"/>
        <v>4505.0438652477633</v>
      </c>
      <c r="J38" s="93">
        <f t="shared" si="3"/>
        <v>572.24074696922094</v>
      </c>
      <c r="K38" s="93">
        <f t="shared" si="4"/>
        <v>75.09721088834921</v>
      </c>
      <c r="L38" s="93">
        <f t="shared" si="5"/>
        <v>5.2314744575501857</v>
      </c>
      <c r="M38" s="96">
        <f t="shared" si="9"/>
        <v>27.368325000000009</v>
      </c>
      <c r="N38" s="96" t="s">
        <v>254</v>
      </c>
      <c r="P38" s="97"/>
    </row>
    <row r="39" spans="1:16" x14ac:dyDescent="0.3">
      <c r="A39" s="98" t="str">
        <f t="shared" si="0"/>
        <v>NB135X4.8</v>
      </c>
      <c r="B39" s="99">
        <v>135</v>
      </c>
      <c r="C39" s="100">
        <v>152.4</v>
      </c>
      <c r="D39" s="100">
        <v>4.8</v>
      </c>
      <c r="E39" s="101">
        <f t="shared" si="6"/>
        <v>17.47218117124007</v>
      </c>
      <c r="F39" s="102">
        <f t="shared" si="7"/>
        <v>22.257555632152954</v>
      </c>
      <c r="G39" s="103">
        <f t="shared" si="8"/>
        <v>16015.713684294624</v>
      </c>
      <c r="H39" s="103">
        <f t="shared" si="1"/>
        <v>4787.7872040708453</v>
      </c>
      <c r="I39" s="103">
        <f t="shared" si="2"/>
        <v>4486.1943093262253</v>
      </c>
      <c r="J39" s="101">
        <f t="shared" si="3"/>
        <v>606.763224088122</v>
      </c>
      <c r="K39" s="101">
        <f t="shared" si="4"/>
        <v>79.627719696603933</v>
      </c>
      <c r="L39" s="101">
        <f t="shared" si="5"/>
        <v>5.2212067570629701</v>
      </c>
      <c r="M39" s="104">
        <f t="shared" si="9"/>
        <v>27.261000000000017</v>
      </c>
      <c r="N39" s="104" t="s">
        <v>254</v>
      </c>
      <c r="P39" s="97"/>
    </row>
    <row r="40" spans="1:16" ht="15" thickBot="1" x14ac:dyDescent="0.35">
      <c r="A40" s="105" t="str">
        <f t="shared" si="0"/>
        <v>NB135X5.4</v>
      </c>
      <c r="B40" s="106">
        <v>135</v>
      </c>
      <c r="C40" s="107">
        <v>152.4</v>
      </c>
      <c r="D40" s="107">
        <v>5.4</v>
      </c>
      <c r="E40" s="108">
        <f t="shared" si="6"/>
        <v>19.576300550093713</v>
      </c>
      <c r="F40" s="109">
        <f t="shared" si="7"/>
        <v>24.937962484195815</v>
      </c>
      <c r="G40" s="110">
        <f t="shared" si="8"/>
        <v>15747.672999090339</v>
      </c>
      <c r="H40" s="110">
        <f t="shared" si="1"/>
        <v>4787.7872040708453</v>
      </c>
      <c r="I40" s="110">
        <f t="shared" si="2"/>
        <v>4448.4951974831465</v>
      </c>
      <c r="J40" s="108">
        <f t="shared" si="3"/>
        <v>674.51452788378322</v>
      </c>
      <c r="K40" s="108">
        <f t="shared" si="4"/>
        <v>88.518966913882309</v>
      </c>
      <c r="L40" s="108">
        <f t="shared" si="5"/>
        <v>5.200740331914294</v>
      </c>
      <c r="M40" s="111">
        <f t="shared" si="9"/>
        <v>27.047699999999999</v>
      </c>
      <c r="N40" s="111" t="s">
        <v>254</v>
      </c>
      <c r="P40" s="97"/>
    </row>
    <row r="41" spans="1:16" x14ac:dyDescent="0.3">
      <c r="A41" s="90" t="str">
        <f t="shared" si="0"/>
        <v>NB150X4.5</v>
      </c>
      <c r="B41" s="91">
        <v>150</v>
      </c>
      <c r="C41" s="92">
        <v>165.1</v>
      </c>
      <c r="D41" s="92">
        <v>4.5</v>
      </c>
      <c r="E41" s="93">
        <f t="shared" si="6"/>
        <v>17.822867734382342</v>
      </c>
      <c r="F41" s="94">
        <f t="shared" si="7"/>
        <v>22.704290107493431</v>
      </c>
      <c r="G41" s="95">
        <f t="shared" si="8"/>
        <v>19137.961981119934</v>
      </c>
      <c r="H41" s="95">
        <f t="shared" si="1"/>
        <v>5186.7694710767482</v>
      </c>
      <c r="I41" s="95">
        <f t="shared" si="2"/>
        <v>4904.0261322536671</v>
      </c>
      <c r="J41" s="93">
        <f t="shared" si="3"/>
        <v>732.57123233948244</v>
      </c>
      <c r="K41" s="93">
        <f t="shared" si="4"/>
        <v>88.742729538398834</v>
      </c>
      <c r="L41" s="93">
        <f t="shared" si="5"/>
        <v>5.6802959870063106</v>
      </c>
      <c r="M41" s="96">
        <f t="shared" si="9"/>
        <v>32.265762499999994</v>
      </c>
      <c r="N41" s="96" t="s">
        <v>83</v>
      </c>
      <c r="P41" s="97"/>
    </row>
    <row r="42" spans="1:16" x14ac:dyDescent="0.3">
      <c r="A42" s="98" t="str">
        <f t="shared" si="0"/>
        <v>NB150X4.8</v>
      </c>
      <c r="B42" s="99">
        <v>150</v>
      </c>
      <c r="C42" s="100">
        <v>165.1</v>
      </c>
      <c r="D42" s="100">
        <v>4.8</v>
      </c>
      <c r="E42" s="101">
        <f t="shared" si="6"/>
        <v>18.975546353318311</v>
      </c>
      <c r="F42" s="102">
        <f t="shared" si="7"/>
        <v>24.172670513781291</v>
      </c>
      <c r="G42" s="103">
        <f t="shared" si="8"/>
        <v>18991.12394049115</v>
      </c>
      <c r="H42" s="103">
        <f t="shared" si="1"/>
        <v>5186.7694710767482</v>
      </c>
      <c r="I42" s="103">
        <f t="shared" si="2"/>
        <v>4885.1765763321282</v>
      </c>
      <c r="J42" s="101">
        <f t="shared" si="3"/>
        <v>777.12506923888452</v>
      </c>
      <c r="K42" s="101">
        <f t="shared" si="4"/>
        <v>94.139923590416061</v>
      </c>
      <c r="L42" s="101">
        <f t="shared" si="5"/>
        <v>5.6700011022926606</v>
      </c>
      <c r="M42" s="104">
        <f t="shared" si="9"/>
        <v>32.148912499999987</v>
      </c>
      <c r="N42" s="104" t="s">
        <v>83</v>
      </c>
      <c r="P42" s="97"/>
    </row>
    <row r="43" spans="1:16" x14ac:dyDescent="0.3">
      <c r="A43" s="98" t="str">
        <f t="shared" si="0"/>
        <v>NB150X5.4</v>
      </c>
      <c r="B43" s="99">
        <v>150</v>
      </c>
      <c r="C43" s="100">
        <v>165.1</v>
      </c>
      <c r="D43" s="100">
        <v>5.4</v>
      </c>
      <c r="E43" s="101">
        <f t="shared" si="6"/>
        <v>21.267586379931739</v>
      </c>
      <c r="F43" s="102">
        <f t="shared" si="7"/>
        <v>27.092466726027691</v>
      </c>
      <c r="G43" s="103">
        <f t="shared" si="8"/>
        <v>18699.14431926651</v>
      </c>
      <c r="H43" s="103">
        <f t="shared" si="1"/>
        <v>5186.7694710767482</v>
      </c>
      <c r="I43" s="103">
        <f t="shared" si="2"/>
        <v>4847.4774644890504</v>
      </c>
      <c r="J43" s="101">
        <f t="shared" si="3"/>
        <v>864.69840754043287</v>
      </c>
      <c r="K43" s="101">
        <f t="shared" si="4"/>
        <v>104.74844428109424</v>
      </c>
      <c r="L43" s="101">
        <f t="shared" si="5"/>
        <v>5.6494745330871252</v>
      </c>
      <c r="M43" s="104">
        <f t="shared" si="9"/>
        <v>31.916562499999991</v>
      </c>
      <c r="N43" s="104" t="s">
        <v>83</v>
      </c>
      <c r="P43" s="97"/>
    </row>
    <row r="44" spans="1:16" x14ac:dyDescent="0.3">
      <c r="A44" s="98" t="str">
        <f t="shared" si="0"/>
        <v>NB150X5.9</v>
      </c>
      <c r="B44" s="99">
        <v>150</v>
      </c>
      <c r="C44" s="100">
        <v>165.1</v>
      </c>
      <c r="D44" s="100">
        <v>5.9</v>
      </c>
      <c r="E44" s="101">
        <f t="shared" si="6"/>
        <v>23.164055909161014</v>
      </c>
      <c r="F44" s="102">
        <f t="shared" si="7"/>
        <v>29.508351476638232</v>
      </c>
      <c r="G44" s="103">
        <f t="shared" si="8"/>
        <v>18457.555844205453</v>
      </c>
      <c r="H44" s="103">
        <f t="shared" si="1"/>
        <v>5186.7694710767482</v>
      </c>
      <c r="I44" s="103">
        <f t="shared" si="2"/>
        <v>4816.0615379531519</v>
      </c>
      <c r="J44" s="101">
        <f t="shared" si="3"/>
        <v>936.1321636047071</v>
      </c>
      <c r="K44" s="101">
        <f t="shared" si="4"/>
        <v>113.40183689941941</v>
      </c>
      <c r="L44" s="101">
        <f t="shared" si="5"/>
        <v>5.6324339765327016</v>
      </c>
      <c r="M44" s="104">
        <f t="shared" si="9"/>
        <v>31.724312499999982</v>
      </c>
      <c r="N44" s="104" t="s">
        <v>254</v>
      </c>
      <c r="P44" s="97"/>
    </row>
    <row r="45" spans="1:16" x14ac:dyDescent="0.3">
      <c r="A45" s="98" t="str">
        <f t="shared" si="0"/>
        <v>NB150X6.3</v>
      </c>
      <c r="B45" s="99">
        <v>150</v>
      </c>
      <c r="C45" s="100">
        <v>165.1</v>
      </c>
      <c r="D45" s="100">
        <v>6.3</v>
      </c>
      <c r="E45" s="101">
        <f t="shared" si="6"/>
        <v>24.672353391705364</v>
      </c>
      <c r="F45" s="102">
        <f t="shared" si="7"/>
        <v>31.429749543573713</v>
      </c>
      <c r="G45" s="103">
        <f t="shared" si="8"/>
        <v>18265.416037511906</v>
      </c>
      <c r="H45" s="103">
        <f t="shared" si="1"/>
        <v>5186.7694710767482</v>
      </c>
      <c r="I45" s="103">
        <f t="shared" si="2"/>
        <v>4790.9287967244345</v>
      </c>
      <c r="J45" s="101">
        <f t="shared" si="3"/>
        <v>992.28158761185216</v>
      </c>
      <c r="K45" s="101">
        <f t="shared" si="4"/>
        <v>120.2037053436526</v>
      </c>
      <c r="L45" s="101">
        <f t="shared" si="5"/>
        <v>5.6188444096628967</v>
      </c>
      <c r="M45" s="104">
        <f t="shared" si="9"/>
        <v>31.571412499999987</v>
      </c>
      <c r="N45" s="104" t="s">
        <v>254</v>
      </c>
      <c r="P45" s="97"/>
    </row>
    <row r="46" spans="1:16" ht="15" thickBot="1" x14ac:dyDescent="0.35">
      <c r="A46" s="105" t="str">
        <f t="shared" si="0"/>
        <v>NB150X8</v>
      </c>
      <c r="B46" s="106">
        <v>150</v>
      </c>
      <c r="C46" s="107">
        <v>165.1</v>
      </c>
      <c r="D46" s="107">
        <v>8</v>
      </c>
      <c r="E46" s="108">
        <f t="shared" si="6"/>
        <v>30.994576129198471</v>
      </c>
      <c r="F46" s="109">
        <f t="shared" si="7"/>
        <v>39.483536470316523</v>
      </c>
      <c r="G46" s="110">
        <f t="shared" si="8"/>
        <v>17460.037344837627</v>
      </c>
      <c r="H46" s="110">
        <f t="shared" si="1"/>
        <v>5186.7694710767482</v>
      </c>
      <c r="I46" s="110">
        <f t="shared" si="2"/>
        <v>4684.1146465023812</v>
      </c>
      <c r="J46" s="108">
        <f t="shared" si="3"/>
        <v>1221.2460183393309</v>
      </c>
      <c r="K46" s="108">
        <f t="shared" si="4"/>
        <v>147.94015970191774</v>
      </c>
      <c r="L46" s="108">
        <f t="shared" si="5"/>
        <v>5.5615207003121006</v>
      </c>
      <c r="M46" s="111">
        <f t="shared" si="9"/>
        <v>30.930512499999999</v>
      </c>
      <c r="N46" s="111" t="s">
        <v>254</v>
      </c>
      <c r="P46" s="97"/>
    </row>
    <row r="47" spans="1:16" x14ac:dyDescent="0.3">
      <c r="A47" s="90" t="str">
        <f t="shared" si="0"/>
        <v>NB150X4.5</v>
      </c>
      <c r="B47" s="91">
        <v>150</v>
      </c>
      <c r="C47" s="92">
        <v>168.3</v>
      </c>
      <c r="D47" s="92">
        <v>4.5</v>
      </c>
      <c r="E47" s="93">
        <f t="shared" si="6"/>
        <v>18.177993367944122</v>
      </c>
      <c r="F47" s="94">
        <f t="shared" si="7"/>
        <v>23.156679449610348</v>
      </c>
      <c r="G47" s="95">
        <f t="shared" si="8"/>
        <v>19930.648639473715</v>
      </c>
      <c r="H47" s="95">
        <f t="shared" si="1"/>
        <v>5287.3004359916213</v>
      </c>
      <c r="I47" s="95">
        <f t="shared" si="2"/>
        <v>5004.5570971685411</v>
      </c>
      <c r="J47" s="93">
        <f t="shared" si="3"/>
        <v>777.21602666357285</v>
      </c>
      <c r="K47" s="93">
        <f t="shared" si="4"/>
        <v>92.360787482302172</v>
      </c>
      <c r="L47" s="93">
        <f t="shared" si="5"/>
        <v>5.79338955189447</v>
      </c>
      <c r="M47" s="96">
        <f t="shared" si="9"/>
        <v>33.563362500000011</v>
      </c>
      <c r="N47" s="96" t="s">
        <v>254</v>
      </c>
      <c r="P47" s="97"/>
    </row>
    <row r="48" spans="1:16" x14ac:dyDescent="0.3">
      <c r="A48" s="98" t="str">
        <f t="shared" si="0"/>
        <v>NB150X4.8</v>
      </c>
      <c r="B48" s="99">
        <v>150</v>
      </c>
      <c r="C48" s="100">
        <v>168.3</v>
      </c>
      <c r="D48" s="100">
        <v>4.8</v>
      </c>
      <c r="E48" s="101">
        <f t="shared" si="6"/>
        <v>19.354347029117552</v>
      </c>
      <c r="F48" s="102">
        <f t="shared" si="7"/>
        <v>24.655219145372676</v>
      </c>
      <c r="G48" s="103">
        <f t="shared" si="8"/>
        <v>19780.794669897485</v>
      </c>
      <c r="H48" s="103">
        <f t="shared" si="1"/>
        <v>5287.3004359916213</v>
      </c>
      <c r="I48" s="103">
        <f t="shared" si="2"/>
        <v>4985.7075412470022</v>
      </c>
      <c r="J48" s="101">
        <f t="shared" si="3"/>
        <v>824.571922809998</v>
      </c>
      <c r="K48" s="101">
        <f t="shared" si="4"/>
        <v>97.988344956624829</v>
      </c>
      <c r="L48" s="101">
        <f t="shared" si="5"/>
        <v>5.7830884914550644</v>
      </c>
      <c r="M48" s="104">
        <f t="shared" si="9"/>
        <v>33.44411250000001</v>
      </c>
      <c r="N48" s="104" t="s">
        <v>254</v>
      </c>
      <c r="P48" s="97"/>
    </row>
    <row r="49" spans="1:16" x14ac:dyDescent="0.3">
      <c r="A49" s="98" t="str">
        <f t="shared" si="0"/>
        <v>NB150X5.4</v>
      </c>
      <c r="B49" s="99">
        <v>150</v>
      </c>
      <c r="C49" s="100">
        <v>168.3</v>
      </c>
      <c r="D49" s="100">
        <v>5.4</v>
      </c>
      <c r="E49" s="101">
        <f t="shared" si="6"/>
        <v>21.693737140205879</v>
      </c>
      <c r="F49" s="102">
        <f t="shared" si="7"/>
        <v>27.635333936567999</v>
      </c>
      <c r="G49" s="103">
        <f t="shared" si="8"/>
        <v>19482.783190777951</v>
      </c>
      <c r="H49" s="103">
        <f t="shared" si="1"/>
        <v>5287.3004359916213</v>
      </c>
      <c r="I49" s="103">
        <f t="shared" si="2"/>
        <v>4948.0084294039243</v>
      </c>
      <c r="J49" s="101">
        <f t="shared" si="3"/>
        <v>917.68549770659115</v>
      </c>
      <c r="K49" s="101">
        <f t="shared" si="4"/>
        <v>109.05353508099715</v>
      </c>
      <c r="L49" s="101">
        <f t="shared" si="5"/>
        <v>5.7625482644399613</v>
      </c>
      <c r="M49" s="104">
        <f t="shared" si="9"/>
        <v>33.20696250000001</v>
      </c>
      <c r="N49" s="104" t="s">
        <v>254</v>
      </c>
      <c r="P49" s="97"/>
    </row>
    <row r="50" spans="1:16" x14ac:dyDescent="0.3">
      <c r="A50" s="98" t="str">
        <f t="shared" si="0"/>
        <v>NB150X6.3</v>
      </c>
      <c r="B50" s="99">
        <v>150</v>
      </c>
      <c r="C50" s="100">
        <v>168.3</v>
      </c>
      <c r="D50" s="100">
        <v>6.3</v>
      </c>
      <c r="E50" s="101">
        <f t="shared" si="6"/>
        <v>25.169529278691869</v>
      </c>
      <c r="F50" s="102">
        <f t="shared" si="7"/>
        <v>32.063094622537413</v>
      </c>
      <c r="G50" s="103">
        <f t="shared" si="8"/>
        <v>19040.00712218101</v>
      </c>
      <c r="H50" s="103">
        <f t="shared" si="1"/>
        <v>5287.3004359916213</v>
      </c>
      <c r="I50" s="103">
        <f t="shared" si="2"/>
        <v>4891.4597616393085</v>
      </c>
      <c r="J50" s="101">
        <f t="shared" si="3"/>
        <v>1053.4205493743009</v>
      </c>
      <c r="K50" s="101">
        <f t="shared" si="4"/>
        <v>125.1836659981344</v>
      </c>
      <c r="L50" s="101">
        <f t="shared" si="5"/>
        <v>5.7318943203796087</v>
      </c>
      <c r="M50" s="104">
        <f t="shared" si="9"/>
        <v>32.854612500000016</v>
      </c>
      <c r="N50" s="104" t="s">
        <v>254</v>
      </c>
      <c r="P50" s="97"/>
    </row>
    <row r="51" spans="1:16" x14ac:dyDescent="0.3">
      <c r="A51" s="98" t="str">
        <f t="shared" si="0"/>
        <v>NB150X8</v>
      </c>
      <c r="B51" s="99">
        <v>150</v>
      </c>
      <c r="C51" s="100">
        <v>168.3</v>
      </c>
      <c r="D51" s="100">
        <v>8</v>
      </c>
      <c r="E51" s="101">
        <f t="shared" si="6"/>
        <v>31.625910588863864</v>
      </c>
      <c r="F51" s="102">
        <f t="shared" si="7"/>
        <v>40.287784189635495</v>
      </c>
      <c r="G51" s="103">
        <f t="shared" si="8"/>
        <v>18217.5381654712</v>
      </c>
      <c r="H51" s="103">
        <f t="shared" si="1"/>
        <v>5287.3004359916213</v>
      </c>
      <c r="I51" s="103">
        <f t="shared" si="2"/>
        <v>4784.6456114172552</v>
      </c>
      <c r="J51" s="101">
        <f t="shared" si="3"/>
        <v>1297.271183281985</v>
      </c>
      <c r="K51" s="101">
        <f t="shared" si="4"/>
        <v>154.16175677741947</v>
      </c>
      <c r="L51" s="101">
        <f t="shared" si="5"/>
        <v>5.6745142963957731</v>
      </c>
      <c r="M51" s="104">
        <f t="shared" si="9"/>
        <v>32.200112500000017</v>
      </c>
      <c r="N51" s="104" t="s">
        <v>254</v>
      </c>
      <c r="P51" s="97"/>
    </row>
    <row r="52" spans="1:16" ht="15" thickBot="1" x14ac:dyDescent="0.35">
      <c r="A52" s="105" t="str">
        <f t="shared" si="0"/>
        <v>NB150X10</v>
      </c>
      <c r="B52" s="106">
        <v>150</v>
      </c>
      <c r="C52" s="107">
        <v>168.3</v>
      </c>
      <c r="D52" s="107">
        <v>10</v>
      </c>
      <c r="E52" s="108">
        <f t="shared" si="6"/>
        <v>39.039158189466249</v>
      </c>
      <c r="F52" s="109">
        <f t="shared" si="7"/>
        <v>49.731411706326426</v>
      </c>
      <c r="G52" s="110">
        <f t="shared" si="8"/>
        <v>17273.17541380211</v>
      </c>
      <c r="H52" s="110">
        <f t="shared" si="1"/>
        <v>5287.3004359916213</v>
      </c>
      <c r="I52" s="110">
        <f t="shared" si="2"/>
        <v>4658.9819052736639</v>
      </c>
      <c r="J52" s="108">
        <f t="shared" si="3"/>
        <v>1563.9838958302241</v>
      </c>
      <c r="K52" s="108">
        <f t="shared" si="4"/>
        <v>185.85667211292025</v>
      </c>
      <c r="L52" s="108">
        <f t="shared" si="5"/>
        <v>5.6079062492163692</v>
      </c>
      <c r="M52" s="111">
        <f t="shared" si="9"/>
        <v>31.448612500000007</v>
      </c>
      <c r="N52" s="111" t="s">
        <v>254</v>
      </c>
      <c r="P52" s="97"/>
    </row>
    <row r="53" spans="1:16" x14ac:dyDescent="0.3">
      <c r="A53" s="90" t="str">
        <f t="shared" si="0"/>
        <v>NB175X4.8</v>
      </c>
      <c r="B53" s="91">
        <v>175</v>
      </c>
      <c r="C53" s="92">
        <v>193.7</v>
      </c>
      <c r="D53" s="92">
        <v>4.8</v>
      </c>
      <c r="E53" s="93">
        <f t="shared" si="6"/>
        <v>22.361077393274041</v>
      </c>
      <c r="F53" s="94">
        <f t="shared" si="7"/>
        <v>28.485448908629351</v>
      </c>
      <c r="G53" s="95">
        <f t="shared" si="8"/>
        <v>26619.350726378667</v>
      </c>
      <c r="H53" s="95">
        <f t="shared" si="1"/>
        <v>6085.264970003429</v>
      </c>
      <c r="I53" s="95">
        <f t="shared" si="2"/>
        <v>5783.6720752588089</v>
      </c>
      <c r="J53" s="93">
        <f t="shared" si="3"/>
        <v>1271.3857001171832</v>
      </c>
      <c r="K53" s="93">
        <f t="shared" si="4"/>
        <v>131.27369128726724</v>
      </c>
      <c r="L53" s="93">
        <f t="shared" si="5"/>
        <v>6.6807793332814098</v>
      </c>
      <c r="M53" s="96">
        <f t="shared" si="9"/>
        <v>44.6328125</v>
      </c>
      <c r="N53" s="96" t="s">
        <v>254</v>
      </c>
      <c r="P53" s="97"/>
    </row>
    <row r="54" spans="1:16" x14ac:dyDescent="0.3">
      <c r="A54" s="98" t="str">
        <f t="shared" si="0"/>
        <v>NB175X5.4</v>
      </c>
      <c r="B54" s="99">
        <v>175</v>
      </c>
      <c r="C54" s="100">
        <v>193.7</v>
      </c>
      <c r="D54" s="100">
        <v>5.4</v>
      </c>
      <c r="E54" s="101">
        <f t="shared" si="6"/>
        <v>25.07630879988195</v>
      </c>
      <c r="F54" s="102">
        <f t="shared" si="7"/>
        <v>31.944342420231784</v>
      </c>
      <c r="G54" s="103">
        <f t="shared" si="8"/>
        <v>26273.461375218423</v>
      </c>
      <c r="H54" s="103">
        <f t="shared" si="1"/>
        <v>6085.264970003429</v>
      </c>
      <c r="I54" s="103">
        <f t="shared" si="2"/>
        <v>5745.9729634157302</v>
      </c>
      <c r="J54" s="101">
        <f t="shared" si="3"/>
        <v>1416.9731654268317</v>
      </c>
      <c r="K54" s="101">
        <f t="shared" si="4"/>
        <v>146.30595409673018</v>
      </c>
      <c r="L54" s="101">
        <f t="shared" si="5"/>
        <v>6.6601473332051722</v>
      </c>
      <c r="M54" s="104">
        <f t="shared" si="9"/>
        <v>44.357562499999965</v>
      </c>
      <c r="N54" s="104" t="s">
        <v>254</v>
      </c>
      <c r="P54" s="97"/>
    </row>
    <row r="55" spans="1:16" x14ac:dyDescent="0.3">
      <c r="A55" s="98" t="str">
        <f t="shared" si="0"/>
        <v>NB175X5.9</v>
      </c>
      <c r="B55" s="99">
        <v>175</v>
      </c>
      <c r="C55" s="100">
        <v>193.7</v>
      </c>
      <c r="D55" s="100">
        <v>5.9</v>
      </c>
      <c r="E55" s="101">
        <f t="shared" si="6"/>
        <v>27.32543781243993</v>
      </c>
      <c r="F55" s="102">
        <f t="shared" si="7"/>
        <v>34.80947492030564</v>
      </c>
      <c r="G55" s="103">
        <f t="shared" si="8"/>
        <v>25986.948125211038</v>
      </c>
      <c r="H55" s="103">
        <f t="shared" si="1"/>
        <v>6085.264970003429</v>
      </c>
      <c r="I55" s="103">
        <f t="shared" si="2"/>
        <v>5714.5570368798326</v>
      </c>
      <c r="J55" s="101">
        <f t="shared" si="3"/>
        <v>1536.1268990878098</v>
      </c>
      <c r="K55" s="101">
        <f t="shared" si="4"/>
        <v>158.60886929146204</v>
      </c>
      <c r="L55" s="101">
        <f t="shared" si="5"/>
        <v>6.6430085428215415</v>
      </c>
      <c r="M55" s="104">
        <f t="shared" si="9"/>
        <v>44.129562499999977</v>
      </c>
      <c r="N55" s="104" t="s">
        <v>254</v>
      </c>
      <c r="P55" s="97"/>
    </row>
    <row r="56" spans="1:16" x14ac:dyDescent="0.3">
      <c r="A56" s="98" t="str">
        <f t="shared" si="0"/>
        <v>NB175X6.3</v>
      </c>
      <c r="B56" s="99">
        <v>175</v>
      </c>
      <c r="C56" s="100">
        <v>193.7</v>
      </c>
      <c r="D56" s="100">
        <v>6.3</v>
      </c>
      <c r="E56" s="101">
        <f t="shared" si="6"/>
        <v>29.115862881647249</v>
      </c>
      <c r="F56" s="102">
        <f t="shared" si="7"/>
        <v>37.090271186811783</v>
      </c>
      <c r="G56" s="103">
        <f t="shared" si="8"/>
        <v>25758.868498560423</v>
      </c>
      <c r="H56" s="103">
        <f t="shared" si="1"/>
        <v>6085.264970003429</v>
      </c>
      <c r="I56" s="103">
        <f t="shared" si="2"/>
        <v>5689.4242956511152</v>
      </c>
      <c r="J56" s="101">
        <f t="shared" si="3"/>
        <v>1630.0455562599523</v>
      </c>
      <c r="K56" s="101">
        <f t="shared" si="4"/>
        <v>168.3062009561128</v>
      </c>
      <c r="L56" s="101">
        <f t="shared" si="5"/>
        <v>6.6293334883681911</v>
      </c>
      <c r="M56" s="104">
        <f t="shared" si="9"/>
        <v>43.94806249999997</v>
      </c>
      <c r="N56" s="104" t="s">
        <v>254</v>
      </c>
      <c r="P56" s="97"/>
    </row>
    <row r="57" spans="1:16" x14ac:dyDescent="0.3">
      <c r="A57" s="98" t="str">
        <f t="shared" si="0"/>
        <v>NB175X8</v>
      </c>
      <c r="B57" s="99">
        <v>175</v>
      </c>
      <c r="C57" s="100">
        <v>193.7</v>
      </c>
      <c r="D57" s="100">
        <v>8</v>
      </c>
      <c r="E57" s="101">
        <f t="shared" si="6"/>
        <v>36.637127862458009</v>
      </c>
      <c r="F57" s="102">
        <f t="shared" si="7"/>
        <v>46.671500461729948</v>
      </c>
      <c r="G57" s="103">
        <f t="shared" si="8"/>
        <v>24800.745571068608</v>
      </c>
      <c r="H57" s="103">
        <f t="shared" si="1"/>
        <v>6085.264970003429</v>
      </c>
      <c r="I57" s="103">
        <f t="shared" si="2"/>
        <v>5582.610145429062</v>
      </c>
      <c r="J57" s="101">
        <f t="shared" si="3"/>
        <v>2015.5373337338399</v>
      </c>
      <c r="K57" s="101">
        <f t="shared" si="4"/>
        <v>208.10917230086113</v>
      </c>
      <c r="L57" s="101">
        <f t="shared" si="5"/>
        <v>6.5715761047103447</v>
      </c>
      <c r="M57" s="104">
        <f t="shared" si="9"/>
        <v>43.185612499999991</v>
      </c>
      <c r="N57" s="104" t="s">
        <v>254</v>
      </c>
      <c r="P57" s="97"/>
    </row>
    <row r="58" spans="1:16" x14ac:dyDescent="0.3">
      <c r="A58" s="98" t="str">
        <f t="shared" si="0"/>
        <v>NB175X10</v>
      </c>
      <c r="B58" s="99">
        <v>175</v>
      </c>
      <c r="C58" s="100">
        <v>193.7</v>
      </c>
      <c r="D58" s="100">
        <v>10</v>
      </c>
      <c r="E58" s="101">
        <f t="shared" si="6"/>
        <v>45.303179781458937</v>
      </c>
      <c r="F58" s="102">
        <f t="shared" si="7"/>
        <v>57.711057046444502</v>
      </c>
      <c r="G58" s="103">
        <f t="shared" si="8"/>
        <v>23696.789912597153</v>
      </c>
      <c r="H58" s="103">
        <f t="shared" si="1"/>
        <v>6085.264970003429</v>
      </c>
      <c r="I58" s="103">
        <f t="shared" si="2"/>
        <v>5456.9464392854707</v>
      </c>
      <c r="J58" s="101">
        <f t="shared" si="3"/>
        <v>2441.5881829578439</v>
      </c>
      <c r="K58" s="101">
        <f t="shared" si="4"/>
        <v>252.09996726461995</v>
      </c>
      <c r="L58" s="101">
        <f t="shared" si="5"/>
        <v>6.504391785555355</v>
      </c>
      <c r="M58" s="104">
        <f t="shared" si="9"/>
        <v>42.307112499999981</v>
      </c>
      <c r="N58" s="104" t="s">
        <v>254</v>
      </c>
      <c r="P58" s="97"/>
    </row>
    <row r="59" spans="1:16" ht="15" thickBot="1" x14ac:dyDescent="0.35">
      <c r="A59" s="105" t="str">
        <f t="shared" si="0"/>
        <v>NB175X12</v>
      </c>
      <c r="B59" s="106">
        <v>175</v>
      </c>
      <c r="C59" s="107">
        <v>193.7</v>
      </c>
      <c r="D59" s="107">
        <v>12</v>
      </c>
      <c r="E59" s="108">
        <f t="shared" si="6"/>
        <v>53.771939681814402</v>
      </c>
      <c r="F59" s="109">
        <f t="shared" si="7"/>
        <v>68.499286218871845</v>
      </c>
      <c r="G59" s="110">
        <f t="shared" si="8"/>
        <v>22617.966995354418</v>
      </c>
      <c r="H59" s="110">
        <f t="shared" si="1"/>
        <v>6085.264970003429</v>
      </c>
      <c r="I59" s="110">
        <f t="shared" si="2"/>
        <v>5331.2827331418785</v>
      </c>
      <c r="J59" s="108">
        <f t="shared" si="3"/>
        <v>2839.2003710126082</v>
      </c>
      <c r="K59" s="108">
        <f t="shared" si="4"/>
        <v>293.15440072406903</v>
      </c>
      <c r="L59" s="108">
        <f t="shared" si="5"/>
        <v>6.4380596844080271</v>
      </c>
      <c r="M59" s="111">
        <f t="shared" si="9"/>
        <v>41.448612499999989</v>
      </c>
      <c r="N59" s="111" t="s">
        <v>254</v>
      </c>
      <c r="P59" s="97"/>
    </row>
    <row r="60" spans="1:16" x14ac:dyDescent="0.3">
      <c r="A60" s="90" t="str">
        <f t="shared" si="0"/>
        <v>NB200X4.8</v>
      </c>
      <c r="B60" s="91">
        <v>200</v>
      </c>
      <c r="C60" s="92">
        <v>219.1</v>
      </c>
      <c r="D60" s="92">
        <v>4.8</v>
      </c>
      <c r="E60" s="93">
        <f t="shared" si="6"/>
        <v>25.367807757430537</v>
      </c>
      <c r="F60" s="94">
        <f t="shared" si="7"/>
        <v>32.315678671886033</v>
      </c>
      <c r="G60" s="95">
        <f t="shared" si="8"/>
        <v>34471.321741054853</v>
      </c>
      <c r="H60" s="95">
        <f t="shared" si="1"/>
        <v>6883.2295040152358</v>
      </c>
      <c r="I60" s="95">
        <f t="shared" si="2"/>
        <v>6581.6366092706166</v>
      </c>
      <c r="J60" s="93">
        <f t="shared" si="3"/>
        <v>1856.0320190585546</v>
      </c>
      <c r="K60" s="93">
        <f t="shared" si="4"/>
        <v>169.42327878215926</v>
      </c>
      <c r="L60" s="93">
        <f t="shared" si="5"/>
        <v>7.578549498419866</v>
      </c>
      <c r="M60" s="96">
        <f t="shared" si="9"/>
        <v>57.434412500000001</v>
      </c>
      <c r="N60" s="96" t="s">
        <v>83</v>
      </c>
      <c r="P60" s="97"/>
    </row>
    <row r="61" spans="1:16" x14ac:dyDescent="0.3">
      <c r="A61" s="98" t="str">
        <f t="shared" si="0"/>
        <v>NB200X5.6</v>
      </c>
      <c r="B61" s="99">
        <v>200</v>
      </c>
      <c r="C61" s="100">
        <v>219.1</v>
      </c>
      <c r="D61" s="100">
        <v>5.6</v>
      </c>
      <c r="E61" s="101">
        <f t="shared" si="6"/>
        <v>29.48529218656082</v>
      </c>
      <c r="F61" s="102">
        <f t="shared" si="7"/>
        <v>37.560881766319518</v>
      </c>
      <c r="G61" s="103">
        <f t="shared" si="8"/>
        <v>33946.801431611508</v>
      </c>
      <c r="H61" s="103">
        <f t="shared" si="1"/>
        <v>6883.2295040152358</v>
      </c>
      <c r="I61" s="103">
        <f t="shared" si="2"/>
        <v>6531.371126813181</v>
      </c>
      <c r="J61" s="101">
        <f t="shared" si="3"/>
        <v>2141.6092651812623</v>
      </c>
      <c r="K61" s="101">
        <f t="shared" si="4"/>
        <v>195.49148929085007</v>
      </c>
      <c r="L61" s="101">
        <f t="shared" si="5"/>
        <v>7.5509610315508855</v>
      </c>
      <c r="M61" s="104">
        <f t="shared" si="9"/>
        <v>57.017012500000014</v>
      </c>
      <c r="N61" s="104" t="s">
        <v>254</v>
      </c>
      <c r="P61" s="97"/>
    </row>
    <row r="62" spans="1:16" x14ac:dyDescent="0.3">
      <c r="A62" s="98" t="str">
        <f t="shared" si="0"/>
        <v>NB200X5.9</v>
      </c>
      <c r="B62" s="99">
        <v>200</v>
      </c>
      <c r="C62" s="100">
        <v>219.1</v>
      </c>
      <c r="D62" s="100">
        <v>5.9</v>
      </c>
      <c r="E62" s="101">
        <f t="shared" si="6"/>
        <v>31.021210551715626</v>
      </c>
      <c r="F62" s="102">
        <f t="shared" si="7"/>
        <v>39.517465670975319</v>
      </c>
      <c r="G62" s="103">
        <f t="shared" si="8"/>
        <v>33751.143041145922</v>
      </c>
      <c r="H62" s="103">
        <f t="shared" si="1"/>
        <v>6883.2295040152358</v>
      </c>
      <c r="I62" s="103">
        <f t="shared" si="2"/>
        <v>6512.5215708916403</v>
      </c>
      <c r="J62" s="101">
        <f t="shared" si="3"/>
        <v>2247.0149647253497</v>
      </c>
      <c r="K62" s="101">
        <f t="shared" si="4"/>
        <v>205.11318710409401</v>
      </c>
      <c r="L62" s="101">
        <f t="shared" si="5"/>
        <v>7.5406440374811483</v>
      </c>
      <c r="M62" s="104">
        <f t="shared" si="9"/>
        <v>56.861312499999997</v>
      </c>
      <c r="N62" s="104" t="s">
        <v>254</v>
      </c>
      <c r="P62" s="97"/>
    </row>
    <row r="63" spans="1:16" x14ac:dyDescent="0.3">
      <c r="A63" s="98" t="str">
        <f t="shared" si="0"/>
        <v>NB200X6.3</v>
      </c>
      <c r="B63" s="99">
        <v>200</v>
      </c>
      <c r="C63" s="100">
        <v>219.1</v>
      </c>
      <c r="D63" s="100">
        <v>6.3</v>
      </c>
      <c r="E63" s="101">
        <f t="shared" si="6"/>
        <v>33.062196484602651</v>
      </c>
      <c r="F63" s="102">
        <f t="shared" si="7"/>
        <v>42.117447751086182</v>
      </c>
      <c r="G63" s="103">
        <f t="shared" si="8"/>
        <v>33491.144833134837</v>
      </c>
      <c r="H63" s="103">
        <f t="shared" si="1"/>
        <v>6883.2295040152358</v>
      </c>
      <c r="I63" s="103">
        <f t="shared" si="2"/>
        <v>6487.3888296629229</v>
      </c>
      <c r="J63" s="101">
        <f t="shared" si="3"/>
        <v>2386.139258337234</v>
      </c>
      <c r="K63" s="101">
        <f t="shared" si="4"/>
        <v>217.81280313438921</v>
      </c>
      <c r="L63" s="101">
        <f t="shared" si="5"/>
        <v>7.5269125476519259</v>
      </c>
      <c r="M63" s="104">
        <f t="shared" si="9"/>
        <v>56.654412500000007</v>
      </c>
      <c r="N63" s="104" t="s">
        <v>254</v>
      </c>
      <c r="P63" s="97"/>
    </row>
    <row r="64" spans="1:16" x14ac:dyDescent="0.3">
      <c r="A64" s="98" t="str">
        <f t="shared" si="0"/>
        <v>NB200X8</v>
      </c>
      <c r="B64" s="99">
        <v>200</v>
      </c>
      <c r="C64" s="100">
        <v>219.1</v>
      </c>
      <c r="D64" s="100">
        <v>8</v>
      </c>
      <c r="E64" s="101">
        <f t="shared" si="6"/>
        <v>41.648345136052157</v>
      </c>
      <c r="F64" s="102">
        <f t="shared" si="7"/>
        <v>53.055216733824402</v>
      </c>
      <c r="G64" s="103">
        <f t="shared" si="8"/>
        <v>32397.367934861017</v>
      </c>
      <c r="H64" s="103">
        <f t="shared" si="1"/>
        <v>6883.2295040152358</v>
      </c>
      <c r="I64" s="103">
        <f t="shared" si="2"/>
        <v>6380.5746794408697</v>
      </c>
      <c r="J64" s="101">
        <f t="shared" si="3"/>
        <v>2959.63287346987</v>
      </c>
      <c r="K64" s="101">
        <f t="shared" si="4"/>
        <v>270.16274518209673</v>
      </c>
      <c r="L64" s="101">
        <f t="shared" si="5"/>
        <v>7.468869559712501</v>
      </c>
      <c r="M64" s="104">
        <f t="shared" si="9"/>
        <v>55.78401250000001</v>
      </c>
      <c r="N64" s="104" t="s">
        <v>83</v>
      </c>
      <c r="P64" s="97"/>
    </row>
    <row r="65" spans="1:16" x14ac:dyDescent="0.3">
      <c r="A65" s="98" t="str">
        <f t="shared" si="0"/>
        <v>NB200X10</v>
      </c>
      <c r="B65" s="99">
        <v>200</v>
      </c>
      <c r="C65" s="100">
        <v>219.1</v>
      </c>
      <c r="D65" s="100">
        <v>10</v>
      </c>
      <c r="E65" s="101">
        <f t="shared" si="6"/>
        <v>51.567201373451624</v>
      </c>
      <c r="F65" s="102">
        <f t="shared" si="7"/>
        <v>65.690702386562577</v>
      </c>
      <c r="G65" s="103">
        <f t="shared" si="8"/>
        <v>31133.8193695872</v>
      </c>
      <c r="H65" s="103">
        <f t="shared" si="1"/>
        <v>6883.2295040152358</v>
      </c>
      <c r="I65" s="103">
        <f t="shared" si="2"/>
        <v>6254.9109732972784</v>
      </c>
      <c r="J65" s="101">
        <f t="shared" si="3"/>
        <v>3598.4389618160976</v>
      </c>
      <c r="K65" s="101">
        <f t="shared" si="4"/>
        <v>328.474574332825</v>
      </c>
      <c r="L65" s="101">
        <f t="shared" si="5"/>
        <v>7.4012507388954196</v>
      </c>
      <c r="M65" s="104">
        <f t="shared" si="9"/>
        <v>54.778512499999998</v>
      </c>
      <c r="N65" s="104" t="s">
        <v>83</v>
      </c>
      <c r="P65" s="97"/>
    </row>
    <row r="66" spans="1:16" ht="15" thickBot="1" x14ac:dyDescent="0.35">
      <c r="A66" s="105" t="str">
        <f t="shared" ref="A66:A82" si="10">"NB"&amp;B66&amp;"X"&amp;D66</f>
        <v>NB200X12</v>
      </c>
      <c r="B66" s="106">
        <v>200</v>
      </c>
      <c r="C66" s="107">
        <v>219.1</v>
      </c>
      <c r="D66" s="107">
        <v>12</v>
      </c>
      <c r="E66" s="108">
        <f t="shared" si="6"/>
        <v>61.28876559220565</v>
      </c>
      <c r="F66" s="109">
        <f t="shared" si="7"/>
        <v>78.074860627013564</v>
      </c>
      <c r="G66" s="110">
        <f t="shared" si="8"/>
        <v>29895.4035455421</v>
      </c>
      <c r="H66" s="110">
        <f t="shared" ref="H66:H82" si="11">PI()*C66*10</f>
        <v>6883.2295040152358</v>
      </c>
      <c r="I66" s="110">
        <f t="shared" ref="I66:I82" si="12">PI()*(C66-2*D66)*10</f>
        <v>6129.2472671536862</v>
      </c>
      <c r="J66" s="108">
        <f t="shared" ref="J66:J82" si="13">PI()/64*(C66^4-(C66-2*D66)^4)/10^4</f>
        <v>4199.8819536446981</v>
      </c>
      <c r="K66" s="108">
        <f t="shared" ref="K66:K82" si="14">PI()/32*(C66^4-(C66-2*D66)^4)/C66/10^3</f>
        <v>383.37580590093091</v>
      </c>
      <c r="L66" s="108">
        <f t="shared" ref="L66:L82" si="15">SQRT(J66/F66)</f>
        <v>7.3343719908387515</v>
      </c>
      <c r="M66" s="111">
        <f t="shared" si="9"/>
        <v>53.793012499999989</v>
      </c>
      <c r="N66" s="111" t="s">
        <v>254</v>
      </c>
      <c r="P66" s="97"/>
    </row>
    <row r="67" spans="1:16" x14ac:dyDescent="0.3">
      <c r="A67" s="90" t="str">
        <f t="shared" si="10"/>
        <v>NB225X5.9</v>
      </c>
      <c r="B67" s="91">
        <v>225</v>
      </c>
      <c r="C67" s="92">
        <v>244.5</v>
      </c>
      <c r="D67" s="92">
        <v>5.9</v>
      </c>
      <c r="E67" s="93">
        <f t="shared" ref="E67:E82" si="16">F67*7850/10^4</f>
        <v>34.71698329099133</v>
      </c>
      <c r="F67" s="94">
        <f t="shared" ref="F67:F82" si="17">PI()/4*(C67^2-(C67-2*D67)^2)/10^2</f>
        <v>44.225456421645006</v>
      </c>
      <c r="G67" s="95">
        <f t="shared" ref="G67:G82" si="18">PI()/4*((C67-2*D67)^2)</f>
        <v>42528.752915275807</v>
      </c>
      <c r="H67" s="95">
        <f t="shared" si="11"/>
        <v>7681.1940380270435</v>
      </c>
      <c r="I67" s="95">
        <f t="shared" si="12"/>
        <v>7310.486104903448</v>
      </c>
      <c r="J67" s="93">
        <f t="shared" si="13"/>
        <v>3149.1161915050379</v>
      </c>
      <c r="K67" s="93">
        <f t="shared" si="14"/>
        <v>257.59641648302971</v>
      </c>
      <c r="L67" s="93">
        <f t="shared" si="15"/>
        <v>8.4383625485042995</v>
      </c>
      <c r="M67" s="96">
        <f t="shared" ref="M67:M82" si="19">L67^2</f>
        <v>71.20596249999997</v>
      </c>
      <c r="N67" s="96" t="s">
        <v>254</v>
      </c>
      <c r="P67" s="97"/>
    </row>
    <row r="68" spans="1:16" x14ac:dyDescent="0.3">
      <c r="A68" s="98" t="str">
        <f t="shared" si="10"/>
        <v>NB225X6.3</v>
      </c>
      <c r="B68" s="99">
        <v>225</v>
      </c>
      <c r="C68" s="100">
        <v>244.5</v>
      </c>
      <c r="D68" s="100">
        <v>6.3</v>
      </c>
      <c r="E68" s="101">
        <f t="shared" si="16"/>
        <v>37.008530087558064</v>
      </c>
      <c r="F68" s="102">
        <f t="shared" si="17"/>
        <v>47.144624315360588</v>
      </c>
      <c r="G68" s="103">
        <f t="shared" si="18"/>
        <v>42236.83612590425</v>
      </c>
      <c r="H68" s="103">
        <f t="shared" si="11"/>
        <v>7681.1940380270435</v>
      </c>
      <c r="I68" s="103">
        <f t="shared" si="12"/>
        <v>7285.3533636747306</v>
      </c>
      <c r="J68" s="101">
        <f t="shared" si="13"/>
        <v>3346.0266548476966</v>
      </c>
      <c r="K68" s="101">
        <f t="shared" si="14"/>
        <v>273.70361184848235</v>
      </c>
      <c r="L68" s="101">
        <f t="shared" si="15"/>
        <v>8.4245867851189011</v>
      </c>
      <c r="M68" s="104">
        <f t="shared" si="19"/>
        <v>70.973662500000017</v>
      </c>
      <c r="N68" s="104" t="s">
        <v>254</v>
      </c>
      <c r="P68" s="97"/>
    </row>
    <row r="69" spans="1:16" x14ac:dyDescent="0.3">
      <c r="A69" s="98" t="str">
        <f t="shared" si="10"/>
        <v>NB225X8</v>
      </c>
      <c r="B69" s="99">
        <v>225</v>
      </c>
      <c r="C69" s="100">
        <v>244.5</v>
      </c>
      <c r="D69" s="100">
        <v>8</v>
      </c>
      <c r="E69" s="101">
        <f t="shared" si="16"/>
        <v>46.659562409646334</v>
      </c>
      <c r="F69" s="102">
        <f t="shared" si="17"/>
        <v>59.438933005918891</v>
      </c>
      <c r="G69" s="103">
        <f t="shared" si="18"/>
        <v>41007.405256848419</v>
      </c>
      <c r="H69" s="103">
        <f t="shared" si="11"/>
        <v>7681.1940380270435</v>
      </c>
      <c r="I69" s="103">
        <f t="shared" si="12"/>
        <v>7178.5392134526774</v>
      </c>
      <c r="J69" s="101">
        <f t="shared" si="13"/>
        <v>4160.4466904158571</v>
      </c>
      <c r="K69" s="101">
        <f t="shared" si="14"/>
        <v>340.32283766182877</v>
      </c>
      <c r="L69" s="101">
        <f t="shared" si="15"/>
        <v>8.3663201289455813</v>
      </c>
      <c r="M69" s="104">
        <f t="shared" si="19"/>
        <v>69.995312500000011</v>
      </c>
      <c r="N69" s="104" t="s">
        <v>254</v>
      </c>
      <c r="P69" s="97"/>
    </row>
    <row r="70" spans="1:16" ht="15" thickBot="1" x14ac:dyDescent="0.35">
      <c r="A70" s="105" t="str">
        <f t="shared" si="10"/>
        <v>NB225X10</v>
      </c>
      <c r="B70" s="106">
        <v>225</v>
      </c>
      <c r="C70" s="107">
        <v>244.5</v>
      </c>
      <c r="D70" s="107">
        <v>10</v>
      </c>
      <c r="E70" s="108">
        <f t="shared" si="16"/>
        <v>57.831222965444312</v>
      </c>
      <c r="F70" s="109">
        <f t="shared" si="17"/>
        <v>73.670347726680646</v>
      </c>
      <c r="G70" s="110">
        <f t="shared" si="18"/>
        <v>39584.263784772244</v>
      </c>
      <c r="H70" s="110">
        <f t="shared" si="11"/>
        <v>7681.1940380270435</v>
      </c>
      <c r="I70" s="110">
        <f t="shared" si="12"/>
        <v>7052.8755073090861</v>
      </c>
      <c r="J70" s="108">
        <f t="shared" si="13"/>
        <v>5073.1473423122106</v>
      </c>
      <c r="K70" s="108">
        <f t="shared" si="14"/>
        <v>414.9813776942504</v>
      </c>
      <c r="L70" s="108">
        <f t="shared" si="15"/>
        <v>8.2983620371733604</v>
      </c>
      <c r="M70" s="111">
        <f t="shared" si="19"/>
        <v>68.862812500000004</v>
      </c>
      <c r="N70" s="111" t="s">
        <v>254</v>
      </c>
      <c r="P70" s="97"/>
    </row>
    <row r="71" spans="1:16" x14ac:dyDescent="0.3">
      <c r="A71" s="90" t="str">
        <f t="shared" si="10"/>
        <v>NB250X5.9</v>
      </c>
      <c r="B71" s="91">
        <v>250</v>
      </c>
      <c r="C71" s="92">
        <v>273</v>
      </c>
      <c r="D71" s="92">
        <v>5.9</v>
      </c>
      <c r="E71" s="93">
        <f t="shared" si="16"/>
        <v>38.863814907895183</v>
      </c>
      <c r="F71" s="94">
        <f t="shared" si="17"/>
        <v>49.508044468656287</v>
      </c>
      <c r="G71" s="95">
        <f t="shared" si="18"/>
        <v>53584.135272982792</v>
      </c>
      <c r="H71" s="95">
        <f t="shared" si="11"/>
        <v>8576.547944300135</v>
      </c>
      <c r="I71" s="95">
        <f t="shared" si="12"/>
        <v>8205.8400111765386</v>
      </c>
      <c r="J71" s="93">
        <f t="shared" si="13"/>
        <v>4417.1832272613265</v>
      </c>
      <c r="K71" s="93">
        <f t="shared" si="14"/>
        <v>323.60316683233162</v>
      </c>
      <c r="L71" s="93">
        <f t="shared" si="15"/>
        <v>9.4457146368075264</v>
      </c>
      <c r="M71" s="96">
        <f t="shared" si="19"/>
        <v>89.221524999999943</v>
      </c>
      <c r="N71" s="96" t="s">
        <v>254</v>
      </c>
      <c r="P71" s="97"/>
    </row>
    <row r="72" spans="1:16" x14ac:dyDescent="0.3">
      <c r="A72" s="98" t="str">
        <f t="shared" si="10"/>
        <v>NB250X6.3</v>
      </c>
      <c r="B72" s="99">
        <v>250</v>
      </c>
      <c r="C72" s="100">
        <v>273</v>
      </c>
      <c r="D72" s="100">
        <v>6.3</v>
      </c>
      <c r="E72" s="101">
        <f t="shared" si="16"/>
        <v>41.436502831031703</v>
      </c>
      <c r="F72" s="102">
        <f t="shared" si="17"/>
        <v>52.78535392488115</v>
      </c>
      <c r="G72" s="103">
        <f t="shared" si="18"/>
        <v>53256.404327360309</v>
      </c>
      <c r="H72" s="103">
        <f t="shared" si="11"/>
        <v>8576.547944300135</v>
      </c>
      <c r="I72" s="103">
        <f t="shared" si="12"/>
        <v>8180.7072699478204</v>
      </c>
      <c r="J72" s="101">
        <f t="shared" si="13"/>
        <v>4695.8233545390203</v>
      </c>
      <c r="K72" s="101">
        <f t="shared" si="14"/>
        <v>344.01636296989159</v>
      </c>
      <c r="L72" s="101">
        <f t="shared" si="15"/>
        <v>9.4318993315238444</v>
      </c>
      <c r="M72" s="104">
        <f t="shared" si="19"/>
        <v>88.96072499999994</v>
      </c>
      <c r="N72" s="104" t="s">
        <v>254</v>
      </c>
      <c r="P72" s="97"/>
    </row>
    <row r="73" spans="1:16" x14ac:dyDescent="0.3">
      <c r="A73" s="98" t="str">
        <f t="shared" si="10"/>
        <v>NB250X8</v>
      </c>
      <c r="B73" s="99">
        <v>250</v>
      </c>
      <c r="C73" s="100">
        <v>273</v>
      </c>
      <c r="D73" s="100">
        <v>8</v>
      </c>
      <c r="E73" s="101">
        <f t="shared" si="16"/>
        <v>52.282384941041343</v>
      </c>
      <c r="F73" s="102">
        <f t="shared" si="17"/>
        <v>66.601764256103621</v>
      </c>
      <c r="G73" s="103">
        <f t="shared" si="18"/>
        <v>51874.763294238059</v>
      </c>
      <c r="H73" s="103">
        <f t="shared" si="11"/>
        <v>8576.547944300135</v>
      </c>
      <c r="I73" s="103">
        <f t="shared" si="12"/>
        <v>8073.893119725768</v>
      </c>
      <c r="J73" s="101">
        <f t="shared" si="13"/>
        <v>5851.7142597465836</v>
      </c>
      <c r="K73" s="101">
        <f t="shared" si="14"/>
        <v>428.69701536605004</v>
      </c>
      <c r="L73" s="101">
        <f t="shared" si="15"/>
        <v>9.3734332024077496</v>
      </c>
      <c r="M73" s="104">
        <f t="shared" si="19"/>
        <v>87.861249999999998</v>
      </c>
      <c r="N73" s="104" t="s">
        <v>83</v>
      </c>
      <c r="P73" s="97"/>
    </row>
    <row r="74" spans="1:16" x14ac:dyDescent="0.3">
      <c r="A74" s="98" t="str">
        <f t="shared" si="10"/>
        <v>NB250X10</v>
      </c>
      <c r="B74" s="99">
        <v>250</v>
      </c>
      <c r="C74" s="100">
        <v>273</v>
      </c>
      <c r="D74" s="100">
        <v>10</v>
      </c>
      <c r="E74" s="101">
        <f t="shared" si="16"/>
        <v>64.859751129688078</v>
      </c>
      <c r="F74" s="102">
        <f t="shared" si="17"/>
        <v>82.623886789411557</v>
      </c>
      <c r="G74" s="103">
        <f t="shared" si="18"/>
        <v>50272.551040907267</v>
      </c>
      <c r="H74" s="103">
        <f t="shared" si="11"/>
        <v>8576.547944300135</v>
      </c>
      <c r="I74" s="103">
        <f t="shared" si="12"/>
        <v>7948.2294135821767</v>
      </c>
      <c r="J74" s="101">
        <f t="shared" si="13"/>
        <v>7154.0925175196871</v>
      </c>
      <c r="K74" s="101">
        <f t="shared" si="14"/>
        <v>524.10934194283425</v>
      </c>
      <c r="L74" s="101">
        <f t="shared" si="15"/>
        <v>9.3051732923143362</v>
      </c>
      <c r="M74" s="104">
        <f t="shared" si="19"/>
        <v>86.586250000000021</v>
      </c>
      <c r="N74" s="104" t="s">
        <v>83</v>
      </c>
      <c r="P74" s="97"/>
    </row>
    <row r="75" spans="1:16" ht="15" thickBot="1" x14ac:dyDescent="0.35">
      <c r="A75" s="105" t="str">
        <f t="shared" si="10"/>
        <v>NB250X12</v>
      </c>
      <c r="B75" s="106">
        <v>250</v>
      </c>
      <c r="C75" s="107">
        <v>273</v>
      </c>
      <c r="D75" s="107">
        <v>12</v>
      </c>
      <c r="E75" s="108">
        <f t="shared" si="16"/>
        <v>77.239825299689372</v>
      </c>
      <c r="F75" s="109">
        <f t="shared" si="17"/>
        <v>98.394681910432325</v>
      </c>
      <c r="G75" s="110">
        <f t="shared" si="18"/>
        <v>48695.471528805188</v>
      </c>
      <c r="H75" s="110">
        <f t="shared" si="11"/>
        <v>8576.547944300135</v>
      </c>
      <c r="I75" s="110">
        <f t="shared" si="12"/>
        <v>7822.5657074385845</v>
      </c>
      <c r="J75" s="108">
        <f t="shared" si="13"/>
        <v>8396.1412007695781</v>
      </c>
      <c r="K75" s="108">
        <f t="shared" si="14"/>
        <v>615.10191947029875</v>
      </c>
      <c r="L75" s="108">
        <f t="shared" si="15"/>
        <v>9.2374915426212976</v>
      </c>
      <c r="M75" s="111">
        <f t="shared" si="19"/>
        <v>85.331249999999997</v>
      </c>
      <c r="N75" s="111" t="s">
        <v>254</v>
      </c>
      <c r="P75" s="97"/>
    </row>
    <row r="76" spans="1:16" x14ac:dyDescent="0.3">
      <c r="A76" s="90" t="str">
        <f t="shared" si="10"/>
        <v>NB300X6.3</v>
      </c>
      <c r="B76" s="91">
        <v>300</v>
      </c>
      <c r="C76" s="92">
        <v>323.89999999999998</v>
      </c>
      <c r="D76" s="92">
        <v>6.3</v>
      </c>
      <c r="E76" s="93">
        <f t="shared" si="16"/>
        <v>49.344706783410864</v>
      </c>
      <c r="F76" s="94">
        <f t="shared" si="17"/>
        <v>62.859499087147597</v>
      </c>
      <c r="G76" s="95">
        <f t="shared" si="18"/>
        <v>76111.121745089244</v>
      </c>
      <c r="H76" s="95">
        <f t="shared" si="11"/>
        <v>10175.618604977339</v>
      </c>
      <c r="I76" s="95">
        <f t="shared" si="12"/>
        <v>9779.777930625025</v>
      </c>
      <c r="J76" s="93">
        <f t="shared" si="13"/>
        <v>7928.8968501994577</v>
      </c>
      <c r="K76" s="93">
        <f t="shared" si="14"/>
        <v>489.58918494593752</v>
      </c>
      <c r="L76" s="93">
        <f t="shared" si="15"/>
        <v>11.231064620061627</v>
      </c>
      <c r="M76" s="96">
        <f t="shared" si="19"/>
        <v>126.13681250000002</v>
      </c>
      <c r="N76" s="96" t="s">
        <v>83</v>
      </c>
      <c r="P76" s="97"/>
    </row>
    <row r="77" spans="1:16" x14ac:dyDescent="0.3">
      <c r="A77" s="98" t="str">
        <f t="shared" si="10"/>
        <v>NB300X8</v>
      </c>
      <c r="B77" s="99">
        <v>300</v>
      </c>
      <c r="C77" s="100">
        <v>323.89999999999998</v>
      </c>
      <c r="D77" s="100">
        <v>8</v>
      </c>
      <c r="E77" s="101">
        <f t="shared" si="16"/>
        <v>62.324548690094204</v>
      </c>
      <c r="F77" s="102">
        <f t="shared" si="17"/>
        <v>79.394329541521273</v>
      </c>
      <c r="G77" s="103">
        <f t="shared" si="18"/>
        <v>74457.63869965187</v>
      </c>
      <c r="H77" s="103">
        <f t="shared" si="11"/>
        <v>10175.618604977339</v>
      </c>
      <c r="I77" s="103">
        <f t="shared" si="12"/>
        <v>9672.9637804029717</v>
      </c>
      <c r="J77" s="101">
        <f t="shared" si="13"/>
        <v>9910.0806001313485</v>
      </c>
      <c r="K77" s="101">
        <f t="shared" si="14"/>
        <v>611.92223526590612</v>
      </c>
      <c r="L77" s="101">
        <f t="shared" si="15"/>
        <v>11.172332455669229</v>
      </c>
      <c r="M77" s="104">
        <f t="shared" si="19"/>
        <v>124.82101250000004</v>
      </c>
      <c r="N77" s="104" t="s">
        <v>83</v>
      </c>
      <c r="P77" s="97"/>
    </row>
    <row r="78" spans="1:16" x14ac:dyDescent="0.3">
      <c r="A78" s="98" t="str">
        <f t="shared" si="10"/>
        <v>NB300X10</v>
      </c>
      <c r="B78" s="99">
        <v>300</v>
      </c>
      <c r="C78" s="100">
        <v>323.89999999999998</v>
      </c>
      <c r="D78" s="100">
        <v>10</v>
      </c>
      <c r="E78" s="101">
        <f t="shared" si="16"/>
        <v>77.41245581600414</v>
      </c>
      <c r="F78" s="102">
        <f t="shared" si="17"/>
        <v>98.614593396183608</v>
      </c>
      <c r="G78" s="103">
        <f t="shared" si="18"/>
        <v>72535.612314185637</v>
      </c>
      <c r="H78" s="103">
        <f t="shared" si="11"/>
        <v>10175.618604977339</v>
      </c>
      <c r="I78" s="103">
        <f t="shared" si="12"/>
        <v>9547.3000742593813</v>
      </c>
      <c r="J78" s="101">
        <f t="shared" si="13"/>
        <v>12158.342374387992</v>
      </c>
      <c r="K78" s="101">
        <f t="shared" si="14"/>
        <v>750.74667331818409</v>
      </c>
      <c r="L78" s="101">
        <f t="shared" si="15"/>
        <v>11.1036711271543</v>
      </c>
      <c r="M78" s="104">
        <f t="shared" si="19"/>
        <v>123.29151250000004</v>
      </c>
      <c r="N78" s="104" t="s">
        <v>83</v>
      </c>
      <c r="P78" s="97"/>
    </row>
    <row r="79" spans="1:16" ht="15" thickBot="1" x14ac:dyDescent="0.35">
      <c r="A79" s="105" t="str">
        <f t="shared" si="10"/>
        <v>NB300X12</v>
      </c>
      <c r="B79" s="106">
        <v>300</v>
      </c>
      <c r="C79" s="107">
        <v>323.89999999999998</v>
      </c>
      <c r="D79" s="107">
        <v>12</v>
      </c>
      <c r="E79" s="108">
        <f t="shared" si="16"/>
        <v>92.303070923268706</v>
      </c>
      <c r="F79" s="109">
        <f t="shared" si="17"/>
        <v>117.58352983855886</v>
      </c>
      <c r="G79" s="110">
        <f t="shared" si="18"/>
        <v>70638.71866994811</v>
      </c>
      <c r="H79" s="110">
        <f t="shared" si="11"/>
        <v>10175.618604977339</v>
      </c>
      <c r="I79" s="110">
        <f t="shared" si="12"/>
        <v>9421.6363681157891</v>
      </c>
      <c r="J79" s="108">
        <f t="shared" si="13"/>
        <v>14319.558900593498</v>
      </c>
      <c r="K79" s="108">
        <f t="shared" si="14"/>
        <v>884.19628901472674</v>
      </c>
      <c r="L79" s="108">
        <f t="shared" si="15"/>
        <v>11.035488774857233</v>
      </c>
      <c r="M79" s="111">
        <f t="shared" si="19"/>
        <v>121.78201250000001</v>
      </c>
      <c r="N79" s="111" t="s">
        <v>254</v>
      </c>
      <c r="P79" s="97"/>
    </row>
    <row r="80" spans="1:16" x14ac:dyDescent="0.3">
      <c r="A80" s="90" t="str">
        <f t="shared" si="10"/>
        <v>NB350X8</v>
      </c>
      <c r="B80" s="91">
        <v>350</v>
      </c>
      <c r="C80" s="92">
        <v>355.6</v>
      </c>
      <c r="D80" s="92">
        <v>8</v>
      </c>
      <c r="E80" s="93">
        <f t="shared" si="16"/>
        <v>68.578705681154588</v>
      </c>
      <c r="F80" s="94">
        <f t="shared" si="17"/>
        <v>87.361408511024948</v>
      </c>
      <c r="G80" s="95">
        <f t="shared" si="18"/>
        <v>90578.525052007069</v>
      </c>
      <c r="H80" s="95">
        <f t="shared" si="11"/>
        <v>11171.503476165306</v>
      </c>
      <c r="I80" s="95">
        <f t="shared" si="12"/>
        <v>10668.848651590939</v>
      </c>
      <c r="J80" s="93">
        <f t="shared" si="13"/>
        <v>13201.374635199709</v>
      </c>
      <c r="K80" s="93">
        <f t="shared" si="14"/>
        <v>742.48451266590041</v>
      </c>
      <c r="L80" s="93">
        <f t="shared" si="15"/>
        <v>12.29277023294587</v>
      </c>
      <c r="M80" s="96">
        <f t="shared" si="19"/>
        <v>151.11220000000006</v>
      </c>
      <c r="N80" s="96" t="s">
        <v>254</v>
      </c>
      <c r="P80" s="97"/>
    </row>
    <row r="81" spans="1:16" x14ac:dyDescent="0.3">
      <c r="A81" s="98" t="str">
        <f t="shared" si="10"/>
        <v>NB350X10</v>
      </c>
      <c r="B81" s="99">
        <v>350</v>
      </c>
      <c r="C81" s="100">
        <v>355.6</v>
      </c>
      <c r="D81" s="100">
        <v>10</v>
      </c>
      <c r="E81" s="101">
        <f t="shared" si="16"/>
        <v>85.230152054829645</v>
      </c>
      <c r="F81" s="102">
        <f t="shared" si="17"/>
        <v>108.57344210806325</v>
      </c>
      <c r="G81" s="103">
        <f t="shared" si="18"/>
        <v>88457.321692303245</v>
      </c>
      <c r="H81" s="103">
        <f t="shared" si="11"/>
        <v>11171.503476165306</v>
      </c>
      <c r="I81" s="103">
        <f t="shared" si="12"/>
        <v>10543.184945447347</v>
      </c>
      <c r="J81" s="101">
        <f t="shared" si="13"/>
        <v>16223.499728243667</v>
      </c>
      <c r="K81" s="101">
        <f t="shared" si="14"/>
        <v>912.45780248839515</v>
      </c>
      <c r="L81" s="101">
        <f t="shared" si="15"/>
        <v>12.223919175125465</v>
      </c>
      <c r="M81" s="104">
        <f t="shared" si="19"/>
        <v>149.42420000000001</v>
      </c>
      <c r="N81" s="104" t="s">
        <v>254</v>
      </c>
      <c r="P81" s="97"/>
    </row>
    <row r="82" spans="1:16" ht="15" thickBot="1" x14ac:dyDescent="0.35">
      <c r="A82" s="105" t="str">
        <f t="shared" si="10"/>
        <v>NB350X12</v>
      </c>
      <c r="B82" s="106">
        <v>350</v>
      </c>
      <c r="C82" s="107">
        <v>355.6</v>
      </c>
      <c r="D82" s="107">
        <v>12</v>
      </c>
      <c r="E82" s="108">
        <f t="shared" si="16"/>
        <v>101.68430640985927</v>
      </c>
      <c r="F82" s="109">
        <f t="shared" si="17"/>
        <v>129.53414829281436</v>
      </c>
      <c r="G82" s="110">
        <f t="shared" si="18"/>
        <v>86361.251073828127</v>
      </c>
      <c r="H82" s="110">
        <f t="shared" si="11"/>
        <v>11171.503476165306</v>
      </c>
      <c r="I82" s="110">
        <f t="shared" si="12"/>
        <v>10417.521239303755</v>
      </c>
      <c r="J82" s="108">
        <f t="shared" si="13"/>
        <v>19139.473521982734</v>
      </c>
      <c r="K82" s="108">
        <f t="shared" si="14"/>
        <v>1076.4608280080276</v>
      </c>
      <c r="L82" s="108">
        <f t="shared" si="15"/>
        <v>12.155500812389425</v>
      </c>
      <c r="M82" s="111">
        <f t="shared" si="19"/>
        <v>147.75619999999998</v>
      </c>
      <c r="N82" s="111" t="s">
        <v>254</v>
      </c>
      <c r="P82" s="97"/>
    </row>
    <row r="83" spans="1:16" x14ac:dyDescent="0.3">
      <c r="A83" s="113"/>
      <c r="B83" s="26"/>
      <c r="C83" s="114"/>
      <c r="D83" s="114"/>
      <c r="E83" s="112"/>
      <c r="F83" s="115"/>
      <c r="G83" s="26"/>
      <c r="H83" s="26"/>
      <c r="I83" s="26"/>
      <c r="J83" s="112"/>
      <c r="K83" s="112"/>
      <c r="L83" s="112"/>
      <c r="M83" s="112"/>
      <c r="N83" s="112"/>
      <c r="P83" s="97"/>
    </row>
    <row r="84" spans="1:16" x14ac:dyDescent="0.3">
      <c r="A84" s="113"/>
      <c r="B84" s="26"/>
      <c r="C84" s="114"/>
      <c r="D84" s="114"/>
      <c r="E84" s="112"/>
      <c r="F84" s="115"/>
      <c r="G84" s="26"/>
      <c r="H84" s="26"/>
      <c r="I84" s="26"/>
      <c r="J84" s="112"/>
      <c r="K84" s="112"/>
      <c r="L84" s="112"/>
      <c r="M84" s="112"/>
      <c r="N84" s="112"/>
      <c r="P84" s="97"/>
    </row>
    <row r="85" spans="1:16" x14ac:dyDescent="0.3">
      <c r="A85" s="113"/>
      <c r="B85" s="26"/>
      <c r="C85" s="114"/>
      <c r="D85" s="114"/>
      <c r="E85" s="112"/>
      <c r="F85" s="115"/>
      <c r="G85" s="26"/>
      <c r="H85" s="26"/>
      <c r="I85" s="26"/>
      <c r="J85" s="112"/>
      <c r="K85" s="112"/>
      <c r="L85" s="112"/>
      <c r="M85" s="112"/>
      <c r="N85" s="112"/>
      <c r="P85" s="97"/>
    </row>
    <row r="86" spans="1:16" x14ac:dyDescent="0.3">
      <c r="A86" s="113"/>
      <c r="B86" s="26"/>
      <c r="C86" s="114"/>
      <c r="D86" s="114"/>
      <c r="E86" s="112"/>
      <c r="F86" s="115"/>
      <c r="G86" s="26"/>
      <c r="H86" s="26"/>
      <c r="I86" s="26"/>
      <c r="J86" s="112"/>
      <c r="K86" s="112"/>
      <c r="L86" s="112"/>
      <c r="M86" s="112"/>
      <c r="N86" s="112"/>
      <c r="P86" s="97"/>
    </row>
    <row r="87" spans="1:16" x14ac:dyDescent="0.3">
      <c r="A87" s="113"/>
      <c r="B87" s="26"/>
      <c r="C87" s="114"/>
      <c r="D87" s="114"/>
      <c r="E87" s="112"/>
      <c r="F87" s="115"/>
      <c r="G87" s="26"/>
      <c r="H87" s="26"/>
      <c r="I87" s="26"/>
      <c r="J87" s="112"/>
      <c r="K87" s="112"/>
      <c r="L87" s="112"/>
      <c r="M87" s="112"/>
      <c r="N87" s="112"/>
      <c r="P87" s="97"/>
    </row>
    <row r="88" spans="1:16" x14ac:dyDescent="0.3">
      <c r="A88" s="113"/>
      <c r="B88" s="26"/>
      <c r="C88" s="114"/>
      <c r="D88" s="114"/>
      <c r="E88" s="112"/>
      <c r="F88" s="115"/>
      <c r="G88" s="26"/>
      <c r="H88" s="26"/>
      <c r="I88" s="26"/>
      <c r="J88" s="112"/>
      <c r="K88" s="112"/>
      <c r="L88" s="112"/>
      <c r="M88" s="112"/>
      <c r="N88" s="112"/>
      <c r="P88" s="97"/>
    </row>
    <row r="89" spans="1:16" x14ac:dyDescent="0.3">
      <c r="A89" s="113"/>
      <c r="B89" s="26"/>
      <c r="C89" s="114"/>
      <c r="D89" s="114"/>
      <c r="E89" s="112"/>
      <c r="F89" s="115"/>
      <c r="G89" s="26"/>
      <c r="H89" s="26"/>
      <c r="I89" s="26"/>
      <c r="J89" s="112"/>
      <c r="K89" s="112"/>
      <c r="L89" s="112"/>
      <c r="M89" s="112"/>
      <c r="N89" s="112"/>
      <c r="P89" s="97"/>
    </row>
    <row r="90" spans="1:16" x14ac:dyDescent="0.3">
      <c r="A90" s="113"/>
      <c r="B90" s="26"/>
      <c r="C90" s="114"/>
      <c r="D90" s="114"/>
      <c r="E90" s="112"/>
      <c r="F90" s="115"/>
      <c r="G90" s="26"/>
      <c r="H90" s="26"/>
      <c r="I90" s="26"/>
      <c r="J90" s="112"/>
      <c r="K90" s="112"/>
      <c r="L90" s="112"/>
      <c r="M90" s="112"/>
      <c r="N90" s="112"/>
    </row>
    <row r="91" spans="1:16" x14ac:dyDescent="0.3">
      <c r="A91" s="113"/>
      <c r="B91" s="26"/>
      <c r="C91" s="114"/>
      <c r="D91" s="114"/>
      <c r="E91" s="112"/>
      <c r="F91" s="115"/>
      <c r="G91" s="26"/>
      <c r="H91" s="26"/>
      <c r="I91" s="26"/>
      <c r="J91" s="112"/>
      <c r="K91" s="112"/>
      <c r="L91" s="112"/>
      <c r="M91" s="112"/>
      <c r="N91" s="112"/>
    </row>
    <row r="92" spans="1:16" x14ac:dyDescent="0.3">
      <c r="A92" s="113"/>
      <c r="B92" s="26"/>
      <c r="C92" s="114"/>
      <c r="D92" s="114"/>
      <c r="E92" s="112"/>
      <c r="F92" s="115"/>
      <c r="G92" s="26"/>
      <c r="H92" s="26"/>
      <c r="I92" s="26"/>
      <c r="J92" s="112"/>
      <c r="K92" s="112"/>
      <c r="L92" s="112"/>
      <c r="M92" s="112"/>
      <c r="N92" s="112"/>
    </row>
    <row r="93" spans="1:16" x14ac:dyDescent="0.3">
      <c r="A93" s="113"/>
      <c r="B93" s="26"/>
      <c r="C93" s="114"/>
      <c r="D93" s="114"/>
      <c r="E93" s="112"/>
      <c r="F93" s="115"/>
      <c r="G93" s="26"/>
      <c r="H93" s="26"/>
      <c r="I93" s="26"/>
      <c r="J93" s="112"/>
      <c r="K93" s="112"/>
      <c r="L93" s="112"/>
      <c r="M93" s="112"/>
      <c r="N93" s="112"/>
    </row>
    <row r="94" spans="1:16" x14ac:dyDescent="0.3">
      <c r="A94" s="113"/>
      <c r="B94" s="26"/>
      <c r="C94" s="114"/>
      <c r="D94" s="114"/>
      <c r="E94" s="112"/>
      <c r="F94" s="115"/>
      <c r="G94" s="26"/>
      <c r="H94" s="26"/>
      <c r="I94" s="26"/>
      <c r="J94" s="112"/>
      <c r="K94" s="112"/>
      <c r="L94" s="112"/>
      <c r="M94" s="112"/>
      <c r="N94" s="112"/>
    </row>
    <row r="95" spans="1:16" x14ac:dyDescent="0.3">
      <c r="A95" s="113"/>
      <c r="B95" s="26"/>
      <c r="C95" s="114"/>
      <c r="D95" s="114"/>
      <c r="E95" s="112"/>
      <c r="F95" s="115"/>
      <c r="G95" s="26"/>
      <c r="H95" s="26"/>
      <c r="I95" s="26"/>
      <c r="J95" s="112"/>
      <c r="K95" s="112"/>
      <c r="L95" s="112"/>
      <c r="M95" s="112"/>
      <c r="N95" s="112"/>
    </row>
    <row r="96" spans="1:16" x14ac:dyDescent="0.3">
      <c r="A96" s="113"/>
      <c r="B96" s="26"/>
      <c r="C96" s="114"/>
      <c r="D96" s="114"/>
      <c r="E96" s="112"/>
      <c r="F96" s="115"/>
      <c r="G96" s="26"/>
      <c r="H96" s="26"/>
      <c r="I96" s="26"/>
      <c r="J96" s="112"/>
      <c r="K96" s="112"/>
      <c r="L96" s="112"/>
      <c r="M96" s="112"/>
      <c r="N96" s="112"/>
    </row>
    <row r="97" spans="1:14" x14ac:dyDescent="0.3">
      <c r="A97" s="113"/>
      <c r="B97" s="26"/>
      <c r="C97" s="114"/>
      <c r="D97" s="114"/>
      <c r="E97" s="112"/>
      <c r="F97" s="115"/>
      <c r="G97" s="26"/>
      <c r="H97" s="26"/>
      <c r="I97" s="26"/>
      <c r="J97" s="112"/>
      <c r="K97" s="112"/>
      <c r="L97" s="112"/>
      <c r="M97" s="112"/>
      <c r="N97" s="112"/>
    </row>
    <row r="98" spans="1:14" x14ac:dyDescent="0.3">
      <c r="A98" s="113"/>
      <c r="B98" s="26"/>
      <c r="C98" s="114"/>
      <c r="D98" s="114"/>
      <c r="E98" s="112"/>
      <c r="F98" s="115"/>
      <c r="G98" s="26"/>
      <c r="H98" s="26"/>
      <c r="I98" s="26"/>
      <c r="J98" s="112"/>
      <c r="K98" s="112"/>
      <c r="L98" s="112"/>
      <c r="M98" s="112"/>
      <c r="N98" s="112"/>
    </row>
    <row r="99" spans="1:14" x14ac:dyDescent="0.3">
      <c r="A99" s="113"/>
      <c r="B99" s="26"/>
      <c r="C99" s="114"/>
      <c r="D99" s="114"/>
      <c r="E99" s="112"/>
      <c r="F99" s="115"/>
      <c r="G99" s="26"/>
      <c r="H99" s="26"/>
      <c r="I99" s="26"/>
      <c r="J99" s="112"/>
      <c r="K99" s="112"/>
      <c r="L99" s="112"/>
      <c r="M99" s="112"/>
      <c r="N99" s="112"/>
    </row>
    <row r="100" spans="1:14" x14ac:dyDescent="0.3">
      <c r="A100" s="113"/>
      <c r="B100" s="26"/>
      <c r="C100" s="114"/>
      <c r="D100" s="114"/>
      <c r="E100" s="112"/>
      <c r="F100" s="115"/>
      <c r="G100" s="26"/>
      <c r="H100" s="26"/>
      <c r="I100" s="26"/>
      <c r="J100" s="112"/>
      <c r="K100" s="112"/>
      <c r="L100" s="112"/>
      <c r="M100" s="112"/>
      <c r="N100" s="112"/>
    </row>
    <row r="101" spans="1:14" x14ac:dyDescent="0.3">
      <c r="A101" s="113"/>
      <c r="B101" s="26"/>
      <c r="C101" s="114"/>
      <c r="D101" s="114"/>
      <c r="E101" s="112"/>
      <c r="F101" s="115"/>
      <c r="G101" s="26"/>
      <c r="H101" s="26"/>
      <c r="I101" s="26"/>
      <c r="J101" s="112"/>
      <c r="K101" s="112"/>
      <c r="L101" s="112"/>
      <c r="M101" s="112"/>
      <c r="N101" s="112"/>
    </row>
    <row r="102" spans="1:14" x14ac:dyDescent="0.3">
      <c r="A102" s="113"/>
      <c r="B102" s="26"/>
      <c r="C102" s="114"/>
      <c r="D102" s="114"/>
      <c r="E102" s="112"/>
      <c r="F102" s="115"/>
      <c r="G102" s="26"/>
      <c r="H102" s="26"/>
      <c r="I102" s="26"/>
      <c r="J102" s="112"/>
      <c r="K102" s="112"/>
      <c r="L102" s="112"/>
      <c r="M102" s="112"/>
      <c r="N102" s="112"/>
    </row>
    <row r="103" spans="1:14" x14ac:dyDescent="0.3">
      <c r="A103" s="113"/>
      <c r="B103" s="26"/>
      <c r="C103" s="114"/>
      <c r="D103" s="114"/>
      <c r="E103" s="112"/>
      <c r="F103" s="115"/>
      <c r="G103" s="26"/>
      <c r="H103" s="26"/>
      <c r="I103" s="26"/>
      <c r="J103" s="112"/>
      <c r="K103" s="112"/>
      <c r="L103" s="112"/>
      <c r="M103" s="112"/>
      <c r="N103" s="112"/>
    </row>
    <row r="104" spans="1:14" x14ac:dyDescent="0.3">
      <c r="A104" s="113"/>
      <c r="B104" s="26"/>
      <c r="C104" s="114"/>
      <c r="D104" s="114"/>
      <c r="E104" s="112"/>
      <c r="F104" s="115"/>
      <c r="G104" s="26"/>
      <c r="H104" s="26"/>
      <c r="I104" s="26"/>
      <c r="J104" s="112"/>
      <c r="K104" s="112"/>
      <c r="L104" s="112"/>
      <c r="M104" s="112"/>
      <c r="N104" s="112"/>
    </row>
    <row r="105" spans="1:14" x14ac:dyDescent="0.3">
      <c r="A105" s="113"/>
      <c r="B105" s="26"/>
      <c r="C105" s="114"/>
      <c r="D105" s="114"/>
      <c r="E105" s="112"/>
      <c r="F105" s="115"/>
      <c r="G105" s="26"/>
      <c r="H105" s="26"/>
      <c r="I105" s="26"/>
      <c r="J105" s="112"/>
      <c r="K105" s="112"/>
      <c r="L105" s="112"/>
      <c r="M105" s="112"/>
      <c r="N105" s="112"/>
    </row>
    <row r="106" spans="1:14" x14ac:dyDescent="0.3">
      <c r="A106" s="113"/>
      <c r="B106" s="26"/>
      <c r="C106" s="114"/>
      <c r="D106" s="114"/>
      <c r="E106" s="112"/>
      <c r="F106" s="115"/>
      <c r="G106" s="26"/>
      <c r="H106" s="26"/>
      <c r="I106" s="26"/>
      <c r="J106" s="112"/>
      <c r="K106" s="112"/>
      <c r="L106" s="112"/>
      <c r="M106" s="112"/>
      <c r="N106" s="112"/>
    </row>
    <row r="107" spans="1:14" x14ac:dyDescent="0.3">
      <c r="A107" s="113"/>
      <c r="B107" s="26"/>
      <c r="C107" s="114"/>
      <c r="D107" s="114"/>
      <c r="E107" s="112"/>
      <c r="F107" s="115"/>
      <c r="G107" s="26"/>
      <c r="H107" s="26"/>
      <c r="I107" s="26"/>
      <c r="J107" s="112"/>
      <c r="K107" s="112"/>
      <c r="L107" s="112"/>
      <c r="M107" s="112"/>
      <c r="N107" s="112"/>
    </row>
    <row r="108" spans="1:14" x14ac:dyDescent="0.3">
      <c r="A108" s="113"/>
      <c r="B108" s="26"/>
      <c r="C108" s="114"/>
      <c r="D108" s="114"/>
      <c r="E108" s="112"/>
      <c r="F108" s="115"/>
      <c r="G108" s="26"/>
      <c r="H108" s="26"/>
      <c r="I108" s="26"/>
      <c r="J108" s="112"/>
      <c r="K108" s="112"/>
      <c r="L108" s="112"/>
      <c r="M108" s="112"/>
      <c r="N108" s="112"/>
    </row>
    <row r="109" spans="1:14" x14ac:dyDescent="0.3">
      <c r="A109" s="113"/>
      <c r="B109" s="26"/>
      <c r="C109" s="114"/>
      <c r="D109" s="114"/>
      <c r="E109" s="112"/>
      <c r="F109" s="115"/>
      <c r="G109" s="26"/>
      <c r="H109" s="26"/>
      <c r="I109" s="26"/>
      <c r="J109" s="112"/>
      <c r="K109" s="112"/>
      <c r="L109" s="112"/>
      <c r="M109" s="112"/>
      <c r="N109" s="112"/>
    </row>
    <row r="110" spans="1:14" x14ac:dyDescent="0.3">
      <c r="A110" s="113"/>
      <c r="B110" s="26"/>
      <c r="C110" s="114"/>
      <c r="D110" s="114"/>
      <c r="E110" s="112"/>
      <c r="F110" s="115"/>
      <c r="G110" s="26"/>
      <c r="H110" s="26"/>
      <c r="I110" s="26"/>
      <c r="J110" s="112"/>
      <c r="K110" s="112"/>
      <c r="L110" s="112"/>
      <c r="M110" s="112"/>
      <c r="N110" s="112"/>
    </row>
    <row r="111" spans="1:14" x14ac:dyDescent="0.3">
      <c r="A111" s="113"/>
      <c r="B111" s="26"/>
      <c r="C111" s="114"/>
      <c r="D111" s="114"/>
      <c r="E111" s="112"/>
      <c r="F111" s="115"/>
      <c r="G111" s="26"/>
      <c r="H111" s="26"/>
      <c r="I111" s="26"/>
      <c r="J111" s="112"/>
      <c r="K111" s="112"/>
      <c r="L111" s="112"/>
      <c r="M111" s="112"/>
      <c r="N111" s="112"/>
    </row>
    <row r="112" spans="1:14" x14ac:dyDescent="0.3">
      <c r="A112" s="113"/>
      <c r="B112" s="26"/>
      <c r="C112" s="114"/>
      <c r="D112" s="114"/>
      <c r="E112" s="112"/>
      <c r="F112" s="115"/>
      <c r="G112" s="26"/>
      <c r="H112" s="26"/>
      <c r="I112" s="26"/>
      <c r="J112" s="112"/>
      <c r="K112" s="112"/>
      <c r="L112" s="112"/>
      <c r="M112" s="112"/>
      <c r="N112" s="112"/>
    </row>
    <row r="113" spans="1:14" x14ac:dyDescent="0.3">
      <c r="A113" s="113"/>
      <c r="B113" s="26"/>
      <c r="C113" s="114"/>
      <c r="D113" s="114"/>
      <c r="E113" s="112"/>
      <c r="F113" s="115"/>
      <c r="G113" s="26"/>
      <c r="H113" s="26"/>
      <c r="I113" s="26"/>
      <c r="J113" s="112"/>
      <c r="K113" s="112"/>
      <c r="L113" s="112"/>
      <c r="M113" s="112"/>
      <c r="N113" s="112"/>
    </row>
    <row r="114" spans="1:14" x14ac:dyDescent="0.3">
      <c r="A114" s="113"/>
      <c r="B114" s="26"/>
      <c r="C114" s="114"/>
      <c r="D114" s="114"/>
      <c r="E114" s="112"/>
      <c r="F114" s="115"/>
      <c r="G114" s="26"/>
      <c r="H114" s="26"/>
      <c r="I114" s="26"/>
      <c r="J114" s="112"/>
      <c r="K114" s="112"/>
      <c r="L114" s="112"/>
      <c r="M114" s="112"/>
      <c r="N114" s="112"/>
    </row>
    <row r="115" spans="1:14" x14ac:dyDescent="0.3">
      <c r="A115" s="113"/>
      <c r="B115" s="26"/>
      <c r="C115" s="114"/>
      <c r="D115" s="114"/>
      <c r="E115" s="112"/>
      <c r="F115" s="115"/>
      <c r="G115" s="26"/>
      <c r="H115" s="26"/>
      <c r="I115" s="26"/>
      <c r="J115" s="112"/>
      <c r="K115" s="112"/>
      <c r="L115" s="112"/>
      <c r="M115" s="112"/>
      <c r="N115" s="112"/>
    </row>
    <row r="116" spans="1:14" x14ac:dyDescent="0.3">
      <c r="A116" s="113"/>
      <c r="B116" s="26"/>
      <c r="C116" s="114"/>
      <c r="D116" s="114"/>
      <c r="E116" s="112"/>
      <c r="F116" s="115"/>
      <c r="G116" s="26"/>
      <c r="H116" s="26"/>
      <c r="I116" s="26"/>
      <c r="J116" s="112"/>
      <c r="K116" s="112"/>
      <c r="L116" s="112"/>
      <c r="M116" s="112"/>
      <c r="N116" s="112"/>
    </row>
    <row r="117" spans="1:14" x14ac:dyDescent="0.3">
      <c r="A117" s="113"/>
      <c r="B117" s="26"/>
      <c r="C117" s="114"/>
      <c r="D117" s="114"/>
      <c r="E117" s="112"/>
      <c r="F117" s="115"/>
      <c r="G117" s="26"/>
      <c r="H117" s="26"/>
      <c r="I117" s="26"/>
      <c r="J117" s="112"/>
      <c r="K117" s="112"/>
      <c r="L117" s="112"/>
      <c r="M117" s="112"/>
      <c r="N117" s="112"/>
    </row>
    <row r="118" spans="1:14" x14ac:dyDescent="0.3">
      <c r="A118" s="113"/>
      <c r="B118" s="26"/>
      <c r="C118" s="114"/>
      <c r="D118" s="114"/>
      <c r="E118" s="112"/>
      <c r="F118" s="115"/>
      <c r="G118" s="26"/>
      <c r="H118" s="26"/>
      <c r="I118" s="26"/>
      <c r="J118" s="112"/>
      <c r="K118" s="112"/>
      <c r="L118" s="112"/>
      <c r="M118" s="112"/>
      <c r="N118" s="112"/>
    </row>
    <row r="119" spans="1:14" x14ac:dyDescent="0.3">
      <c r="A119" s="113"/>
      <c r="B119" s="26"/>
      <c r="C119" s="114"/>
      <c r="D119" s="114"/>
      <c r="E119" s="112"/>
      <c r="F119" s="115"/>
      <c r="G119" s="26"/>
      <c r="H119" s="26"/>
      <c r="I119" s="26"/>
      <c r="J119" s="112"/>
      <c r="K119" s="112"/>
      <c r="L119" s="112"/>
      <c r="M119" s="112"/>
      <c r="N119" s="112"/>
    </row>
    <row r="120" spans="1:14" x14ac:dyDescent="0.3">
      <c r="A120" s="113"/>
      <c r="B120" s="26"/>
      <c r="C120" s="114"/>
      <c r="D120" s="114"/>
      <c r="E120" s="112"/>
      <c r="F120" s="115"/>
      <c r="G120" s="26"/>
      <c r="H120" s="26"/>
      <c r="I120" s="26"/>
      <c r="J120" s="112"/>
      <c r="K120" s="112"/>
      <c r="L120" s="112"/>
      <c r="M120" s="112"/>
      <c r="N120" s="112"/>
    </row>
    <row r="121" spans="1:14" x14ac:dyDescent="0.3">
      <c r="A121" s="113"/>
      <c r="B121" s="26"/>
      <c r="C121" s="114"/>
      <c r="D121" s="114"/>
      <c r="E121" s="112"/>
      <c r="F121" s="115"/>
      <c r="G121" s="26"/>
      <c r="H121" s="26"/>
      <c r="I121" s="26"/>
      <c r="J121" s="112"/>
      <c r="K121" s="112"/>
      <c r="L121" s="112"/>
      <c r="M121" s="112"/>
      <c r="N121" s="112"/>
    </row>
    <row r="122" spans="1:14" x14ac:dyDescent="0.3">
      <c r="A122" s="113"/>
      <c r="B122" s="26"/>
      <c r="C122" s="114"/>
      <c r="D122" s="114"/>
      <c r="E122" s="112"/>
      <c r="F122" s="115"/>
      <c r="G122" s="26"/>
      <c r="H122" s="26"/>
      <c r="I122" s="26"/>
      <c r="J122" s="112"/>
      <c r="K122" s="112"/>
      <c r="L122" s="112"/>
      <c r="M122" s="112"/>
      <c r="N122" s="112"/>
    </row>
    <row r="123" spans="1:14" x14ac:dyDescent="0.3">
      <c r="A123" s="113"/>
      <c r="B123" s="26"/>
      <c r="C123" s="114"/>
      <c r="D123" s="114"/>
      <c r="E123" s="112"/>
      <c r="F123" s="115"/>
      <c r="G123" s="26"/>
      <c r="H123" s="26"/>
      <c r="I123" s="26"/>
      <c r="J123" s="112"/>
      <c r="K123" s="112"/>
      <c r="L123" s="112"/>
      <c r="M123" s="112"/>
      <c r="N123" s="112"/>
    </row>
    <row r="124" spans="1:14" x14ac:dyDescent="0.3">
      <c r="A124" s="113"/>
      <c r="B124" s="26"/>
      <c r="C124" s="114"/>
      <c r="D124" s="114"/>
      <c r="E124" s="112"/>
      <c r="F124" s="115"/>
      <c r="G124" s="26"/>
      <c r="H124" s="26"/>
      <c r="I124" s="26"/>
      <c r="J124" s="112"/>
      <c r="K124" s="112"/>
      <c r="L124" s="112"/>
      <c r="M124" s="112"/>
      <c r="N124" s="112"/>
    </row>
    <row r="125" spans="1:14" x14ac:dyDescent="0.3">
      <c r="A125" s="113"/>
      <c r="B125" s="26"/>
      <c r="C125" s="114"/>
      <c r="D125" s="114"/>
      <c r="E125" s="112"/>
      <c r="F125" s="115"/>
      <c r="G125" s="26"/>
      <c r="H125" s="26"/>
      <c r="I125" s="26"/>
      <c r="J125" s="112"/>
      <c r="K125" s="112"/>
      <c r="L125" s="112"/>
      <c r="M125" s="112"/>
      <c r="N125" s="112"/>
    </row>
    <row r="126" spans="1:14" x14ac:dyDescent="0.3">
      <c r="A126" s="113"/>
      <c r="B126" s="26"/>
      <c r="C126" s="114"/>
      <c r="D126" s="114"/>
      <c r="E126" s="112"/>
      <c r="F126" s="115"/>
      <c r="G126" s="26"/>
      <c r="H126" s="26"/>
      <c r="I126" s="26"/>
      <c r="J126" s="112"/>
      <c r="K126" s="112"/>
      <c r="L126" s="112"/>
      <c r="M126" s="112"/>
      <c r="N126" s="112"/>
    </row>
    <row r="127" spans="1:14" x14ac:dyDescent="0.3">
      <c r="A127" s="113"/>
      <c r="B127" s="26"/>
      <c r="C127" s="114"/>
      <c r="D127" s="114"/>
      <c r="E127" s="112"/>
      <c r="F127" s="115"/>
      <c r="G127" s="26"/>
      <c r="H127" s="26"/>
      <c r="I127" s="26"/>
      <c r="J127" s="112"/>
      <c r="K127" s="112"/>
      <c r="L127" s="112"/>
      <c r="M127" s="112"/>
      <c r="N127" s="112"/>
    </row>
    <row r="128" spans="1:14" x14ac:dyDescent="0.3">
      <c r="A128" s="113"/>
      <c r="B128" s="26"/>
      <c r="C128" s="114"/>
      <c r="D128" s="114"/>
      <c r="E128" s="112"/>
      <c r="F128" s="115"/>
      <c r="G128" s="26"/>
      <c r="H128" s="26"/>
      <c r="I128" s="26"/>
      <c r="J128" s="112"/>
      <c r="K128" s="112"/>
      <c r="L128" s="112"/>
      <c r="M128" s="112"/>
      <c r="N128" s="112"/>
    </row>
    <row r="129" spans="1:14" x14ac:dyDescent="0.3">
      <c r="A129" s="113"/>
      <c r="B129" s="26"/>
      <c r="C129" s="114"/>
      <c r="D129" s="114"/>
      <c r="E129" s="112"/>
      <c r="F129" s="115"/>
      <c r="G129" s="26"/>
      <c r="H129" s="26"/>
      <c r="I129" s="26"/>
      <c r="J129" s="112"/>
      <c r="K129" s="112"/>
      <c r="L129" s="112"/>
      <c r="M129" s="112"/>
      <c r="N129" s="112"/>
    </row>
    <row r="130" spans="1:14" x14ac:dyDescent="0.3">
      <c r="A130" s="113"/>
      <c r="B130" s="26"/>
      <c r="C130" s="114"/>
      <c r="D130" s="114"/>
      <c r="E130" s="112"/>
      <c r="F130" s="115"/>
      <c r="G130" s="26"/>
      <c r="H130" s="26"/>
      <c r="I130" s="26"/>
      <c r="J130" s="112"/>
      <c r="K130" s="112"/>
      <c r="L130" s="112"/>
      <c r="M130" s="112"/>
      <c r="N130" s="112"/>
    </row>
    <row r="131" spans="1:14" x14ac:dyDescent="0.3">
      <c r="A131" s="113"/>
      <c r="B131" s="26"/>
      <c r="C131" s="114"/>
      <c r="D131" s="114"/>
      <c r="E131" s="112"/>
      <c r="F131" s="115"/>
      <c r="G131" s="26"/>
      <c r="H131" s="26"/>
      <c r="I131" s="26"/>
      <c r="J131" s="112"/>
      <c r="K131" s="112"/>
      <c r="L131" s="112"/>
      <c r="M131" s="112"/>
      <c r="N131" s="112"/>
    </row>
    <row r="132" spans="1:14" x14ac:dyDescent="0.3">
      <c r="A132" s="113"/>
      <c r="B132" s="26"/>
      <c r="C132" s="114"/>
      <c r="D132" s="114"/>
      <c r="E132" s="112"/>
      <c r="F132" s="115"/>
      <c r="G132" s="26"/>
      <c r="H132" s="26"/>
      <c r="I132" s="26"/>
      <c r="J132" s="112"/>
      <c r="K132" s="112"/>
      <c r="L132" s="112"/>
      <c r="M132" s="112"/>
      <c r="N132" s="112"/>
    </row>
    <row r="133" spans="1:14" x14ac:dyDescent="0.3">
      <c r="A133" s="113"/>
      <c r="B133" s="26"/>
      <c r="C133" s="114"/>
      <c r="D133" s="114"/>
      <c r="E133" s="112"/>
      <c r="F133" s="115"/>
      <c r="G133" s="26"/>
      <c r="H133" s="26"/>
      <c r="I133" s="26"/>
      <c r="J133" s="112"/>
      <c r="K133" s="112"/>
      <c r="L133" s="112"/>
      <c r="M133" s="112"/>
      <c r="N133" s="112"/>
    </row>
    <row r="134" spans="1:14" x14ac:dyDescent="0.3">
      <c r="A134" s="113"/>
      <c r="B134" s="26"/>
      <c r="C134" s="114"/>
      <c r="D134" s="114"/>
      <c r="E134" s="112"/>
      <c r="F134" s="115"/>
      <c r="G134" s="26"/>
      <c r="H134" s="26"/>
      <c r="I134" s="26"/>
      <c r="J134" s="112"/>
      <c r="K134" s="112"/>
      <c r="L134" s="112"/>
      <c r="M134" s="112"/>
      <c r="N134" s="112"/>
    </row>
    <row r="135" spans="1:14" x14ac:dyDescent="0.3">
      <c r="A135" s="113"/>
      <c r="B135" s="26"/>
      <c r="C135" s="114"/>
      <c r="D135" s="114"/>
      <c r="E135" s="112"/>
      <c r="F135" s="115"/>
      <c r="G135" s="26"/>
      <c r="H135" s="26"/>
      <c r="I135" s="26"/>
      <c r="J135" s="112"/>
      <c r="K135" s="112"/>
      <c r="L135" s="112"/>
      <c r="M135" s="112"/>
      <c r="N135" s="112"/>
    </row>
    <row r="136" spans="1:14" x14ac:dyDescent="0.3">
      <c r="A136" s="113"/>
      <c r="B136" s="26"/>
      <c r="C136" s="114"/>
      <c r="D136" s="114"/>
      <c r="E136" s="112"/>
      <c r="F136" s="115"/>
      <c r="G136" s="26"/>
      <c r="H136" s="26"/>
      <c r="I136" s="26"/>
      <c r="J136" s="112"/>
      <c r="K136" s="112"/>
      <c r="L136" s="112"/>
      <c r="M136" s="112"/>
      <c r="N136" s="112"/>
    </row>
    <row r="137" spans="1:14" x14ac:dyDescent="0.3">
      <c r="A137" s="113"/>
      <c r="B137" s="26"/>
      <c r="C137" s="114"/>
      <c r="D137" s="114"/>
      <c r="E137" s="112"/>
      <c r="F137" s="115"/>
      <c r="G137" s="26"/>
      <c r="H137" s="26"/>
      <c r="I137" s="26"/>
      <c r="J137" s="112"/>
      <c r="K137" s="112"/>
      <c r="L137" s="112"/>
      <c r="M137" s="112"/>
      <c r="N137" s="112"/>
    </row>
    <row r="138" spans="1:14" x14ac:dyDescent="0.3">
      <c r="A138" s="113"/>
      <c r="B138" s="26"/>
      <c r="C138" s="114"/>
      <c r="D138" s="114"/>
      <c r="E138" s="112"/>
      <c r="F138" s="115"/>
      <c r="G138" s="26"/>
      <c r="H138" s="26"/>
      <c r="I138" s="26"/>
      <c r="J138" s="112"/>
      <c r="K138" s="112"/>
      <c r="L138" s="112"/>
      <c r="M138" s="112"/>
      <c r="N138" s="112"/>
    </row>
    <row r="139" spans="1:14" x14ac:dyDescent="0.3">
      <c r="A139" s="113"/>
      <c r="B139" s="26"/>
      <c r="C139" s="114"/>
      <c r="D139" s="114"/>
      <c r="E139" s="112"/>
      <c r="F139" s="115"/>
      <c r="G139" s="26"/>
      <c r="H139" s="26"/>
      <c r="I139" s="26"/>
      <c r="J139" s="112"/>
      <c r="K139" s="112"/>
      <c r="L139" s="112"/>
      <c r="M139" s="112"/>
      <c r="N139" s="112"/>
    </row>
    <row r="140" spans="1:14" x14ac:dyDescent="0.3">
      <c r="A140" s="113"/>
      <c r="B140" s="26"/>
      <c r="C140" s="114"/>
      <c r="D140" s="114"/>
      <c r="E140" s="112"/>
      <c r="F140" s="115"/>
      <c r="G140" s="26"/>
      <c r="H140" s="26"/>
      <c r="I140" s="26"/>
      <c r="J140" s="112"/>
      <c r="K140" s="112"/>
      <c r="L140" s="112"/>
      <c r="M140" s="112"/>
      <c r="N140" s="112"/>
    </row>
    <row r="141" spans="1:14" x14ac:dyDescent="0.3">
      <c r="A141" s="113"/>
      <c r="B141" s="26"/>
      <c r="C141" s="114"/>
      <c r="D141" s="114"/>
      <c r="E141" s="112"/>
      <c r="F141" s="115"/>
      <c r="G141" s="26"/>
      <c r="H141" s="26"/>
      <c r="I141" s="26"/>
      <c r="J141" s="112"/>
      <c r="K141" s="112"/>
      <c r="L141" s="112"/>
      <c r="M141" s="112"/>
      <c r="N141" s="112"/>
    </row>
    <row r="142" spans="1:14" x14ac:dyDescent="0.3">
      <c r="A142" s="113"/>
      <c r="B142" s="26"/>
      <c r="C142" s="114"/>
      <c r="D142" s="114"/>
      <c r="E142" s="112"/>
      <c r="F142" s="115"/>
      <c r="G142" s="26"/>
      <c r="H142" s="26"/>
      <c r="I142" s="26"/>
      <c r="J142" s="112"/>
      <c r="K142" s="112"/>
      <c r="L142" s="112"/>
      <c r="M142" s="112"/>
      <c r="N142" s="112"/>
    </row>
    <row r="143" spans="1:14" x14ac:dyDescent="0.3">
      <c r="A143" s="113"/>
      <c r="B143" s="26"/>
      <c r="C143" s="114"/>
      <c r="D143" s="114"/>
      <c r="E143" s="112"/>
      <c r="F143" s="115"/>
      <c r="G143" s="26"/>
      <c r="H143" s="26"/>
      <c r="I143" s="26"/>
      <c r="J143" s="112"/>
      <c r="K143" s="112"/>
      <c r="L143" s="112"/>
      <c r="M143" s="112"/>
      <c r="N143" s="112"/>
    </row>
    <row r="144" spans="1:14" x14ac:dyDescent="0.3">
      <c r="A144" s="113"/>
      <c r="B144" s="26"/>
      <c r="C144" s="114"/>
      <c r="D144" s="114"/>
      <c r="E144" s="112"/>
      <c r="F144" s="115"/>
      <c r="G144" s="26"/>
      <c r="H144" s="26"/>
      <c r="I144" s="26"/>
      <c r="J144" s="112"/>
      <c r="K144" s="112"/>
      <c r="L144" s="112"/>
      <c r="M144" s="112"/>
      <c r="N144" s="112"/>
    </row>
    <row r="145" spans="1:14" x14ac:dyDescent="0.3">
      <c r="A145" s="113"/>
      <c r="B145" s="26"/>
      <c r="C145" s="114"/>
      <c r="D145" s="114"/>
      <c r="E145" s="112"/>
      <c r="F145" s="115"/>
      <c r="G145" s="26"/>
      <c r="H145" s="26"/>
      <c r="I145" s="26"/>
      <c r="J145" s="112"/>
      <c r="K145" s="112"/>
      <c r="L145" s="112"/>
      <c r="M145" s="112"/>
      <c r="N145" s="112"/>
    </row>
    <row r="146" spans="1:14" x14ac:dyDescent="0.3">
      <c r="A146" s="113"/>
      <c r="B146" s="26"/>
      <c r="C146" s="114"/>
      <c r="D146" s="114"/>
      <c r="E146" s="112"/>
      <c r="F146" s="115"/>
      <c r="G146" s="26"/>
      <c r="H146" s="26"/>
      <c r="I146" s="26"/>
      <c r="J146" s="112"/>
      <c r="K146" s="112"/>
      <c r="L146" s="112"/>
      <c r="M146" s="112"/>
      <c r="N146" s="112"/>
    </row>
    <row r="147" spans="1:14" x14ac:dyDescent="0.3">
      <c r="A147" s="113"/>
      <c r="B147" s="26"/>
      <c r="C147" s="114"/>
      <c r="D147" s="114"/>
      <c r="E147" s="112"/>
      <c r="F147" s="115"/>
      <c r="G147" s="26"/>
      <c r="H147" s="26"/>
      <c r="I147" s="26"/>
      <c r="J147" s="112"/>
      <c r="K147" s="112"/>
      <c r="L147" s="112"/>
      <c r="M147" s="112"/>
      <c r="N147" s="112"/>
    </row>
    <row r="148" spans="1:14" x14ac:dyDescent="0.3">
      <c r="A148" s="113"/>
      <c r="B148" s="26"/>
      <c r="C148" s="114"/>
      <c r="D148" s="114"/>
      <c r="E148" s="112"/>
      <c r="F148" s="115"/>
      <c r="G148" s="26"/>
      <c r="H148" s="26"/>
      <c r="I148" s="26"/>
      <c r="J148" s="112"/>
      <c r="K148" s="112"/>
      <c r="L148" s="112"/>
      <c r="M148" s="112"/>
      <c r="N148" s="112"/>
    </row>
    <row r="149" spans="1:14" x14ac:dyDescent="0.3">
      <c r="A149" s="113"/>
      <c r="B149" s="26"/>
      <c r="C149" s="114"/>
      <c r="D149" s="114"/>
      <c r="E149" s="112"/>
      <c r="F149" s="115"/>
      <c r="G149" s="26"/>
      <c r="H149" s="26"/>
      <c r="I149" s="26"/>
      <c r="J149" s="112"/>
      <c r="K149" s="112"/>
      <c r="L149" s="112"/>
      <c r="M149" s="112"/>
      <c r="N149" s="112"/>
    </row>
    <row r="150" spans="1:14" x14ac:dyDescent="0.3">
      <c r="A150" s="113"/>
      <c r="B150" s="26"/>
      <c r="C150" s="114"/>
      <c r="D150" s="114"/>
      <c r="E150" s="112"/>
      <c r="F150" s="115"/>
      <c r="G150" s="26"/>
      <c r="H150" s="26"/>
      <c r="I150" s="26"/>
      <c r="J150" s="112"/>
      <c r="K150" s="112"/>
      <c r="L150" s="112"/>
      <c r="M150" s="112"/>
      <c r="N150" s="112"/>
    </row>
    <row r="151" spans="1:14" x14ac:dyDescent="0.3">
      <c r="A151" s="113"/>
      <c r="B151" s="26"/>
      <c r="C151" s="114"/>
      <c r="D151" s="114"/>
      <c r="E151" s="112"/>
      <c r="F151" s="115"/>
      <c r="G151" s="26"/>
      <c r="H151" s="26"/>
      <c r="I151" s="26"/>
      <c r="J151" s="112"/>
      <c r="K151" s="112"/>
      <c r="L151" s="112"/>
      <c r="M151" s="112"/>
      <c r="N151" s="112"/>
    </row>
    <row r="152" spans="1:14" x14ac:dyDescent="0.3">
      <c r="A152" s="113"/>
      <c r="B152" s="26"/>
      <c r="C152" s="114"/>
      <c r="D152" s="114"/>
      <c r="E152" s="112"/>
      <c r="F152" s="115"/>
      <c r="G152" s="26"/>
      <c r="H152" s="26"/>
      <c r="I152" s="26"/>
      <c r="J152" s="112"/>
      <c r="K152" s="112"/>
      <c r="L152" s="112"/>
      <c r="M152" s="112"/>
      <c r="N152" s="112"/>
    </row>
    <row r="153" spans="1:14" x14ac:dyDescent="0.3">
      <c r="A153" s="113"/>
      <c r="B153" s="26"/>
      <c r="C153" s="114"/>
      <c r="D153" s="114"/>
      <c r="E153" s="112"/>
      <c r="F153" s="115"/>
      <c r="G153" s="26"/>
      <c r="H153" s="26"/>
      <c r="I153" s="26"/>
      <c r="J153" s="112"/>
      <c r="K153" s="112"/>
      <c r="L153" s="112"/>
      <c r="M153" s="112"/>
      <c r="N153" s="112"/>
    </row>
    <row r="154" spans="1:14" x14ac:dyDescent="0.3">
      <c r="A154" s="113"/>
      <c r="B154" s="26"/>
      <c r="C154" s="114"/>
      <c r="D154" s="114"/>
      <c r="E154" s="112"/>
      <c r="F154" s="115"/>
      <c r="G154" s="26"/>
      <c r="H154" s="26"/>
      <c r="I154" s="26"/>
      <c r="J154" s="112"/>
      <c r="K154" s="112"/>
      <c r="L154" s="112"/>
      <c r="M154" s="112"/>
      <c r="N154" s="112"/>
    </row>
    <row r="155" spans="1:14" x14ac:dyDescent="0.3">
      <c r="A155" s="113"/>
      <c r="B155" s="26"/>
      <c r="C155" s="114"/>
      <c r="D155" s="114"/>
      <c r="E155" s="112"/>
      <c r="F155" s="115"/>
      <c r="G155" s="26"/>
      <c r="H155" s="26"/>
      <c r="I155" s="26"/>
      <c r="J155" s="112"/>
      <c r="K155" s="112"/>
      <c r="L155" s="112"/>
      <c r="M155" s="112"/>
      <c r="N155" s="112"/>
    </row>
  </sheetData>
  <autoFilter ref="B1:M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7"/>
  <sheetViews>
    <sheetView topLeftCell="E1" zoomScale="145" zoomScaleNormal="145" workbookViewId="0">
      <selection activeCell="N2" sqref="N2"/>
    </sheetView>
  </sheetViews>
  <sheetFormatPr defaultRowHeight="15.6" x14ac:dyDescent="0.35"/>
  <cols>
    <col min="1" max="3" width="12.44140625" style="127" customWidth="1"/>
    <col min="4" max="4" width="9.33203125" style="127" customWidth="1"/>
    <col min="5" max="5" width="10.88671875" style="127" customWidth="1"/>
    <col min="6" max="6" width="9.33203125" style="127" customWidth="1"/>
    <col min="7" max="14" width="8.77734375" style="127" customWidth="1"/>
    <col min="15" max="17" width="10.88671875" style="127" customWidth="1"/>
    <col min="18" max="19" width="10.44140625" style="127" customWidth="1"/>
    <col min="20" max="21" width="9.88671875" style="127" customWidth="1"/>
    <col min="22" max="28" width="9.109375" style="127" customWidth="1"/>
    <col min="29" max="16384" width="8.88671875" style="127"/>
  </cols>
  <sheetData>
    <row r="1" spans="1:28" s="132" customFormat="1" x14ac:dyDescent="0.35">
      <c r="A1" s="131" t="s">
        <v>259</v>
      </c>
      <c r="B1" s="131" t="s">
        <v>255</v>
      </c>
      <c r="C1" s="131" t="s">
        <v>280</v>
      </c>
      <c r="D1" s="131" t="s">
        <v>256</v>
      </c>
      <c r="E1" s="131" t="s">
        <v>260</v>
      </c>
      <c r="F1" s="131" t="s">
        <v>282</v>
      </c>
      <c r="G1" s="131" t="s">
        <v>257</v>
      </c>
      <c r="H1" s="131" t="s">
        <v>261</v>
      </c>
      <c r="I1" s="131" t="s">
        <v>262</v>
      </c>
      <c r="J1" s="131" t="s">
        <v>263</v>
      </c>
      <c r="K1" s="131" t="s">
        <v>264</v>
      </c>
      <c r="L1" s="131" t="s">
        <v>265</v>
      </c>
      <c r="M1" s="131" t="s">
        <v>266</v>
      </c>
      <c r="N1" s="125" t="s">
        <v>267</v>
      </c>
      <c r="O1" s="131" t="s">
        <v>258</v>
      </c>
      <c r="P1" s="131" t="s">
        <v>268</v>
      </c>
      <c r="Q1" s="131" t="s">
        <v>269</v>
      </c>
      <c r="R1" s="131" t="s">
        <v>270</v>
      </c>
      <c r="S1" s="131" t="s">
        <v>271</v>
      </c>
      <c r="T1" s="131" t="s">
        <v>272</v>
      </c>
      <c r="U1" s="131" t="s">
        <v>273</v>
      </c>
      <c r="V1" s="131" t="s">
        <v>274</v>
      </c>
      <c r="W1" s="131" t="s">
        <v>275</v>
      </c>
      <c r="X1" s="131" t="s">
        <v>278</v>
      </c>
      <c r="Y1" s="131" t="s">
        <v>279</v>
      </c>
      <c r="Z1" s="125" t="s">
        <v>276</v>
      </c>
      <c r="AA1" s="125" t="s">
        <v>277</v>
      </c>
      <c r="AB1" s="131" t="s">
        <v>71</v>
      </c>
    </row>
    <row r="2" spans="1:28" s="128" customFormat="1" x14ac:dyDescent="0.35">
      <c r="A2" s="133" t="str">
        <f t="shared" ref="A2:A33" si="0">"NB"&amp;D2&amp;"X"&amp;J2</f>
        <v>NB15X2</v>
      </c>
      <c r="B2" s="145" t="str">
        <f t="shared" ref="B2:B60" si="1">PROPER(TRUE)</f>
        <v>True</v>
      </c>
      <c r="C2" s="133" t="s">
        <v>283</v>
      </c>
      <c r="D2" s="134">
        <v>15</v>
      </c>
      <c r="E2" s="138">
        <f t="shared" ref="E2:E33" si="2">O2*7850/10^4</f>
        <v>0.9519339899642435</v>
      </c>
      <c r="F2" s="135">
        <v>21.3</v>
      </c>
      <c r="G2" s="136">
        <v>0</v>
      </c>
      <c r="H2" s="136">
        <v>0</v>
      </c>
      <c r="I2" s="136">
        <v>0</v>
      </c>
      <c r="J2" s="136">
        <v>2</v>
      </c>
      <c r="K2" s="136">
        <v>0</v>
      </c>
      <c r="L2" s="136">
        <v>0</v>
      </c>
      <c r="M2" s="136">
        <v>0</v>
      </c>
      <c r="N2" s="136">
        <v>0</v>
      </c>
      <c r="O2" s="137">
        <f t="shared" ref="O2:O33" si="3">PI()/4*(F2^2-(F2-2*J2)^2)/10^2</f>
        <v>1.2126547642856604</v>
      </c>
      <c r="P2" s="138">
        <f t="shared" ref="P2:P33" si="4">PI()/64*(F2^4-(F2-2*J2)^4)/10^4</f>
        <v>0.57069049025738539</v>
      </c>
      <c r="Q2" s="138">
        <f t="shared" ref="Q2:Q33" si="5">PI()/64*(F2^4-(F2-2*J2)^4)/10^4</f>
        <v>0.57069049025738539</v>
      </c>
      <c r="R2" s="138">
        <f t="shared" ref="R2:R33" si="6">SQRT(P2/O2)</f>
        <v>0.68601202613365309</v>
      </c>
      <c r="S2" s="138">
        <f t="shared" ref="S2:S33" si="7">SQRT(Q2/O2)</f>
        <v>0.68601202613365309</v>
      </c>
      <c r="T2" s="138">
        <f t="shared" ref="T2:T33" si="8">PI()/32*(F2^4-(F2-2*J2)^4)/F2/10^3</f>
        <v>0.53585961526515069</v>
      </c>
      <c r="U2" s="138">
        <f t="shared" ref="U2:U33" si="9">PI()/32*(F2^4-(F2-2*J2)^4)/F2/10^3</f>
        <v>0.53585961526515069</v>
      </c>
      <c r="V2" s="138">
        <f t="shared" ref="V2:V33" si="10">(F2^3-(F2-2*J2)^3)/6/10^3</f>
        <v>0.7476466666666669</v>
      </c>
      <c r="W2" s="138">
        <f t="shared" ref="W2:W33" si="11">(F2^3-(F2-2*J2)^3)/6/10^3</f>
        <v>0.7476466666666669</v>
      </c>
      <c r="X2" s="138">
        <f>2*MIN(P2,Q2)</f>
        <v>1.1413809805147708</v>
      </c>
      <c r="Y2" s="138">
        <f>2*MIN(T2,U2)</f>
        <v>1.0717192305303014</v>
      </c>
      <c r="Z2" s="138">
        <v>0</v>
      </c>
      <c r="AA2" s="138">
        <v>0</v>
      </c>
      <c r="AB2" s="138">
        <f t="shared" ref="AB2:AB33" si="12">(2*O2/PI())/O2</f>
        <v>0.63661977236758138</v>
      </c>
    </row>
    <row r="3" spans="1:28" s="128" customFormat="1" x14ac:dyDescent="0.35">
      <c r="A3" s="133" t="str">
        <f t="shared" si="0"/>
        <v>NB15X2.6</v>
      </c>
      <c r="B3" s="145" t="str">
        <f t="shared" si="1"/>
        <v>True</v>
      </c>
      <c r="C3" s="133" t="s">
        <v>283</v>
      </c>
      <c r="D3" s="134">
        <v>15</v>
      </c>
      <c r="E3" s="138">
        <f t="shared" si="2"/>
        <v>1.1990422433176557</v>
      </c>
      <c r="F3" s="135">
        <v>21.3</v>
      </c>
      <c r="G3" s="136">
        <v>0</v>
      </c>
      <c r="H3" s="136">
        <v>0</v>
      </c>
      <c r="I3" s="136">
        <v>0</v>
      </c>
      <c r="J3" s="136">
        <v>2.6</v>
      </c>
      <c r="K3" s="136">
        <v>0</v>
      </c>
      <c r="L3" s="136">
        <v>0</v>
      </c>
      <c r="M3" s="136">
        <v>0</v>
      </c>
      <c r="N3" s="136">
        <v>0</v>
      </c>
      <c r="O3" s="137">
        <f t="shared" si="3"/>
        <v>1.5274423481753576</v>
      </c>
      <c r="P3" s="138">
        <f t="shared" si="4"/>
        <v>0.68057103125888274</v>
      </c>
      <c r="Q3" s="138">
        <f t="shared" si="5"/>
        <v>0.68057103125888274</v>
      </c>
      <c r="R3" s="138">
        <f t="shared" si="6"/>
        <v>0.66750468163152232</v>
      </c>
      <c r="S3" s="138">
        <f t="shared" si="7"/>
        <v>0.66750468163152232</v>
      </c>
      <c r="T3" s="138">
        <f t="shared" si="8"/>
        <v>0.63903383216796494</v>
      </c>
      <c r="U3" s="138">
        <f t="shared" si="9"/>
        <v>0.63903383216796494</v>
      </c>
      <c r="V3" s="138">
        <f t="shared" si="10"/>
        <v>0.91505266666666685</v>
      </c>
      <c r="W3" s="138">
        <f t="shared" si="11"/>
        <v>0.91505266666666685</v>
      </c>
      <c r="X3" s="138">
        <f t="shared" ref="X3:X61" si="13">2*MIN(P3,Q3)</f>
        <v>1.3611420625177655</v>
      </c>
      <c r="Y3" s="138">
        <f t="shared" ref="Y3:Y61" si="14">2*MIN(T3,U3)</f>
        <v>1.2780676643359299</v>
      </c>
      <c r="Z3" s="138">
        <v>0</v>
      </c>
      <c r="AA3" s="138">
        <v>0</v>
      </c>
      <c r="AB3" s="138">
        <f t="shared" si="12"/>
        <v>0.63661977236758138</v>
      </c>
    </row>
    <row r="4" spans="1:28" s="128" customFormat="1" x14ac:dyDescent="0.35">
      <c r="A4" s="133" t="str">
        <f t="shared" si="0"/>
        <v>NB15X3.2</v>
      </c>
      <c r="B4" s="145" t="str">
        <f t="shared" si="1"/>
        <v>True</v>
      </c>
      <c r="C4" s="133" t="s">
        <v>283</v>
      </c>
      <c r="D4" s="134">
        <v>15</v>
      </c>
      <c r="E4" s="138">
        <f t="shared" si="2"/>
        <v>1.4283942149929787</v>
      </c>
      <c r="F4" s="135">
        <v>21.3</v>
      </c>
      <c r="G4" s="136">
        <v>0</v>
      </c>
      <c r="H4" s="136">
        <v>0</v>
      </c>
      <c r="I4" s="136">
        <v>0</v>
      </c>
      <c r="J4" s="136">
        <v>3.2</v>
      </c>
      <c r="K4" s="136">
        <v>0</v>
      </c>
      <c r="L4" s="136">
        <v>0</v>
      </c>
      <c r="M4" s="136">
        <v>0</v>
      </c>
      <c r="N4" s="136">
        <v>0</v>
      </c>
      <c r="O4" s="137">
        <f t="shared" si="3"/>
        <v>1.8196104649592084</v>
      </c>
      <c r="P4" s="138">
        <f t="shared" si="4"/>
        <v>0.76844424448308579</v>
      </c>
      <c r="Q4" s="138">
        <f t="shared" si="5"/>
        <v>0.76844424448308579</v>
      </c>
      <c r="R4" s="138">
        <f t="shared" si="6"/>
        <v>0.64985575322528311</v>
      </c>
      <c r="S4" s="138">
        <f t="shared" si="7"/>
        <v>0.64985575322528311</v>
      </c>
      <c r="T4" s="138">
        <f t="shared" si="8"/>
        <v>0.72154389153341392</v>
      </c>
      <c r="U4" s="138">
        <f t="shared" si="9"/>
        <v>0.72154389153341392</v>
      </c>
      <c r="V4" s="138">
        <f t="shared" si="10"/>
        <v>1.0592746666666668</v>
      </c>
      <c r="W4" s="138">
        <f t="shared" si="11"/>
        <v>1.0592746666666668</v>
      </c>
      <c r="X4" s="138">
        <f t="shared" si="13"/>
        <v>1.5368884889661716</v>
      </c>
      <c r="Y4" s="138">
        <f t="shared" si="14"/>
        <v>1.4430877830668278</v>
      </c>
      <c r="Z4" s="138">
        <v>0</v>
      </c>
      <c r="AA4" s="138">
        <v>0</v>
      </c>
      <c r="AB4" s="138">
        <f t="shared" si="12"/>
        <v>0.63661977236758138</v>
      </c>
    </row>
    <row r="5" spans="1:28" s="128" customFormat="1" x14ac:dyDescent="0.35">
      <c r="A5" s="133" t="str">
        <f t="shared" si="0"/>
        <v>NB20X2.3</v>
      </c>
      <c r="B5" s="145" t="str">
        <f t="shared" si="1"/>
        <v>True</v>
      </c>
      <c r="C5" s="133" t="s">
        <v>283</v>
      </c>
      <c r="D5" s="134">
        <v>20</v>
      </c>
      <c r="E5" s="138">
        <f t="shared" si="2"/>
        <v>1.3953478018698675</v>
      </c>
      <c r="F5" s="135">
        <v>26.9</v>
      </c>
      <c r="G5" s="136">
        <v>0</v>
      </c>
      <c r="H5" s="136">
        <v>0</v>
      </c>
      <c r="I5" s="136">
        <v>0</v>
      </c>
      <c r="J5" s="136">
        <v>2.2999999999999998</v>
      </c>
      <c r="K5" s="136">
        <v>0</v>
      </c>
      <c r="L5" s="136">
        <v>0</v>
      </c>
      <c r="M5" s="136">
        <v>0</v>
      </c>
      <c r="N5" s="136">
        <v>0</v>
      </c>
      <c r="O5" s="137">
        <f t="shared" si="3"/>
        <v>1.7775131234011052</v>
      </c>
      <c r="P5" s="138">
        <f t="shared" si="4"/>
        <v>1.3563536077252556</v>
      </c>
      <c r="Q5" s="138">
        <f t="shared" si="5"/>
        <v>1.3563536077252556</v>
      </c>
      <c r="R5" s="138">
        <f t="shared" si="6"/>
        <v>0.87353448701239034</v>
      </c>
      <c r="S5" s="138">
        <f t="shared" si="7"/>
        <v>0.87353448701239034</v>
      </c>
      <c r="T5" s="138">
        <f t="shared" si="8"/>
        <v>1.0084413440336475</v>
      </c>
      <c r="U5" s="138">
        <f t="shared" si="9"/>
        <v>1.0084413440336475</v>
      </c>
      <c r="V5" s="138">
        <f t="shared" si="10"/>
        <v>1.3959236666666668</v>
      </c>
      <c r="W5" s="138">
        <f t="shared" si="11"/>
        <v>1.3959236666666668</v>
      </c>
      <c r="X5" s="138">
        <f t="shared" si="13"/>
        <v>2.7127072154505112</v>
      </c>
      <c r="Y5" s="138">
        <f t="shared" si="14"/>
        <v>2.016882688067295</v>
      </c>
      <c r="Z5" s="138">
        <v>0</v>
      </c>
      <c r="AA5" s="138">
        <v>0</v>
      </c>
      <c r="AB5" s="138">
        <f t="shared" si="12"/>
        <v>0.63661977236758138</v>
      </c>
    </row>
    <row r="6" spans="1:28" s="128" customFormat="1" x14ac:dyDescent="0.35">
      <c r="A6" s="133" t="str">
        <f t="shared" si="0"/>
        <v>NB20X2.6</v>
      </c>
      <c r="B6" s="145" t="str">
        <f t="shared" si="1"/>
        <v>True</v>
      </c>
      <c r="C6" s="133" t="s">
        <v>283</v>
      </c>
      <c r="D6" s="134">
        <v>20</v>
      </c>
      <c r="E6" s="138">
        <f t="shared" si="2"/>
        <v>1.5581137172523538</v>
      </c>
      <c r="F6" s="135">
        <v>26.9</v>
      </c>
      <c r="G6" s="136">
        <v>0</v>
      </c>
      <c r="H6" s="136">
        <v>0</v>
      </c>
      <c r="I6" s="136">
        <v>0</v>
      </c>
      <c r="J6" s="136">
        <v>2.6</v>
      </c>
      <c r="K6" s="136">
        <v>0</v>
      </c>
      <c r="L6" s="136">
        <v>0</v>
      </c>
      <c r="M6" s="136">
        <v>0</v>
      </c>
      <c r="N6" s="136">
        <v>0</v>
      </c>
      <c r="O6" s="137">
        <f t="shared" si="3"/>
        <v>1.9848582385380305</v>
      </c>
      <c r="P6" s="138">
        <f t="shared" si="4"/>
        <v>1.4818207287085483</v>
      </c>
      <c r="Q6" s="138">
        <f t="shared" si="5"/>
        <v>1.4818207287085483</v>
      </c>
      <c r="R6" s="138">
        <f t="shared" si="6"/>
        <v>0.86403848293927277</v>
      </c>
      <c r="S6" s="138">
        <f t="shared" si="7"/>
        <v>0.86403848293927277</v>
      </c>
      <c r="T6" s="138">
        <f t="shared" si="8"/>
        <v>1.1017254488539392</v>
      </c>
      <c r="U6" s="138">
        <f t="shared" si="9"/>
        <v>1.1017254488539392</v>
      </c>
      <c r="V6" s="138">
        <f t="shared" si="10"/>
        <v>1.5411326666666663</v>
      </c>
      <c r="W6" s="138">
        <f t="shared" si="11"/>
        <v>1.5411326666666663</v>
      </c>
      <c r="X6" s="138">
        <f t="shared" si="13"/>
        <v>2.9636414574170966</v>
      </c>
      <c r="Y6" s="138">
        <f t="shared" si="14"/>
        <v>2.2034508977078784</v>
      </c>
      <c r="Z6" s="138">
        <v>0</v>
      </c>
      <c r="AA6" s="138">
        <v>0</v>
      </c>
      <c r="AB6" s="138">
        <f t="shared" si="12"/>
        <v>0.63661977236758138</v>
      </c>
    </row>
    <row r="7" spans="1:28" s="128" customFormat="1" x14ac:dyDescent="0.35">
      <c r="A7" s="133" t="str">
        <f t="shared" si="0"/>
        <v>NB20X3.2</v>
      </c>
      <c r="B7" s="145" t="str">
        <f t="shared" si="1"/>
        <v>True</v>
      </c>
      <c r="C7" s="133" t="s">
        <v>283</v>
      </c>
      <c r="D7" s="134">
        <v>20</v>
      </c>
      <c r="E7" s="138">
        <f t="shared" si="2"/>
        <v>1.8703283367587611</v>
      </c>
      <c r="F7" s="135">
        <v>26.9</v>
      </c>
      <c r="G7" s="136">
        <v>0</v>
      </c>
      <c r="H7" s="136">
        <v>0</v>
      </c>
      <c r="I7" s="136">
        <v>0</v>
      </c>
      <c r="J7" s="136">
        <v>3.2</v>
      </c>
      <c r="K7" s="136">
        <v>0</v>
      </c>
      <c r="L7" s="136">
        <v>0</v>
      </c>
      <c r="M7" s="136">
        <v>0</v>
      </c>
      <c r="N7" s="136">
        <v>0</v>
      </c>
      <c r="O7" s="137">
        <f t="shared" si="3"/>
        <v>2.3825838684824983</v>
      </c>
      <c r="P7" s="138">
        <f t="shared" si="4"/>
        <v>1.7033389898764941</v>
      </c>
      <c r="Q7" s="138">
        <f t="shared" si="5"/>
        <v>1.7033389898764941</v>
      </c>
      <c r="R7" s="138">
        <f t="shared" si="6"/>
        <v>0.84552498484669281</v>
      </c>
      <c r="S7" s="138">
        <f t="shared" si="7"/>
        <v>0.84552498484669281</v>
      </c>
      <c r="T7" s="138">
        <f t="shared" si="8"/>
        <v>1.2664230408003676</v>
      </c>
      <c r="U7" s="138">
        <f t="shared" si="9"/>
        <v>1.2664230408003676</v>
      </c>
      <c r="V7" s="138">
        <f t="shared" si="10"/>
        <v>1.8083306666666661</v>
      </c>
      <c r="W7" s="138">
        <f t="shared" si="11"/>
        <v>1.8083306666666661</v>
      </c>
      <c r="X7" s="138">
        <f t="shared" si="13"/>
        <v>3.4066779797529883</v>
      </c>
      <c r="Y7" s="138">
        <f t="shared" si="14"/>
        <v>2.5328460816007352</v>
      </c>
      <c r="Z7" s="138">
        <v>0</v>
      </c>
      <c r="AA7" s="138">
        <v>0</v>
      </c>
      <c r="AB7" s="138">
        <f t="shared" si="12"/>
        <v>0.63661977236758138</v>
      </c>
    </row>
    <row r="8" spans="1:28" s="128" customFormat="1" x14ac:dyDescent="0.35">
      <c r="A8" s="133" t="str">
        <f t="shared" si="0"/>
        <v>NB25X2.6</v>
      </c>
      <c r="B8" s="145" t="str">
        <f t="shared" si="1"/>
        <v>True</v>
      </c>
      <c r="C8" s="133" t="s">
        <v>283</v>
      </c>
      <c r="D8" s="134">
        <v>25</v>
      </c>
      <c r="E8" s="138">
        <f t="shared" si="2"/>
        <v>1.9941290784587753</v>
      </c>
      <c r="F8" s="135">
        <v>33.700000000000003</v>
      </c>
      <c r="G8" s="136">
        <v>0</v>
      </c>
      <c r="H8" s="136">
        <v>0</v>
      </c>
      <c r="I8" s="136">
        <v>0</v>
      </c>
      <c r="J8" s="136">
        <v>2.6</v>
      </c>
      <c r="K8" s="136">
        <v>0</v>
      </c>
      <c r="L8" s="136">
        <v>0</v>
      </c>
      <c r="M8" s="136">
        <v>0</v>
      </c>
      <c r="N8" s="136">
        <v>0</v>
      </c>
      <c r="O8" s="137">
        <f t="shared" si="3"/>
        <v>2.5402918196927073</v>
      </c>
      <c r="P8" s="138">
        <f t="shared" si="4"/>
        <v>3.0927100295326331</v>
      </c>
      <c r="Q8" s="138">
        <f t="shared" si="5"/>
        <v>3.0927100295326331</v>
      </c>
      <c r="R8" s="138">
        <f t="shared" si="6"/>
        <v>1.1033868315328039</v>
      </c>
      <c r="S8" s="138">
        <f t="shared" si="7"/>
        <v>1.1033868315328039</v>
      </c>
      <c r="T8" s="138">
        <f t="shared" si="8"/>
        <v>1.8354362193072005</v>
      </c>
      <c r="U8" s="138">
        <f t="shared" si="9"/>
        <v>1.8354362193072005</v>
      </c>
      <c r="V8" s="138">
        <f t="shared" si="10"/>
        <v>2.5206046666666668</v>
      </c>
      <c r="W8" s="138">
        <f t="shared" si="11"/>
        <v>2.5206046666666668</v>
      </c>
      <c r="X8" s="138">
        <f t="shared" si="13"/>
        <v>6.1854200590652662</v>
      </c>
      <c r="Y8" s="138">
        <f t="shared" si="14"/>
        <v>3.6708724386144009</v>
      </c>
      <c r="Z8" s="138">
        <v>0</v>
      </c>
      <c r="AA8" s="138">
        <v>0</v>
      </c>
      <c r="AB8" s="138">
        <f t="shared" si="12"/>
        <v>0.63661977236758138</v>
      </c>
    </row>
    <row r="9" spans="1:28" s="128" customFormat="1" x14ac:dyDescent="0.35">
      <c r="A9" s="133" t="str">
        <f t="shared" si="0"/>
        <v>NB25X3.2</v>
      </c>
      <c r="B9" s="145" t="str">
        <f t="shared" si="1"/>
        <v>True</v>
      </c>
      <c r="C9" s="133" t="s">
        <v>283</v>
      </c>
      <c r="D9" s="134">
        <v>25</v>
      </c>
      <c r="E9" s="138">
        <f t="shared" si="2"/>
        <v>2.4069626274743565</v>
      </c>
      <c r="F9" s="135">
        <v>33.700000000000003</v>
      </c>
      <c r="G9" s="136">
        <v>0</v>
      </c>
      <c r="H9" s="136">
        <v>0</v>
      </c>
      <c r="I9" s="136">
        <v>0</v>
      </c>
      <c r="J9" s="136">
        <v>3.2</v>
      </c>
      <c r="K9" s="136">
        <v>0</v>
      </c>
      <c r="L9" s="136">
        <v>0</v>
      </c>
      <c r="M9" s="136">
        <v>0</v>
      </c>
      <c r="N9" s="136">
        <v>0</v>
      </c>
      <c r="O9" s="137">
        <f t="shared" si="3"/>
        <v>3.0661944299036388</v>
      </c>
      <c r="P9" s="138">
        <f t="shared" si="4"/>
        <v>3.6046564992250918</v>
      </c>
      <c r="Q9" s="138">
        <f t="shared" si="5"/>
        <v>3.6046564992250918</v>
      </c>
      <c r="R9" s="138">
        <f t="shared" si="6"/>
        <v>1.0842566578075508</v>
      </c>
      <c r="S9" s="138">
        <f t="shared" si="7"/>
        <v>1.0842566578075508</v>
      </c>
      <c r="T9" s="138">
        <f t="shared" si="8"/>
        <v>2.1392620173442678</v>
      </c>
      <c r="U9" s="138">
        <f t="shared" si="9"/>
        <v>2.1392620173442678</v>
      </c>
      <c r="V9" s="138">
        <f t="shared" si="10"/>
        <v>2.987722666666667</v>
      </c>
      <c r="W9" s="138">
        <f t="shared" si="11"/>
        <v>2.987722666666667</v>
      </c>
      <c r="X9" s="138">
        <f t="shared" si="13"/>
        <v>7.2093129984501836</v>
      </c>
      <c r="Y9" s="138">
        <f t="shared" si="14"/>
        <v>4.2785240346885356</v>
      </c>
      <c r="Z9" s="138">
        <v>0</v>
      </c>
      <c r="AA9" s="138">
        <v>0</v>
      </c>
      <c r="AB9" s="138">
        <f t="shared" si="12"/>
        <v>0.63661977236758138</v>
      </c>
    </row>
    <row r="10" spans="1:28" s="128" customFormat="1" x14ac:dyDescent="0.35">
      <c r="A10" s="133" t="str">
        <f t="shared" si="0"/>
        <v>NB25X4</v>
      </c>
      <c r="B10" s="145" t="str">
        <f t="shared" si="1"/>
        <v>True</v>
      </c>
      <c r="C10" s="133" t="s">
        <v>283</v>
      </c>
      <c r="D10" s="134">
        <v>25</v>
      </c>
      <c r="E10" s="138">
        <f t="shared" si="2"/>
        <v>2.9297864768847699</v>
      </c>
      <c r="F10" s="135">
        <v>33.700000000000003</v>
      </c>
      <c r="G10" s="136">
        <v>0</v>
      </c>
      <c r="H10" s="136">
        <v>0</v>
      </c>
      <c r="I10" s="136">
        <v>0</v>
      </c>
      <c r="J10" s="136">
        <v>4</v>
      </c>
      <c r="K10" s="136">
        <v>0</v>
      </c>
      <c r="L10" s="136">
        <v>0</v>
      </c>
      <c r="M10" s="136">
        <v>0</v>
      </c>
      <c r="N10" s="136">
        <v>0</v>
      </c>
      <c r="O10" s="137">
        <f t="shared" si="3"/>
        <v>3.7322120724646752</v>
      </c>
      <c r="P10" s="138">
        <f t="shared" si="4"/>
        <v>4.1898279251997508</v>
      </c>
      <c r="Q10" s="138">
        <f t="shared" si="5"/>
        <v>4.1898279251997508</v>
      </c>
      <c r="R10" s="138">
        <f t="shared" si="6"/>
        <v>1.05953409572321</v>
      </c>
      <c r="S10" s="138">
        <f t="shared" si="7"/>
        <v>1.05953409572321</v>
      </c>
      <c r="T10" s="138">
        <f t="shared" si="8"/>
        <v>2.4865447627298227</v>
      </c>
      <c r="U10" s="138">
        <f t="shared" si="9"/>
        <v>2.4865447627298227</v>
      </c>
      <c r="V10" s="138">
        <f t="shared" si="10"/>
        <v>3.5496933333333347</v>
      </c>
      <c r="W10" s="138">
        <f t="shared" si="11"/>
        <v>3.5496933333333347</v>
      </c>
      <c r="X10" s="138">
        <f t="shared" si="13"/>
        <v>8.3796558503995016</v>
      </c>
      <c r="Y10" s="138">
        <f t="shared" si="14"/>
        <v>4.9730895254596454</v>
      </c>
      <c r="Z10" s="138">
        <v>0</v>
      </c>
      <c r="AA10" s="138">
        <v>0</v>
      </c>
      <c r="AB10" s="138">
        <f t="shared" si="12"/>
        <v>0.63661977236758138</v>
      </c>
    </row>
    <row r="11" spans="1:28" s="128" customFormat="1" x14ac:dyDescent="0.35">
      <c r="A11" s="133" t="str">
        <f t="shared" si="0"/>
        <v>NB32X2.6</v>
      </c>
      <c r="B11" s="145" t="str">
        <f t="shared" si="1"/>
        <v>True</v>
      </c>
      <c r="C11" s="133" t="s">
        <v>283</v>
      </c>
      <c r="D11" s="134">
        <v>32</v>
      </c>
      <c r="E11" s="138">
        <f t="shared" si="2"/>
        <v>2.5519722611787556</v>
      </c>
      <c r="F11" s="135">
        <v>42.4</v>
      </c>
      <c r="G11" s="136">
        <v>0</v>
      </c>
      <c r="H11" s="136">
        <v>0</v>
      </c>
      <c r="I11" s="136">
        <v>0</v>
      </c>
      <c r="J11" s="136">
        <v>2.6</v>
      </c>
      <c r="K11" s="136">
        <v>0</v>
      </c>
      <c r="L11" s="136">
        <v>0</v>
      </c>
      <c r="M11" s="136">
        <v>0</v>
      </c>
      <c r="N11" s="136">
        <v>0</v>
      </c>
      <c r="O11" s="137">
        <f t="shared" si="3"/>
        <v>3.2509200779347203</v>
      </c>
      <c r="P11" s="138">
        <f t="shared" si="4"/>
        <v>6.4644545749731899</v>
      </c>
      <c r="Q11" s="138">
        <f t="shared" si="5"/>
        <v>6.4644545749731899</v>
      </c>
      <c r="R11" s="138">
        <f t="shared" si="6"/>
        <v>1.410141836837699</v>
      </c>
      <c r="S11" s="138">
        <f t="shared" si="7"/>
        <v>1.410141836837699</v>
      </c>
      <c r="T11" s="138">
        <f t="shared" si="8"/>
        <v>3.0492710259307501</v>
      </c>
      <c r="U11" s="138">
        <f t="shared" si="9"/>
        <v>3.0492710259307501</v>
      </c>
      <c r="V11" s="138">
        <f t="shared" si="10"/>
        <v>4.1243626666666682</v>
      </c>
      <c r="W11" s="138">
        <f t="shared" si="11"/>
        <v>4.1243626666666682</v>
      </c>
      <c r="X11" s="138">
        <f t="shared" si="13"/>
        <v>12.92890914994638</v>
      </c>
      <c r="Y11" s="138">
        <f t="shared" si="14"/>
        <v>6.0985420518615001</v>
      </c>
      <c r="Z11" s="138">
        <v>0</v>
      </c>
      <c r="AA11" s="138">
        <v>0</v>
      </c>
      <c r="AB11" s="138">
        <f t="shared" si="12"/>
        <v>0.63661977236758138</v>
      </c>
    </row>
    <row r="12" spans="1:28" s="128" customFormat="1" x14ac:dyDescent="0.35">
      <c r="A12" s="133" t="str">
        <f t="shared" si="0"/>
        <v>NB32X3.2</v>
      </c>
      <c r="B12" s="145" t="str">
        <f t="shared" si="1"/>
        <v>True</v>
      </c>
      <c r="C12" s="133" t="s">
        <v>283</v>
      </c>
      <c r="D12" s="134">
        <v>32</v>
      </c>
      <c r="E12" s="138">
        <f t="shared" si="2"/>
        <v>3.0935388523604836</v>
      </c>
      <c r="F12" s="135">
        <v>42.4</v>
      </c>
      <c r="G12" s="136">
        <v>0</v>
      </c>
      <c r="H12" s="136">
        <v>0</v>
      </c>
      <c r="I12" s="136">
        <v>0</v>
      </c>
      <c r="J12" s="136">
        <v>3.2</v>
      </c>
      <c r="K12" s="136">
        <v>0</v>
      </c>
      <c r="L12" s="136">
        <v>0</v>
      </c>
      <c r="M12" s="136">
        <v>0</v>
      </c>
      <c r="N12" s="136">
        <v>0</v>
      </c>
      <c r="O12" s="137">
        <f t="shared" si="3"/>
        <v>3.9408138246630364</v>
      </c>
      <c r="P12" s="138">
        <f t="shared" si="4"/>
        <v>7.6199576113684468</v>
      </c>
      <c r="Q12" s="138">
        <f t="shared" si="5"/>
        <v>7.6199576113684468</v>
      </c>
      <c r="R12" s="138">
        <f t="shared" si="6"/>
        <v>1.3905394636614956</v>
      </c>
      <c r="S12" s="138">
        <f t="shared" si="7"/>
        <v>1.3905394636614956</v>
      </c>
      <c r="T12" s="138">
        <f t="shared" si="8"/>
        <v>3.5943196280039844</v>
      </c>
      <c r="U12" s="138">
        <f t="shared" si="9"/>
        <v>3.5943196280039844</v>
      </c>
      <c r="V12" s="138">
        <f t="shared" si="10"/>
        <v>4.9281706666666647</v>
      </c>
      <c r="W12" s="138">
        <f t="shared" si="11"/>
        <v>4.9281706666666647</v>
      </c>
      <c r="X12" s="138">
        <f t="shared" si="13"/>
        <v>15.239915222736894</v>
      </c>
      <c r="Y12" s="138">
        <f t="shared" si="14"/>
        <v>7.1886392560079688</v>
      </c>
      <c r="Z12" s="138">
        <v>0</v>
      </c>
      <c r="AA12" s="138">
        <v>0</v>
      </c>
      <c r="AB12" s="138">
        <f t="shared" si="12"/>
        <v>0.63661977236758138</v>
      </c>
    </row>
    <row r="13" spans="1:28" s="128" customFormat="1" x14ac:dyDescent="0.35">
      <c r="A13" s="133" t="str">
        <f t="shared" si="0"/>
        <v>NB32X4</v>
      </c>
      <c r="B13" s="145" t="str">
        <f t="shared" si="1"/>
        <v>True</v>
      </c>
      <c r="C13" s="133" t="s">
        <v>283</v>
      </c>
      <c r="D13" s="134">
        <v>32</v>
      </c>
      <c r="E13" s="138">
        <f t="shared" si="2"/>
        <v>3.7880067579924295</v>
      </c>
      <c r="F13" s="135">
        <v>42.4</v>
      </c>
      <c r="G13" s="136">
        <v>0</v>
      </c>
      <c r="H13" s="136">
        <v>0</v>
      </c>
      <c r="I13" s="136">
        <v>0</v>
      </c>
      <c r="J13" s="136">
        <v>4</v>
      </c>
      <c r="K13" s="136">
        <v>0</v>
      </c>
      <c r="L13" s="136">
        <v>0</v>
      </c>
      <c r="M13" s="136">
        <v>0</v>
      </c>
      <c r="N13" s="136">
        <v>0</v>
      </c>
      <c r="O13" s="137">
        <f t="shared" si="3"/>
        <v>4.8254863159139232</v>
      </c>
      <c r="P13" s="138">
        <f t="shared" si="4"/>
        <v>8.9908461038108207</v>
      </c>
      <c r="Q13" s="138">
        <f t="shared" si="5"/>
        <v>8.9908461038108207</v>
      </c>
      <c r="R13" s="138">
        <f t="shared" si="6"/>
        <v>1.3649908424601243</v>
      </c>
      <c r="S13" s="138">
        <f t="shared" si="7"/>
        <v>1.3649908424601243</v>
      </c>
      <c r="T13" s="138">
        <f t="shared" si="8"/>
        <v>4.2409651433069913</v>
      </c>
      <c r="U13" s="138">
        <f t="shared" si="9"/>
        <v>4.2409651433069913</v>
      </c>
      <c r="V13" s="138">
        <f t="shared" si="10"/>
        <v>5.9195733333333331</v>
      </c>
      <c r="W13" s="138">
        <f t="shared" si="11"/>
        <v>5.9195733333333331</v>
      </c>
      <c r="X13" s="138">
        <f t="shared" si="13"/>
        <v>17.981692207621641</v>
      </c>
      <c r="Y13" s="138">
        <f t="shared" si="14"/>
        <v>8.4819302866139825</v>
      </c>
      <c r="Z13" s="138">
        <v>0</v>
      </c>
      <c r="AA13" s="138">
        <v>0</v>
      </c>
      <c r="AB13" s="138">
        <f t="shared" si="12"/>
        <v>0.63661977236758138</v>
      </c>
    </row>
    <row r="14" spans="1:28" s="128" customFormat="1" x14ac:dyDescent="0.35">
      <c r="A14" s="133" t="str">
        <f t="shared" si="0"/>
        <v>NB40X2.9</v>
      </c>
      <c r="B14" s="145" t="str">
        <f t="shared" si="1"/>
        <v>True</v>
      </c>
      <c r="C14" s="133" t="s">
        <v>283</v>
      </c>
      <c r="D14" s="134">
        <v>40</v>
      </c>
      <c r="E14" s="138">
        <f t="shared" si="2"/>
        <v>3.2469333968573117</v>
      </c>
      <c r="F14" s="135">
        <v>48.3</v>
      </c>
      <c r="G14" s="136">
        <v>0</v>
      </c>
      <c r="H14" s="136">
        <v>0</v>
      </c>
      <c r="I14" s="136">
        <v>0</v>
      </c>
      <c r="J14" s="136">
        <v>2.9</v>
      </c>
      <c r="K14" s="136">
        <v>0</v>
      </c>
      <c r="L14" s="136">
        <v>0</v>
      </c>
      <c r="M14" s="136">
        <v>0</v>
      </c>
      <c r="N14" s="136">
        <v>0</v>
      </c>
      <c r="O14" s="137">
        <f t="shared" si="3"/>
        <v>4.1362208877163207</v>
      </c>
      <c r="P14" s="138">
        <f t="shared" si="4"/>
        <v>10.70024832823883</v>
      </c>
      <c r="Q14" s="138">
        <f t="shared" si="5"/>
        <v>10.70024832823883</v>
      </c>
      <c r="R14" s="138">
        <f t="shared" si="6"/>
        <v>1.6084037117589598</v>
      </c>
      <c r="S14" s="138">
        <f t="shared" si="7"/>
        <v>1.6084037117589598</v>
      </c>
      <c r="T14" s="138">
        <f t="shared" si="8"/>
        <v>4.4307446493742573</v>
      </c>
      <c r="U14" s="138">
        <f t="shared" si="9"/>
        <v>4.4307446493742573</v>
      </c>
      <c r="V14" s="138">
        <f t="shared" si="10"/>
        <v>5.985493666666664</v>
      </c>
      <c r="W14" s="138">
        <f t="shared" si="11"/>
        <v>5.985493666666664</v>
      </c>
      <c r="X14" s="138">
        <f t="shared" si="13"/>
        <v>21.40049665647766</v>
      </c>
      <c r="Y14" s="138">
        <f t="shared" si="14"/>
        <v>8.8614892987485145</v>
      </c>
      <c r="Z14" s="138">
        <v>0</v>
      </c>
      <c r="AA14" s="138">
        <v>0</v>
      </c>
      <c r="AB14" s="138">
        <f t="shared" si="12"/>
        <v>0.63661977236758138</v>
      </c>
    </row>
    <row r="15" spans="1:28" s="128" customFormat="1" x14ac:dyDescent="0.35">
      <c r="A15" s="133" t="str">
        <f t="shared" si="0"/>
        <v>NB40X3.2</v>
      </c>
      <c r="B15" s="145" t="str">
        <f t="shared" si="1"/>
        <v>True</v>
      </c>
      <c r="C15" s="133" t="s">
        <v>283</v>
      </c>
      <c r="D15" s="134">
        <v>40</v>
      </c>
      <c r="E15" s="138">
        <f t="shared" si="2"/>
        <v>3.5591480163637192</v>
      </c>
      <c r="F15" s="135">
        <v>48.3</v>
      </c>
      <c r="G15" s="136">
        <v>0</v>
      </c>
      <c r="H15" s="136">
        <v>0</v>
      </c>
      <c r="I15" s="136">
        <v>0</v>
      </c>
      <c r="J15" s="136">
        <v>3.2</v>
      </c>
      <c r="K15" s="136">
        <v>0</v>
      </c>
      <c r="L15" s="136">
        <v>0</v>
      </c>
      <c r="M15" s="136">
        <v>0</v>
      </c>
      <c r="N15" s="136">
        <v>0</v>
      </c>
      <c r="O15" s="137">
        <f t="shared" si="3"/>
        <v>4.5339465176607892</v>
      </c>
      <c r="P15" s="138">
        <f t="shared" si="4"/>
        <v>11.585650210910085</v>
      </c>
      <c r="Q15" s="138">
        <f t="shared" si="5"/>
        <v>11.585650210910085</v>
      </c>
      <c r="R15" s="138">
        <f t="shared" si="6"/>
        <v>1.5985344850831338</v>
      </c>
      <c r="S15" s="138">
        <f t="shared" si="7"/>
        <v>1.5985344850831338</v>
      </c>
      <c r="T15" s="138">
        <f t="shared" si="8"/>
        <v>4.7973706877474482</v>
      </c>
      <c r="U15" s="138">
        <f t="shared" si="9"/>
        <v>4.7973706877474482</v>
      </c>
      <c r="V15" s="138">
        <f t="shared" si="10"/>
        <v>6.5197546666666648</v>
      </c>
      <c r="W15" s="138">
        <f t="shared" si="11"/>
        <v>6.5197546666666648</v>
      </c>
      <c r="X15" s="138">
        <f t="shared" si="13"/>
        <v>23.17130042182017</v>
      </c>
      <c r="Y15" s="138">
        <f t="shared" si="14"/>
        <v>9.5947413754948965</v>
      </c>
      <c r="Z15" s="138">
        <v>0</v>
      </c>
      <c r="AA15" s="138">
        <v>0</v>
      </c>
      <c r="AB15" s="138">
        <f t="shared" si="12"/>
        <v>0.63661977236758127</v>
      </c>
    </row>
    <row r="16" spans="1:28" s="128" customFormat="1" x14ac:dyDescent="0.35">
      <c r="A16" s="133" t="str">
        <f t="shared" si="0"/>
        <v>NB40X4</v>
      </c>
      <c r="B16" s="145" t="str">
        <f t="shared" si="1"/>
        <v>True</v>
      </c>
      <c r="C16" s="133" t="s">
        <v>283</v>
      </c>
      <c r="D16" s="134">
        <v>40</v>
      </c>
      <c r="E16" s="138">
        <f t="shared" si="2"/>
        <v>4.3700182129964746</v>
      </c>
      <c r="F16" s="135">
        <v>48.3</v>
      </c>
      <c r="G16" s="136">
        <v>0</v>
      </c>
      <c r="H16" s="136">
        <v>0</v>
      </c>
      <c r="I16" s="136">
        <v>0</v>
      </c>
      <c r="J16" s="136">
        <v>4</v>
      </c>
      <c r="K16" s="136">
        <v>0</v>
      </c>
      <c r="L16" s="136">
        <v>0</v>
      </c>
      <c r="M16" s="136">
        <v>0</v>
      </c>
      <c r="N16" s="136">
        <v>0</v>
      </c>
      <c r="O16" s="137">
        <f t="shared" si="3"/>
        <v>5.5669021821611144</v>
      </c>
      <c r="P16" s="138">
        <f t="shared" si="4"/>
        <v>13.767575372979927</v>
      </c>
      <c r="Q16" s="138">
        <f t="shared" si="5"/>
        <v>13.767575372979927</v>
      </c>
      <c r="R16" s="138">
        <f t="shared" si="6"/>
        <v>1.5726132709601555</v>
      </c>
      <c r="S16" s="138">
        <f t="shared" si="7"/>
        <v>1.5726132709601555</v>
      </c>
      <c r="T16" s="138">
        <f t="shared" si="8"/>
        <v>5.7008593676935515</v>
      </c>
      <c r="U16" s="138">
        <f t="shared" si="9"/>
        <v>5.7008593676935515</v>
      </c>
      <c r="V16" s="138">
        <f t="shared" si="10"/>
        <v>7.8712933333333339</v>
      </c>
      <c r="W16" s="138">
        <f t="shared" si="11"/>
        <v>7.8712933333333339</v>
      </c>
      <c r="X16" s="138">
        <f t="shared" si="13"/>
        <v>27.535150745959854</v>
      </c>
      <c r="Y16" s="138">
        <f t="shared" si="14"/>
        <v>11.401718735387103</v>
      </c>
      <c r="Z16" s="138">
        <v>0</v>
      </c>
      <c r="AA16" s="138">
        <v>0</v>
      </c>
      <c r="AB16" s="138">
        <f t="shared" si="12"/>
        <v>0.63661977236758138</v>
      </c>
    </row>
    <row r="17" spans="1:28" s="128" customFormat="1" x14ac:dyDescent="0.35">
      <c r="A17" s="133" t="str">
        <f t="shared" si="0"/>
        <v>NB50X2.9</v>
      </c>
      <c r="B17" s="145" t="str">
        <f t="shared" si="1"/>
        <v>True</v>
      </c>
      <c r="C17" s="133" t="s">
        <v>283</v>
      </c>
      <c r="D17" s="134">
        <v>50</v>
      </c>
      <c r="E17" s="138">
        <f t="shared" si="2"/>
        <v>4.10515367796497</v>
      </c>
      <c r="F17" s="135">
        <v>60.3</v>
      </c>
      <c r="G17" s="136">
        <v>0</v>
      </c>
      <c r="H17" s="136">
        <v>0</v>
      </c>
      <c r="I17" s="136">
        <v>0</v>
      </c>
      <c r="J17" s="136">
        <v>2.9</v>
      </c>
      <c r="K17" s="136">
        <v>0</v>
      </c>
      <c r="L17" s="136">
        <v>0</v>
      </c>
      <c r="M17" s="136">
        <v>0</v>
      </c>
      <c r="N17" s="136">
        <v>0</v>
      </c>
      <c r="O17" s="137">
        <f t="shared" si="3"/>
        <v>5.2294951311655673</v>
      </c>
      <c r="P17" s="138">
        <f t="shared" si="4"/>
        <v>21.592389290515207</v>
      </c>
      <c r="Q17" s="138">
        <f t="shared" si="5"/>
        <v>21.592389290515207</v>
      </c>
      <c r="R17" s="138">
        <f t="shared" si="6"/>
        <v>2.0319848670696343</v>
      </c>
      <c r="S17" s="138">
        <f t="shared" si="7"/>
        <v>2.0319848670696343</v>
      </c>
      <c r="T17" s="138">
        <f t="shared" si="8"/>
        <v>7.1616548227247794</v>
      </c>
      <c r="U17" s="138">
        <f t="shared" si="9"/>
        <v>7.1616548227247794</v>
      </c>
      <c r="V17" s="138">
        <f t="shared" si="10"/>
        <v>9.5629336666666642</v>
      </c>
      <c r="W17" s="138">
        <f t="shared" si="11"/>
        <v>9.5629336666666642</v>
      </c>
      <c r="X17" s="138">
        <f t="shared" si="13"/>
        <v>43.184778581030415</v>
      </c>
      <c r="Y17" s="138">
        <f t="shared" si="14"/>
        <v>14.323309645449559</v>
      </c>
      <c r="Z17" s="138">
        <v>0</v>
      </c>
      <c r="AA17" s="138">
        <v>0</v>
      </c>
      <c r="AB17" s="138">
        <f t="shared" si="12"/>
        <v>0.63661977236758138</v>
      </c>
    </row>
    <row r="18" spans="1:28" s="128" customFormat="1" x14ac:dyDescent="0.35">
      <c r="A18" s="133" t="str">
        <f t="shared" si="0"/>
        <v>NB50X3.6</v>
      </c>
      <c r="B18" s="145" t="str">
        <f t="shared" si="1"/>
        <v>True</v>
      </c>
      <c r="C18" s="133" t="s">
        <v>283</v>
      </c>
      <c r="D18" s="134">
        <v>50</v>
      </c>
      <c r="E18" s="138">
        <f t="shared" si="2"/>
        <v>5.0339058557383787</v>
      </c>
      <c r="F18" s="135">
        <v>60.3</v>
      </c>
      <c r="G18" s="136">
        <v>0</v>
      </c>
      <c r="H18" s="136">
        <v>0</v>
      </c>
      <c r="I18" s="136">
        <v>0</v>
      </c>
      <c r="J18" s="136">
        <v>3.6</v>
      </c>
      <c r="K18" s="136">
        <v>0</v>
      </c>
      <c r="L18" s="136">
        <v>0</v>
      </c>
      <c r="M18" s="136">
        <v>0</v>
      </c>
      <c r="N18" s="136">
        <v>0</v>
      </c>
      <c r="O18" s="137">
        <f t="shared" si="3"/>
        <v>6.4126189245074894</v>
      </c>
      <c r="P18" s="138">
        <f t="shared" si="4"/>
        <v>25.87371499433937</v>
      </c>
      <c r="Q18" s="138">
        <f t="shared" si="5"/>
        <v>25.87371499433937</v>
      </c>
      <c r="R18" s="138">
        <f t="shared" si="6"/>
        <v>2.008684270859908</v>
      </c>
      <c r="S18" s="138">
        <f t="shared" si="7"/>
        <v>2.008684270859908</v>
      </c>
      <c r="T18" s="138">
        <f t="shared" si="8"/>
        <v>8.5816633480395925</v>
      </c>
      <c r="U18" s="138">
        <f t="shared" si="9"/>
        <v>8.5816633480395925</v>
      </c>
      <c r="V18" s="138">
        <f t="shared" si="10"/>
        <v>11.589156000000008</v>
      </c>
      <c r="W18" s="138">
        <f t="shared" si="11"/>
        <v>11.589156000000008</v>
      </c>
      <c r="X18" s="138">
        <f t="shared" si="13"/>
        <v>51.747429988678739</v>
      </c>
      <c r="Y18" s="138">
        <f t="shared" si="14"/>
        <v>17.163326696079185</v>
      </c>
      <c r="Z18" s="138">
        <v>0</v>
      </c>
      <c r="AA18" s="138">
        <v>0</v>
      </c>
      <c r="AB18" s="138">
        <f t="shared" si="12"/>
        <v>0.63661977236758138</v>
      </c>
    </row>
    <row r="19" spans="1:28" s="128" customFormat="1" x14ac:dyDescent="0.35">
      <c r="A19" s="133" t="str">
        <f t="shared" si="0"/>
        <v>NB50X4.5</v>
      </c>
      <c r="B19" s="145" t="str">
        <f t="shared" si="1"/>
        <v>True</v>
      </c>
      <c r="C19" s="133" t="s">
        <v>283</v>
      </c>
      <c r="D19" s="134">
        <v>50</v>
      </c>
      <c r="E19" s="138">
        <f t="shared" si="2"/>
        <v>6.1925032352337173</v>
      </c>
      <c r="F19" s="135">
        <v>60.3</v>
      </c>
      <c r="G19" s="136">
        <v>0</v>
      </c>
      <c r="H19" s="136">
        <v>0</v>
      </c>
      <c r="I19" s="136">
        <v>0</v>
      </c>
      <c r="J19" s="136">
        <v>4.5</v>
      </c>
      <c r="K19" s="136">
        <v>0</v>
      </c>
      <c r="L19" s="136">
        <v>0</v>
      </c>
      <c r="M19" s="136">
        <v>0</v>
      </c>
      <c r="N19" s="136">
        <v>0</v>
      </c>
      <c r="O19" s="137">
        <f t="shared" si="3"/>
        <v>7.888539153163971</v>
      </c>
      <c r="P19" s="138">
        <f t="shared" si="4"/>
        <v>30.902267458386294</v>
      </c>
      <c r="Q19" s="138">
        <f t="shared" si="5"/>
        <v>30.902267458386294</v>
      </c>
      <c r="R19" s="138">
        <f t="shared" si="6"/>
        <v>1.9792328059124322</v>
      </c>
      <c r="S19" s="138">
        <f t="shared" si="7"/>
        <v>1.9792328059124322</v>
      </c>
      <c r="T19" s="138">
        <f t="shared" si="8"/>
        <v>10.24950827807174</v>
      </c>
      <c r="U19" s="138">
        <f t="shared" si="9"/>
        <v>10.24950827807174</v>
      </c>
      <c r="V19" s="138">
        <f t="shared" si="10"/>
        <v>14.041754999999998</v>
      </c>
      <c r="W19" s="138">
        <f t="shared" si="11"/>
        <v>14.041754999999998</v>
      </c>
      <c r="X19" s="138">
        <f t="shared" si="13"/>
        <v>61.804534916772589</v>
      </c>
      <c r="Y19" s="138">
        <f t="shared" si="14"/>
        <v>20.499016556143481</v>
      </c>
      <c r="Z19" s="138">
        <v>0</v>
      </c>
      <c r="AA19" s="138">
        <v>0</v>
      </c>
      <c r="AB19" s="138">
        <f t="shared" si="12"/>
        <v>0.63661977236758138</v>
      </c>
    </row>
    <row r="20" spans="1:28" s="128" customFormat="1" x14ac:dyDescent="0.35">
      <c r="A20" s="133" t="str">
        <f t="shared" si="0"/>
        <v>NB65X2.9</v>
      </c>
      <c r="B20" s="145" t="str">
        <f t="shared" si="1"/>
        <v>True</v>
      </c>
      <c r="C20" s="133" t="s">
        <v>283</v>
      </c>
      <c r="D20" s="134">
        <v>65</v>
      </c>
      <c r="E20" s="138">
        <f t="shared" si="2"/>
        <v>5.235143714756723</v>
      </c>
      <c r="F20" s="135">
        <v>76.099999999999994</v>
      </c>
      <c r="G20" s="136">
        <v>0</v>
      </c>
      <c r="H20" s="136">
        <v>0</v>
      </c>
      <c r="I20" s="136">
        <v>0</v>
      </c>
      <c r="J20" s="136">
        <v>2.9</v>
      </c>
      <c r="K20" s="136">
        <v>0</v>
      </c>
      <c r="L20" s="136">
        <v>0</v>
      </c>
      <c r="M20" s="136">
        <v>0</v>
      </c>
      <c r="N20" s="136">
        <v>0</v>
      </c>
      <c r="O20" s="137">
        <f t="shared" si="3"/>
        <v>6.6689728850404117</v>
      </c>
      <c r="P20" s="138">
        <f t="shared" si="4"/>
        <v>44.737554166877636</v>
      </c>
      <c r="Q20" s="138">
        <f t="shared" si="5"/>
        <v>44.737554166877636</v>
      </c>
      <c r="R20" s="138">
        <f t="shared" si="6"/>
        <v>2.5900410228411435</v>
      </c>
      <c r="S20" s="138">
        <f t="shared" si="7"/>
        <v>2.5900410228411435</v>
      </c>
      <c r="T20" s="138">
        <f t="shared" si="8"/>
        <v>11.757570083279276</v>
      </c>
      <c r="U20" s="138">
        <f t="shared" si="9"/>
        <v>11.757570083279276</v>
      </c>
      <c r="V20" s="138">
        <f t="shared" si="10"/>
        <v>15.547025666666663</v>
      </c>
      <c r="W20" s="138">
        <f t="shared" si="11"/>
        <v>15.547025666666663</v>
      </c>
      <c r="X20" s="138">
        <f t="shared" si="13"/>
        <v>89.475108333755273</v>
      </c>
      <c r="Y20" s="138">
        <f t="shared" si="14"/>
        <v>23.515140166558552</v>
      </c>
      <c r="Z20" s="138">
        <v>0</v>
      </c>
      <c r="AA20" s="138">
        <v>0</v>
      </c>
      <c r="AB20" s="138">
        <f t="shared" si="12"/>
        <v>0.63661977236758138</v>
      </c>
    </row>
    <row r="21" spans="1:28" s="128" customFormat="1" x14ac:dyDescent="0.35">
      <c r="A21" s="133" t="str">
        <f t="shared" si="0"/>
        <v>NB65X3.6</v>
      </c>
      <c r="B21" s="145" t="str">
        <f t="shared" si="1"/>
        <v>True</v>
      </c>
      <c r="C21" s="133" t="s">
        <v>283</v>
      </c>
      <c r="D21" s="134">
        <v>65</v>
      </c>
      <c r="E21" s="138">
        <f t="shared" si="2"/>
        <v>6.4366521083074479</v>
      </c>
      <c r="F21" s="135">
        <v>76.099999999999994</v>
      </c>
      <c r="G21" s="136">
        <v>0</v>
      </c>
      <c r="H21" s="136">
        <v>0</v>
      </c>
      <c r="I21" s="136">
        <v>0</v>
      </c>
      <c r="J21" s="136">
        <v>3.6</v>
      </c>
      <c r="K21" s="136">
        <v>0</v>
      </c>
      <c r="L21" s="136">
        <v>0</v>
      </c>
      <c r="M21" s="136">
        <v>0</v>
      </c>
      <c r="N21" s="136">
        <v>0</v>
      </c>
      <c r="O21" s="137">
        <f t="shared" si="3"/>
        <v>8.1995568258693599</v>
      </c>
      <c r="P21" s="138">
        <f t="shared" si="4"/>
        <v>54.006483528048847</v>
      </c>
      <c r="Q21" s="138">
        <f t="shared" si="5"/>
        <v>54.006483528048847</v>
      </c>
      <c r="R21" s="138">
        <f t="shared" si="6"/>
        <v>2.5664201721464077</v>
      </c>
      <c r="S21" s="138">
        <f t="shared" si="7"/>
        <v>2.5664201721464077</v>
      </c>
      <c r="T21" s="138">
        <f t="shared" si="8"/>
        <v>14.193556774782879</v>
      </c>
      <c r="U21" s="138">
        <f t="shared" si="9"/>
        <v>14.193556774782879</v>
      </c>
      <c r="V21" s="138">
        <f t="shared" si="10"/>
        <v>18.938051999999995</v>
      </c>
      <c r="W21" s="138">
        <f t="shared" si="11"/>
        <v>18.938051999999995</v>
      </c>
      <c r="X21" s="138">
        <f t="shared" si="13"/>
        <v>108.01296705609769</v>
      </c>
      <c r="Y21" s="138">
        <f t="shared" si="14"/>
        <v>28.387113549565758</v>
      </c>
      <c r="Z21" s="138">
        <v>0</v>
      </c>
      <c r="AA21" s="138">
        <v>0</v>
      </c>
      <c r="AB21" s="138">
        <f t="shared" si="12"/>
        <v>0.63661977236758138</v>
      </c>
    </row>
    <row r="22" spans="1:28" s="128" customFormat="1" x14ac:dyDescent="0.35">
      <c r="A22" s="133" t="str">
        <f t="shared" si="0"/>
        <v>NB65X4.5</v>
      </c>
      <c r="B22" s="145" t="str">
        <f t="shared" si="1"/>
        <v>True</v>
      </c>
      <c r="C22" s="133" t="s">
        <v>283</v>
      </c>
      <c r="D22" s="134">
        <v>65</v>
      </c>
      <c r="E22" s="138">
        <f t="shared" si="2"/>
        <v>7.9459360509450558</v>
      </c>
      <c r="F22" s="135">
        <v>76.099999999999994</v>
      </c>
      <c r="G22" s="136">
        <v>0</v>
      </c>
      <c r="H22" s="136">
        <v>0</v>
      </c>
      <c r="I22" s="136">
        <v>0</v>
      </c>
      <c r="J22" s="136">
        <v>4.5</v>
      </c>
      <c r="K22" s="136">
        <v>0</v>
      </c>
      <c r="L22" s="136">
        <v>0</v>
      </c>
      <c r="M22" s="136">
        <v>0</v>
      </c>
      <c r="N22" s="136">
        <v>0</v>
      </c>
      <c r="O22" s="137">
        <f t="shared" si="3"/>
        <v>10.122211529866314</v>
      </c>
      <c r="P22" s="138">
        <f t="shared" si="4"/>
        <v>65.121374405039049</v>
      </c>
      <c r="Q22" s="138">
        <f t="shared" si="5"/>
        <v>65.121374405039049</v>
      </c>
      <c r="R22" s="138">
        <f t="shared" si="6"/>
        <v>2.5364369694514388</v>
      </c>
      <c r="S22" s="138">
        <f t="shared" si="7"/>
        <v>2.5364369694514388</v>
      </c>
      <c r="T22" s="138">
        <f t="shared" si="8"/>
        <v>17.114684469129848</v>
      </c>
      <c r="U22" s="138">
        <f t="shared" si="9"/>
        <v>17.114684469129848</v>
      </c>
      <c r="V22" s="138">
        <f t="shared" si="10"/>
        <v>23.099895</v>
      </c>
      <c r="W22" s="138">
        <f t="shared" si="11"/>
        <v>23.099895</v>
      </c>
      <c r="X22" s="138">
        <f t="shared" si="13"/>
        <v>130.2427488100781</v>
      </c>
      <c r="Y22" s="138">
        <f t="shared" si="14"/>
        <v>34.229368938259697</v>
      </c>
      <c r="Z22" s="138">
        <v>0</v>
      </c>
      <c r="AA22" s="138">
        <v>0</v>
      </c>
      <c r="AB22" s="138">
        <f t="shared" si="12"/>
        <v>0.63661977236758138</v>
      </c>
    </row>
    <row r="23" spans="1:28" s="128" customFormat="1" x14ac:dyDescent="0.35">
      <c r="A23" s="133" t="str">
        <f t="shared" si="0"/>
        <v>NB80X3.2</v>
      </c>
      <c r="B23" s="145" t="str">
        <f t="shared" si="1"/>
        <v>True</v>
      </c>
      <c r="C23" s="133" t="s">
        <v>283</v>
      </c>
      <c r="D23" s="134">
        <v>80</v>
      </c>
      <c r="E23" s="138">
        <f t="shared" si="2"/>
        <v>6.7631703991656558</v>
      </c>
      <c r="F23" s="135">
        <v>88.9</v>
      </c>
      <c r="G23" s="136">
        <v>0</v>
      </c>
      <c r="H23" s="136">
        <v>0</v>
      </c>
      <c r="I23" s="136">
        <v>0</v>
      </c>
      <c r="J23" s="136">
        <v>3.2</v>
      </c>
      <c r="K23" s="136">
        <v>0</v>
      </c>
      <c r="L23" s="136">
        <v>0</v>
      </c>
      <c r="M23" s="136">
        <v>0</v>
      </c>
      <c r="N23" s="136">
        <v>0</v>
      </c>
      <c r="O23" s="137">
        <f t="shared" si="3"/>
        <v>8.6155036932046567</v>
      </c>
      <c r="P23" s="138">
        <f t="shared" si="4"/>
        <v>79.205879346903856</v>
      </c>
      <c r="Q23" s="138">
        <f t="shared" si="5"/>
        <v>79.205879346903856</v>
      </c>
      <c r="R23" s="138">
        <f t="shared" si="6"/>
        <v>3.0320640659458369</v>
      </c>
      <c r="S23" s="138">
        <f t="shared" si="7"/>
        <v>3.0320640659458369</v>
      </c>
      <c r="T23" s="138">
        <f t="shared" si="8"/>
        <v>17.819095466120103</v>
      </c>
      <c r="U23" s="138">
        <f t="shared" si="9"/>
        <v>17.819095466120103</v>
      </c>
      <c r="V23" s="138">
        <f t="shared" si="10"/>
        <v>23.513290666666698</v>
      </c>
      <c r="W23" s="138">
        <f t="shared" si="11"/>
        <v>23.513290666666698</v>
      </c>
      <c r="X23" s="138">
        <f t="shared" si="13"/>
        <v>158.41175869380771</v>
      </c>
      <c r="Y23" s="138">
        <f t="shared" si="14"/>
        <v>35.638190932240207</v>
      </c>
      <c r="Z23" s="138">
        <v>0</v>
      </c>
      <c r="AA23" s="138">
        <v>0</v>
      </c>
      <c r="AB23" s="138">
        <f t="shared" si="12"/>
        <v>0.63661977236758138</v>
      </c>
    </row>
    <row r="24" spans="1:28" s="128" customFormat="1" x14ac:dyDescent="0.35">
      <c r="A24" s="133" t="str">
        <f t="shared" si="0"/>
        <v>NB80X4</v>
      </c>
      <c r="B24" s="145" t="str">
        <f t="shared" si="1"/>
        <v>True</v>
      </c>
      <c r="C24" s="133" t="s">
        <v>283</v>
      </c>
      <c r="D24" s="134">
        <v>80</v>
      </c>
      <c r="E24" s="138">
        <f t="shared" si="2"/>
        <v>8.3750461914988819</v>
      </c>
      <c r="F24" s="135">
        <v>88.9</v>
      </c>
      <c r="G24" s="136">
        <v>0</v>
      </c>
      <c r="H24" s="136">
        <v>0</v>
      </c>
      <c r="I24" s="136">
        <v>0</v>
      </c>
      <c r="J24" s="136">
        <v>4</v>
      </c>
      <c r="K24" s="136">
        <v>0</v>
      </c>
      <c r="L24" s="136">
        <v>0</v>
      </c>
      <c r="M24" s="136">
        <v>0</v>
      </c>
      <c r="N24" s="136">
        <v>0</v>
      </c>
      <c r="O24" s="137">
        <f t="shared" si="3"/>
        <v>10.668848651590933</v>
      </c>
      <c r="P24" s="138">
        <f t="shared" si="4"/>
        <v>96.339836684474321</v>
      </c>
      <c r="Q24" s="138">
        <f t="shared" si="5"/>
        <v>96.339836684474321</v>
      </c>
      <c r="R24" s="138">
        <f t="shared" si="6"/>
        <v>3.0049979201323924</v>
      </c>
      <c r="S24" s="138">
        <f t="shared" si="7"/>
        <v>3.0049979201323924</v>
      </c>
      <c r="T24" s="138">
        <f t="shared" si="8"/>
        <v>21.673754034752374</v>
      </c>
      <c r="U24" s="138">
        <f t="shared" si="9"/>
        <v>21.673754034752374</v>
      </c>
      <c r="V24" s="138">
        <f t="shared" si="10"/>
        <v>28.853373333333334</v>
      </c>
      <c r="W24" s="138">
        <f t="shared" si="11"/>
        <v>28.853373333333334</v>
      </c>
      <c r="X24" s="138">
        <f t="shared" si="13"/>
        <v>192.67967336894864</v>
      </c>
      <c r="Y24" s="138">
        <f t="shared" si="14"/>
        <v>43.347508069504748</v>
      </c>
      <c r="Z24" s="138">
        <v>0</v>
      </c>
      <c r="AA24" s="138">
        <v>0</v>
      </c>
      <c r="AB24" s="138">
        <f t="shared" si="12"/>
        <v>0.63661977236758138</v>
      </c>
    </row>
    <row r="25" spans="1:28" s="128" customFormat="1" x14ac:dyDescent="0.35">
      <c r="A25" s="133" t="str">
        <f t="shared" si="0"/>
        <v>NB80X4.8</v>
      </c>
      <c r="B25" s="145" t="str">
        <f t="shared" si="1"/>
        <v>True</v>
      </c>
      <c r="C25" s="133" t="s">
        <v>283</v>
      </c>
      <c r="D25" s="134">
        <v>80</v>
      </c>
      <c r="E25" s="138">
        <f t="shared" si="2"/>
        <v>9.9553552608488491</v>
      </c>
      <c r="F25" s="135">
        <v>88.9</v>
      </c>
      <c r="G25" s="136">
        <v>0</v>
      </c>
      <c r="H25" s="136">
        <v>0</v>
      </c>
      <c r="I25" s="136">
        <v>0</v>
      </c>
      <c r="J25" s="136">
        <v>4.8</v>
      </c>
      <c r="K25" s="136">
        <v>0</v>
      </c>
      <c r="L25" s="136">
        <v>0</v>
      </c>
      <c r="M25" s="136">
        <v>0</v>
      </c>
      <c r="N25" s="136">
        <v>0</v>
      </c>
      <c r="O25" s="137">
        <f t="shared" si="3"/>
        <v>12.681981224011272</v>
      </c>
      <c r="P25" s="138">
        <f t="shared" si="4"/>
        <v>112.4867955855005</v>
      </c>
      <c r="Q25" s="138">
        <f t="shared" si="5"/>
        <v>112.4867955855005</v>
      </c>
      <c r="R25" s="138">
        <f t="shared" si="6"/>
        <v>2.9782230440314579</v>
      </c>
      <c r="S25" s="138">
        <f t="shared" si="7"/>
        <v>2.9782230440314579</v>
      </c>
      <c r="T25" s="138">
        <f t="shared" si="8"/>
        <v>25.306365711023734</v>
      </c>
      <c r="U25" s="138">
        <f t="shared" si="9"/>
        <v>25.306365711023734</v>
      </c>
      <c r="V25" s="138">
        <f t="shared" si="10"/>
        <v>33.986351999999989</v>
      </c>
      <c r="W25" s="138">
        <f t="shared" si="11"/>
        <v>33.986351999999989</v>
      </c>
      <c r="X25" s="138">
        <f t="shared" si="13"/>
        <v>224.973591171001</v>
      </c>
      <c r="Y25" s="138">
        <f t="shared" si="14"/>
        <v>50.612731422047467</v>
      </c>
      <c r="Z25" s="138">
        <v>0</v>
      </c>
      <c r="AA25" s="138">
        <v>0</v>
      </c>
      <c r="AB25" s="138">
        <f t="shared" si="12"/>
        <v>0.63661977236758138</v>
      </c>
    </row>
    <row r="26" spans="1:28" s="128" customFormat="1" x14ac:dyDescent="0.35">
      <c r="A26" s="133" t="str">
        <f t="shared" si="0"/>
        <v>NB90X3.6</v>
      </c>
      <c r="B26" s="145" t="str">
        <f t="shared" si="1"/>
        <v>True</v>
      </c>
      <c r="C26" s="133" t="s">
        <v>283</v>
      </c>
      <c r="D26" s="134">
        <v>90</v>
      </c>
      <c r="E26" s="138">
        <f t="shared" si="2"/>
        <v>8.7005780222638638</v>
      </c>
      <c r="F26" s="135">
        <v>101.6</v>
      </c>
      <c r="G26" s="136">
        <v>0</v>
      </c>
      <c r="H26" s="136">
        <v>0</v>
      </c>
      <c r="I26" s="136">
        <v>0</v>
      </c>
      <c r="J26" s="136">
        <v>3.6</v>
      </c>
      <c r="K26" s="136">
        <v>0</v>
      </c>
      <c r="L26" s="136">
        <v>0</v>
      </c>
      <c r="M26" s="136">
        <v>0</v>
      </c>
      <c r="N26" s="136">
        <v>0</v>
      </c>
      <c r="O26" s="137">
        <f t="shared" si="3"/>
        <v>11.083538881864795</v>
      </c>
      <c r="P26" s="138">
        <f t="shared" si="4"/>
        <v>133.23743760667307</v>
      </c>
      <c r="Q26" s="138">
        <f t="shared" si="5"/>
        <v>133.23743760667307</v>
      </c>
      <c r="R26" s="138">
        <f t="shared" si="6"/>
        <v>3.4671602212761958</v>
      </c>
      <c r="S26" s="138">
        <f t="shared" si="7"/>
        <v>3.4671602212761958</v>
      </c>
      <c r="T26" s="138">
        <f t="shared" si="8"/>
        <v>26.227842048557694</v>
      </c>
      <c r="U26" s="138">
        <f t="shared" si="9"/>
        <v>26.227842048557694</v>
      </c>
      <c r="V26" s="138">
        <f t="shared" si="10"/>
        <v>34.589952000000011</v>
      </c>
      <c r="W26" s="138">
        <f t="shared" si="11"/>
        <v>34.589952000000011</v>
      </c>
      <c r="X26" s="138">
        <f t="shared" si="13"/>
        <v>266.47487521334614</v>
      </c>
      <c r="Y26" s="138">
        <f t="shared" si="14"/>
        <v>52.455684097115387</v>
      </c>
      <c r="Z26" s="138">
        <v>0</v>
      </c>
      <c r="AA26" s="138">
        <v>0</v>
      </c>
      <c r="AB26" s="138">
        <f t="shared" si="12"/>
        <v>0.63661977236758138</v>
      </c>
    </row>
    <row r="27" spans="1:28" s="128" customFormat="1" x14ac:dyDescent="0.35">
      <c r="A27" s="133" t="str">
        <f t="shared" si="0"/>
        <v>NB90X4</v>
      </c>
      <c r="B27" s="145" t="str">
        <f t="shared" si="1"/>
        <v>True</v>
      </c>
      <c r="C27" s="133" t="s">
        <v>283</v>
      </c>
      <c r="D27" s="134">
        <v>90</v>
      </c>
      <c r="E27" s="138">
        <f t="shared" si="2"/>
        <v>9.6278505098974261</v>
      </c>
      <c r="F27" s="135">
        <v>101.6</v>
      </c>
      <c r="G27" s="136">
        <v>0</v>
      </c>
      <c r="H27" s="136">
        <v>0</v>
      </c>
      <c r="I27" s="136">
        <v>0</v>
      </c>
      <c r="J27" s="136">
        <v>4</v>
      </c>
      <c r="K27" s="136">
        <v>0</v>
      </c>
      <c r="L27" s="136">
        <v>0</v>
      </c>
      <c r="M27" s="136">
        <v>0</v>
      </c>
      <c r="N27" s="136">
        <v>0</v>
      </c>
      <c r="O27" s="137">
        <f t="shared" si="3"/>
        <v>12.264777719614555</v>
      </c>
      <c r="P27" s="138">
        <f t="shared" si="4"/>
        <v>146.28445681738668</v>
      </c>
      <c r="Q27" s="138">
        <f t="shared" si="5"/>
        <v>146.28445681738668</v>
      </c>
      <c r="R27" s="138">
        <f t="shared" si="6"/>
        <v>3.4535778549208933</v>
      </c>
      <c r="S27" s="138">
        <f t="shared" si="7"/>
        <v>3.4535778549208933</v>
      </c>
      <c r="T27" s="138">
        <f t="shared" si="8"/>
        <v>28.796152916808406</v>
      </c>
      <c r="U27" s="138">
        <f t="shared" si="9"/>
        <v>28.796152916808406</v>
      </c>
      <c r="V27" s="138">
        <f t="shared" si="10"/>
        <v>38.124373333333331</v>
      </c>
      <c r="W27" s="138">
        <f t="shared" si="11"/>
        <v>38.124373333333331</v>
      </c>
      <c r="X27" s="138">
        <f t="shared" si="13"/>
        <v>292.56891363477337</v>
      </c>
      <c r="Y27" s="138">
        <f t="shared" si="14"/>
        <v>57.592305833616813</v>
      </c>
      <c r="Z27" s="138">
        <v>0</v>
      </c>
      <c r="AA27" s="138">
        <v>0</v>
      </c>
      <c r="AB27" s="138">
        <f t="shared" si="12"/>
        <v>0.63661977236758138</v>
      </c>
    </row>
    <row r="28" spans="1:28" s="128" customFormat="1" x14ac:dyDescent="0.35">
      <c r="A28" s="133" t="str">
        <f t="shared" si="0"/>
        <v>NB90X4.8</v>
      </c>
      <c r="B28" s="145" t="str">
        <f t="shared" si="1"/>
        <v>True</v>
      </c>
      <c r="C28" s="133" t="s">
        <v>283</v>
      </c>
      <c r="D28" s="134">
        <v>90</v>
      </c>
      <c r="E28" s="138">
        <f t="shared" si="2"/>
        <v>11.458720442927095</v>
      </c>
      <c r="F28" s="135">
        <v>101.6</v>
      </c>
      <c r="G28" s="136">
        <v>0</v>
      </c>
      <c r="H28" s="136">
        <v>0</v>
      </c>
      <c r="I28" s="136">
        <v>0</v>
      </c>
      <c r="J28" s="136">
        <v>4.8</v>
      </c>
      <c r="K28" s="136">
        <v>0</v>
      </c>
      <c r="L28" s="136">
        <v>0</v>
      </c>
      <c r="M28" s="136">
        <v>0</v>
      </c>
      <c r="N28" s="136">
        <v>0</v>
      </c>
      <c r="O28" s="137">
        <f t="shared" si="3"/>
        <v>14.597096105639611</v>
      </c>
      <c r="P28" s="138">
        <f t="shared" si="4"/>
        <v>171.39326363397805</v>
      </c>
      <c r="Q28" s="138">
        <f t="shared" si="5"/>
        <v>171.39326363397805</v>
      </c>
      <c r="R28" s="138">
        <f t="shared" si="6"/>
        <v>3.4266018152099318</v>
      </c>
      <c r="S28" s="138">
        <f t="shared" si="7"/>
        <v>3.4266018152099318</v>
      </c>
      <c r="T28" s="138">
        <f t="shared" si="8"/>
        <v>33.73883142401143</v>
      </c>
      <c r="U28" s="138">
        <f t="shared" si="9"/>
        <v>33.73883142401143</v>
      </c>
      <c r="V28" s="138">
        <f t="shared" si="10"/>
        <v>45.014015999999984</v>
      </c>
      <c r="W28" s="138">
        <f t="shared" si="11"/>
        <v>45.014015999999984</v>
      </c>
      <c r="X28" s="138">
        <f t="shared" si="13"/>
        <v>342.7865272679561</v>
      </c>
      <c r="Y28" s="138">
        <f t="shared" si="14"/>
        <v>67.47766284802286</v>
      </c>
      <c r="Z28" s="138">
        <v>0</v>
      </c>
      <c r="AA28" s="138">
        <v>0</v>
      </c>
      <c r="AB28" s="138">
        <f t="shared" si="12"/>
        <v>0.63661977236758138</v>
      </c>
    </row>
    <row r="29" spans="1:28" s="128" customFormat="1" x14ac:dyDescent="0.35">
      <c r="A29" s="133" t="str">
        <f t="shared" si="0"/>
        <v>NB100X3.6</v>
      </c>
      <c r="B29" s="145" t="str">
        <f t="shared" si="1"/>
        <v>True</v>
      </c>
      <c r="C29" s="133" t="s">
        <v>283</v>
      </c>
      <c r="D29" s="134">
        <v>100</v>
      </c>
      <c r="E29" s="138">
        <f t="shared" si="2"/>
        <v>9.8281019088225552</v>
      </c>
      <c r="F29" s="135">
        <v>114.3</v>
      </c>
      <c r="G29" s="136">
        <v>0</v>
      </c>
      <c r="H29" s="136">
        <v>0</v>
      </c>
      <c r="I29" s="136">
        <v>0</v>
      </c>
      <c r="J29" s="136">
        <v>3.6</v>
      </c>
      <c r="K29" s="136">
        <v>0</v>
      </c>
      <c r="L29" s="136">
        <v>0</v>
      </c>
      <c r="M29" s="136">
        <v>0</v>
      </c>
      <c r="N29" s="136">
        <v>0</v>
      </c>
      <c r="O29" s="137">
        <f t="shared" si="3"/>
        <v>12.519875043086058</v>
      </c>
      <c r="P29" s="138">
        <f t="shared" si="4"/>
        <v>191.98367637163253</v>
      </c>
      <c r="Q29" s="138">
        <f t="shared" si="5"/>
        <v>191.98367637163253</v>
      </c>
      <c r="R29" s="138">
        <f t="shared" si="6"/>
        <v>3.915905067797226</v>
      </c>
      <c r="S29" s="138">
        <f t="shared" si="7"/>
        <v>3.915905067797226</v>
      </c>
      <c r="T29" s="138">
        <f t="shared" si="8"/>
        <v>33.592944247004816</v>
      </c>
      <c r="U29" s="138">
        <f t="shared" si="9"/>
        <v>33.592944247004816</v>
      </c>
      <c r="V29" s="138">
        <f t="shared" si="10"/>
        <v>44.131716000000054</v>
      </c>
      <c r="W29" s="138">
        <f t="shared" si="11"/>
        <v>44.131716000000054</v>
      </c>
      <c r="X29" s="138">
        <f t="shared" si="13"/>
        <v>383.96735274326505</v>
      </c>
      <c r="Y29" s="138">
        <f t="shared" si="14"/>
        <v>67.185888494009632</v>
      </c>
      <c r="Z29" s="138">
        <v>0</v>
      </c>
      <c r="AA29" s="138">
        <v>0</v>
      </c>
      <c r="AB29" s="138">
        <f t="shared" si="12"/>
        <v>0.63661977236758138</v>
      </c>
    </row>
    <row r="30" spans="1:28" s="128" customFormat="1" x14ac:dyDescent="0.35">
      <c r="A30" s="133" t="str">
        <f t="shared" si="0"/>
        <v>NB100X4.5</v>
      </c>
      <c r="B30" s="145" t="str">
        <f t="shared" si="1"/>
        <v>True</v>
      </c>
      <c r="C30" s="133" t="s">
        <v>283</v>
      </c>
      <c r="D30" s="134">
        <v>100</v>
      </c>
      <c r="E30" s="138">
        <f t="shared" si="2"/>
        <v>12.185248301588924</v>
      </c>
      <c r="F30" s="135">
        <v>114.3</v>
      </c>
      <c r="G30" s="136">
        <v>0</v>
      </c>
      <c r="H30" s="136">
        <v>0</v>
      </c>
      <c r="I30" s="136">
        <v>0</v>
      </c>
      <c r="J30" s="136">
        <v>4.5</v>
      </c>
      <c r="K30" s="136">
        <v>0</v>
      </c>
      <c r="L30" s="136">
        <v>0</v>
      </c>
      <c r="M30" s="136">
        <v>0</v>
      </c>
      <c r="N30" s="136">
        <v>0</v>
      </c>
      <c r="O30" s="137">
        <f t="shared" si="3"/>
        <v>15.522609301387165</v>
      </c>
      <c r="P30" s="138">
        <f t="shared" si="4"/>
        <v>234.31941435031098</v>
      </c>
      <c r="Q30" s="138">
        <f t="shared" si="5"/>
        <v>234.31941435031098</v>
      </c>
      <c r="R30" s="138">
        <f t="shared" si="6"/>
        <v>3.8852750867860051</v>
      </c>
      <c r="S30" s="138">
        <f t="shared" si="7"/>
        <v>3.8852750867860051</v>
      </c>
      <c r="T30" s="138">
        <f t="shared" si="8"/>
        <v>41.000772414752582</v>
      </c>
      <c r="U30" s="138">
        <f t="shared" si="9"/>
        <v>41.000772414752582</v>
      </c>
      <c r="V30" s="138">
        <f t="shared" si="10"/>
        <v>54.282554999999974</v>
      </c>
      <c r="W30" s="138">
        <f t="shared" si="11"/>
        <v>54.282554999999974</v>
      </c>
      <c r="X30" s="138">
        <f t="shared" si="13"/>
        <v>468.63882870062196</v>
      </c>
      <c r="Y30" s="138">
        <f t="shared" si="14"/>
        <v>82.001544829505164</v>
      </c>
      <c r="Z30" s="138">
        <v>0</v>
      </c>
      <c r="AA30" s="138">
        <v>0</v>
      </c>
      <c r="AB30" s="138">
        <f t="shared" si="12"/>
        <v>0.63661977236758138</v>
      </c>
    </row>
    <row r="31" spans="1:28" s="128" customFormat="1" x14ac:dyDescent="0.35">
      <c r="A31" s="133" t="str">
        <f t="shared" si="0"/>
        <v>NB100X5.4</v>
      </c>
      <c r="B31" s="145" t="str">
        <f t="shared" si="1"/>
        <v>True</v>
      </c>
      <c r="C31" s="133" t="s">
        <v>283</v>
      </c>
      <c r="D31" s="134">
        <v>100</v>
      </c>
      <c r="E31" s="138">
        <f t="shared" si="2"/>
        <v>14.502443060579605</v>
      </c>
      <c r="F31" s="135">
        <v>114.3</v>
      </c>
      <c r="G31" s="136">
        <v>0</v>
      </c>
      <c r="H31" s="136">
        <v>0</v>
      </c>
      <c r="I31" s="136">
        <v>0</v>
      </c>
      <c r="J31" s="136">
        <v>5.4</v>
      </c>
      <c r="K31" s="136">
        <v>0</v>
      </c>
      <c r="L31" s="136">
        <v>0</v>
      </c>
      <c r="M31" s="136">
        <v>0</v>
      </c>
      <c r="N31" s="136">
        <v>0</v>
      </c>
      <c r="O31" s="137">
        <f t="shared" si="3"/>
        <v>18.474449758700136</v>
      </c>
      <c r="P31" s="138">
        <f t="shared" si="4"/>
        <v>274.53886784729741</v>
      </c>
      <c r="Q31" s="138">
        <f t="shared" si="5"/>
        <v>274.53886784729741</v>
      </c>
      <c r="R31" s="138">
        <f t="shared" si="6"/>
        <v>3.8549270421111732</v>
      </c>
      <c r="S31" s="138">
        <f t="shared" si="7"/>
        <v>3.8549270421111732</v>
      </c>
      <c r="T31" s="138">
        <f t="shared" si="8"/>
        <v>48.038297086141284</v>
      </c>
      <c r="U31" s="138">
        <f t="shared" si="9"/>
        <v>48.038297086141284</v>
      </c>
      <c r="V31" s="138">
        <f t="shared" si="10"/>
        <v>64.092221999999992</v>
      </c>
      <c r="W31" s="138">
        <f t="shared" si="11"/>
        <v>64.092221999999992</v>
      </c>
      <c r="X31" s="138">
        <f t="shared" si="13"/>
        <v>549.07773569459482</v>
      </c>
      <c r="Y31" s="138">
        <f t="shared" si="14"/>
        <v>96.076594172282569</v>
      </c>
      <c r="Z31" s="138">
        <v>0</v>
      </c>
      <c r="AA31" s="138">
        <v>0</v>
      </c>
      <c r="AB31" s="138">
        <f t="shared" si="12"/>
        <v>0.63661977236758138</v>
      </c>
    </row>
    <row r="32" spans="1:28" s="128" customFormat="1" x14ac:dyDescent="0.35">
      <c r="A32" s="133" t="str">
        <f t="shared" si="0"/>
        <v>NB110X4.5</v>
      </c>
      <c r="B32" s="145" t="str">
        <f t="shared" si="1"/>
        <v>True</v>
      </c>
      <c r="C32" s="133" t="s">
        <v>283</v>
      </c>
      <c r="D32" s="134">
        <v>110</v>
      </c>
      <c r="E32" s="138">
        <f t="shared" si="2"/>
        <v>13.594653159787281</v>
      </c>
      <c r="F32" s="135">
        <v>127</v>
      </c>
      <c r="G32" s="136">
        <v>0</v>
      </c>
      <c r="H32" s="136">
        <v>0</v>
      </c>
      <c r="I32" s="136">
        <v>0</v>
      </c>
      <c r="J32" s="136">
        <v>4.5</v>
      </c>
      <c r="K32" s="136">
        <v>0</v>
      </c>
      <c r="L32" s="136">
        <v>0</v>
      </c>
      <c r="M32" s="136">
        <v>0</v>
      </c>
      <c r="N32" s="136">
        <v>0</v>
      </c>
      <c r="O32" s="137">
        <f t="shared" si="3"/>
        <v>17.318029502913735</v>
      </c>
      <c r="P32" s="138">
        <f t="shared" si="4"/>
        <v>325.28671290691653</v>
      </c>
      <c r="Q32" s="138">
        <f t="shared" si="5"/>
        <v>325.28671290691653</v>
      </c>
      <c r="R32" s="138">
        <f t="shared" si="6"/>
        <v>4.3339502765952451</v>
      </c>
      <c r="S32" s="138">
        <f t="shared" si="7"/>
        <v>4.3339502765952451</v>
      </c>
      <c r="T32" s="138">
        <f t="shared" si="8"/>
        <v>51.226254001089217</v>
      </c>
      <c r="U32" s="138">
        <f t="shared" si="9"/>
        <v>51.226254001089217</v>
      </c>
      <c r="V32" s="138">
        <f t="shared" si="10"/>
        <v>67.558499999999995</v>
      </c>
      <c r="W32" s="138">
        <f t="shared" si="11"/>
        <v>67.558499999999995</v>
      </c>
      <c r="X32" s="138">
        <f t="shared" si="13"/>
        <v>650.57342581383307</v>
      </c>
      <c r="Y32" s="138">
        <f t="shared" si="14"/>
        <v>102.45250800217843</v>
      </c>
      <c r="Z32" s="138">
        <v>0</v>
      </c>
      <c r="AA32" s="138">
        <v>0</v>
      </c>
      <c r="AB32" s="138">
        <f t="shared" si="12"/>
        <v>0.63661977236758138</v>
      </c>
    </row>
    <row r="33" spans="1:28" s="128" customFormat="1" x14ac:dyDescent="0.35">
      <c r="A33" s="133" t="str">
        <f t="shared" si="0"/>
        <v>NB110X4.8</v>
      </c>
      <c r="B33" s="145" t="str">
        <f t="shared" si="1"/>
        <v>True</v>
      </c>
      <c r="C33" s="133" t="s">
        <v>283</v>
      </c>
      <c r="D33" s="134">
        <v>110</v>
      </c>
      <c r="E33" s="138">
        <f t="shared" si="2"/>
        <v>14.465450807083576</v>
      </c>
      <c r="F33" s="135">
        <v>127</v>
      </c>
      <c r="G33" s="136">
        <v>0</v>
      </c>
      <c r="H33" s="136">
        <v>0</v>
      </c>
      <c r="I33" s="136">
        <v>0</v>
      </c>
      <c r="J33" s="136">
        <v>4.8</v>
      </c>
      <c r="K33" s="136">
        <v>0</v>
      </c>
      <c r="L33" s="136">
        <v>0</v>
      </c>
      <c r="M33" s="136">
        <v>0</v>
      </c>
      <c r="N33" s="136">
        <v>0</v>
      </c>
      <c r="O33" s="137">
        <f t="shared" si="3"/>
        <v>18.427325868896276</v>
      </c>
      <c r="P33" s="138">
        <f t="shared" si="4"/>
        <v>344.49609302013556</v>
      </c>
      <c r="Q33" s="138">
        <f t="shared" si="5"/>
        <v>344.49609302013556</v>
      </c>
      <c r="R33" s="138">
        <f t="shared" si="6"/>
        <v>4.3237541558233863</v>
      </c>
      <c r="S33" s="138">
        <f t="shared" si="7"/>
        <v>4.3237541558233863</v>
      </c>
      <c r="T33" s="138">
        <f t="shared" si="8"/>
        <v>54.251353231517413</v>
      </c>
      <c r="U33" s="138">
        <f t="shared" si="9"/>
        <v>54.251353231517413</v>
      </c>
      <c r="V33" s="138">
        <f t="shared" si="10"/>
        <v>71.714495999999968</v>
      </c>
      <c r="W33" s="138">
        <f t="shared" si="11"/>
        <v>71.714495999999968</v>
      </c>
      <c r="X33" s="138">
        <f t="shared" si="13"/>
        <v>688.99218604027112</v>
      </c>
      <c r="Y33" s="138">
        <f t="shared" si="14"/>
        <v>108.50270646303483</v>
      </c>
      <c r="Z33" s="138">
        <v>0</v>
      </c>
      <c r="AA33" s="138">
        <v>0</v>
      </c>
      <c r="AB33" s="138">
        <f t="shared" si="12"/>
        <v>0.63661977236758138</v>
      </c>
    </row>
    <row r="34" spans="1:28" s="128" customFormat="1" x14ac:dyDescent="0.35">
      <c r="A34" s="133" t="str">
        <f t="shared" ref="A34:A65" si="15">"NB"&amp;D34&amp;"X"&amp;J34</f>
        <v>NB110X5.4</v>
      </c>
      <c r="B34" s="145" t="str">
        <f t="shared" si="1"/>
        <v>True</v>
      </c>
      <c r="C34" s="133" t="s">
        <v>283</v>
      </c>
      <c r="D34" s="134">
        <v>110</v>
      </c>
      <c r="E34" s="138">
        <f t="shared" ref="E34:E65" si="16">O34*7850/10^4</f>
        <v>16.193728890417631</v>
      </c>
      <c r="F34" s="135">
        <v>127</v>
      </c>
      <c r="G34" s="136">
        <v>0</v>
      </c>
      <c r="H34" s="136">
        <v>0</v>
      </c>
      <c r="I34" s="136">
        <v>0</v>
      </c>
      <c r="J34" s="136">
        <v>5.4</v>
      </c>
      <c r="K34" s="136">
        <v>0</v>
      </c>
      <c r="L34" s="136">
        <v>0</v>
      </c>
      <c r="M34" s="136">
        <v>0</v>
      </c>
      <c r="N34" s="136">
        <v>0</v>
      </c>
      <c r="O34" s="137">
        <f t="shared" ref="O34:O65" si="17">PI()/4*(F34^2-(F34-2*J34)^2)/10^2</f>
        <v>20.628954000532012</v>
      </c>
      <c r="P34" s="138">
        <f t="shared" ref="P34:P65" si="18">PI()/64*(F34^4-(F34-2*J34)^4)/10^4</f>
        <v>382.04100795595269</v>
      </c>
      <c r="Q34" s="138">
        <f t="shared" ref="Q34:Q65" si="19">PI()/64*(F34^4-(F34-2*J34)^4)/10^4</f>
        <v>382.04100795595269</v>
      </c>
      <c r="R34" s="138">
        <f t="shared" ref="R34:R65" si="20">SQRT(P34/O34)</f>
        <v>4.3034462933792961</v>
      </c>
      <c r="S34" s="138">
        <f t="shared" ref="S34:S65" si="21">SQRT(Q34/O34)</f>
        <v>4.3034462933792961</v>
      </c>
      <c r="T34" s="138">
        <f t="shared" ref="T34:T65" si="22">PI()/32*(F34^4-(F34-2*J34)^4)/F34/10^3</f>
        <v>60.16393826077995</v>
      </c>
      <c r="U34" s="138">
        <f t="shared" ref="U34:U65" si="23">PI()/32*(F34^4-(F34-2*J34)^4)/F34/10^3</f>
        <v>60.16393826077995</v>
      </c>
      <c r="V34" s="138">
        <f t="shared" ref="V34:V65" si="24">(F34^3-(F34-2*J34)^3)/6/10^3</f>
        <v>79.899911999999972</v>
      </c>
      <c r="W34" s="138">
        <f t="shared" ref="W34:W65" si="25">(F34^3-(F34-2*J34)^3)/6/10^3</f>
        <v>79.899911999999972</v>
      </c>
      <c r="X34" s="138">
        <f t="shared" si="13"/>
        <v>764.08201591190539</v>
      </c>
      <c r="Y34" s="138">
        <f t="shared" si="14"/>
        <v>120.3278765215599</v>
      </c>
      <c r="Z34" s="138">
        <v>0</v>
      </c>
      <c r="AA34" s="138">
        <v>0</v>
      </c>
      <c r="AB34" s="138">
        <f t="shared" ref="AB34:AB61" si="26">(2*O34/PI())/O34</f>
        <v>0.63661977236758138</v>
      </c>
    </row>
    <row r="35" spans="1:28" s="128" customFormat="1" x14ac:dyDescent="0.35">
      <c r="A35" s="133" t="str">
        <f t="shared" si="15"/>
        <v>NB125X4.5</v>
      </c>
      <c r="B35" s="145" t="str">
        <f t="shared" si="1"/>
        <v>True</v>
      </c>
      <c r="C35" s="133" t="s">
        <v>283</v>
      </c>
      <c r="D35" s="134">
        <v>125</v>
      </c>
      <c r="E35" s="138">
        <f t="shared" si="16"/>
        <v>15.00405801798563</v>
      </c>
      <c r="F35" s="135">
        <v>139.69999999999999</v>
      </c>
      <c r="G35" s="136">
        <v>0</v>
      </c>
      <c r="H35" s="136">
        <v>0</v>
      </c>
      <c r="I35" s="136">
        <v>0</v>
      </c>
      <c r="J35" s="136">
        <v>4.5</v>
      </c>
      <c r="K35" s="136">
        <v>0</v>
      </c>
      <c r="L35" s="136">
        <v>0</v>
      </c>
      <c r="M35" s="136">
        <v>0</v>
      </c>
      <c r="N35" s="136">
        <v>0</v>
      </c>
      <c r="O35" s="137">
        <f t="shared" si="17"/>
        <v>19.113449704440292</v>
      </c>
      <c r="P35" s="138">
        <f t="shared" si="18"/>
        <v>437.20319880245887</v>
      </c>
      <c r="Q35" s="138">
        <f t="shared" si="19"/>
        <v>437.20319880245887</v>
      </c>
      <c r="R35" s="138">
        <f t="shared" si="20"/>
        <v>4.7826888357910127</v>
      </c>
      <c r="S35" s="138">
        <f t="shared" si="21"/>
        <v>4.7826888357910127</v>
      </c>
      <c r="T35" s="138">
        <f t="shared" si="22"/>
        <v>62.59172495382375</v>
      </c>
      <c r="U35" s="138">
        <f t="shared" si="23"/>
        <v>62.59172495382375</v>
      </c>
      <c r="V35" s="138">
        <f t="shared" si="24"/>
        <v>82.286054999999934</v>
      </c>
      <c r="W35" s="138">
        <f t="shared" si="25"/>
        <v>82.286054999999934</v>
      </c>
      <c r="X35" s="138">
        <f t="shared" si="13"/>
        <v>874.40639760491774</v>
      </c>
      <c r="Y35" s="138">
        <f t="shared" si="14"/>
        <v>125.1834499076475</v>
      </c>
      <c r="Z35" s="138">
        <v>0</v>
      </c>
      <c r="AA35" s="138">
        <v>0</v>
      </c>
      <c r="AB35" s="138">
        <f t="shared" si="26"/>
        <v>0.63661977236758138</v>
      </c>
    </row>
    <row r="36" spans="1:28" s="128" customFormat="1" x14ac:dyDescent="0.35">
      <c r="A36" s="133" t="str">
        <f t="shared" si="15"/>
        <v>NB125X4.8</v>
      </c>
      <c r="B36" s="145" t="str">
        <f t="shared" si="1"/>
        <v>True</v>
      </c>
      <c r="C36" s="133" t="s">
        <v>283</v>
      </c>
      <c r="D36" s="134">
        <v>125</v>
      </c>
      <c r="E36" s="138">
        <f t="shared" si="16"/>
        <v>15.968815989161822</v>
      </c>
      <c r="F36" s="135">
        <v>139.69999999999999</v>
      </c>
      <c r="G36" s="136">
        <v>0</v>
      </c>
      <c r="H36" s="136">
        <v>0</v>
      </c>
      <c r="I36" s="136">
        <v>0</v>
      </c>
      <c r="J36" s="136">
        <v>4.8</v>
      </c>
      <c r="K36" s="136">
        <v>0</v>
      </c>
      <c r="L36" s="136">
        <v>0</v>
      </c>
      <c r="M36" s="136">
        <v>0</v>
      </c>
      <c r="N36" s="136">
        <v>0</v>
      </c>
      <c r="O36" s="137">
        <f t="shared" si="17"/>
        <v>20.342440750524613</v>
      </c>
      <c r="P36" s="138">
        <f t="shared" si="18"/>
        <v>463.32578754668299</v>
      </c>
      <c r="Q36" s="138">
        <f t="shared" si="19"/>
        <v>463.32578754668299</v>
      </c>
      <c r="R36" s="138">
        <f t="shared" si="20"/>
        <v>4.7724535094644969</v>
      </c>
      <c r="S36" s="138">
        <f t="shared" si="21"/>
        <v>4.7724535094644969</v>
      </c>
      <c r="T36" s="138">
        <f t="shared" si="22"/>
        <v>66.331537229303223</v>
      </c>
      <c r="U36" s="138">
        <f t="shared" si="23"/>
        <v>66.331537229303223</v>
      </c>
      <c r="V36" s="138">
        <f t="shared" si="24"/>
        <v>87.387311999999923</v>
      </c>
      <c r="W36" s="138">
        <f t="shared" si="25"/>
        <v>87.387311999999923</v>
      </c>
      <c r="X36" s="138">
        <f t="shared" si="13"/>
        <v>926.65157509336598</v>
      </c>
      <c r="Y36" s="138">
        <f t="shared" si="14"/>
        <v>132.66307445860645</v>
      </c>
      <c r="Z36" s="138">
        <v>0</v>
      </c>
      <c r="AA36" s="138">
        <v>0</v>
      </c>
      <c r="AB36" s="138">
        <f t="shared" si="26"/>
        <v>0.63661977236758138</v>
      </c>
    </row>
    <row r="37" spans="1:28" s="128" customFormat="1" x14ac:dyDescent="0.35">
      <c r="A37" s="133" t="str">
        <f t="shared" si="15"/>
        <v>NB125X5.4</v>
      </c>
      <c r="B37" s="145" t="str">
        <f t="shared" si="1"/>
        <v>True</v>
      </c>
      <c r="C37" s="133" t="s">
        <v>283</v>
      </c>
      <c r="D37" s="134">
        <v>125</v>
      </c>
      <c r="E37" s="138">
        <f t="shared" si="16"/>
        <v>17.885014720255665</v>
      </c>
      <c r="F37" s="135">
        <v>139.69999999999999</v>
      </c>
      <c r="G37" s="136">
        <v>0</v>
      </c>
      <c r="H37" s="136">
        <v>0</v>
      </c>
      <c r="I37" s="136">
        <v>0</v>
      </c>
      <c r="J37" s="136">
        <v>5.4</v>
      </c>
      <c r="K37" s="136">
        <v>0</v>
      </c>
      <c r="L37" s="136">
        <v>0</v>
      </c>
      <c r="M37" s="136">
        <v>0</v>
      </c>
      <c r="N37" s="136">
        <v>0</v>
      </c>
      <c r="O37" s="137">
        <f t="shared" si="17"/>
        <v>22.783458242363903</v>
      </c>
      <c r="P37" s="138">
        <f t="shared" si="18"/>
        <v>514.49747799520162</v>
      </c>
      <c r="Q37" s="138">
        <f t="shared" si="19"/>
        <v>514.49747799520162</v>
      </c>
      <c r="R37" s="138">
        <f t="shared" si="20"/>
        <v>4.752058764367292</v>
      </c>
      <c r="S37" s="138">
        <f t="shared" si="21"/>
        <v>4.752058764367292</v>
      </c>
      <c r="T37" s="138">
        <f t="shared" si="22"/>
        <v>73.65747716466737</v>
      </c>
      <c r="U37" s="138">
        <f t="shared" si="23"/>
        <v>73.65747716466737</v>
      </c>
      <c r="V37" s="138">
        <f t="shared" si="24"/>
        <v>97.449533999999986</v>
      </c>
      <c r="W37" s="138">
        <f t="shared" si="25"/>
        <v>97.449533999999986</v>
      </c>
      <c r="X37" s="138">
        <f t="shared" si="13"/>
        <v>1028.9949559904032</v>
      </c>
      <c r="Y37" s="138">
        <f t="shared" si="14"/>
        <v>147.31495432933474</v>
      </c>
      <c r="Z37" s="138">
        <v>0</v>
      </c>
      <c r="AA37" s="138">
        <v>0</v>
      </c>
      <c r="AB37" s="138">
        <f t="shared" si="26"/>
        <v>0.63661977236758138</v>
      </c>
    </row>
    <row r="38" spans="1:28" s="128" customFormat="1" x14ac:dyDescent="0.35">
      <c r="A38" s="133" t="str">
        <f t="shared" si="15"/>
        <v>NB135X4.5</v>
      </c>
      <c r="B38" s="145" t="str">
        <f t="shared" si="1"/>
        <v>True</v>
      </c>
      <c r="C38" s="133" t="s">
        <v>283</v>
      </c>
      <c r="D38" s="134">
        <v>135</v>
      </c>
      <c r="E38" s="138">
        <f t="shared" si="16"/>
        <v>16.413462876183992</v>
      </c>
      <c r="F38" s="135">
        <v>152.4</v>
      </c>
      <c r="G38" s="136">
        <v>0</v>
      </c>
      <c r="H38" s="136">
        <v>0</v>
      </c>
      <c r="I38" s="136">
        <v>0</v>
      </c>
      <c r="J38" s="136">
        <v>4.5</v>
      </c>
      <c r="K38" s="136">
        <v>0</v>
      </c>
      <c r="L38" s="136">
        <v>0</v>
      </c>
      <c r="M38" s="136">
        <v>0</v>
      </c>
      <c r="N38" s="136">
        <v>0</v>
      </c>
      <c r="O38" s="137">
        <f t="shared" si="17"/>
        <v>20.908869905966871</v>
      </c>
      <c r="P38" s="138">
        <f t="shared" si="18"/>
        <v>572.24074696922094</v>
      </c>
      <c r="Q38" s="138">
        <f t="shared" si="19"/>
        <v>572.24074696922094</v>
      </c>
      <c r="R38" s="138">
        <f t="shared" si="20"/>
        <v>5.2314744575501857</v>
      </c>
      <c r="S38" s="138">
        <f t="shared" si="21"/>
        <v>5.2314744575501857</v>
      </c>
      <c r="T38" s="138">
        <f t="shared" si="22"/>
        <v>75.09721088834921</v>
      </c>
      <c r="U38" s="138">
        <f t="shared" si="23"/>
        <v>75.09721088834921</v>
      </c>
      <c r="V38" s="138">
        <f t="shared" si="24"/>
        <v>98.465220000000045</v>
      </c>
      <c r="W38" s="138">
        <f t="shared" si="25"/>
        <v>98.465220000000045</v>
      </c>
      <c r="X38" s="138">
        <f t="shared" si="13"/>
        <v>1144.4814939384419</v>
      </c>
      <c r="Y38" s="138">
        <f t="shared" si="14"/>
        <v>150.19442177669842</v>
      </c>
      <c r="Z38" s="138">
        <v>0</v>
      </c>
      <c r="AA38" s="138">
        <v>0</v>
      </c>
      <c r="AB38" s="138">
        <f t="shared" si="26"/>
        <v>0.63661977236758138</v>
      </c>
    </row>
    <row r="39" spans="1:28" s="128" customFormat="1" x14ac:dyDescent="0.35">
      <c r="A39" s="133" t="str">
        <f t="shared" si="15"/>
        <v>NB135X4.8</v>
      </c>
      <c r="B39" s="145" t="str">
        <f t="shared" si="1"/>
        <v>True</v>
      </c>
      <c r="C39" s="133" t="s">
        <v>283</v>
      </c>
      <c r="D39" s="134">
        <v>135</v>
      </c>
      <c r="E39" s="138">
        <f t="shared" si="16"/>
        <v>17.47218117124007</v>
      </c>
      <c r="F39" s="135">
        <v>152.4</v>
      </c>
      <c r="G39" s="136">
        <v>0</v>
      </c>
      <c r="H39" s="136">
        <v>0</v>
      </c>
      <c r="I39" s="136">
        <v>0</v>
      </c>
      <c r="J39" s="136">
        <v>4.8</v>
      </c>
      <c r="K39" s="136">
        <v>0</v>
      </c>
      <c r="L39" s="136">
        <v>0</v>
      </c>
      <c r="M39" s="136">
        <v>0</v>
      </c>
      <c r="N39" s="136">
        <v>0</v>
      </c>
      <c r="O39" s="137">
        <f t="shared" si="17"/>
        <v>22.257555632152954</v>
      </c>
      <c r="P39" s="138">
        <f t="shared" si="18"/>
        <v>606.763224088122</v>
      </c>
      <c r="Q39" s="138">
        <f t="shared" si="19"/>
        <v>606.763224088122</v>
      </c>
      <c r="R39" s="138">
        <f t="shared" si="20"/>
        <v>5.2212067570629701</v>
      </c>
      <c r="S39" s="138">
        <f t="shared" si="21"/>
        <v>5.2212067570629701</v>
      </c>
      <c r="T39" s="138">
        <f t="shared" si="22"/>
        <v>79.627719696603933</v>
      </c>
      <c r="U39" s="138">
        <f t="shared" si="23"/>
        <v>79.627719696603933</v>
      </c>
      <c r="V39" s="138">
        <f t="shared" si="24"/>
        <v>104.60851199999995</v>
      </c>
      <c r="W39" s="138">
        <f t="shared" si="25"/>
        <v>104.60851199999995</v>
      </c>
      <c r="X39" s="138">
        <f t="shared" si="13"/>
        <v>1213.526448176244</v>
      </c>
      <c r="Y39" s="138">
        <f t="shared" si="14"/>
        <v>159.25543939320787</v>
      </c>
      <c r="Z39" s="138">
        <v>0</v>
      </c>
      <c r="AA39" s="138">
        <v>0</v>
      </c>
      <c r="AB39" s="138">
        <f t="shared" si="26"/>
        <v>0.63661977236758138</v>
      </c>
    </row>
    <row r="40" spans="1:28" s="128" customFormat="1" x14ac:dyDescent="0.35">
      <c r="A40" s="133" t="str">
        <f t="shared" si="15"/>
        <v>NB135X5.4</v>
      </c>
      <c r="B40" s="145" t="str">
        <f t="shared" si="1"/>
        <v>True</v>
      </c>
      <c r="C40" s="133" t="s">
        <v>283</v>
      </c>
      <c r="D40" s="134">
        <v>135</v>
      </c>
      <c r="E40" s="138">
        <f t="shared" si="16"/>
        <v>19.576300550093713</v>
      </c>
      <c r="F40" s="135">
        <v>152.4</v>
      </c>
      <c r="G40" s="136">
        <v>0</v>
      </c>
      <c r="H40" s="136">
        <v>0</v>
      </c>
      <c r="I40" s="136">
        <v>0</v>
      </c>
      <c r="J40" s="136">
        <v>5.4</v>
      </c>
      <c r="K40" s="136">
        <v>0</v>
      </c>
      <c r="L40" s="136">
        <v>0</v>
      </c>
      <c r="M40" s="136">
        <v>0</v>
      </c>
      <c r="N40" s="136">
        <v>0</v>
      </c>
      <c r="O40" s="137">
        <f t="shared" si="17"/>
        <v>24.937962484195815</v>
      </c>
      <c r="P40" s="138">
        <f t="shared" si="18"/>
        <v>674.51452788378322</v>
      </c>
      <c r="Q40" s="138">
        <f t="shared" si="19"/>
        <v>674.51452788378322</v>
      </c>
      <c r="R40" s="138">
        <f t="shared" si="20"/>
        <v>5.200740331914294</v>
      </c>
      <c r="S40" s="138">
        <f t="shared" si="21"/>
        <v>5.200740331914294</v>
      </c>
      <c r="T40" s="138">
        <f t="shared" si="22"/>
        <v>88.518966913882309</v>
      </c>
      <c r="U40" s="138">
        <f t="shared" si="23"/>
        <v>88.518966913882309</v>
      </c>
      <c r="V40" s="138">
        <f t="shared" si="24"/>
        <v>116.74108800000015</v>
      </c>
      <c r="W40" s="138">
        <f t="shared" si="25"/>
        <v>116.74108800000015</v>
      </c>
      <c r="X40" s="138">
        <f t="shared" si="13"/>
        <v>1349.0290557675664</v>
      </c>
      <c r="Y40" s="138">
        <f t="shared" si="14"/>
        <v>177.03793382776462</v>
      </c>
      <c r="Z40" s="138">
        <v>0</v>
      </c>
      <c r="AA40" s="138">
        <v>0</v>
      </c>
      <c r="AB40" s="138">
        <f t="shared" si="26"/>
        <v>0.63661977236758138</v>
      </c>
    </row>
    <row r="41" spans="1:28" s="128" customFormat="1" x14ac:dyDescent="0.35">
      <c r="A41" s="133" t="str">
        <f t="shared" si="15"/>
        <v>NB150X4.5</v>
      </c>
      <c r="B41" s="145" t="str">
        <f t="shared" si="1"/>
        <v>True</v>
      </c>
      <c r="C41" s="133" t="s">
        <v>283</v>
      </c>
      <c r="D41" s="134">
        <v>150</v>
      </c>
      <c r="E41" s="138">
        <f t="shared" si="16"/>
        <v>17.822867734382342</v>
      </c>
      <c r="F41" s="135">
        <v>165.1</v>
      </c>
      <c r="G41" s="136">
        <v>0</v>
      </c>
      <c r="H41" s="136">
        <v>0</v>
      </c>
      <c r="I41" s="136">
        <v>0</v>
      </c>
      <c r="J41" s="136">
        <v>4.5</v>
      </c>
      <c r="K41" s="136">
        <v>0</v>
      </c>
      <c r="L41" s="136">
        <v>0</v>
      </c>
      <c r="M41" s="136">
        <v>0</v>
      </c>
      <c r="N41" s="136">
        <v>0</v>
      </c>
      <c r="O41" s="137">
        <f t="shared" si="17"/>
        <v>22.704290107493431</v>
      </c>
      <c r="P41" s="138">
        <f t="shared" si="18"/>
        <v>732.57123233948244</v>
      </c>
      <c r="Q41" s="138">
        <f t="shared" si="19"/>
        <v>732.57123233948244</v>
      </c>
      <c r="R41" s="138">
        <f t="shared" si="20"/>
        <v>5.6802959870063106</v>
      </c>
      <c r="S41" s="138">
        <f t="shared" si="21"/>
        <v>5.6802959870063106</v>
      </c>
      <c r="T41" s="138">
        <f t="shared" si="22"/>
        <v>88.742729538398834</v>
      </c>
      <c r="U41" s="138">
        <f t="shared" si="23"/>
        <v>88.742729538398834</v>
      </c>
      <c r="V41" s="138">
        <f t="shared" si="24"/>
        <v>116.09599499999995</v>
      </c>
      <c r="W41" s="138">
        <f t="shared" si="25"/>
        <v>116.09599499999995</v>
      </c>
      <c r="X41" s="138">
        <f t="shared" si="13"/>
        <v>1465.1424646789649</v>
      </c>
      <c r="Y41" s="138">
        <f t="shared" si="14"/>
        <v>177.48545907679767</v>
      </c>
      <c r="Z41" s="138">
        <v>0</v>
      </c>
      <c r="AA41" s="138">
        <v>0</v>
      </c>
      <c r="AB41" s="138">
        <f t="shared" si="26"/>
        <v>0.63661977236758138</v>
      </c>
    </row>
    <row r="42" spans="1:28" s="128" customFormat="1" x14ac:dyDescent="0.35">
      <c r="A42" s="133" t="str">
        <f t="shared" si="15"/>
        <v>NB150X4.8</v>
      </c>
      <c r="B42" s="145" t="str">
        <f t="shared" si="1"/>
        <v>True</v>
      </c>
      <c r="C42" s="133" t="s">
        <v>283</v>
      </c>
      <c r="D42" s="134">
        <v>150</v>
      </c>
      <c r="E42" s="138">
        <f t="shared" si="16"/>
        <v>18.975546353318311</v>
      </c>
      <c r="F42" s="135">
        <v>165.1</v>
      </c>
      <c r="G42" s="136">
        <v>0</v>
      </c>
      <c r="H42" s="136">
        <v>0</v>
      </c>
      <c r="I42" s="136">
        <v>0</v>
      </c>
      <c r="J42" s="136">
        <v>4.8</v>
      </c>
      <c r="K42" s="136">
        <v>0</v>
      </c>
      <c r="L42" s="136">
        <v>0</v>
      </c>
      <c r="M42" s="136">
        <v>0</v>
      </c>
      <c r="N42" s="136">
        <v>0</v>
      </c>
      <c r="O42" s="137">
        <f t="shared" si="17"/>
        <v>24.172670513781291</v>
      </c>
      <c r="P42" s="138">
        <f t="shared" si="18"/>
        <v>777.12506923888452</v>
      </c>
      <c r="Q42" s="138">
        <f t="shared" si="19"/>
        <v>777.12506923888452</v>
      </c>
      <c r="R42" s="138">
        <f t="shared" si="20"/>
        <v>5.6700011022926606</v>
      </c>
      <c r="S42" s="138">
        <f t="shared" si="21"/>
        <v>5.6700011022926606</v>
      </c>
      <c r="T42" s="138">
        <f t="shared" si="22"/>
        <v>94.139923590416061</v>
      </c>
      <c r="U42" s="138">
        <f t="shared" si="23"/>
        <v>94.139923590416061</v>
      </c>
      <c r="V42" s="138">
        <f t="shared" si="24"/>
        <v>123.3780959999999</v>
      </c>
      <c r="W42" s="138">
        <f t="shared" si="25"/>
        <v>123.3780959999999</v>
      </c>
      <c r="X42" s="138">
        <f t="shared" si="13"/>
        <v>1554.250138477769</v>
      </c>
      <c r="Y42" s="138">
        <f t="shared" si="14"/>
        <v>188.27984718083212</v>
      </c>
      <c r="Z42" s="138">
        <v>0</v>
      </c>
      <c r="AA42" s="138">
        <v>0</v>
      </c>
      <c r="AB42" s="138">
        <f t="shared" si="26"/>
        <v>0.63661977236758138</v>
      </c>
    </row>
    <row r="43" spans="1:28" s="128" customFormat="1" x14ac:dyDescent="0.35">
      <c r="A43" s="133" t="str">
        <f t="shared" si="15"/>
        <v>NB150X5.4</v>
      </c>
      <c r="B43" s="145" t="str">
        <f t="shared" si="1"/>
        <v>True</v>
      </c>
      <c r="C43" s="133" t="s">
        <v>283</v>
      </c>
      <c r="D43" s="134">
        <v>150</v>
      </c>
      <c r="E43" s="138">
        <f t="shared" si="16"/>
        <v>21.267586379931739</v>
      </c>
      <c r="F43" s="135">
        <v>165.1</v>
      </c>
      <c r="G43" s="136">
        <v>0</v>
      </c>
      <c r="H43" s="136">
        <v>0</v>
      </c>
      <c r="I43" s="136">
        <v>0</v>
      </c>
      <c r="J43" s="136">
        <v>5.4</v>
      </c>
      <c r="K43" s="136">
        <v>0</v>
      </c>
      <c r="L43" s="136">
        <v>0</v>
      </c>
      <c r="M43" s="136">
        <v>0</v>
      </c>
      <c r="N43" s="136">
        <v>0</v>
      </c>
      <c r="O43" s="137">
        <f t="shared" si="17"/>
        <v>27.092466726027691</v>
      </c>
      <c r="P43" s="138">
        <f t="shared" si="18"/>
        <v>864.69840754043287</v>
      </c>
      <c r="Q43" s="138">
        <f t="shared" si="19"/>
        <v>864.69840754043287</v>
      </c>
      <c r="R43" s="138">
        <f t="shared" si="20"/>
        <v>5.6494745330871252</v>
      </c>
      <c r="S43" s="138">
        <f t="shared" si="21"/>
        <v>5.6494745330871252</v>
      </c>
      <c r="T43" s="138">
        <f t="shared" si="22"/>
        <v>104.74844428109424</v>
      </c>
      <c r="U43" s="138">
        <f t="shared" si="23"/>
        <v>104.74844428109424</v>
      </c>
      <c r="V43" s="138">
        <f t="shared" si="24"/>
        <v>137.77457400000011</v>
      </c>
      <c r="W43" s="138">
        <f t="shared" si="25"/>
        <v>137.77457400000011</v>
      </c>
      <c r="X43" s="138">
        <f t="shared" si="13"/>
        <v>1729.3968150808657</v>
      </c>
      <c r="Y43" s="138">
        <f t="shared" si="14"/>
        <v>209.49688856218847</v>
      </c>
      <c r="Z43" s="138">
        <v>0</v>
      </c>
      <c r="AA43" s="138">
        <v>0</v>
      </c>
      <c r="AB43" s="138">
        <f t="shared" si="26"/>
        <v>0.63661977236758127</v>
      </c>
    </row>
    <row r="44" spans="1:28" s="128" customFormat="1" x14ac:dyDescent="0.35">
      <c r="A44" s="133" t="str">
        <f t="shared" si="15"/>
        <v>NB150X5.9</v>
      </c>
      <c r="B44" s="145" t="str">
        <f t="shared" si="1"/>
        <v>True</v>
      </c>
      <c r="C44" s="133" t="s">
        <v>283</v>
      </c>
      <c r="D44" s="134">
        <v>150</v>
      </c>
      <c r="E44" s="138">
        <f t="shared" si="16"/>
        <v>23.164055909161014</v>
      </c>
      <c r="F44" s="135">
        <v>165.1</v>
      </c>
      <c r="G44" s="136">
        <v>0</v>
      </c>
      <c r="H44" s="136">
        <v>0</v>
      </c>
      <c r="I44" s="136">
        <v>0</v>
      </c>
      <c r="J44" s="136">
        <v>5.9</v>
      </c>
      <c r="K44" s="136">
        <v>0</v>
      </c>
      <c r="L44" s="136">
        <v>0</v>
      </c>
      <c r="M44" s="136">
        <v>0</v>
      </c>
      <c r="N44" s="136">
        <v>0</v>
      </c>
      <c r="O44" s="137">
        <f t="shared" si="17"/>
        <v>29.508351476638232</v>
      </c>
      <c r="P44" s="138">
        <f t="shared" si="18"/>
        <v>936.1321636047071</v>
      </c>
      <c r="Q44" s="138">
        <f t="shared" si="19"/>
        <v>936.1321636047071</v>
      </c>
      <c r="R44" s="138">
        <f t="shared" si="20"/>
        <v>5.6324339765327016</v>
      </c>
      <c r="S44" s="138">
        <f t="shared" si="21"/>
        <v>5.6324339765327016</v>
      </c>
      <c r="T44" s="138">
        <f t="shared" si="22"/>
        <v>113.40183689941941</v>
      </c>
      <c r="U44" s="138">
        <f t="shared" si="23"/>
        <v>113.40183689941941</v>
      </c>
      <c r="V44" s="138">
        <f t="shared" si="24"/>
        <v>149.60183566666674</v>
      </c>
      <c r="W44" s="138">
        <f t="shared" si="25"/>
        <v>149.60183566666674</v>
      </c>
      <c r="X44" s="138">
        <f t="shared" si="13"/>
        <v>1872.2643272094142</v>
      </c>
      <c r="Y44" s="138">
        <f t="shared" si="14"/>
        <v>226.80367379883882</v>
      </c>
      <c r="Z44" s="138">
        <v>0</v>
      </c>
      <c r="AA44" s="138">
        <v>0</v>
      </c>
      <c r="AB44" s="138">
        <f t="shared" si="26"/>
        <v>0.63661977236758138</v>
      </c>
    </row>
    <row r="45" spans="1:28" s="128" customFormat="1" x14ac:dyDescent="0.35">
      <c r="A45" s="133" t="str">
        <f t="shared" si="15"/>
        <v>NB150X6.3</v>
      </c>
      <c r="B45" s="145" t="str">
        <f t="shared" si="1"/>
        <v>True</v>
      </c>
      <c r="C45" s="133" t="s">
        <v>283</v>
      </c>
      <c r="D45" s="134">
        <v>150</v>
      </c>
      <c r="E45" s="138">
        <f t="shared" si="16"/>
        <v>24.672353391705364</v>
      </c>
      <c r="F45" s="135">
        <v>165.1</v>
      </c>
      <c r="G45" s="136">
        <v>0</v>
      </c>
      <c r="H45" s="136">
        <v>0</v>
      </c>
      <c r="I45" s="136">
        <v>0</v>
      </c>
      <c r="J45" s="136">
        <v>6.3</v>
      </c>
      <c r="K45" s="136">
        <v>0</v>
      </c>
      <c r="L45" s="136">
        <v>0</v>
      </c>
      <c r="M45" s="136">
        <v>0</v>
      </c>
      <c r="N45" s="136">
        <v>0</v>
      </c>
      <c r="O45" s="137">
        <f t="shared" si="17"/>
        <v>31.429749543573713</v>
      </c>
      <c r="P45" s="138">
        <f t="shared" si="18"/>
        <v>992.28158761185216</v>
      </c>
      <c r="Q45" s="138">
        <f t="shared" si="19"/>
        <v>992.28158761185216</v>
      </c>
      <c r="R45" s="138">
        <f t="shared" si="20"/>
        <v>5.6188444096628967</v>
      </c>
      <c r="S45" s="138">
        <f t="shared" si="21"/>
        <v>5.6188444096628967</v>
      </c>
      <c r="T45" s="138">
        <f t="shared" si="22"/>
        <v>120.2037053436526</v>
      </c>
      <c r="U45" s="138">
        <f t="shared" si="23"/>
        <v>120.2037053436526</v>
      </c>
      <c r="V45" s="138">
        <f t="shared" si="24"/>
        <v>158.9532209999999</v>
      </c>
      <c r="W45" s="138">
        <f t="shared" si="25"/>
        <v>158.9532209999999</v>
      </c>
      <c r="X45" s="138">
        <f t="shared" si="13"/>
        <v>1984.5631752237043</v>
      </c>
      <c r="Y45" s="138">
        <f t="shared" si="14"/>
        <v>240.4074106873052</v>
      </c>
      <c r="Z45" s="138">
        <v>0</v>
      </c>
      <c r="AA45" s="138">
        <v>0</v>
      </c>
      <c r="AB45" s="138">
        <f t="shared" si="26"/>
        <v>0.63661977236758127</v>
      </c>
    </row>
    <row r="46" spans="1:28" s="128" customFormat="1" x14ac:dyDescent="0.35">
      <c r="A46" s="133" t="str">
        <f t="shared" si="15"/>
        <v>NB150X8</v>
      </c>
      <c r="B46" s="145" t="str">
        <f t="shared" si="1"/>
        <v>True</v>
      </c>
      <c r="C46" s="133" t="s">
        <v>283</v>
      </c>
      <c r="D46" s="134">
        <v>150</v>
      </c>
      <c r="E46" s="138">
        <f t="shared" si="16"/>
        <v>30.994576129198471</v>
      </c>
      <c r="F46" s="135">
        <v>165.1</v>
      </c>
      <c r="G46" s="136">
        <v>0</v>
      </c>
      <c r="H46" s="136">
        <v>0</v>
      </c>
      <c r="I46" s="136">
        <v>0</v>
      </c>
      <c r="J46" s="136">
        <v>8</v>
      </c>
      <c r="K46" s="136">
        <v>0</v>
      </c>
      <c r="L46" s="136">
        <v>0</v>
      </c>
      <c r="M46" s="136">
        <v>0</v>
      </c>
      <c r="N46" s="136">
        <v>0</v>
      </c>
      <c r="O46" s="137">
        <f t="shared" si="17"/>
        <v>39.483536470316523</v>
      </c>
      <c r="P46" s="138">
        <f t="shared" si="18"/>
        <v>1221.2460183393309</v>
      </c>
      <c r="Q46" s="138">
        <f t="shared" si="19"/>
        <v>1221.2460183393309</v>
      </c>
      <c r="R46" s="138">
        <f t="shared" si="20"/>
        <v>5.5615207003121006</v>
      </c>
      <c r="S46" s="138">
        <f t="shared" si="21"/>
        <v>5.5615207003121006</v>
      </c>
      <c r="T46" s="138">
        <f t="shared" si="22"/>
        <v>147.94015970191774</v>
      </c>
      <c r="U46" s="138">
        <f t="shared" si="23"/>
        <v>147.94015970191774</v>
      </c>
      <c r="V46" s="138">
        <f t="shared" si="24"/>
        <v>197.61394666666664</v>
      </c>
      <c r="W46" s="138">
        <f t="shared" si="25"/>
        <v>197.61394666666664</v>
      </c>
      <c r="X46" s="138">
        <f t="shared" si="13"/>
        <v>2442.4920366786619</v>
      </c>
      <c r="Y46" s="138">
        <f t="shared" si="14"/>
        <v>295.88031940383547</v>
      </c>
      <c r="Z46" s="138">
        <v>0</v>
      </c>
      <c r="AA46" s="138">
        <v>0</v>
      </c>
      <c r="AB46" s="138">
        <f t="shared" si="26"/>
        <v>0.63661977236758138</v>
      </c>
    </row>
    <row r="47" spans="1:28" s="128" customFormat="1" x14ac:dyDescent="0.35">
      <c r="A47" s="133" t="str">
        <f t="shared" si="15"/>
        <v>NB150X10</v>
      </c>
      <c r="B47" s="145" t="str">
        <f t="shared" si="1"/>
        <v>True</v>
      </c>
      <c r="C47" s="133" t="s">
        <v>283</v>
      </c>
      <c r="D47" s="134">
        <v>150</v>
      </c>
      <c r="E47" s="138">
        <f t="shared" si="16"/>
        <v>39.039158189466249</v>
      </c>
      <c r="F47" s="135">
        <v>168.3</v>
      </c>
      <c r="G47" s="136">
        <v>0</v>
      </c>
      <c r="H47" s="136">
        <v>0</v>
      </c>
      <c r="I47" s="136">
        <v>0</v>
      </c>
      <c r="J47" s="136">
        <v>10</v>
      </c>
      <c r="K47" s="136">
        <v>0</v>
      </c>
      <c r="L47" s="136">
        <v>0</v>
      </c>
      <c r="M47" s="136">
        <v>0</v>
      </c>
      <c r="N47" s="136">
        <v>0</v>
      </c>
      <c r="O47" s="137">
        <f t="shared" si="17"/>
        <v>49.731411706326426</v>
      </c>
      <c r="P47" s="138">
        <f t="shared" si="18"/>
        <v>1563.9838958302241</v>
      </c>
      <c r="Q47" s="138">
        <f t="shared" si="19"/>
        <v>1563.9838958302241</v>
      </c>
      <c r="R47" s="138">
        <f t="shared" si="20"/>
        <v>5.6079062492163692</v>
      </c>
      <c r="S47" s="138">
        <f t="shared" si="21"/>
        <v>5.6079062492163692</v>
      </c>
      <c r="T47" s="138">
        <f t="shared" si="22"/>
        <v>185.85667211292025</v>
      </c>
      <c r="U47" s="138">
        <f t="shared" si="23"/>
        <v>185.85667211292025</v>
      </c>
      <c r="V47" s="138">
        <f t="shared" si="24"/>
        <v>250.92223333333331</v>
      </c>
      <c r="W47" s="138">
        <f t="shared" si="25"/>
        <v>250.92223333333331</v>
      </c>
      <c r="X47" s="138">
        <f t="shared" si="13"/>
        <v>3127.9677916604483</v>
      </c>
      <c r="Y47" s="138">
        <f t="shared" si="14"/>
        <v>371.7133442258405</v>
      </c>
      <c r="Z47" s="138">
        <v>0</v>
      </c>
      <c r="AA47" s="138">
        <v>0</v>
      </c>
      <c r="AB47" s="138">
        <f t="shared" si="26"/>
        <v>0.63661977236758138</v>
      </c>
    </row>
    <row r="48" spans="1:28" s="128" customFormat="1" x14ac:dyDescent="0.35">
      <c r="A48" s="133" t="str">
        <f t="shared" si="15"/>
        <v>NB175X4.8</v>
      </c>
      <c r="B48" s="145" t="str">
        <f t="shared" si="1"/>
        <v>True</v>
      </c>
      <c r="C48" s="133" t="s">
        <v>283</v>
      </c>
      <c r="D48" s="134">
        <v>175</v>
      </c>
      <c r="E48" s="138">
        <f t="shared" si="16"/>
        <v>22.361077393274041</v>
      </c>
      <c r="F48" s="135">
        <v>193.7</v>
      </c>
      <c r="G48" s="136">
        <v>0</v>
      </c>
      <c r="H48" s="136">
        <v>0</v>
      </c>
      <c r="I48" s="136">
        <v>0</v>
      </c>
      <c r="J48" s="136">
        <v>4.8</v>
      </c>
      <c r="K48" s="136">
        <v>0</v>
      </c>
      <c r="L48" s="136">
        <v>0</v>
      </c>
      <c r="M48" s="136">
        <v>0</v>
      </c>
      <c r="N48" s="136">
        <v>0</v>
      </c>
      <c r="O48" s="137">
        <f t="shared" si="17"/>
        <v>28.485448908629351</v>
      </c>
      <c r="P48" s="138">
        <f t="shared" si="18"/>
        <v>1271.3857001171832</v>
      </c>
      <c r="Q48" s="138">
        <f t="shared" si="19"/>
        <v>1271.3857001171832</v>
      </c>
      <c r="R48" s="138">
        <f t="shared" si="20"/>
        <v>6.6807793332814098</v>
      </c>
      <c r="S48" s="138">
        <f t="shared" si="21"/>
        <v>6.6807793332814098</v>
      </c>
      <c r="T48" s="138">
        <f t="shared" si="22"/>
        <v>131.27369128726724</v>
      </c>
      <c r="U48" s="138">
        <f t="shared" si="23"/>
        <v>131.27369128726724</v>
      </c>
      <c r="V48" s="138">
        <f t="shared" si="24"/>
        <v>171.31627199999988</v>
      </c>
      <c r="W48" s="138">
        <f t="shared" si="25"/>
        <v>171.31627199999988</v>
      </c>
      <c r="X48" s="138">
        <f t="shared" si="13"/>
        <v>2542.7714002343664</v>
      </c>
      <c r="Y48" s="138">
        <f t="shared" si="14"/>
        <v>262.54738257453448</v>
      </c>
      <c r="Z48" s="138">
        <v>0</v>
      </c>
      <c r="AA48" s="138">
        <v>0</v>
      </c>
      <c r="AB48" s="138">
        <f t="shared" si="26"/>
        <v>0.63661977236758127</v>
      </c>
    </row>
    <row r="49" spans="1:28" s="128" customFormat="1" x14ac:dyDescent="0.35">
      <c r="A49" s="133" t="str">
        <f t="shared" si="15"/>
        <v>NB175X5.4</v>
      </c>
      <c r="B49" s="145" t="str">
        <f t="shared" si="1"/>
        <v>True</v>
      </c>
      <c r="C49" s="133" t="s">
        <v>283</v>
      </c>
      <c r="D49" s="134">
        <v>175</v>
      </c>
      <c r="E49" s="138">
        <f t="shared" si="16"/>
        <v>25.07630879988195</v>
      </c>
      <c r="F49" s="135">
        <v>193.7</v>
      </c>
      <c r="G49" s="136">
        <v>0</v>
      </c>
      <c r="H49" s="136">
        <v>0</v>
      </c>
      <c r="I49" s="136">
        <v>0</v>
      </c>
      <c r="J49" s="136">
        <v>5.4</v>
      </c>
      <c r="K49" s="136">
        <v>0</v>
      </c>
      <c r="L49" s="136">
        <v>0</v>
      </c>
      <c r="M49" s="136">
        <v>0</v>
      </c>
      <c r="N49" s="136">
        <v>0</v>
      </c>
      <c r="O49" s="137">
        <f t="shared" si="17"/>
        <v>31.944342420231784</v>
      </c>
      <c r="P49" s="138">
        <f t="shared" si="18"/>
        <v>1416.9731654268317</v>
      </c>
      <c r="Q49" s="138">
        <f t="shared" si="19"/>
        <v>1416.9731654268317</v>
      </c>
      <c r="R49" s="138">
        <f t="shared" si="20"/>
        <v>6.6601473332051722</v>
      </c>
      <c r="S49" s="138">
        <f t="shared" si="21"/>
        <v>6.6601473332051722</v>
      </c>
      <c r="T49" s="138">
        <f t="shared" si="22"/>
        <v>146.30595409673018</v>
      </c>
      <c r="U49" s="138">
        <f t="shared" si="23"/>
        <v>146.30595409673018</v>
      </c>
      <c r="V49" s="138">
        <f t="shared" si="24"/>
        <v>191.51969400000027</v>
      </c>
      <c r="W49" s="138">
        <f t="shared" si="25"/>
        <v>191.51969400000027</v>
      </c>
      <c r="X49" s="138">
        <f t="shared" si="13"/>
        <v>2833.9463308536633</v>
      </c>
      <c r="Y49" s="138">
        <f t="shared" si="14"/>
        <v>292.61190819346035</v>
      </c>
      <c r="Z49" s="138">
        <v>0</v>
      </c>
      <c r="AA49" s="138">
        <v>0</v>
      </c>
      <c r="AB49" s="138">
        <f t="shared" si="26"/>
        <v>0.63661977236758138</v>
      </c>
    </row>
    <row r="50" spans="1:28" s="128" customFormat="1" x14ac:dyDescent="0.35">
      <c r="A50" s="133" t="str">
        <f t="shared" si="15"/>
        <v>NB175X5.9</v>
      </c>
      <c r="B50" s="145" t="str">
        <f t="shared" si="1"/>
        <v>True</v>
      </c>
      <c r="C50" s="133" t="s">
        <v>283</v>
      </c>
      <c r="D50" s="134">
        <v>175</v>
      </c>
      <c r="E50" s="138">
        <f t="shared" si="16"/>
        <v>27.32543781243993</v>
      </c>
      <c r="F50" s="135">
        <v>193.7</v>
      </c>
      <c r="G50" s="136">
        <v>0</v>
      </c>
      <c r="H50" s="136">
        <v>0</v>
      </c>
      <c r="I50" s="136">
        <v>0</v>
      </c>
      <c r="J50" s="136">
        <v>5.9</v>
      </c>
      <c r="K50" s="136">
        <v>0</v>
      </c>
      <c r="L50" s="136">
        <v>0</v>
      </c>
      <c r="M50" s="136">
        <v>0</v>
      </c>
      <c r="N50" s="136">
        <v>0</v>
      </c>
      <c r="O50" s="137">
        <f t="shared" si="17"/>
        <v>34.80947492030564</v>
      </c>
      <c r="P50" s="138">
        <f t="shared" si="18"/>
        <v>1536.1268990878098</v>
      </c>
      <c r="Q50" s="138">
        <f t="shared" si="19"/>
        <v>1536.1268990878098</v>
      </c>
      <c r="R50" s="138">
        <f t="shared" si="20"/>
        <v>6.6430085428215415</v>
      </c>
      <c r="S50" s="138">
        <f t="shared" si="21"/>
        <v>6.6430085428215415</v>
      </c>
      <c r="T50" s="138">
        <f t="shared" si="22"/>
        <v>158.60886929146204</v>
      </c>
      <c r="U50" s="138">
        <f t="shared" si="23"/>
        <v>158.60886929146204</v>
      </c>
      <c r="V50" s="138">
        <f t="shared" si="24"/>
        <v>208.15461566666684</v>
      </c>
      <c r="W50" s="138">
        <f t="shared" si="25"/>
        <v>208.15461566666684</v>
      </c>
      <c r="X50" s="138">
        <f t="shared" si="13"/>
        <v>3072.2537981756195</v>
      </c>
      <c r="Y50" s="138">
        <f t="shared" si="14"/>
        <v>317.21773858292408</v>
      </c>
      <c r="Z50" s="138">
        <v>0</v>
      </c>
      <c r="AA50" s="138">
        <v>0</v>
      </c>
      <c r="AB50" s="138">
        <f t="shared" si="26"/>
        <v>0.63661977236758138</v>
      </c>
    </row>
    <row r="51" spans="1:28" s="128" customFormat="1" x14ac:dyDescent="0.35">
      <c r="A51" s="133" t="str">
        <f t="shared" si="15"/>
        <v>NB175X6.3</v>
      </c>
      <c r="B51" s="145" t="str">
        <f t="shared" si="1"/>
        <v>True</v>
      </c>
      <c r="C51" s="133" t="s">
        <v>283</v>
      </c>
      <c r="D51" s="134">
        <v>175</v>
      </c>
      <c r="E51" s="138">
        <f t="shared" si="16"/>
        <v>29.115862881647249</v>
      </c>
      <c r="F51" s="135">
        <v>193.7</v>
      </c>
      <c r="G51" s="136">
        <v>0</v>
      </c>
      <c r="H51" s="136">
        <v>0</v>
      </c>
      <c r="I51" s="136">
        <v>0</v>
      </c>
      <c r="J51" s="136">
        <v>6.3</v>
      </c>
      <c r="K51" s="136">
        <v>0</v>
      </c>
      <c r="L51" s="136">
        <v>0</v>
      </c>
      <c r="M51" s="136">
        <v>0</v>
      </c>
      <c r="N51" s="136">
        <v>0</v>
      </c>
      <c r="O51" s="137">
        <f t="shared" si="17"/>
        <v>37.090271186811783</v>
      </c>
      <c r="P51" s="138">
        <f t="shared" si="18"/>
        <v>1630.0455562599523</v>
      </c>
      <c r="Q51" s="138">
        <f t="shared" si="19"/>
        <v>1630.0455562599523</v>
      </c>
      <c r="R51" s="138">
        <f t="shared" si="20"/>
        <v>6.6293334883681911</v>
      </c>
      <c r="S51" s="138">
        <f t="shared" si="21"/>
        <v>6.6293334883681911</v>
      </c>
      <c r="T51" s="138">
        <f t="shared" si="22"/>
        <v>168.3062009561128</v>
      </c>
      <c r="U51" s="138">
        <f t="shared" si="23"/>
        <v>168.3062009561128</v>
      </c>
      <c r="V51" s="138">
        <f t="shared" si="24"/>
        <v>221.33153699999986</v>
      </c>
      <c r="W51" s="138">
        <f t="shared" si="25"/>
        <v>221.33153699999986</v>
      </c>
      <c r="X51" s="138">
        <f t="shared" si="13"/>
        <v>3260.0911125199045</v>
      </c>
      <c r="Y51" s="138">
        <f t="shared" si="14"/>
        <v>336.61240191222561</v>
      </c>
      <c r="Z51" s="138">
        <v>0</v>
      </c>
      <c r="AA51" s="138">
        <v>0</v>
      </c>
      <c r="AB51" s="138">
        <f t="shared" si="26"/>
        <v>0.63661977236758138</v>
      </c>
    </row>
    <row r="52" spans="1:28" s="128" customFormat="1" x14ac:dyDescent="0.35">
      <c r="A52" s="133" t="str">
        <f t="shared" si="15"/>
        <v>NB175X8</v>
      </c>
      <c r="B52" s="145" t="str">
        <f t="shared" si="1"/>
        <v>True</v>
      </c>
      <c r="C52" s="133" t="s">
        <v>283</v>
      </c>
      <c r="D52" s="134">
        <v>175</v>
      </c>
      <c r="E52" s="138">
        <f t="shared" si="16"/>
        <v>36.637127862458009</v>
      </c>
      <c r="F52" s="135">
        <v>193.7</v>
      </c>
      <c r="G52" s="136">
        <v>0</v>
      </c>
      <c r="H52" s="136">
        <v>0</v>
      </c>
      <c r="I52" s="136">
        <v>0</v>
      </c>
      <c r="J52" s="136">
        <v>8</v>
      </c>
      <c r="K52" s="136">
        <v>0</v>
      </c>
      <c r="L52" s="136">
        <v>0</v>
      </c>
      <c r="M52" s="136">
        <v>0</v>
      </c>
      <c r="N52" s="136">
        <v>0</v>
      </c>
      <c r="O52" s="137">
        <f t="shared" si="17"/>
        <v>46.671500461729948</v>
      </c>
      <c r="P52" s="138">
        <f t="shared" si="18"/>
        <v>2015.5373337338399</v>
      </c>
      <c r="Q52" s="138">
        <f t="shared" si="19"/>
        <v>2015.5373337338399</v>
      </c>
      <c r="R52" s="138">
        <f t="shared" si="20"/>
        <v>6.5715761047103447</v>
      </c>
      <c r="S52" s="138">
        <f t="shared" si="21"/>
        <v>6.5715761047103447</v>
      </c>
      <c r="T52" s="138">
        <f t="shared" si="22"/>
        <v>208.10917230086113</v>
      </c>
      <c r="U52" s="138">
        <f t="shared" si="23"/>
        <v>208.10917230086113</v>
      </c>
      <c r="V52" s="138">
        <f t="shared" si="24"/>
        <v>276.0465866666666</v>
      </c>
      <c r="W52" s="138">
        <f t="shared" si="25"/>
        <v>276.0465866666666</v>
      </c>
      <c r="X52" s="138">
        <f t="shared" si="13"/>
        <v>4031.0746674676798</v>
      </c>
      <c r="Y52" s="138">
        <f t="shared" si="14"/>
        <v>416.21834460172226</v>
      </c>
      <c r="Z52" s="138">
        <v>0</v>
      </c>
      <c r="AA52" s="138">
        <v>0</v>
      </c>
      <c r="AB52" s="138">
        <f t="shared" si="26"/>
        <v>0.63661977236758138</v>
      </c>
    </row>
    <row r="53" spans="1:28" s="128" customFormat="1" x14ac:dyDescent="0.35">
      <c r="A53" s="133" t="str">
        <f t="shared" si="15"/>
        <v>NB175X10</v>
      </c>
      <c r="B53" s="145" t="str">
        <f t="shared" si="1"/>
        <v>True</v>
      </c>
      <c r="C53" s="133" t="s">
        <v>283</v>
      </c>
      <c r="D53" s="134">
        <v>175</v>
      </c>
      <c r="E53" s="138">
        <f t="shared" si="16"/>
        <v>45.303179781458937</v>
      </c>
      <c r="F53" s="135">
        <v>193.7</v>
      </c>
      <c r="G53" s="136">
        <v>0</v>
      </c>
      <c r="H53" s="136">
        <v>0</v>
      </c>
      <c r="I53" s="136">
        <v>0</v>
      </c>
      <c r="J53" s="136">
        <v>10</v>
      </c>
      <c r="K53" s="136">
        <v>0</v>
      </c>
      <c r="L53" s="136">
        <v>0</v>
      </c>
      <c r="M53" s="136">
        <v>0</v>
      </c>
      <c r="N53" s="136">
        <v>0</v>
      </c>
      <c r="O53" s="137">
        <f t="shared" si="17"/>
        <v>57.711057046444502</v>
      </c>
      <c r="P53" s="138">
        <f t="shared" si="18"/>
        <v>2441.5881829578439</v>
      </c>
      <c r="Q53" s="138">
        <f t="shared" si="19"/>
        <v>2441.5881829578439</v>
      </c>
      <c r="R53" s="138">
        <f t="shared" si="20"/>
        <v>6.504391785555355</v>
      </c>
      <c r="S53" s="138">
        <f t="shared" si="21"/>
        <v>6.504391785555355</v>
      </c>
      <c r="T53" s="138">
        <f t="shared" si="22"/>
        <v>252.09996726461995</v>
      </c>
      <c r="U53" s="138">
        <f t="shared" si="23"/>
        <v>252.09996726461995</v>
      </c>
      <c r="V53" s="138">
        <f t="shared" si="24"/>
        <v>337.79023333333339</v>
      </c>
      <c r="W53" s="138">
        <f t="shared" si="25"/>
        <v>337.79023333333339</v>
      </c>
      <c r="X53" s="138">
        <f t="shared" si="13"/>
        <v>4883.1763659156877</v>
      </c>
      <c r="Y53" s="138">
        <f t="shared" si="14"/>
        <v>504.1999345292399</v>
      </c>
      <c r="Z53" s="138">
        <v>0</v>
      </c>
      <c r="AA53" s="138">
        <v>0</v>
      </c>
      <c r="AB53" s="138">
        <f t="shared" si="26"/>
        <v>0.63661977236758138</v>
      </c>
    </row>
    <row r="54" spans="1:28" s="128" customFormat="1" x14ac:dyDescent="0.35">
      <c r="A54" s="133" t="str">
        <f t="shared" si="15"/>
        <v>NB175X12</v>
      </c>
      <c r="B54" s="145" t="str">
        <f t="shared" si="1"/>
        <v>True</v>
      </c>
      <c r="C54" s="133" t="s">
        <v>283</v>
      </c>
      <c r="D54" s="134">
        <v>175</v>
      </c>
      <c r="E54" s="138">
        <f t="shared" si="16"/>
        <v>53.771939681814402</v>
      </c>
      <c r="F54" s="135">
        <v>193.7</v>
      </c>
      <c r="G54" s="136">
        <v>0</v>
      </c>
      <c r="H54" s="136">
        <v>0</v>
      </c>
      <c r="I54" s="136">
        <v>0</v>
      </c>
      <c r="J54" s="136">
        <v>12</v>
      </c>
      <c r="K54" s="136">
        <v>0</v>
      </c>
      <c r="L54" s="136">
        <v>0</v>
      </c>
      <c r="M54" s="136">
        <v>0</v>
      </c>
      <c r="N54" s="136">
        <v>0</v>
      </c>
      <c r="O54" s="137">
        <f t="shared" si="17"/>
        <v>68.499286218871845</v>
      </c>
      <c r="P54" s="138">
        <f t="shared" si="18"/>
        <v>2839.2003710126082</v>
      </c>
      <c r="Q54" s="138">
        <f t="shared" si="19"/>
        <v>2839.2003710126082</v>
      </c>
      <c r="R54" s="138">
        <f t="shared" si="20"/>
        <v>6.4380596844080271</v>
      </c>
      <c r="S54" s="138">
        <f t="shared" si="21"/>
        <v>6.4380596844080271</v>
      </c>
      <c r="T54" s="138">
        <f t="shared" si="22"/>
        <v>293.15440072406903</v>
      </c>
      <c r="U54" s="138">
        <f t="shared" si="23"/>
        <v>293.15440072406903</v>
      </c>
      <c r="V54" s="138">
        <f t="shared" si="24"/>
        <v>396.75468000000001</v>
      </c>
      <c r="W54" s="138">
        <f t="shared" si="25"/>
        <v>396.75468000000001</v>
      </c>
      <c r="X54" s="138">
        <f t="shared" si="13"/>
        <v>5678.4007420252165</v>
      </c>
      <c r="Y54" s="138">
        <f t="shared" si="14"/>
        <v>586.30880144813807</v>
      </c>
      <c r="Z54" s="138">
        <v>0</v>
      </c>
      <c r="AA54" s="138">
        <v>0</v>
      </c>
      <c r="AB54" s="138">
        <f t="shared" si="26"/>
        <v>0.63661977236758138</v>
      </c>
    </row>
    <row r="55" spans="1:28" s="128" customFormat="1" x14ac:dyDescent="0.35">
      <c r="A55" s="133" t="str">
        <f t="shared" si="15"/>
        <v>NB200X4.8</v>
      </c>
      <c r="B55" s="145" t="str">
        <f t="shared" si="1"/>
        <v>True</v>
      </c>
      <c r="C55" s="133" t="s">
        <v>283</v>
      </c>
      <c r="D55" s="134">
        <v>200</v>
      </c>
      <c r="E55" s="138">
        <f t="shared" si="16"/>
        <v>25.367807757430537</v>
      </c>
      <c r="F55" s="135">
        <v>219.1</v>
      </c>
      <c r="G55" s="136">
        <v>0</v>
      </c>
      <c r="H55" s="136">
        <v>0</v>
      </c>
      <c r="I55" s="136">
        <v>0</v>
      </c>
      <c r="J55" s="136">
        <v>4.8</v>
      </c>
      <c r="K55" s="136">
        <v>0</v>
      </c>
      <c r="L55" s="136">
        <v>0</v>
      </c>
      <c r="M55" s="136">
        <v>0</v>
      </c>
      <c r="N55" s="136">
        <v>0</v>
      </c>
      <c r="O55" s="137">
        <f t="shared" si="17"/>
        <v>32.315678671886033</v>
      </c>
      <c r="P55" s="138">
        <f t="shared" si="18"/>
        <v>1856.0320190585546</v>
      </c>
      <c r="Q55" s="138">
        <f t="shared" si="19"/>
        <v>1856.0320190585546</v>
      </c>
      <c r="R55" s="138">
        <f t="shared" si="20"/>
        <v>7.578549498419866</v>
      </c>
      <c r="S55" s="138">
        <f t="shared" si="21"/>
        <v>7.578549498419866</v>
      </c>
      <c r="T55" s="138">
        <f t="shared" si="22"/>
        <v>169.42327878215926</v>
      </c>
      <c r="U55" s="138">
        <f t="shared" si="23"/>
        <v>169.42327878215926</v>
      </c>
      <c r="V55" s="138">
        <f t="shared" si="24"/>
        <v>220.47441599999988</v>
      </c>
      <c r="W55" s="138">
        <f t="shared" si="25"/>
        <v>220.47441599999988</v>
      </c>
      <c r="X55" s="138">
        <f t="shared" si="13"/>
        <v>3712.0640381171092</v>
      </c>
      <c r="Y55" s="138">
        <f t="shared" si="14"/>
        <v>338.84655756431852</v>
      </c>
      <c r="Z55" s="138">
        <v>0</v>
      </c>
      <c r="AA55" s="138">
        <v>0</v>
      </c>
      <c r="AB55" s="138">
        <f t="shared" si="26"/>
        <v>0.63661977236758138</v>
      </c>
    </row>
    <row r="56" spans="1:28" s="128" customFormat="1" x14ac:dyDescent="0.35">
      <c r="A56" s="133" t="str">
        <f t="shared" si="15"/>
        <v>NB200X5.6</v>
      </c>
      <c r="B56" s="145" t="str">
        <f t="shared" si="1"/>
        <v>True</v>
      </c>
      <c r="C56" s="133" t="s">
        <v>283</v>
      </c>
      <c r="D56" s="134">
        <v>200</v>
      </c>
      <c r="E56" s="138">
        <f t="shared" si="16"/>
        <v>29.48529218656082</v>
      </c>
      <c r="F56" s="135">
        <v>219.1</v>
      </c>
      <c r="G56" s="136">
        <v>0</v>
      </c>
      <c r="H56" s="136">
        <v>0</v>
      </c>
      <c r="I56" s="136">
        <v>0</v>
      </c>
      <c r="J56" s="136">
        <v>5.6</v>
      </c>
      <c r="K56" s="136">
        <v>0</v>
      </c>
      <c r="L56" s="136">
        <v>0</v>
      </c>
      <c r="M56" s="136">
        <v>0</v>
      </c>
      <c r="N56" s="136">
        <v>0</v>
      </c>
      <c r="O56" s="137">
        <f t="shared" si="17"/>
        <v>37.560881766319518</v>
      </c>
      <c r="P56" s="138">
        <f t="shared" si="18"/>
        <v>2141.6092651812623</v>
      </c>
      <c r="Q56" s="138">
        <f t="shared" si="19"/>
        <v>2141.6092651812623</v>
      </c>
      <c r="R56" s="138">
        <f t="shared" si="20"/>
        <v>7.5509610315508855</v>
      </c>
      <c r="S56" s="138">
        <f t="shared" si="21"/>
        <v>7.5509610315508855</v>
      </c>
      <c r="T56" s="138">
        <f t="shared" si="22"/>
        <v>195.49148929085007</v>
      </c>
      <c r="U56" s="138">
        <f t="shared" si="23"/>
        <v>195.49148929085007</v>
      </c>
      <c r="V56" s="138">
        <f t="shared" si="24"/>
        <v>255.31913866666645</v>
      </c>
      <c r="W56" s="138">
        <f t="shared" si="25"/>
        <v>255.31913866666645</v>
      </c>
      <c r="X56" s="138">
        <f t="shared" si="13"/>
        <v>4283.2185303625247</v>
      </c>
      <c r="Y56" s="138">
        <f t="shared" si="14"/>
        <v>390.98297858170014</v>
      </c>
      <c r="Z56" s="138">
        <v>0</v>
      </c>
      <c r="AA56" s="138">
        <v>0</v>
      </c>
      <c r="AB56" s="138">
        <f t="shared" si="26"/>
        <v>0.63661977236758138</v>
      </c>
    </row>
    <row r="57" spans="1:28" s="128" customFormat="1" x14ac:dyDescent="0.35">
      <c r="A57" s="133" t="str">
        <f t="shared" si="15"/>
        <v>NB200X5.9</v>
      </c>
      <c r="B57" s="145" t="str">
        <f t="shared" si="1"/>
        <v>True</v>
      </c>
      <c r="C57" s="133" t="s">
        <v>283</v>
      </c>
      <c r="D57" s="134">
        <v>200</v>
      </c>
      <c r="E57" s="138">
        <f t="shared" si="16"/>
        <v>31.021210551715626</v>
      </c>
      <c r="F57" s="135">
        <v>219.1</v>
      </c>
      <c r="G57" s="136">
        <v>0</v>
      </c>
      <c r="H57" s="136">
        <v>0</v>
      </c>
      <c r="I57" s="136">
        <v>0</v>
      </c>
      <c r="J57" s="136">
        <v>5.9</v>
      </c>
      <c r="K57" s="136">
        <v>0</v>
      </c>
      <c r="L57" s="136">
        <v>0</v>
      </c>
      <c r="M57" s="136">
        <v>0</v>
      </c>
      <c r="N57" s="136">
        <v>0</v>
      </c>
      <c r="O57" s="137">
        <f t="shared" si="17"/>
        <v>39.517465670975319</v>
      </c>
      <c r="P57" s="138">
        <f t="shared" si="18"/>
        <v>2247.0149647253497</v>
      </c>
      <c r="Q57" s="138">
        <f t="shared" si="19"/>
        <v>2247.0149647253497</v>
      </c>
      <c r="R57" s="138">
        <f t="shared" si="20"/>
        <v>7.5406440374811483</v>
      </c>
      <c r="S57" s="138">
        <f t="shared" si="21"/>
        <v>7.5406440374811483</v>
      </c>
      <c r="T57" s="138">
        <f t="shared" si="22"/>
        <v>205.11318710409401</v>
      </c>
      <c r="U57" s="138">
        <f t="shared" si="23"/>
        <v>205.11318710409401</v>
      </c>
      <c r="V57" s="138">
        <f t="shared" si="24"/>
        <v>268.24847566666705</v>
      </c>
      <c r="W57" s="138">
        <f t="shared" si="25"/>
        <v>268.24847566666705</v>
      </c>
      <c r="X57" s="138">
        <f t="shared" si="13"/>
        <v>4494.0299294506995</v>
      </c>
      <c r="Y57" s="138">
        <f t="shared" si="14"/>
        <v>410.22637420818802</v>
      </c>
      <c r="Z57" s="138">
        <v>0</v>
      </c>
      <c r="AA57" s="138">
        <v>0</v>
      </c>
      <c r="AB57" s="138">
        <f t="shared" si="26"/>
        <v>0.63661977236758138</v>
      </c>
    </row>
    <row r="58" spans="1:28" s="128" customFormat="1" x14ac:dyDescent="0.35">
      <c r="A58" s="133" t="str">
        <f t="shared" si="15"/>
        <v>NB200X6.3</v>
      </c>
      <c r="B58" s="145" t="str">
        <f t="shared" si="1"/>
        <v>True</v>
      </c>
      <c r="C58" s="133" t="s">
        <v>283</v>
      </c>
      <c r="D58" s="134">
        <v>200</v>
      </c>
      <c r="E58" s="138">
        <f t="shared" si="16"/>
        <v>33.062196484602651</v>
      </c>
      <c r="F58" s="135">
        <v>219.1</v>
      </c>
      <c r="G58" s="136">
        <v>0</v>
      </c>
      <c r="H58" s="136">
        <v>0</v>
      </c>
      <c r="I58" s="136">
        <v>0</v>
      </c>
      <c r="J58" s="136">
        <v>6.3</v>
      </c>
      <c r="K58" s="136">
        <v>0</v>
      </c>
      <c r="L58" s="136">
        <v>0</v>
      </c>
      <c r="M58" s="136">
        <v>0</v>
      </c>
      <c r="N58" s="136">
        <v>0</v>
      </c>
      <c r="O58" s="137">
        <f t="shared" si="17"/>
        <v>42.117447751086182</v>
      </c>
      <c r="P58" s="138">
        <f t="shared" si="18"/>
        <v>2386.139258337234</v>
      </c>
      <c r="Q58" s="138">
        <f t="shared" si="19"/>
        <v>2386.139258337234</v>
      </c>
      <c r="R58" s="138">
        <f t="shared" si="20"/>
        <v>7.5269125476519259</v>
      </c>
      <c r="S58" s="138">
        <f t="shared" si="21"/>
        <v>7.5269125476519259</v>
      </c>
      <c r="T58" s="138">
        <f t="shared" si="22"/>
        <v>217.81280313438921</v>
      </c>
      <c r="U58" s="138">
        <f t="shared" si="23"/>
        <v>217.81280313438921</v>
      </c>
      <c r="V58" s="138">
        <f t="shared" si="24"/>
        <v>285.37154099999992</v>
      </c>
      <c r="W58" s="138">
        <f t="shared" si="25"/>
        <v>285.37154099999992</v>
      </c>
      <c r="X58" s="138">
        <f t="shared" si="13"/>
        <v>4772.2785166744679</v>
      </c>
      <c r="Y58" s="138">
        <f t="shared" si="14"/>
        <v>435.62560626877843</v>
      </c>
      <c r="Z58" s="138">
        <v>0</v>
      </c>
      <c r="AA58" s="138">
        <v>0</v>
      </c>
      <c r="AB58" s="138">
        <f t="shared" si="26"/>
        <v>0.63661977236758138</v>
      </c>
    </row>
    <row r="59" spans="1:28" s="128" customFormat="1" x14ac:dyDescent="0.35">
      <c r="A59" s="133" t="str">
        <f t="shared" si="15"/>
        <v>NB200X8</v>
      </c>
      <c r="B59" s="145" t="str">
        <f t="shared" si="1"/>
        <v>True</v>
      </c>
      <c r="C59" s="133" t="s">
        <v>283</v>
      </c>
      <c r="D59" s="134">
        <v>200</v>
      </c>
      <c r="E59" s="138">
        <f t="shared" si="16"/>
        <v>41.648345136052157</v>
      </c>
      <c r="F59" s="135">
        <v>219.1</v>
      </c>
      <c r="G59" s="136">
        <v>0</v>
      </c>
      <c r="H59" s="136">
        <v>0</v>
      </c>
      <c r="I59" s="136">
        <v>0</v>
      </c>
      <c r="J59" s="136">
        <v>8</v>
      </c>
      <c r="K59" s="136">
        <v>0</v>
      </c>
      <c r="L59" s="136">
        <v>0</v>
      </c>
      <c r="M59" s="136">
        <v>0</v>
      </c>
      <c r="N59" s="136">
        <v>0</v>
      </c>
      <c r="O59" s="137">
        <f t="shared" si="17"/>
        <v>53.055216733824402</v>
      </c>
      <c r="P59" s="138">
        <f t="shared" si="18"/>
        <v>2959.63287346987</v>
      </c>
      <c r="Q59" s="138">
        <f t="shared" si="19"/>
        <v>2959.63287346987</v>
      </c>
      <c r="R59" s="138">
        <f t="shared" si="20"/>
        <v>7.468869559712501</v>
      </c>
      <c r="S59" s="138">
        <f t="shared" si="21"/>
        <v>7.468869559712501</v>
      </c>
      <c r="T59" s="138">
        <f t="shared" si="22"/>
        <v>270.16274518209673</v>
      </c>
      <c r="U59" s="138">
        <f t="shared" si="23"/>
        <v>270.16274518209673</v>
      </c>
      <c r="V59" s="138">
        <f t="shared" si="24"/>
        <v>356.67634666666652</v>
      </c>
      <c r="W59" s="138">
        <f t="shared" si="25"/>
        <v>356.67634666666652</v>
      </c>
      <c r="X59" s="138">
        <f t="shared" si="13"/>
        <v>5919.26574693974</v>
      </c>
      <c r="Y59" s="138">
        <f t="shared" si="14"/>
        <v>540.32549036419346</v>
      </c>
      <c r="Z59" s="138">
        <v>0</v>
      </c>
      <c r="AA59" s="138">
        <v>0</v>
      </c>
      <c r="AB59" s="138">
        <f t="shared" si="26"/>
        <v>0.63661977236758127</v>
      </c>
    </row>
    <row r="60" spans="1:28" s="128" customFormat="1" x14ac:dyDescent="0.35">
      <c r="A60" s="133" t="str">
        <f t="shared" si="15"/>
        <v>NB200X10</v>
      </c>
      <c r="B60" s="145" t="str">
        <f t="shared" si="1"/>
        <v>True</v>
      </c>
      <c r="C60" s="133" t="s">
        <v>283</v>
      </c>
      <c r="D60" s="134">
        <v>200</v>
      </c>
      <c r="E60" s="138">
        <f t="shared" si="16"/>
        <v>51.567201373451624</v>
      </c>
      <c r="F60" s="135">
        <v>219.1</v>
      </c>
      <c r="G60" s="136">
        <v>0</v>
      </c>
      <c r="H60" s="136">
        <v>0</v>
      </c>
      <c r="I60" s="136">
        <v>0</v>
      </c>
      <c r="J60" s="136">
        <v>10</v>
      </c>
      <c r="K60" s="136">
        <v>0</v>
      </c>
      <c r="L60" s="136">
        <v>0</v>
      </c>
      <c r="M60" s="136">
        <v>0</v>
      </c>
      <c r="N60" s="136">
        <v>0</v>
      </c>
      <c r="O60" s="137">
        <f t="shared" si="17"/>
        <v>65.690702386562577</v>
      </c>
      <c r="P60" s="138">
        <f t="shared" si="18"/>
        <v>3598.4389618160976</v>
      </c>
      <c r="Q60" s="138">
        <f t="shared" si="19"/>
        <v>3598.4389618160976</v>
      </c>
      <c r="R60" s="138">
        <f t="shared" si="20"/>
        <v>7.4012507388954196</v>
      </c>
      <c r="S60" s="138">
        <f t="shared" si="21"/>
        <v>7.4012507388954196</v>
      </c>
      <c r="T60" s="138">
        <f t="shared" si="22"/>
        <v>328.474574332825</v>
      </c>
      <c r="U60" s="138">
        <f t="shared" si="23"/>
        <v>328.474574332825</v>
      </c>
      <c r="V60" s="138">
        <f t="shared" si="24"/>
        <v>437.5614333333333</v>
      </c>
      <c r="W60" s="138">
        <f t="shared" si="25"/>
        <v>437.5614333333333</v>
      </c>
      <c r="X60" s="138">
        <f t="shared" si="13"/>
        <v>7196.8779236321952</v>
      </c>
      <c r="Y60" s="138">
        <f t="shared" si="14"/>
        <v>656.94914866565</v>
      </c>
      <c r="Z60" s="138">
        <v>0</v>
      </c>
      <c r="AA60" s="138">
        <v>0</v>
      </c>
      <c r="AB60" s="138">
        <f t="shared" si="26"/>
        <v>0.63661977236758138</v>
      </c>
    </row>
    <row r="61" spans="1:28" s="128" customFormat="1" x14ac:dyDescent="0.35">
      <c r="A61" s="133" t="str">
        <f t="shared" si="15"/>
        <v>NB200X12</v>
      </c>
      <c r="B61" s="145" t="str">
        <f t="shared" ref="B61:B77" si="27">PROPER(TRUE)</f>
        <v>True</v>
      </c>
      <c r="C61" s="133" t="s">
        <v>283</v>
      </c>
      <c r="D61" s="134">
        <v>200</v>
      </c>
      <c r="E61" s="138">
        <f t="shared" si="16"/>
        <v>61.28876559220565</v>
      </c>
      <c r="F61" s="135">
        <v>219.1</v>
      </c>
      <c r="G61" s="136">
        <v>0</v>
      </c>
      <c r="H61" s="136">
        <v>0</v>
      </c>
      <c r="I61" s="136">
        <v>0</v>
      </c>
      <c r="J61" s="136">
        <v>12</v>
      </c>
      <c r="K61" s="136">
        <v>0</v>
      </c>
      <c r="L61" s="136">
        <v>0</v>
      </c>
      <c r="M61" s="136">
        <v>0</v>
      </c>
      <c r="N61" s="136">
        <v>0</v>
      </c>
      <c r="O61" s="137">
        <f t="shared" si="17"/>
        <v>78.074860627013564</v>
      </c>
      <c r="P61" s="138">
        <f t="shared" si="18"/>
        <v>4199.8819536446981</v>
      </c>
      <c r="Q61" s="138">
        <f t="shared" si="19"/>
        <v>4199.8819536446981</v>
      </c>
      <c r="R61" s="138">
        <f t="shared" si="20"/>
        <v>7.3343719908387515</v>
      </c>
      <c r="S61" s="138">
        <f t="shared" si="21"/>
        <v>7.3343719908387515</v>
      </c>
      <c r="T61" s="138">
        <f t="shared" si="22"/>
        <v>383.37580590093091</v>
      </c>
      <c r="U61" s="138">
        <f t="shared" si="23"/>
        <v>383.37580590093091</v>
      </c>
      <c r="V61" s="138">
        <f t="shared" si="24"/>
        <v>515.26092000000006</v>
      </c>
      <c r="W61" s="138">
        <f t="shared" si="25"/>
        <v>515.26092000000006</v>
      </c>
      <c r="X61" s="138">
        <f t="shared" si="13"/>
        <v>8399.7639072893962</v>
      </c>
      <c r="Y61" s="138">
        <f t="shared" si="14"/>
        <v>766.75161180186183</v>
      </c>
      <c r="Z61" s="138">
        <v>0</v>
      </c>
      <c r="AA61" s="138">
        <v>0</v>
      </c>
      <c r="AB61" s="138">
        <f t="shared" si="26"/>
        <v>0.63661977236758138</v>
      </c>
    </row>
    <row r="62" spans="1:28" s="128" customFormat="1" x14ac:dyDescent="0.35">
      <c r="A62" s="133" t="str">
        <f t="shared" si="15"/>
        <v>NB225X5.9</v>
      </c>
      <c r="B62" s="145" t="str">
        <f t="shared" si="27"/>
        <v>True</v>
      </c>
      <c r="C62" s="133" t="s">
        <v>283</v>
      </c>
      <c r="D62" s="134">
        <v>225</v>
      </c>
      <c r="E62" s="138">
        <f t="shared" si="16"/>
        <v>34.71698329099133</v>
      </c>
      <c r="F62" s="135">
        <v>244.5</v>
      </c>
      <c r="G62" s="136">
        <v>0</v>
      </c>
      <c r="H62" s="136">
        <v>0</v>
      </c>
      <c r="I62" s="136">
        <v>0</v>
      </c>
      <c r="J62" s="136">
        <v>5.9</v>
      </c>
      <c r="K62" s="136">
        <v>0</v>
      </c>
      <c r="L62" s="136">
        <v>0</v>
      </c>
      <c r="M62" s="136">
        <v>0</v>
      </c>
      <c r="N62" s="136">
        <v>0</v>
      </c>
      <c r="O62" s="137">
        <f t="shared" si="17"/>
        <v>44.225456421645006</v>
      </c>
      <c r="P62" s="138">
        <f t="shared" si="18"/>
        <v>3149.1161915050379</v>
      </c>
      <c r="Q62" s="138">
        <f t="shared" si="19"/>
        <v>3149.1161915050379</v>
      </c>
      <c r="R62" s="138">
        <f t="shared" si="20"/>
        <v>8.4383625485042995</v>
      </c>
      <c r="S62" s="138">
        <f t="shared" si="21"/>
        <v>8.4383625485042995</v>
      </c>
      <c r="T62" s="138">
        <f t="shared" si="22"/>
        <v>257.59641648302971</v>
      </c>
      <c r="U62" s="138">
        <f t="shared" si="23"/>
        <v>257.59641648302971</v>
      </c>
      <c r="V62" s="138">
        <f t="shared" si="24"/>
        <v>335.955223666667</v>
      </c>
      <c r="W62" s="138">
        <f t="shared" si="25"/>
        <v>335.955223666667</v>
      </c>
      <c r="X62" s="138">
        <f t="shared" ref="X62:X77" si="28">2*MIN(P62,Q62)</f>
        <v>6298.2323830100759</v>
      </c>
      <c r="Y62" s="138">
        <f t="shared" ref="Y62:Y77" si="29">2*MIN(T62,U62)</f>
        <v>515.19283296605943</v>
      </c>
      <c r="Z62" s="138">
        <v>0</v>
      </c>
      <c r="AA62" s="138">
        <v>0</v>
      </c>
      <c r="AB62" s="138">
        <f t="shared" ref="AB62:AB77" si="30">(2*O62/PI())/O62</f>
        <v>0.63661977236758138</v>
      </c>
    </row>
    <row r="63" spans="1:28" s="128" customFormat="1" x14ac:dyDescent="0.35">
      <c r="A63" s="133" t="str">
        <f t="shared" si="15"/>
        <v>NB225X6.3</v>
      </c>
      <c r="B63" s="145" t="str">
        <f t="shared" si="27"/>
        <v>True</v>
      </c>
      <c r="C63" s="133" t="s">
        <v>283</v>
      </c>
      <c r="D63" s="134">
        <v>225</v>
      </c>
      <c r="E63" s="138">
        <f t="shared" si="16"/>
        <v>37.008530087558064</v>
      </c>
      <c r="F63" s="135">
        <v>244.5</v>
      </c>
      <c r="G63" s="136">
        <v>0</v>
      </c>
      <c r="H63" s="136">
        <v>0</v>
      </c>
      <c r="I63" s="136">
        <v>0</v>
      </c>
      <c r="J63" s="136">
        <v>6.3</v>
      </c>
      <c r="K63" s="136">
        <v>0</v>
      </c>
      <c r="L63" s="136">
        <v>0</v>
      </c>
      <c r="M63" s="136">
        <v>0</v>
      </c>
      <c r="N63" s="136">
        <v>0</v>
      </c>
      <c r="O63" s="137">
        <f t="shared" si="17"/>
        <v>47.144624315360588</v>
      </c>
      <c r="P63" s="138">
        <f t="shared" si="18"/>
        <v>3346.0266548476966</v>
      </c>
      <c r="Q63" s="138">
        <f t="shared" si="19"/>
        <v>3346.0266548476966</v>
      </c>
      <c r="R63" s="138">
        <f t="shared" si="20"/>
        <v>8.4245867851189011</v>
      </c>
      <c r="S63" s="138">
        <f t="shared" si="21"/>
        <v>8.4245867851189011</v>
      </c>
      <c r="T63" s="138">
        <f t="shared" si="22"/>
        <v>273.70361184848235</v>
      </c>
      <c r="U63" s="138">
        <f t="shared" si="23"/>
        <v>273.70361184848235</v>
      </c>
      <c r="V63" s="138">
        <f t="shared" si="24"/>
        <v>357.54056100000003</v>
      </c>
      <c r="W63" s="138">
        <f t="shared" si="25"/>
        <v>357.54056100000003</v>
      </c>
      <c r="X63" s="138">
        <f t="shared" si="28"/>
        <v>6692.0533096953932</v>
      </c>
      <c r="Y63" s="138">
        <f t="shared" si="29"/>
        <v>547.40722369696471</v>
      </c>
      <c r="Z63" s="138">
        <v>0</v>
      </c>
      <c r="AA63" s="138">
        <v>0</v>
      </c>
      <c r="AB63" s="138">
        <f t="shared" si="30"/>
        <v>0.63661977236758138</v>
      </c>
    </row>
    <row r="64" spans="1:28" s="128" customFormat="1" x14ac:dyDescent="0.35">
      <c r="A64" s="133" t="str">
        <f t="shared" si="15"/>
        <v>NB225X8</v>
      </c>
      <c r="B64" s="145" t="str">
        <f t="shared" si="27"/>
        <v>True</v>
      </c>
      <c r="C64" s="133" t="s">
        <v>283</v>
      </c>
      <c r="D64" s="134">
        <v>225</v>
      </c>
      <c r="E64" s="138">
        <f t="shared" si="16"/>
        <v>46.659562409646334</v>
      </c>
      <c r="F64" s="135">
        <v>244.5</v>
      </c>
      <c r="G64" s="136">
        <v>0</v>
      </c>
      <c r="H64" s="136">
        <v>0</v>
      </c>
      <c r="I64" s="136">
        <v>0</v>
      </c>
      <c r="J64" s="136">
        <v>8</v>
      </c>
      <c r="K64" s="136">
        <v>0</v>
      </c>
      <c r="L64" s="136">
        <v>0</v>
      </c>
      <c r="M64" s="136">
        <v>0</v>
      </c>
      <c r="N64" s="136">
        <v>0</v>
      </c>
      <c r="O64" s="137">
        <f t="shared" si="17"/>
        <v>59.438933005918891</v>
      </c>
      <c r="P64" s="138">
        <f t="shared" si="18"/>
        <v>4160.4466904158571</v>
      </c>
      <c r="Q64" s="138">
        <f t="shared" si="19"/>
        <v>4160.4466904158571</v>
      </c>
      <c r="R64" s="138">
        <f t="shared" si="20"/>
        <v>8.3663201289455813</v>
      </c>
      <c r="S64" s="138">
        <f t="shared" si="21"/>
        <v>8.3663201289455813</v>
      </c>
      <c r="T64" s="138">
        <f t="shared" si="22"/>
        <v>340.32283766182877</v>
      </c>
      <c r="U64" s="138">
        <f t="shared" si="23"/>
        <v>340.32283766182877</v>
      </c>
      <c r="V64" s="138">
        <f t="shared" si="24"/>
        <v>447.62866666666667</v>
      </c>
      <c r="W64" s="138">
        <f t="shared" si="25"/>
        <v>447.62866666666667</v>
      </c>
      <c r="X64" s="138">
        <f t="shared" si="28"/>
        <v>8320.8933808317142</v>
      </c>
      <c r="Y64" s="138">
        <f t="shared" si="29"/>
        <v>680.64567532365754</v>
      </c>
      <c r="Z64" s="138">
        <v>0</v>
      </c>
      <c r="AA64" s="138">
        <v>0</v>
      </c>
      <c r="AB64" s="138">
        <f t="shared" si="30"/>
        <v>0.63661977236758138</v>
      </c>
    </row>
    <row r="65" spans="1:28" s="128" customFormat="1" x14ac:dyDescent="0.35">
      <c r="A65" s="133" t="str">
        <f t="shared" si="15"/>
        <v>NB225X10</v>
      </c>
      <c r="B65" s="145" t="str">
        <f t="shared" si="27"/>
        <v>True</v>
      </c>
      <c r="C65" s="133" t="s">
        <v>283</v>
      </c>
      <c r="D65" s="134">
        <v>225</v>
      </c>
      <c r="E65" s="138">
        <f t="shared" si="16"/>
        <v>57.831222965444312</v>
      </c>
      <c r="F65" s="135">
        <v>244.5</v>
      </c>
      <c r="G65" s="136">
        <v>0</v>
      </c>
      <c r="H65" s="136">
        <v>0</v>
      </c>
      <c r="I65" s="136">
        <v>0</v>
      </c>
      <c r="J65" s="136">
        <v>10</v>
      </c>
      <c r="K65" s="136">
        <v>0</v>
      </c>
      <c r="L65" s="136">
        <v>0</v>
      </c>
      <c r="M65" s="136">
        <v>0</v>
      </c>
      <c r="N65" s="136">
        <v>0</v>
      </c>
      <c r="O65" s="137">
        <f t="shared" si="17"/>
        <v>73.670347726680646</v>
      </c>
      <c r="P65" s="138">
        <f t="shared" si="18"/>
        <v>5073.1473423122106</v>
      </c>
      <c r="Q65" s="138">
        <f t="shared" si="19"/>
        <v>5073.1473423122106</v>
      </c>
      <c r="R65" s="138">
        <f t="shared" si="20"/>
        <v>8.2983620371733604</v>
      </c>
      <c r="S65" s="138">
        <f t="shared" si="21"/>
        <v>8.2983620371733604</v>
      </c>
      <c r="T65" s="138">
        <f t="shared" si="22"/>
        <v>414.9813776942504</v>
      </c>
      <c r="U65" s="138">
        <f t="shared" si="23"/>
        <v>414.9813776942504</v>
      </c>
      <c r="V65" s="138">
        <f t="shared" si="24"/>
        <v>550.2358333333334</v>
      </c>
      <c r="W65" s="138">
        <f t="shared" si="25"/>
        <v>550.2358333333334</v>
      </c>
      <c r="X65" s="138">
        <f t="shared" si="28"/>
        <v>10146.294684624421</v>
      </c>
      <c r="Y65" s="138">
        <f t="shared" si="29"/>
        <v>829.9627553885008</v>
      </c>
      <c r="Z65" s="138">
        <v>0</v>
      </c>
      <c r="AA65" s="138">
        <v>0</v>
      </c>
      <c r="AB65" s="138">
        <f t="shared" si="30"/>
        <v>0.63661977236758138</v>
      </c>
    </row>
    <row r="66" spans="1:28" s="128" customFormat="1" x14ac:dyDescent="0.35">
      <c r="A66" s="133" t="str">
        <f t="shared" ref="A66:A77" si="31">"NB"&amp;D66&amp;"X"&amp;J66</f>
        <v>NB250X5.9</v>
      </c>
      <c r="B66" s="145" t="str">
        <f t="shared" si="27"/>
        <v>True</v>
      </c>
      <c r="C66" s="133" t="s">
        <v>283</v>
      </c>
      <c r="D66" s="134">
        <v>250</v>
      </c>
      <c r="E66" s="138">
        <f t="shared" ref="E66:E77" si="32">O66*7850/10^4</f>
        <v>38.863814907895183</v>
      </c>
      <c r="F66" s="135">
        <v>273</v>
      </c>
      <c r="G66" s="136">
        <v>0</v>
      </c>
      <c r="H66" s="136">
        <v>0</v>
      </c>
      <c r="I66" s="136">
        <v>0</v>
      </c>
      <c r="J66" s="136">
        <v>5.9</v>
      </c>
      <c r="K66" s="136">
        <v>0</v>
      </c>
      <c r="L66" s="136">
        <v>0</v>
      </c>
      <c r="M66" s="136">
        <v>0</v>
      </c>
      <c r="N66" s="136">
        <v>0</v>
      </c>
      <c r="O66" s="137">
        <f t="shared" ref="O66:O77" si="33">PI()/4*(F66^2-(F66-2*J66)^2)/10^2</f>
        <v>49.508044468656287</v>
      </c>
      <c r="P66" s="138">
        <f t="shared" ref="P66:P77" si="34">PI()/64*(F66^4-(F66-2*J66)^4)/10^4</f>
        <v>4417.1832272613265</v>
      </c>
      <c r="Q66" s="138">
        <f t="shared" ref="Q66:Q77" si="35">PI()/64*(F66^4-(F66-2*J66)^4)/10^4</f>
        <v>4417.1832272613265</v>
      </c>
      <c r="R66" s="138">
        <f t="shared" ref="R66:R77" si="36">SQRT(P66/O66)</f>
        <v>9.4457146368075264</v>
      </c>
      <c r="S66" s="138">
        <f t="shared" ref="S66:S77" si="37">SQRT(Q66/O66)</f>
        <v>9.4457146368075264</v>
      </c>
      <c r="T66" s="138">
        <f t="shared" ref="T66:T77" si="38">PI()/32*(F66^4-(F66-2*J66)^4)/F66/10^3</f>
        <v>323.60316683233162</v>
      </c>
      <c r="U66" s="138">
        <f t="shared" ref="U66:U77" si="39">PI()/32*(F66^4-(F66-2*J66)^4)/F66/10^3</f>
        <v>323.60316683233162</v>
      </c>
      <c r="V66" s="138">
        <f t="shared" ref="V66:V77" si="40">(F66^3-(F66-2*J66)^3)/6/10^3</f>
        <v>420.9886786666674</v>
      </c>
      <c r="W66" s="138">
        <f t="shared" ref="W66:W77" si="41">(F66^3-(F66-2*J66)^3)/6/10^3</f>
        <v>420.9886786666674</v>
      </c>
      <c r="X66" s="138">
        <f t="shared" si="28"/>
        <v>8834.3664545226529</v>
      </c>
      <c r="Y66" s="138">
        <f t="shared" si="29"/>
        <v>647.20633366466325</v>
      </c>
      <c r="Z66" s="138">
        <v>0</v>
      </c>
      <c r="AA66" s="138">
        <v>0</v>
      </c>
      <c r="AB66" s="138">
        <f t="shared" si="30"/>
        <v>0.63661977236758138</v>
      </c>
    </row>
    <row r="67" spans="1:28" s="128" customFormat="1" x14ac:dyDescent="0.35">
      <c r="A67" s="133" t="str">
        <f t="shared" si="31"/>
        <v>NB250X6.3</v>
      </c>
      <c r="B67" s="145" t="str">
        <f t="shared" si="27"/>
        <v>True</v>
      </c>
      <c r="C67" s="133" t="s">
        <v>283</v>
      </c>
      <c r="D67" s="134">
        <v>250</v>
      </c>
      <c r="E67" s="138">
        <f t="shared" si="32"/>
        <v>41.436502831031703</v>
      </c>
      <c r="F67" s="135">
        <v>273</v>
      </c>
      <c r="G67" s="136">
        <v>0</v>
      </c>
      <c r="H67" s="136">
        <v>0</v>
      </c>
      <c r="I67" s="136">
        <v>0</v>
      </c>
      <c r="J67" s="136">
        <v>6.3</v>
      </c>
      <c r="K67" s="136">
        <v>0</v>
      </c>
      <c r="L67" s="136">
        <v>0</v>
      </c>
      <c r="M67" s="136">
        <v>0</v>
      </c>
      <c r="N67" s="136">
        <v>0</v>
      </c>
      <c r="O67" s="137">
        <f t="shared" si="33"/>
        <v>52.78535392488115</v>
      </c>
      <c r="P67" s="138">
        <f t="shared" si="34"/>
        <v>4695.8233545390203</v>
      </c>
      <c r="Q67" s="138">
        <f t="shared" si="35"/>
        <v>4695.8233545390203</v>
      </c>
      <c r="R67" s="138">
        <f t="shared" si="36"/>
        <v>9.4318993315238444</v>
      </c>
      <c r="S67" s="138">
        <f t="shared" si="37"/>
        <v>9.4318993315238444</v>
      </c>
      <c r="T67" s="138">
        <f t="shared" si="38"/>
        <v>344.01636296989159</v>
      </c>
      <c r="U67" s="138">
        <f t="shared" si="39"/>
        <v>344.01636296989159</v>
      </c>
      <c r="V67" s="138">
        <f t="shared" si="40"/>
        <v>448.19535600000063</v>
      </c>
      <c r="W67" s="138">
        <f t="shared" si="41"/>
        <v>448.19535600000063</v>
      </c>
      <c r="X67" s="138">
        <f t="shared" si="28"/>
        <v>9391.6467090780407</v>
      </c>
      <c r="Y67" s="138">
        <f t="shared" si="29"/>
        <v>688.03272593978318</v>
      </c>
      <c r="Z67" s="138">
        <v>0</v>
      </c>
      <c r="AA67" s="138">
        <v>0</v>
      </c>
      <c r="AB67" s="138">
        <f t="shared" si="30"/>
        <v>0.63661977236758138</v>
      </c>
    </row>
    <row r="68" spans="1:28" s="128" customFormat="1" x14ac:dyDescent="0.35">
      <c r="A68" s="133" t="str">
        <f t="shared" si="31"/>
        <v>NB250X8</v>
      </c>
      <c r="B68" s="145" t="str">
        <f t="shared" si="27"/>
        <v>True</v>
      </c>
      <c r="C68" s="133" t="s">
        <v>283</v>
      </c>
      <c r="D68" s="134">
        <v>250</v>
      </c>
      <c r="E68" s="138">
        <f t="shared" si="32"/>
        <v>52.282384941041343</v>
      </c>
      <c r="F68" s="135">
        <v>273</v>
      </c>
      <c r="G68" s="136">
        <v>0</v>
      </c>
      <c r="H68" s="136">
        <v>0</v>
      </c>
      <c r="I68" s="136">
        <v>0</v>
      </c>
      <c r="J68" s="136">
        <v>8</v>
      </c>
      <c r="K68" s="136">
        <v>0</v>
      </c>
      <c r="L68" s="136">
        <v>0</v>
      </c>
      <c r="M68" s="136">
        <v>0</v>
      </c>
      <c r="N68" s="136">
        <v>0</v>
      </c>
      <c r="O68" s="137">
        <f t="shared" si="33"/>
        <v>66.601764256103621</v>
      </c>
      <c r="P68" s="138">
        <f t="shared" si="34"/>
        <v>5851.7142597465836</v>
      </c>
      <c r="Q68" s="138">
        <f t="shared" si="35"/>
        <v>5851.7142597465836</v>
      </c>
      <c r="R68" s="138">
        <f t="shared" si="36"/>
        <v>9.3734332024077496</v>
      </c>
      <c r="S68" s="138">
        <f t="shared" si="37"/>
        <v>9.3734332024077496</v>
      </c>
      <c r="T68" s="138">
        <f t="shared" si="38"/>
        <v>428.69701536605004</v>
      </c>
      <c r="U68" s="138">
        <f t="shared" si="39"/>
        <v>428.69701536605004</v>
      </c>
      <c r="V68" s="138">
        <f t="shared" si="40"/>
        <v>561.9706666666666</v>
      </c>
      <c r="W68" s="138">
        <f t="shared" si="41"/>
        <v>561.9706666666666</v>
      </c>
      <c r="X68" s="138">
        <f t="shared" si="28"/>
        <v>11703.428519493167</v>
      </c>
      <c r="Y68" s="138">
        <f t="shared" si="29"/>
        <v>857.39403073210008</v>
      </c>
      <c r="Z68" s="138">
        <v>0</v>
      </c>
      <c r="AA68" s="138">
        <v>0</v>
      </c>
      <c r="AB68" s="138">
        <f t="shared" si="30"/>
        <v>0.63661977236758138</v>
      </c>
    </row>
    <row r="69" spans="1:28" s="128" customFormat="1" x14ac:dyDescent="0.35">
      <c r="A69" s="133" t="str">
        <f t="shared" si="31"/>
        <v>NB250X10</v>
      </c>
      <c r="B69" s="145" t="str">
        <f t="shared" si="27"/>
        <v>True</v>
      </c>
      <c r="C69" s="133" t="s">
        <v>283</v>
      </c>
      <c r="D69" s="134">
        <v>250</v>
      </c>
      <c r="E69" s="138">
        <f t="shared" si="32"/>
        <v>64.859751129688078</v>
      </c>
      <c r="F69" s="135">
        <v>273</v>
      </c>
      <c r="G69" s="136">
        <v>0</v>
      </c>
      <c r="H69" s="136">
        <v>0</v>
      </c>
      <c r="I69" s="136">
        <v>0</v>
      </c>
      <c r="J69" s="136">
        <v>10</v>
      </c>
      <c r="K69" s="136">
        <v>0</v>
      </c>
      <c r="L69" s="136">
        <v>0</v>
      </c>
      <c r="M69" s="136">
        <v>0</v>
      </c>
      <c r="N69" s="136">
        <v>0</v>
      </c>
      <c r="O69" s="137">
        <f t="shared" si="33"/>
        <v>82.623886789411557</v>
      </c>
      <c r="P69" s="138">
        <f t="shared" si="34"/>
        <v>7154.0925175196871</v>
      </c>
      <c r="Q69" s="138">
        <f t="shared" si="35"/>
        <v>7154.0925175196871</v>
      </c>
      <c r="R69" s="138">
        <f t="shared" si="36"/>
        <v>9.3051732923143362</v>
      </c>
      <c r="S69" s="138">
        <f t="shared" si="37"/>
        <v>9.3051732923143362</v>
      </c>
      <c r="T69" s="138">
        <f t="shared" si="38"/>
        <v>524.10934194283425</v>
      </c>
      <c r="U69" s="138">
        <f t="shared" si="39"/>
        <v>524.10934194283425</v>
      </c>
      <c r="V69" s="138">
        <f t="shared" si="40"/>
        <v>692.02333333333343</v>
      </c>
      <c r="W69" s="138">
        <f t="shared" si="41"/>
        <v>692.02333333333343</v>
      </c>
      <c r="X69" s="138">
        <f t="shared" si="28"/>
        <v>14308.185035039374</v>
      </c>
      <c r="Y69" s="138">
        <f t="shared" si="29"/>
        <v>1048.2186838856685</v>
      </c>
      <c r="Z69" s="138">
        <v>0</v>
      </c>
      <c r="AA69" s="138">
        <v>0</v>
      </c>
      <c r="AB69" s="138">
        <f t="shared" si="30"/>
        <v>0.63661977236758138</v>
      </c>
    </row>
    <row r="70" spans="1:28" s="128" customFormat="1" x14ac:dyDescent="0.35">
      <c r="A70" s="133" t="str">
        <f t="shared" si="31"/>
        <v>NB250X12</v>
      </c>
      <c r="B70" s="145" t="str">
        <f t="shared" si="27"/>
        <v>True</v>
      </c>
      <c r="C70" s="133" t="s">
        <v>283</v>
      </c>
      <c r="D70" s="134">
        <v>250</v>
      </c>
      <c r="E70" s="138">
        <f t="shared" si="32"/>
        <v>77.239825299689372</v>
      </c>
      <c r="F70" s="135">
        <v>273</v>
      </c>
      <c r="G70" s="136">
        <v>0</v>
      </c>
      <c r="H70" s="136">
        <v>0</v>
      </c>
      <c r="I70" s="136">
        <v>0</v>
      </c>
      <c r="J70" s="136">
        <v>12</v>
      </c>
      <c r="K70" s="136">
        <v>0</v>
      </c>
      <c r="L70" s="136">
        <v>0</v>
      </c>
      <c r="M70" s="136">
        <v>0</v>
      </c>
      <c r="N70" s="136">
        <v>0</v>
      </c>
      <c r="O70" s="137">
        <f t="shared" si="33"/>
        <v>98.394681910432325</v>
      </c>
      <c r="P70" s="138">
        <f t="shared" si="34"/>
        <v>8396.1412007695781</v>
      </c>
      <c r="Q70" s="138">
        <f t="shared" si="35"/>
        <v>8396.1412007695781</v>
      </c>
      <c r="R70" s="138">
        <f t="shared" si="36"/>
        <v>9.2374915426212976</v>
      </c>
      <c r="S70" s="138">
        <f t="shared" si="37"/>
        <v>9.2374915426212976</v>
      </c>
      <c r="T70" s="138">
        <f t="shared" si="38"/>
        <v>615.10191947029875</v>
      </c>
      <c r="U70" s="138">
        <f t="shared" si="39"/>
        <v>615.10191947029875</v>
      </c>
      <c r="V70" s="138">
        <f t="shared" si="40"/>
        <v>818.02800000000002</v>
      </c>
      <c r="W70" s="138">
        <f t="shared" si="41"/>
        <v>818.02800000000002</v>
      </c>
      <c r="X70" s="138">
        <f t="shared" si="28"/>
        <v>16792.282401539156</v>
      </c>
      <c r="Y70" s="138">
        <f t="shared" si="29"/>
        <v>1230.2038389405975</v>
      </c>
      <c r="Z70" s="138">
        <v>0</v>
      </c>
      <c r="AA70" s="138">
        <v>0</v>
      </c>
      <c r="AB70" s="138">
        <f t="shared" si="30"/>
        <v>0.63661977236758138</v>
      </c>
    </row>
    <row r="71" spans="1:28" s="128" customFormat="1" x14ac:dyDescent="0.35">
      <c r="A71" s="133" t="str">
        <f t="shared" si="31"/>
        <v>NB300X6.3</v>
      </c>
      <c r="B71" s="145" t="str">
        <f t="shared" si="27"/>
        <v>True</v>
      </c>
      <c r="C71" s="133" t="s">
        <v>283</v>
      </c>
      <c r="D71" s="134">
        <v>300</v>
      </c>
      <c r="E71" s="138">
        <f t="shared" si="32"/>
        <v>49.344706783410864</v>
      </c>
      <c r="F71" s="135">
        <v>323.89999999999998</v>
      </c>
      <c r="G71" s="136">
        <v>0</v>
      </c>
      <c r="H71" s="136">
        <v>0</v>
      </c>
      <c r="I71" s="136">
        <v>0</v>
      </c>
      <c r="J71" s="136">
        <v>6.3</v>
      </c>
      <c r="K71" s="136">
        <v>0</v>
      </c>
      <c r="L71" s="136">
        <v>0</v>
      </c>
      <c r="M71" s="136">
        <v>0</v>
      </c>
      <c r="N71" s="136">
        <v>0</v>
      </c>
      <c r="O71" s="137">
        <f t="shared" si="33"/>
        <v>62.859499087147597</v>
      </c>
      <c r="P71" s="138">
        <f t="shared" si="34"/>
        <v>7928.8968501994577</v>
      </c>
      <c r="Q71" s="138">
        <f t="shared" si="35"/>
        <v>7928.8968501994577</v>
      </c>
      <c r="R71" s="138">
        <f t="shared" si="36"/>
        <v>11.231064620061627</v>
      </c>
      <c r="S71" s="138">
        <f t="shared" si="37"/>
        <v>11.231064620061627</v>
      </c>
      <c r="T71" s="138">
        <f t="shared" si="38"/>
        <v>489.58918494593752</v>
      </c>
      <c r="U71" s="138">
        <f t="shared" si="39"/>
        <v>489.58918494593752</v>
      </c>
      <c r="V71" s="138">
        <f t="shared" si="40"/>
        <v>635.56283700000063</v>
      </c>
      <c r="W71" s="138">
        <f t="shared" si="41"/>
        <v>635.56283700000063</v>
      </c>
      <c r="X71" s="138">
        <f t="shared" si="28"/>
        <v>15857.793700398915</v>
      </c>
      <c r="Y71" s="138">
        <f t="shared" si="29"/>
        <v>979.17836989187504</v>
      </c>
      <c r="Z71" s="138">
        <v>0</v>
      </c>
      <c r="AA71" s="138">
        <v>0</v>
      </c>
      <c r="AB71" s="138">
        <f t="shared" si="30"/>
        <v>0.63661977236758138</v>
      </c>
    </row>
    <row r="72" spans="1:28" s="128" customFormat="1" x14ac:dyDescent="0.35">
      <c r="A72" s="133" t="str">
        <f t="shared" si="31"/>
        <v>NB300X8</v>
      </c>
      <c r="B72" s="145" t="str">
        <f t="shared" si="27"/>
        <v>True</v>
      </c>
      <c r="C72" s="133" t="s">
        <v>283</v>
      </c>
      <c r="D72" s="134">
        <v>300</v>
      </c>
      <c r="E72" s="138">
        <f t="shared" si="32"/>
        <v>62.324548690094204</v>
      </c>
      <c r="F72" s="135">
        <v>323.89999999999998</v>
      </c>
      <c r="G72" s="136">
        <v>0</v>
      </c>
      <c r="H72" s="136">
        <v>0</v>
      </c>
      <c r="I72" s="136">
        <v>0</v>
      </c>
      <c r="J72" s="136">
        <v>8</v>
      </c>
      <c r="K72" s="136">
        <v>0</v>
      </c>
      <c r="L72" s="136">
        <v>0</v>
      </c>
      <c r="M72" s="136">
        <v>0</v>
      </c>
      <c r="N72" s="136">
        <v>0</v>
      </c>
      <c r="O72" s="137">
        <f t="shared" si="33"/>
        <v>79.394329541521273</v>
      </c>
      <c r="P72" s="138">
        <f t="shared" si="34"/>
        <v>9910.0806001313485</v>
      </c>
      <c r="Q72" s="138">
        <f t="shared" si="35"/>
        <v>9910.0806001313485</v>
      </c>
      <c r="R72" s="138">
        <f t="shared" si="36"/>
        <v>11.172332455669229</v>
      </c>
      <c r="S72" s="138">
        <f t="shared" si="37"/>
        <v>11.172332455669229</v>
      </c>
      <c r="T72" s="138">
        <f t="shared" si="38"/>
        <v>611.92223526590612</v>
      </c>
      <c r="U72" s="138">
        <f t="shared" si="39"/>
        <v>611.92223526590612</v>
      </c>
      <c r="V72" s="138">
        <f t="shared" si="40"/>
        <v>798.51314666666644</v>
      </c>
      <c r="W72" s="138">
        <f t="shared" si="41"/>
        <v>798.51314666666644</v>
      </c>
      <c r="X72" s="138">
        <f t="shared" si="28"/>
        <v>19820.161200262697</v>
      </c>
      <c r="Y72" s="138">
        <f t="shared" si="29"/>
        <v>1223.8444705318122</v>
      </c>
      <c r="Z72" s="138">
        <v>0</v>
      </c>
      <c r="AA72" s="138">
        <v>0</v>
      </c>
      <c r="AB72" s="138">
        <f t="shared" si="30"/>
        <v>0.63661977236758138</v>
      </c>
    </row>
    <row r="73" spans="1:28" s="128" customFormat="1" x14ac:dyDescent="0.35">
      <c r="A73" s="133" t="str">
        <f t="shared" si="31"/>
        <v>NB300X10</v>
      </c>
      <c r="B73" s="145" t="str">
        <f t="shared" si="27"/>
        <v>True</v>
      </c>
      <c r="C73" s="133" t="s">
        <v>283</v>
      </c>
      <c r="D73" s="134">
        <v>300</v>
      </c>
      <c r="E73" s="138">
        <f t="shared" si="32"/>
        <v>77.41245581600414</v>
      </c>
      <c r="F73" s="135">
        <v>323.89999999999998</v>
      </c>
      <c r="G73" s="136">
        <v>0</v>
      </c>
      <c r="H73" s="136">
        <v>0</v>
      </c>
      <c r="I73" s="136">
        <v>0</v>
      </c>
      <c r="J73" s="136">
        <v>10</v>
      </c>
      <c r="K73" s="136">
        <v>0</v>
      </c>
      <c r="L73" s="136">
        <v>0</v>
      </c>
      <c r="M73" s="136">
        <v>0</v>
      </c>
      <c r="N73" s="136">
        <v>0</v>
      </c>
      <c r="O73" s="137">
        <f t="shared" si="33"/>
        <v>98.614593396183608</v>
      </c>
      <c r="P73" s="138">
        <f t="shared" si="34"/>
        <v>12158.342374387992</v>
      </c>
      <c r="Q73" s="138">
        <f t="shared" si="35"/>
        <v>12158.342374387992</v>
      </c>
      <c r="R73" s="138">
        <f t="shared" si="36"/>
        <v>11.1036711271543</v>
      </c>
      <c r="S73" s="138">
        <f t="shared" si="37"/>
        <v>11.1036711271543</v>
      </c>
      <c r="T73" s="138">
        <f t="shared" si="38"/>
        <v>750.74667331818409</v>
      </c>
      <c r="U73" s="138">
        <f t="shared" si="39"/>
        <v>750.74667331818409</v>
      </c>
      <c r="V73" s="138">
        <f t="shared" si="40"/>
        <v>985.665433333333</v>
      </c>
      <c r="W73" s="138">
        <f t="shared" si="41"/>
        <v>985.665433333333</v>
      </c>
      <c r="X73" s="138">
        <f t="shared" si="28"/>
        <v>24316.684748775984</v>
      </c>
      <c r="Y73" s="138">
        <f t="shared" si="29"/>
        <v>1501.4933466363682</v>
      </c>
      <c r="Z73" s="138">
        <v>0</v>
      </c>
      <c r="AA73" s="138">
        <v>0</v>
      </c>
      <c r="AB73" s="138">
        <f t="shared" si="30"/>
        <v>0.63661977236758138</v>
      </c>
    </row>
    <row r="74" spans="1:28" s="128" customFormat="1" x14ac:dyDescent="0.35">
      <c r="A74" s="133" t="str">
        <f t="shared" si="31"/>
        <v>NB300X12</v>
      </c>
      <c r="B74" s="145" t="str">
        <f t="shared" si="27"/>
        <v>True</v>
      </c>
      <c r="C74" s="133" t="s">
        <v>283</v>
      </c>
      <c r="D74" s="134">
        <v>300</v>
      </c>
      <c r="E74" s="138">
        <f t="shared" si="32"/>
        <v>92.303070923268706</v>
      </c>
      <c r="F74" s="135">
        <v>323.89999999999998</v>
      </c>
      <c r="G74" s="136">
        <v>0</v>
      </c>
      <c r="H74" s="136">
        <v>0</v>
      </c>
      <c r="I74" s="136">
        <v>0</v>
      </c>
      <c r="J74" s="136">
        <v>12</v>
      </c>
      <c r="K74" s="136">
        <v>0</v>
      </c>
      <c r="L74" s="136">
        <v>0</v>
      </c>
      <c r="M74" s="136">
        <v>0</v>
      </c>
      <c r="N74" s="136">
        <v>0</v>
      </c>
      <c r="O74" s="137">
        <f t="shared" si="33"/>
        <v>117.58352983855886</v>
      </c>
      <c r="P74" s="138">
        <f t="shared" si="34"/>
        <v>14319.558900593498</v>
      </c>
      <c r="Q74" s="138">
        <f t="shared" si="35"/>
        <v>14319.558900593498</v>
      </c>
      <c r="R74" s="138">
        <f t="shared" si="36"/>
        <v>11.035488774857233</v>
      </c>
      <c r="S74" s="138">
        <f t="shared" si="37"/>
        <v>11.035488774857233</v>
      </c>
      <c r="T74" s="138">
        <f t="shared" si="38"/>
        <v>884.19628901472674</v>
      </c>
      <c r="U74" s="138">
        <f t="shared" si="39"/>
        <v>884.19628901472674</v>
      </c>
      <c r="V74" s="138">
        <f t="shared" si="40"/>
        <v>1167.9553200000003</v>
      </c>
      <c r="W74" s="138">
        <f t="shared" si="41"/>
        <v>1167.9553200000003</v>
      </c>
      <c r="X74" s="138">
        <f t="shared" si="28"/>
        <v>28639.117801186996</v>
      </c>
      <c r="Y74" s="138">
        <f t="shared" si="29"/>
        <v>1768.3925780294535</v>
      </c>
      <c r="Z74" s="138">
        <v>0</v>
      </c>
      <c r="AA74" s="138">
        <v>0</v>
      </c>
      <c r="AB74" s="138">
        <f t="shared" si="30"/>
        <v>0.63661977236758138</v>
      </c>
    </row>
    <row r="75" spans="1:28" s="128" customFormat="1" x14ac:dyDescent="0.35">
      <c r="A75" s="133" t="str">
        <f t="shared" si="31"/>
        <v>NB350X8</v>
      </c>
      <c r="B75" s="145" t="str">
        <f t="shared" si="27"/>
        <v>True</v>
      </c>
      <c r="C75" s="133" t="s">
        <v>283</v>
      </c>
      <c r="D75" s="134">
        <v>350</v>
      </c>
      <c r="E75" s="138">
        <f t="shared" si="32"/>
        <v>68.578705681154588</v>
      </c>
      <c r="F75" s="135">
        <v>355.6</v>
      </c>
      <c r="G75" s="136">
        <v>0</v>
      </c>
      <c r="H75" s="136">
        <v>0</v>
      </c>
      <c r="I75" s="136">
        <v>0</v>
      </c>
      <c r="J75" s="136">
        <v>8</v>
      </c>
      <c r="K75" s="136">
        <v>0</v>
      </c>
      <c r="L75" s="136">
        <v>0</v>
      </c>
      <c r="M75" s="136">
        <v>0</v>
      </c>
      <c r="N75" s="136">
        <v>0</v>
      </c>
      <c r="O75" s="137">
        <f t="shared" si="33"/>
        <v>87.361408511024948</v>
      </c>
      <c r="P75" s="138">
        <f t="shared" si="34"/>
        <v>13201.374635199709</v>
      </c>
      <c r="Q75" s="138">
        <f t="shared" si="35"/>
        <v>13201.374635199709</v>
      </c>
      <c r="R75" s="138">
        <f t="shared" si="36"/>
        <v>12.29277023294587</v>
      </c>
      <c r="S75" s="138">
        <f t="shared" si="37"/>
        <v>12.29277023294587</v>
      </c>
      <c r="T75" s="138">
        <f t="shared" si="38"/>
        <v>742.48451266590041</v>
      </c>
      <c r="U75" s="138">
        <f t="shared" si="39"/>
        <v>742.48451266590041</v>
      </c>
      <c r="V75" s="138">
        <f t="shared" si="40"/>
        <v>966.77674666666735</v>
      </c>
      <c r="W75" s="138">
        <f t="shared" si="41"/>
        <v>966.77674666666735</v>
      </c>
      <c r="X75" s="138">
        <f t="shared" si="28"/>
        <v>26402.749270399418</v>
      </c>
      <c r="Y75" s="138">
        <f t="shared" si="29"/>
        <v>1484.9690253318008</v>
      </c>
      <c r="Z75" s="138">
        <v>0</v>
      </c>
      <c r="AA75" s="138">
        <v>0</v>
      </c>
      <c r="AB75" s="138">
        <f t="shared" si="30"/>
        <v>0.63661977236758138</v>
      </c>
    </row>
    <row r="76" spans="1:28" s="128" customFormat="1" x14ac:dyDescent="0.35">
      <c r="A76" s="133" t="str">
        <f t="shared" si="31"/>
        <v>NB350X10</v>
      </c>
      <c r="B76" s="145" t="str">
        <f t="shared" si="27"/>
        <v>True</v>
      </c>
      <c r="C76" s="133" t="s">
        <v>283</v>
      </c>
      <c r="D76" s="134">
        <v>350</v>
      </c>
      <c r="E76" s="138">
        <f t="shared" si="32"/>
        <v>85.230152054829645</v>
      </c>
      <c r="F76" s="135">
        <v>355.6</v>
      </c>
      <c r="G76" s="136">
        <v>0</v>
      </c>
      <c r="H76" s="136">
        <v>0</v>
      </c>
      <c r="I76" s="136">
        <v>0</v>
      </c>
      <c r="J76" s="136">
        <v>10</v>
      </c>
      <c r="K76" s="136">
        <v>0</v>
      </c>
      <c r="L76" s="136">
        <v>0</v>
      </c>
      <c r="M76" s="136">
        <v>0</v>
      </c>
      <c r="N76" s="136">
        <v>0</v>
      </c>
      <c r="O76" s="137">
        <f t="shared" si="33"/>
        <v>108.57344210806325</v>
      </c>
      <c r="P76" s="138">
        <f t="shared" si="34"/>
        <v>16223.499728243667</v>
      </c>
      <c r="Q76" s="138">
        <f t="shared" si="35"/>
        <v>16223.499728243667</v>
      </c>
      <c r="R76" s="138">
        <f t="shared" si="36"/>
        <v>12.223919175125465</v>
      </c>
      <c r="S76" s="138">
        <f t="shared" si="37"/>
        <v>12.223919175125465</v>
      </c>
      <c r="T76" s="138">
        <f t="shared" si="38"/>
        <v>912.45780248839515</v>
      </c>
      <c r="U76" s="138">
        <f t="shared" si="39"/>
        <v>912.45780248839515</v>
      </c>
      <c r="V76" s="138">
        <f t="shared" si="40"/>
        <v>1194.7269333333336</v>
      </c>
      <c r="W76" s="138">
        <f t="shared" si="41"/>
        <v>1194.7269333333336</v>
      </c>
      <c r="X76" s="138">
        <f t="shared" si="28"/>
        <v>32446.999456487334</v>
      </c>
      <c r="Y76" s="138">
        <f t="shared" si="29"/>
        <v>1824.9156049767903</v>
      </c>
      <c r="Z76" s="138">
        <v>0</v>
      </c>
      <c r="AA76" s="138">
        <v>0</v>
      </c>
      <c r="AB76" s="138">
        <f t="shared" si="30"/>
        <v>0.63661977236758138</v>
      </c>
    </row>
    <row r="77" spans="1:28" s="128" customFormat="1" x14ac:dyDescent="0.35">
      <c r="A77" s="133" t="str">
        <f t="shared" si="31"/>
        <v>NB350X12</v>
      </c>
      <c r="B77" s="145" t="str">
        <f t="shared" si="27"/>
        <v>True</v>
      </c>
      <c r="C77" s="133" t="s">
        <v>283</v>
      </c>
      <c r="D77" s="134">
        <v>350</v>
      </c>
      <c r="E77" s="138">
        <f t="shared" si="32"/>
        <v>101.68430640985927</v>
      </c>
      <c r="F77" s="135">
        <v>355.6</v>
      </c>
      <c r="G77" s="136">
        <v>0</v>
      </c>
      <c r="H77" s="136">
        <v>0</v>
      </c>
      <c r="I77" s="136">
        <v>0</v>
      </c>
      <c r="J77" s="136">
        <v>12</v>
      </c>
      <c r="K77" s="136">
        <v>0</v>
      </c>
      <c r="L77" s="136">
        <v>0</v>
      </c>
      <c r="M77" s="136">
        <v>0</v>
      </c>
      <c r="N77" s="136">
        <v>0</v>
      </c>
      <c r="O77" s="137">
        <f t="shared" si="33"/>
        <v>129.53414829281436</v>
      </c>
      <c r="P77" s="138">
        <f t="shared" si="34"/>
        <v>19139.473521982734</v>
      </c>
      <c r="Q77" s="138">
        <f t="shared" si="35"/>
        <v>19139.473521982734</v>
      </c>
      <c r="R77" s="138">
        <f t="shared" si="36"/>
        <v>12.155500812389425</v>
      </c>
      <c r="S77" s="138">
        <f t="shared" si="37"/>
        <v>12.155500812389425</v>
      </c>
      <c r="T77" s="138">
        <f t="shared" si="38"/>
        <v>1076.4608280080276</v>
      </c>
      <c r="U77" s="138">
        <f t="shared" si="39"/>
        <v>1076.4608280080276</v>
      </c>
      <c r="V77" s="138">
        <f t="shared" si="40"/>
        <v>1417.3075200000007</v>
      </c>
      <c r="W77" s="138">
        <f t="shared" si="41"/>
        <v>1417.3075200000007</v>
      </c>
      <c r="X77" s="138">
        <f t="shared" si="28"/>
        <v>38278.947043965469</v>
      </c>
      <c r="Y77" s="138">
        <f t="shared" si="29"/>
        <v>2152.9216560160553</v>
      </c>
      <c r="Z77" s="138">
        <v>0</v>
      </c>
      <c r="AA77" s="138">
        <v>0</v>
      </c>
      <c r="AB77" s="138">
        <f t="shared" si="30"/>
        <v>0.63661977236758138</v>
      </c>
    </row>
  </sheetData>
  <pageMargins left="0.7" right="0.7" top="0.75" bottom="0.75" header="0.3" footer="0.3"/>
  <pageSetup paperSize="9"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9"/>
  <sheetViews>
    <sheetView tabSelected="1" zoomScale="115" zoomScaleNormal="115" workbookViewId="0">
      <selection activeCell="F16" sqref="F16"/>
    </sheetView>
  </sheetViews>
  <sheetFormatPr defaultColWidth="9.109375" defaultRowHeight="15" x14ac:dyDescent="0.35"/>
  <cols>
    <col min="1" max="1" width="17" style="117" customWidth="1"/>
    <col min="2" max="4" width="7.21875" style="117" customWidth="1"/>
    <col min="5" max="5" width="9.21875" style="117" bestFit="1" customWidth="1"/>
    <col min="6" max="6" width="9.21875" style="117" customWidth="1"/>
    <col min="7" max="7" width="9.21875" style="117" bestFit="1" customWidth="1"/>
    <col min="8" max="12" width="7.6640625" style="117" bestFit="1" customWidth="1"/>
    <col min="13" max="13" width="6.6640625" style="117" bestFit="1" customWidth="1"/>
    <col min="14" max="14" width="7.6640625" style="117" bestFit="1" customWidth="1"/>
    <col min="15" max="15" width="9.21875" style="117" bestFit="1" customWidth="1"/>
    <col min="16" max="16" width="9.5546875" style="117" customWidth="1"/>
    <col min="17" max="17" width="9.109375" style="117" customWidth="1"/>
    <col min="18" max="19" width="7.44140625" style="117" customWidth="1"/>
    <col min="20" max="20" width="9.33203125" style="117" customWidth="1"/>
    <col min="21" max="21" width="9.109375" style="117" customWidth="1"/>
    <col min="22" max="22" width="8.33203125" style="117" customWidth="1"/>
    <col min="23" max="23" width="9.5546875" style="117" customWidth="1"/>
    <col min="24" max="24" width="9.88671875" style="117" customWidth="1"/>
    <col min="25" max="25" width="11" style="117" customWidth="1"/>
    <col min="26" max="26" width="11.6640625" style="117" customWidth="1"/>
    <col min="27" max="27" width="10.5546875" style="117" customWidth="1"/>
    <col min="28" max="28" width="9.88671875" style="117" customWidth="1"/>
    <col min="29" max="16384" width="9.109375" style="117"/>
  </cols>
  <sheetData>
    <row r="1" spans="1:28" s="126" customFormat="1" ht="45" customHeight="1" x14ac:dyDescent="0.3">
      <c r="A1" s="140" t="s">
        <v>259</v>
      </c>
      <c r="B1" s="140" t="s">
        <v>255</v>
      </c>
      <c r="C1" s="140" t="s">
        <v>280</v>
      </c>
      <c r="D1" s="140" t="s">
        <v>256</v>
      </c>
      <c r="E1" s="140" t="s">
        <v>260</v>
      </c>
      <c r="F1" s="140" t="s">
        <v>282</v>
      </c>
      <c r="G1" s="140" t="s">
        <v>257</v>
      </c>
      <c r="H1" s="140" t="s">
        <v>261</v>
      </c>
      <c r="I1" s="140" t="s">
        <v>262</v>
      </c>
      <c r="J1" s="140" t="s">
        <v>263</v>
      </c>
      <c r="K1" s="140" t="s">
        <v>264</v>
      </c>
      <c r="L1" s="140" t="s">
        <v>265</v>
      </c>
      <c r="M1" s="140" t="s">
        <v>266</v>
      </c>
      <c r="N1" s="140" t="s">
        <v>267</v>
      </c>
      <c r="O1" s="140" t="s">
        <v>258</v>
      </c>
      <c r="P1" s="140" t="s">
        <v>268</v>
      </c>
      <c r="Q1" s="140" t="s">
        <v>269</v>
      </c>
      <c r="R1" s="140" t="s">
        <v>270</v>
      </c>
      <c r="S1" s="140" t="s">
        <v>271</v>
      </c>
      <c r="T1" s="140" t="s">
        <v>272</v>
      </c>
      <c r="U1" s="140" t="s">
        <v>273</v>
      </c>
      <c r="V1" s="140" t="s">
        <v>274</v>
      </c>
      <c r="W1" s="140" t="s">
        <v>275</v>
      </c>
      <c r="X1" s="140" t="s">
        <v>278</v>
      </c>
      <c r="Y1" s="140" t="s">
        <v>279</v>
      </c>
      <c r="Z1" s="140" t="s">
        <v>276</v>
      </c>
      <c r="AA1" s="140" t="s">
        <v>277</v>
      </c>
      <c r="AB1" s="140" t="s">
        <v>71</v>
      </c>
    </row>
    <row r="2" spans="1:28" ht="15.6" x14ac:dyDescent="0.35">
      <c r="A2" s="118" t="s">
        <v>84</v>
      </c>
      <c r="B2" s="118" t="str">
        <f t="shared" ref="B2:B66" si="0">PROPER(TRUE)</f>
        <v>True</v>
      </c>
      <c r="C2" s="118" t="s">
        <v>281</v>
      </c>
      <c r="D2" s="118" t="s">
        <v>285</v>
      </c>
      <c r="E2" s="119">
        <v>13</v>
      </c>
      <c r="F2" s="129">
        <v>0</v>
      </c>
      <c r="G2" s="129">
        <v>127</v>
      </c>
      <c r="H2" s="129">
        <v>76</v>
      </c>
      <c r="I2" s="129">
        <v>7.6</v>
      </c>
      <c r="J2" s="129">
        <v>4</v>
      </c>
      <c r="K2" s="129">
        <f>H2</f>
        <v>76</v>
      </c>
      <c r="L2" s="129">
        <f>I2</f>
        <v>7.6</v>
      </c>
      <c r="M2" s="129">
        <v>7.6</v>
      </c>
      <c r="N2" s="129">
        <v>96.6</v>
      </c>
      <c r="O2" s="129">
        <v>16.5</v>
      </c>
      <c r="P2" s="129">
        <v>473</v>
      </c>
      <c r="Q2" s="129">
        <v>56</v>
      </c>
      <c r="R2" s="129">
        <v>5.35</v>
      </c>
      <c r="S2" s="129">
        <v>1.84</v>
      </c>
      <c r="T2" s="129">
        <v>75</v>
      </c>
      <c r="U2" s="129">
        <v>15</v>
      </c>
      <c r="V2" s="129">
        <v>84</v>
      </c>
      <c r="W2" s="129">
        <v>23</v>
      </c>
      <c r="X2" s="129">
        <v>2.85</v>
      </c>
      <c r="Y2" s="129">
        <v>2E-3</v>
      </c>
      <c r="Z2" s="129">
        <v>0.89500000000000002</v>
      </c>
      <c r="AA2" s="129">
        <v>16.3</v>
      </c>
      <c r="AB2" s="129">
        <f t="shared" ref="AB2:AB33" si="1">(N2*J2)/(O2*10^2)</f>
        <v>0.23418181818181816</v>
      </c>
    </row>
    <row r="3" spans="1:28" ht="15.6" x14ac:dyDescent="0.35">
      <c r="A3" s="118" t="s">
        <v>85</v>
      </c>
      <c r="B3" s="118" t="str">
        <f t="shared" si="0"/>
        <v>True</v>
      </c>
      <c r="C3" s="118" t="s">
        <v>281</v>
      </c>
      <c r="D3" s="118" t="s">
        <v>285</v>
      </c>
      <c r="E3" s="119">
        <v>16</v>
      </c>
      <c r="F3" s="129">
        <v>0</v>
      </c>
      <c r="G3" s="129">
        <v>152.4</v>
      </c>
      <c r="H3" s="129">
        <v>88.7</v>
      </c>
      <c r="I3" s="129">
        <v>7.7</v>
      </c>
      <c r="J3" s="129">
        <v>4.5</v>
      </c>
      <c r="K3" s="129">
        <f t="shared" ref="K3:K66" si="2">H3</f>
        <v>88.7</v>
      </c>
      <c r="L3" s="129">
        <f t="shared" ref="L3:L66" si="3">I3</f>
        <v>7.7</v>
      </c>
      <c r="M3" s="129">
        <v>7.6</v>
      </c>
      <c r="N3" s="129">
        <v>121.8</v>
      </c>
      <c r="O3" s="129">
        <v>20.3</v>
      </c>
      <c r="P3" s="129">
        <v>834</v>
      </c>
      <c r="Q3" s="129">
        <v>90</v>
      </c>
      <c r="R3" s="129">
        <v>6.41</v>
      </c>
      <c r="S3" s="129">
        <v>2.1</v>
      </c>
      <c r="T3" s="129">
        <v>109</v>
      </c>
      <c r="U3" s="129">
        <v>20</v>
      </c>
      <c r="V3" s="129">
        <v>123</v>
      </c>
      <c r="W3" s="129">
        <v>31</v>
      </c>
      <c r="X3" s="129">
        <v>3.56</v>
      </c>
      <c r="Y3" s="129">
        <v>4.7000000000000002E-3</v>
      </c>
      <c r="Z3" s="129">
        <v>0.89</v>
      </c>
      <c r="AA3" s="129">
        <v>19.600000000000001</v>
      </c>
      <c r="AB3" s="129">
        <f t="shared" si="1"/>
        <v>0.27</v>
      </c>
    </row>
    <row r="4" spans="1:28" ht="15.6" x14ac:dyDescent="0.35">
      <c r="A4" s="118" t="s">
        <v>86</v>
      </c>
      <c r="B4" s="118" t="str">
        <f t="shared" si="0"/>
        <v>True</v>
      </c>
      <c r="C4" s="118" t="s">
        <v>281</v>
      </c>
      <c r="D4" s="118" t="s">
        <v>285</v>
      </c>
      <c r="E4" s="119">
        <v>19</v>
      </c>
      <c r="F4" s="129">
        <v>0</v>
      </c>
      <c r="G4" s="129">
        <v>177.8</v>
      </c>
      <c r="H4" s="129">
        <v>101.2</v>
      </c>
      <c r="I4" s="129">
        <v>7.9</v>
      </c>
      <c r="J4" s="129">
        <v>4.8</v>
      </c>
      <c r="K4" s="129">
        <f t="shared" si="2"/>
        <v>101.2</v>
      </c>
      <c r="L4" s="129">
        <f t="shared" si="3"/>
        <v>7.9</v>
      </c>
      <c r="M4" s="129">
        <v>7.6</v>
      </c>
      <c r="N4" s="129">
        <v>146.80000000000001</v>
      </c>
      <c r="O4" s="129">
        <v>24.3</v>
      </c>
      <c r="P4" s="129">
        <v>1356</v>
      </c>
      <c r="Q4" s="129">
        <v>137</v>
      </c>
      <c r="R4" s="129">
        <v>7.48</v>
      </c>
      <c r="S4" s="129">
        <v>2.37</v>
      </c>
      <c r="T4" s="129">
        <v>153</v>
      </c>
      <c r="U4" s="129">
        <v>27</v>
      </c>
      <c r="V4" s="129">
        <v>171</v>
      </c>
      <c r="W4" s="129">
        <v>42</v>
      </c>
      <c r="X4" s="129">
        <v>4.41</v>
      </c>
      <c r="Y4" s="129">
        <v>9.9000000000000008E-3</v>
      </c>
      <c r="Z4" s="129">
        <v>0.88800000000000001</v>
      </c>
      <c r="AA4" s="129">
        <v>22.6</v>
      </c>
      <c r="AB4" s="129">
        <f t="shared" si="1"/>
        <v>0.28997530864197529</v>
      </c>
    </row>
    <row r="5" spans="1:28" ht="15.6" x14ac:dyDescent="0.35">
      <c r="A5" s="118" t="s">
        <v>87</v>
      </c>
      <c r="B5" s="118" t="str">
        <f t="shared" si="0"/>
        <v>True</v>
      </c>
      <c r="C5" s="118" t="s">
        <v>281</v>
      </c>
      <c r="D5" s="118" t="s">
        <v>285</v>
      </c>
      <c r="E5" s="119">
        <v>22</v>
      </c>
      <c r="F5" s="129">
        <v>0</v>
      </c>
      <c r="G5" s="129">
        <v>254</v>
      </c>
      <c r="H5" s="129">
        <v>101.6</v>
      </c>
      <c r="I5" s="129">
        <v>6.8</v>
      </c>
      <c r="J5" s="129">
        <v>5.7</v>
      </c>
      <c r="K5" s="129">
        <f t="shared" si="2"/>
        <v>101.6</v>
      </c>
      <c r="L5" s="129">
        <f t="shared" si="3"/>
        <v>6.8</v>
      </c>
      <c r="M5" s="129">
        <v>7.6</v>
      </c>
      <c r="N5" s="129">
        <v>225.2</v>
      </c>
      <c r="O5" s="129">
        <v>28</v>
      </c>
      <c r="P5" s="129">
        <v>2841</v>
      </c>
      <c r="Q5" s="129">
        <v>119</v>
      </c>
      <c r="R5" s="129">
        <v>10.1</v>
      </c>
      <c r="S5" s="129">
        <v>2.06</v>
      </c>
      <c r="T5" s="129">
        <v>224</v>
      </c>
      <c r="U5" s="129">
        <v>23</v>
      </c>
      <c r="V5" s="129">
        <v>259</v>
      </c>
      <c r="W5" s="129">
        <v>37</v>
      </c>
      <c r="X5" s="129">
        <v>4.1500000000000004</v>
      </c>
      <c r="Y5" s="129">
        <v>1.8200000000000001E-2</v>
      </c>
      <c r="Z5" s="129">
        <v>0.85599999999999998</v>
      </c>
      <c r="AA5" s="129">
        <v>36.4</v>
      </c>
      <c r="AB5" s="129">
        <f t="shared" si="1"/>
        <v>0.4584428571428571</v>
      </c>
    </row>
    <row r="6" spans="1:28" ht="15.6" x14ac:dyDescent="0.35">
      <c r="A6" s="118" t="s">
        <v>88</v>
      </c>
      <c r="B6" s="118" t="str">
        <f t="shared" si="0"/>
        <v>True</v>
      </c>
      <c r="C6" s="118" t="s">
        <v>281</v>
      </c>
      <c r="D6" s="118" t="s">
        <v>285</v>
      </c>
      <c r="E6" s="119">
        <v>23.1</v>
      </c>
      <c r="F6" s="129">
        <v>0</v>
      </c>
      <c r="G6" s="129">
        <v>203.2</v>
      </c>
      <c r="H6" s="129">
        <v>101.8</v>
      </c>
      <c r="I6" s="129">
        <v>9.3000000000000007</v>
      </c>
      <c r="J6" s="129">
        <v>5.4</v>
      </c>
      <c r="K6" s="129">
        <f t="shared" si="2"/>
        <v>101.8</v>
      </c>
      <c r="L6" s="129">
        <f t="shared" si="3"/>
        <v>9.3000000000000007</v>
      </c>
      <c r="M6" s="129">
        <v>7.6</v>
      </c>
      <c r="N6" s="129">
        <v>169.4</v>
      </c>
      <c r="O6" s="129">
        <v>29.4</v>
      </c>
      <c r="P6" s="129">
        <v>2105</v>
      </c>
      <c r="Q6" s="129">
        <v>164</v>
      </c>
      <c r="R6" s="129">
        <v>8.4600000000000009</v>
      </c>
      <c r="S6" s="129">
        <v>2.36</v>
      </c>
      <c r="T6" s="129">
        <v>207</v>
      </c>
      <c r="U6" s="129">
        <v>32</v>
      </c>
      <c r="V6" s="129">
        <v>234</v>
      </c>
      <c r="W6" s="129">
        <v>50</v>
      </c>
      <c r="X6" s="129">
        <v>7.02</v>
      </c>
      <c r="Y6" s="129">
        <v>1.54E-2</v>
      </c>
      <c r="Z6" s="129">
        <v>0.88800000000000001</v>
      </c>
      <c r="AA6" s="129">
        <v>22.5</v>
      </c>
      <c r="AB6" s="129">
        <f t="shared" si="1"/>
        <v>0.31114285714285717</v>
      </c>
    </row>
    <row r="7" spans="1:28" ht="15.6" x14ac:dyDescent="0.35">
      <c r="A7" s="118" t="s">
        <v>89</v>
      </c>
      <c r="B7" s="118" t="str">
        <f t="shared" si="0"/>
        <v>True</v>
      </c>
      <c r="C7" s="118" t="s">
        <v>281</v>
      </c>
      <c r="D7" s="118" t="s">
        <v>285</v>
      </c>
      <c r="E7" s="119">
        <v>24.8</v>
      </c>
      <c r="F7" s="129">
        <v>0</v>
      </c>
      <c r="G7" s="129">
        <v>305.10000000000002</v>
      </c>
      <c r="H7" s="129">
        <v>101.6</v>
      </c>
      <c r="I7" s="129">
        <v>7</v>
      </c>
      <c r="J7" s="129">
        <v>5.8</v>
      </c>
      <c r="K7" s="129">
        <f t="shared" si="2"/>
        <v>101.6</v>
      </c>
      <c r="L7" s="129">
        <f t="shared" si="3"/>
        <v>7</v>
      </c>
      <c r="M7" s="129">
        <v>7.6</v>
      </c>
      <c r="N7" s="129">
        <v>275.89999999999998</v>
      </c>
      <c r="O7" s="129">
        <v>31.6</v>
      </c>
      <c r="P7" s="129">
        <v>4455</v>
      </c>
      <c r="Q7" s="129">
        <v>123</v>
      </c>
      <c r="R7" s="129">
        <v>11.9</v>
      </c>
      <c r="S7" s="129">
        <v>1.97</v>
      </c>
      <c r="T7" s="129">
        <v>292</v>
      </c>
      <c r="U7" s="129">
        <v>24</v>
      </c>
      <c r="V7" s="129">
        <v>342</v>
      </c>
      <c r="W7" s="129">
        <v>39</v>
      </c>
      <c r="X7" s="129">
        <v>4.7699999999999996</v>
      </c>
      <c r="Y7" s="129">
        <v>2.7300000000000001E-2</v>
      </c>
      <c r="Z7" s="129">
        <v>0.84599999999999997</v>
      </c>
      <c r="AA7" s="129">
        <v>43.4</v>
      </c>
      <c r="AB7" s="129">
        <f t="shared" si="1"/>
        <v>0.50639873417721515</v>
      </c>
    </row>
    <row r="8" spans="1:28" ht="15.6" x14ac:dyDescent="0.35">
      <c r="A8" s="118" t="s">
        <v>90</v>
      </c>
      <c r="B8" s="118" t="str">
        <f t="shared" si="0"/>
        <v>True</v>
      </c>
      <c r="C8" s="118" t="s">
        <v>281</v>
      </c>
      <c r="D8" s="118" t="s">
        <v>285</v>
      </c>
      <c r="E8" s="119">
        <v>25.1</v>
      </c>
      <c r="F8" s="129">
        <v>0</v>
      </c>
      <c r="G8" s="129">
        <v>203.2</v>
      </c>
      <c r="H8" s="129">
        <v>133.19999999999999</v>
      </c>
      <c r="I8" s="129">
        <v>7.8</v>
      </c>
      <c r="J8" s="129">
        <v>5.7</v>
      </c>
      <c r="K8" s="129">
        <f t="shared" si="2"/>
        <v>133.19999999999999</v>
      </c>
      <c r="L8" s="129">
        <f t="shared" si="3"/>
        <v>7.8</v>
      </c>
      <c r="M8" s="129">
        <v>7.6</v>
      </c>
      <c r="N8" s="129">
        <v>172.4</v>
      </c>
      <c r="O8" s="129">
        <v>32</v>
      </c>
      <c r="P8" s="129">
        <v>2340</v>
      </c>
      <c r="Q8" s="129">
        <v>308</v>
      </c>
      <c r="R8" s="129">
        <v>8.56</v>
      </c>
      <c r="S8" s="129">
        <v>3.1</v>
      </c>
      <c r="T8" s="129">
        <v>230</v>
      </c>
      <c r="U8" s="129">
        <v>46</v>
      </c>
      <c r="V8" s="129">
        <v>258</v>
      </c>
      <c r="W8" s="129">
        <v>71</v>
      </c>
      <c r="X8" s="129">
        <v>5.96</v>
      </c>
      <c r="Y8" s="129">
        <v>2.9399999999999999E-2</v>
      </c>
      <c r="Z8" s="129">
        <v>0.877</v>
      </c>
      <c r="AA8" s="129">
        <v>25.6</v>
      </c>
      <c r="AB8" s="129">
        <f t="shared" si="1"/>
        <v>0.30708750000000001</v>
      </c>
    </row>
    <row r="9" spans="1:28" ht="15.6" x14ac:dyDescent="0.35">
      <c r="A9" s="118" t="s">
        <v>91</v>
      </c>
      <c r="B9" s="118" t="str">
        <f t="shared" si="0"/>
        <v>True</v>
      </c>
      <c r="C9" s="118" t="s">
        <v>281</v>
      </c>
      <c r="D9" s="118" t="s">
        <v>285</v>
      </c>
      <c r="E9" s="119">
        <v>25.2</v>
      </c>
      <c r="F9" s="129">
        <v>0</v>
      </c>
      <c r="G9" s="129">
        <v>203.2</v>
      </c>
      <c r="H9" s="129">
        <v>101.9</v>
      </c>
      <c r="I9" s="129">
        <v>8.4</v>
      </c>
      <c r="J9" s="129">
        <v>6</v>
      </c>
      <c r="K9" s="129">
        <f t="shared" si="2"/>
        <v>101.9</v>
      </c>
      <c r="L9" s="129">
        <f t="shared" si="3"/>
        <v>8.4</v>
      </c>
      <c r="M9" s="129">
        <v>7.6</v>
      </c>
      <c r="N9" s="129">
        <v>225.2</v>
      </c>
      <c r="O9" s="129">
        <v>32</v>
      </c>
      <c r="P9" s="129">
        <v>3415</v>
      </c>
      <c r="Q9" s="129">
        <v>149</v>
      </c>
      <c r="R9" s="129">
        <v>10.3</v>
      </c>
      <c r="S9" s="129">
        <v>2.15</v>
      </c>
      <c r="T9" s="129">
        <v>266</v>
      </c>
      <c r="U9" s="129">
        <v>29</v>
      </c>
      <c r="V9" s="129">
        <v>306</v>
      </c>
      <c r="W9" s="129">
        <v>46</v>
      </c>
      <c r="X9" s="129">
        <v>6.42</v>
      </c>
      <c r="Y9" s="129">
        <v>2.3E-2</v>
      </c>
      <c r="Z9" s="129">
        <v>0.86599999999999999</v>
      </c>
      <c r="AA9" s="129">
        <v>31.5</v>
      </c>
      <c r="AB9" s="129">
        <f t="shared" si="1"/>
        <v>0.42224999999999996</v>
      </c>
    </row>
    <row r="10" spans="1:28" ht="15.6" x14ac:dyDescent="0.35">
      <c r="A10" s="118" t="s">
        <v>92</v>
      </c>
      <c r="B10" s="118" t="str">
        <f t="shared" si="0"/>
        <v>True</v>
      </c>
      <c r="C10" s="118" t="s">
        <v>281</v>
      </c>
      <c r="D10" s="118" t="s">
        <v>285</v>
      </c>
      <c r="E10" s="119">
        <v>28.2</v>
      </c>
      <c r="F10" s="129">
        <v>0</v>
      </c>
      <c r="G10" s="129">
        <v>308.7</v>
      </c>
      <c r="H10" s="129">
        <v>101.8</v>
      </c>
      <c r="I10" s="129">
        <v>8.8000000000000007</v>
      </c>
      <c r="J10" s="129">
        <v>6</v>
      </c>
      <c r="K10" s="129">
        <f t="shared" si="2"/>
        <v>101.8</v>
      </c>
      <c r="L10" s="129">
        <f t="shared" si="3"/>
        <v>8.8000000000000007</v>
      </c>
      <c r="M10" s="129">
        <v>7.6</v>
      </c>
      <c r="N10" s="129">
        <v>275.89999999999998</v>
      </c>
      <c r="O10" s="129">
        <v>35.9</v>
      </c>
      <c r="P10" s="129">
        <v>5366</v>
      </c>
      <c r="Q10" s="129">
        <v>155</v>
      </c>
      <c r="R10" s="129">
        <v>12.2</v>
      </c>
      <c r="S10" s="129">
        <v>2.08</v>
      </c>
      <c r="T10" s="129">
        <v>348</v>
      </c>
      <c r="U10" s="129">
        <v>31</v>
      </c>
      <c r="V10" s="129">
        <v>403</v>
      </c>
      <c r="W10" s="129">
        <v>48</v>
      </c>
      <c r="X10" s="129">
        <v>7.4</v>
      </c>
      <c r="Y10" s="129">
        <v>3.49E-2</v>
      </c>
      <c r="Z10" s="129">
        <v>0.85899999999999999</v>
      </c>
      <c r="AA10" s="129">
        <v>37.4</v>
      </c>
      <c r="AB10" s="129">
        <f t="shared" si="1"/>
        <v>0.46111420612813364</v>
      </c>
    </row>
    <row r="11" spans="1:28" ht="15.6" x14ac:dyDescent="0.35">
      <c r="A11" s="118" t="s">
        <v>93</v>
      </c>
      <c r="B11" s="118" t="str">
        <f t="shared" si="0"/>
        <v>True</v>
      </c>
      <c r="C11" s="118" t="s">
        <v>281</v>
      </c>
      <c r="D11" s="118" t="s">
        <v>285</v>
      </c>
      <c r="E11" s="119">
        <v>28.3</v>
      </c>
      <c r="F11" s="129">
        <v>0</v>
      </c>
      <c r="G11" s="129">
        <v>260.39999999999998</v>
      </c>
      <c r="H11" s="129">
        <v>102.2</v>
      </c>
      <c r="I11" s="129">
        <v>10</v>
      </c>
      <c r="J11" s="129">
        <v>6.3</v>
      </c>
      <c r="K11" s="129">
        <f t="shared" si="2"/>
        <v>102.2</v>
      </c>
      <c r="L11" s="129">
        <f t="shared" si="3"/>
        <v>10</v>
      </c>
      <c r="M11" s="129">
        <v>7.6</v>
      </c>
      <c r="N11" s="129">
        <v>225.2</v>
      </c>
      <c r="O11" s="129">
        <v>36.1</v>
      </c>
      <c r="P11" s="129">
        <v>4005</v>
      </c>
      <c r="Q11" s="129">
        <v>179</v>
      </c>
      <c r="R11" s="129">
        <v>10.5</v>
      </c>
      <c r="S11" s="129">
        <v>2.2200000000000002</v>
      </c>
      <c r="T11" s="129">
        <v>308</v>
      </c>
      <c r="U11" s="129">
        <v>35</v>
      </c>
      <c r="V11" s="129">
        <v>353</v>
      </c>
      <c r="W11" s="129">
        <v>55</v>
      </c>
      <c r="X11" s="129">
        <v>9.57</v>
      </c>
      <c r="Y11" s="129">
        <v>2.8000000000000001E-2</v>
      </c>
      <c r="Z11" s="129">
        <v>0.874</v>
      </c>
      <c r="AA11" s="129">
        <v>27.5</v>
      </c>
      <c r="AB11" s="129">
        <f t="shared" si="1"/>
        <v>0.39300831024930749</v>
      </c>
    </row>
    <row r="12" spans="1:28" ht="15.6" x14ac:dyDescent="0.35">
      <c r="A12" s="118" t="s">
        <v>94</v>
      </c>
      <c r="B12" s="118" t="str">
        <f t="shared" si="0"/>
        <v>True</v>
      </c>
      <c r="C12" s="118" t="s">
        <v>281</v>
      </c>
      <c r="D12" s="118" t="s">
        <v>285</v>
      </c>
      <c r="E12" s="119">
        <v>30</v>
      </c>
      <c r="F12" s="129">
        <v>0</v>
      </c>
      <c r="G12" s="129">
        <v>206.8</v>
      </c>
      <c r="H12" s="129">
        <v>133.9</v>
      </c>
      <c r="I12" s="129">
        <v>9.6</v>
      </c>
      <c r="J12" s="129">
        <v>6.4</v>
      </c>
      <c r="K12" s="129">
        <f t="shared" si="2"/>
        <v>133.9</v>
      </c>
      <c r="L12" s="129">
        <f t="shared" si="3"/>
        <v>9.6</v>
      </c>
      <c r="M12" s="129">
        <v>7.6</v>
      </c>
      <c r="N12" s="129">
        <v>172.4</v>
      </c>
      <c r="O12" s="129">
        <v>38.200000000000003</v>
      </c>
      <c r="P12" s="129">
        <v>2896</v>
      </c>
      <c r="Q12" s="129">
        <v>385</v>
      </c>
      <c r="R12" s="129">
        <v>8.7100000000000009</v>
      </c>
      <c r="S12" s="129">
        <v>3.17</v>
      </c>
      <c r="T12" s="129">
        <v>280</v>
      </c>
      <c r="U12" s="129">
        <v>57</v>
      </c>
      <c r="V12" s="129">
        <v>314</v>
      </c>
      <c r="W12" s="129">
        <v>88</v>
      </c>
      <c r="X12" s="129">
        <v>10.3</v>
      </c>
      <c r="Y12" s="129">
        <v>3.7400000000000003E-2</v>
      </c>
      <c r="Z12" s="129">
        <v>0.88100000000000001</v>
      </c>
      <c r="AA12" s="129">
        <v>21.5</v>
      </c>
      <c r="AB12" s="129">
        <f t="shared" si="1"/>
        <v>0.28883769633507855</v>
      </c>
    </row>
    <row r="13" spans="1:28" ht="15.6" x14ac:dyDescent="0.35">
      <c r="A13" s="118" t="s">
        <v>95</v>
      </c>
      <c r="B13" s="118" t="str">
        <f t="shared" si="0"/>
        <v>True</v>
      </c>
      <c r="C13" s="118" t="s">
        <v>281</v>
      </c>
      <c r="D13" s="118" t="s">
        <v>285</v>
      </c>
      <c r="E13" s="119">
        <v>31.1</v>
      </c>
      <c r="F13" s="129">
        <v>0</v>
      </c>
      <c r="G13" s="129">
        <v>251.4</v>
      </c>
      <c r="H13" s="129">
        <v>146.1</v>
      </c>
      <c r="I13" s="129">
        <v>8.6</v>
      </c>
      <c r="J13" s="129">
        <v>6</v>
      </c>
      <c r="K13" s="129">
        <f t="shared" si="2"/>
        <v>146.1</v>
      </c>
      <c r="L13" s="129">
        <f t="shared" si="3"/>
        <v>8.6</v>
      </c>
      <c r="M13" s="129">
        <v>7.6</v>
      </c>
      <c r="N13" s="129">
        <v>219</v>
      </c>
      <c r="O13" s="129">
        <v>39.700000000000003</v>
      </c>
      <c r="P13" s="129">
        <v>4413</v>
      </c>
      <c r="Q13" s="129">
        <v>448</v>
      </c>
      <c r="R13" s="129">
        <v>10.5</v>
      </c>
      <c r="S13" s="129">
        <v>3.36</v>
      </c>
      <c r="T13" s="129">
        <v>351</v>
      </c>
      <c r="U13" s="129">
        <v>61</v>
      </c>
      <c r="V13" s="129">
        <v>393</v>
      </c>
      <c r="W13" s="129">
        <v>94</v>
      </c>
      <c r="X13" s="129">
        <v>8.5500000000000007</v>
      </c>
      <c r="Y13" s="129">
        <v>6.6000000000000003E-2</v>
      </c>
      <c r="Z13" s="129">
        <v>0.88</v>
      </c>
      <c r="AA13" s="129">
        <v>29.6</v>
      </c>
      <c r="AB13" s="129">
        <f t="shared" si="1"/>
        <v>0.33098236775818635</v>
      </c>
    </row>
    <row r="14" spans="1:28" ht="15.6" x14ac:dyDescent="0.35">
      <c r="A14" s="118" t="s">
        <v>96</v>
      </c>
      <c r="B14" s="118" t="str">
        <f t="shared" si="0"/>
        <v>True</v>
      </c>
      <c r="C14" s="118" t="s">
        <v>281</v>
      </c>
      <c r="D14" s="118" t="s">
        <v>285</v>
      </c>
      <c r="E14" s="119">
        <v>32.799999999999997</v>
      </c>
      <c r="F14" s="129">
        <v>0</v>
      </c>
      <c r="G14" s="129">
        <v>312.7</v>
      </c>
      <c r="H14" s="129">
        <v>102.4</v>
      </c>
      <c r="I14" s="129">
        <v>10.8</v>
      </c>
      <c r="J14" s="129">
        <v>6.6</v>
      </c>
      <c r="K14" s="129">
        <f t="shared" si="2"/>
        <v>102.4</v>
      </c>
      <c r="L14" s="129">
        <f t="shared" si="3"/>
        <v>10.8</v>
      </c>
      <c r="M14" s="129">
        <v>7.6</v>
      </c>
      <c r="N14" s="129">
        <v>275.89999999999998</v>
      </c>
      <c r="O14" s="129">
        <v>41.8</v>
      </c>
      <c r="P14" s="129">
        <v>6501</v>
      </c>
      <c r="Q14" s="129">
        <v>194</v>
      </c>
      <c r="R14" s="129">
        <v>12.5</v>
      </c>
      <c r="S14" s="129">
        <v>2.15</v>
      </c>
      <c r="T14" s="129">
        <v>416</v>
      </c>
      <c r="U14" s="129">
        <v>38</v>
      </c>
      <c r="V14" s="129">
        <v>481</v>
      </c>
      <c r="W14" s="129">
        <v>60</v>
      </c>
      <c r="X14" s="129">
        <v>12.2</v>
      </c>
      <c r="Y14" s="129">
        <v>4.4200000000000003E-2</v>
      </c>
      <c r="Z14" s="129">
        <v>0.86599999999999999</v>
      </c>
      <c r="AA14" s="129">
        <v>31.6</v>
      </c>
      <c r="AB14" s="129">
        <f t="shared" si="1"/>
        <v>0.43563157894736837</v>
      </c>
    </row>
    <row r="15" spans="1:28" ht="15.6" x14ac:dyDescent="0.35">
      <c r="A15" s="118" t="s">
        <v>97</v>
      </c>
      <c r="B15" s="118" t="str">
        <f t="shared" si="0"/>
        <v>True</v>
      </c>
      <c r="C15" s="118" t="s">
        <v>281</v>
      </c>
      <c r="D15" s="118" t="s">
        <v>285</v>
      </c>
      <c r="E15" s="119">
        <v>33</v>
      </c>
      <c r="F15" s="129">
        <v>0</v>
      </c>
      <c r="G15" s="129">
        <v>349</v>
      </c>
      <c r="H15" s="129">
        <v>127</v>
      </c>
      <c r="I15" s="129">
        <v>8.5</v>
      </c>
      <c r="J15" s="129">
        <v>5.8</v>
      </c>
      <c r="K15" s="129">
        <f t="shared" si="2"/>
        <v>127</v>
      </c>
      <c r="L15" s="129">
        <f t="shared" si="3"/>
        <v>8.5</v>
      </c>
      <c r="M15" s="129">
        <v>10.199999999999999</v>
      </c>
      <c r="N15" s="129">
        <v>312</v>
      </c>
      <c r="O15" s="129">
        <v>41.7</v>
      </c>
      <c r="P15" s="129">
        <v>8267</v>
      </c>
      <c r="Q15" s="129">
        <v>291</v>
      </c>
      <c r="R15" s="129">
        <v>14.1</v>
      </c>
      <c r="S15" s="129">
        <v>2.64</v>
      </c>
      <c r="T15" s="129">
        <v>474</v>
      </c>
      <c r="U15" s="129">
        <v>45.8</v>
      </c>
      <c r="V15" s="129">
        <v>542</v>
      </c>
      <c r="W15" s="129">
        <v>71.8</v>
      </c>
      <c r="X15" s="129">
        <v>8.59</v>
      </c>
      <c r="Y15" s="129">
        <v>8.43E-2</v>
      </c>
      <c r="Z15" s="129">
        <v>0.86599999999999999</v>
      </c>
      <c r="AA15" s="129">
        <v>42.5</v>
      </c>
      <c r="AB15" s="129">
        <f t="shared" si="1"/>
        <v>0.4339568345323741</v>
      </c>
    </row>
    <row r="16" spans="1:28" ht="15.6" x14ac:dyDescent="0.35">
      <c r="A16" s="118" t="s">
        <v>98</v>
      </c>
      <c r="B16" s="118" t="str">
        <f t="shared" si="0"/>
        <v>True</v>
      </c>
      <c r="C16" s="118" t="s">
        <v>281</v>
      </c>
      <c r="D16" s="118" t="s">
        <v>285</v>
      </c>
      <c r="E16" s="119">
        <v>37</v>
      </c>
      <c r="F16" s="129">
        <v>0</v>
      </c>
      <c r="G16" s="129">
        <v>256</v>
      </c>
      <c r="H16" s="129">
        <v>146.4</v>
      </c>
      <c r="I16" s="129">
        <v>10.9</v>
      </c>
      <c r="J16" s="129">
        <v>6.3</v>
      </c>
      <c r="K16" s="129">
        <f t="shared" si="2"/>
        <v>146.4</v>
      </c>
      <c r="L16" s="129">
        <f t="shared" si="3"/>
        <v>10.9</v>
      </c>
      <c r="M16" s="129">
        <v>7.6</v>
      </c>
      <c r="N16" s="129">
        <v>219</v>
      </c>
      <c r="O16" s="129">
        <v>47.2</v>
      </c>
      <c r="P16" s="129">
        <v>5537</v>
      </c>
      <c r="Q16" s="129">
        <v>571</v>
      </c>
      <c r="R16" s="129">
        <v>10.8</v>
      </c>
      <c r="S16" s="129">
        <v>3.48</v>
      </c>
      <c r="T16" s="129">
        <v>433</v>
      </c>
      <c r="U16" s="129">
        <v>78</v>
      </c>
      <c r="V16" s="129">
        <v>483</v>
      </c>
      <c r="W16" s="129">
        <v>119</v>
      </c>
      <c r="X16" s="129">
        <v>15.3</v>
      </c>
      <c r="Y16" s="129">
        <v>8.5699999999999998E-2</v>
      </c>
      <c r="Z16" s="129">
        <v>0.89</v>
      </c>
      <c r="AA16" s="129">
        <v>24.3</v>
      </c>
      <c r="AB16" s="129">
        <f t="shared" si="1"/>
        <v>0.29230932203389831</v>
      </c>
    </row>
    <row r="17" spans="1:28" ht="15.6" x14ac:dyDescent="0.35">
      <c r="A17" s="118" t="s">
        <v>99</v>
      </c>
      <c r="B17" s="118" t="str">
        <f t="shared" si="0"/>
        <v>True</v>
      </c>
      <c r="C17" s="118" t="s">
        <v>281</v>
      </c>
      <c r="D17" s="118" t="s">
        <v>285</v>
      </c>
      <c r="E17" s="119">
        <v>37</v>
      </c>
      <c r="F17" s="129">
        <v>0</v>
      </c>
      <c r="G17" s="129">
        <v>304.39999999999998</v>
      </c>
      <c r="H17" s="129">
        <v>123.4</v>
      </c>
      <c r="I17" s="129">
        <v>10.7</v>
      </c>
      <c r="J17" s="129">
        <v>7.1</v>
      </c>
      <c r="K17" s="129">
        <f t="shared" si="2"/>
        <v>123.4</v>
      </c>
      <c r="L17" s="129">
        <f t="shared" si="3"/>
        <v>10.7</v>
      </c>
      <c r="M17" s="129">
        <v>8.9</v>
      </c>
      <c r="N17" s="129">
        <v>265.2</v>
      </c>
      <c r="O17" s="129">
        <v>47.2</v>
      </c>
      <c r="P17" s="129">
        <v>7171</v>
      </c>
      <c r="Q17" s="129">
        <v>336</v>
      </c>
      <c r="R17" s="129">
        <v>12.3</v>
      </c>
      <c r="S17" s="129">
        <v>2.67</v>
      </c>
      <c r="T17" s="129">
        <v>471</v>
      </c>
      <c r="U17" s="129">
        <v>54</v>
      </c>
      <c r="V17" s="129">
        <v>539</v>
      </c>
      <c r="W17" s="129">
        <v>85</v>
      </c>
      <c r="X17" s="129">
        <v>14.8</v>
      </c>
      <c r="Y17" s="129">
        <v>7.2499999999999995E-2</v>
      </c>
      <c r="Z17" s="129">
        <v>0.872</v>
      </c>
      <c r="AA17" s="129">
        <v>29.7</v>
      </c>
      <c r="AB17" s="129">
        <f t="shared" si="1"/>
        <v>0.39892372881355931</v>
      </c>
    </row>
    <row r="18" spans="1:28" ht="15.6" x14ac:dyDescent="0.35">
      <c r="A18" s="118" t="s">
        <v>100</v>
      </c>
      <c r="B18" s="118" t="str">
        <f t="shared" si="0"/>
        <v>True</v>
      </c>
      <c r="C18" s="118" t="s">
        <v>281</v>
      </c>
      <c r="D18" s="118" t="s">
        <v>285</v>
      </c>
      <c r="E18" s="119">
        <v>39</v>
      </c>
      <c r="F18" s="129">
        <v>0</v>
      </c>
      <c r="G18" s="129">
        <v>353</v>
      </c>
      <c r="H18" s="129">
        <v>128</v>
      </c>
      <c r="I18" s="129">
        <v>10.7</v>
      </c>
      <c r="J18" s="129">
        <v>6.5</v>
      </c>
      <c r="K18" s="129">
        <f t="shared" si="2"/>
        <v>128</v>
      </c>
      <c r="L18" s="129">
        <f t="shared" si="3"/>
        <v>10.7</v>
      </c>
      <c r="M18" s="129">
        <v>10.199999999999999</v>
      </c>
      <c r="N18" s="129">
        <v>312</v>
      </c>
      <c r="O18" s="129">
        <v>49.9</v>
      </c>
      <c r="P18" s="129">
        <v>10270</v>
      </c>
      <c r="Q18" s="129">
        <v>375</v>
      </c>
      <c r="R18" s="129">
        <v>14.3</v>
      </c>
      <c r="S18" s="129">
        <v>2.74</v>
      </c>
      <c r="T18" s="129">
        <v>581</v>
      </c>
      <c r="U18" s="129">
        <v>58.6</v>
      </c>
      <c r="V18" s="129">
        <v>663</v>
      </c>
      <c r="W18" s="129">
        <v>91.6</v>
      </c>
      <c r="X18" s="129">
        <v>15.1</v>
      </c>
      <c r="Y18" s="129">
        <v>0.11</v>
      </c>
      <c r="Z18" s="129">
        <v>0.873</v>
      </c>
      <c r="AA18" s="129">
        <v>35.299999999999997</v>
      </c>
      <c r="AB18" s="129">
        <f t="shared" si="1"/>
        <v>0.4064128256513026</v>
      </c>
    </row>
    <row r="19" spans="1:28" ht="15.6" x14ac:dyDescent="0.35">
      <c r="A19" s="118" t="s">
        <v>101</v>
      </c>
      <c r="B19" s="118" t="str">
        <f t="shared" si="0"/>
        <v>True</v>
      </c>
      <c r="C19" s="118" t="s">
        <v>281</v>
      </c>
      <c r="D19" s="118" t="s">
        <v>285</v>
      </c>
      <c r="E19" s="119">
        <v>39</v>
      </c>
      <c r="F19" s="129">
        <v>0</v>
      </c>
      <c r="G19" s="129">
        <v>398</v>
      </c>
      <c r="H19" s="129">
        <v>141.80000000000001</v>
      </c>
      <c r="I19" s="129">
        <v>8.6</v>
      </c>
      <c r="J19" s="129">
        <v>6.4</v>
      </c>
      <c r="K19" s="129">
        <f t="shared" si="2"/>
        <v>141.80000000000001</v>
      </c>
      <c r="L19" s="129">
        <f t="shared" si="3"/>
        <v>8.6</v>
      </c>
      <c r="M19" s="129">
        <v>12.7</v>
      </c>
      <c r="N19" s="129">
        <v>355.4</v>
      </c>
      <c r="O19" s="129">
        <v>50.1</v>
      </c>
      <c r="P19" s="129">
        <v>12679</v>
      </c>
      <c r="Q19" s="129">
        <v>410</v>
      </c>
      <c r="R19" s="129">
        <v>15.9</v>
      </c>
      <c r="S19" s="129">
        <v>2.86</v>
      </c>
      <c r="T19" s="129">
        <v>637</v>
      </c>
      <c r="U19" s="129">
        <v>58</v>
      </c>
      <c r="V19" s="129">
        <v>733</v>
      </c>
      <c r="W19" s="129">
        <v>91</v>
      </c>
      <c r="X19" s="129">
        <v>11.6</v>
      </c>
      <c r="Y19" s="129">
        <v>0.155</v>
      </c>
      <c r="Z19" s="129">
        <v>0.85899999999999999</v>
      </c>
      <c r="AA19" s="129">
        <v>45.9</v>
      </c>
      <c r="AB19" s="129">
        <f t="shared" si="1"/>
        <v>0.45400399201596803</v>
      </c>
    </row>
    <row r="20" spans="1:28" ht="15.6" x14ac:dyDescent="0.35">
      <c r="A20" s="118" t="s">
        <v>102</v>
      </c>
      <c r="B20" s="118" t="str">
        <f t="shared" si="0"/>
        <v>True</v>
      </c>
      <c r="C20" s="118" t="s">
        <v>281</v>
      </c>
      <c r="D20" s="118" t="s">
        <v>285</v>
      </c>
      <c r="E20" s="119">
        <v>40.299999999999997</v>
      </c>
      <c r="F20" s="129">
        <v>0</v>
      </c>
      <c r="G20" s="129">
        <v>303.39999999999998</v>
      </c>
      <c r="H20" s="129">
        <v>165</v>
      </c>
      <c r="I20" s="129">
        <v>10.199999999999999</v>
      </c>
      <c r="J20" s="129">
        <v>6</v>
      </c>
      <c r="K20" s="129">
        <f t="shared" si="2"/>
        <v>165</v>
      </c>
      <c r="L20" s="129">
        <f t="shared" si="3"/>
        <v>10.199999999999999</v>
      </c>
      <c r="M20" s="129">
        <v>8.9</v>
      </c>
      <c r="N20" s="129">
        <v>265.2</v>
      </c>
      <c r="O20" s="129">
        <v>51.3</v>
      </c>
      <c r="P20" s="129">
        <v>8503</v>
      </c>
      <c r="Q20" s="129">
        <v>764</v>
      </c>
      <c r="R20" s="129">
        <v>12.9</v>
      </c>
      <c r="S20" s="129">
        <v>3.86</v>
      </c>
      <c r="T20" s="129">
        <v>560</v>
      </c>
      <c r="U20" s="129">
        <v>93</v>
      </c>
      <c r="V20" s="129">
        <v>623</v>
      </c>
      <c r="W20" s="129">
        <v>142</v>
      </c>
      <c r="X20" s="129">
        <v>14.7</v>
      </c>
      <c r="Y20" s="129">
        <v>0.16400000000000001</v>
      </c>
      <c r="Z20" s="129">
        <v>0.88900000000000001</v>
      </c>
      <c r="AA20" s="129">
        <v>31</v>
      </c>
      <c r="AB20" s="129">
        <f t="shared" si="1"/>
        <v>0.31017543859649122</v>
      </c>
    </row>
    <row r="21" spans="1:28" ht="15.6" x14ac:dyDescent="0.35">
      <c r="A21" s="118" t="s">
        <v>103</v>
      </c>
      <c r="B21" s="118" t="str">
        <f t="shared" si="0"/>
        <v>True</v>
      </c>
      <c r="C21" s="118" t="s">
        <v>281</v>
      </c>
      <c r="D21" s="118" t="s">
        <v>285</v>
      </c>
      <c r="E21" s="119">
        <v>41.9</v>
      </c>
      <c r="F21" s="129">
        <v>0</v>
      </c>
      <c r="G21" s="129">
        <v>307.2</v>
      </c>
      <c r="H21" s="129">
        <v>124.3</v>
      </c>
      <c r="I21" s="129">
        <v>12.1</v>
      </c>
      <c r="J21" s="129">
        <v>8</v>
      </c>
      <c r="K21" s="129">
        <f t="shared" si="2"/>
        <v>124.3</v>
      </c>
      <c r="L21" s="129">
        <f t="shared" si="3"/>
        <v>12.1</v>
      </c>
      <c r="M21" s="129">
        <v>8.9</v>
      </c>
      <c r="N21" s="129">
        <v>265.2</v>
      </c>
      <c r="O21" s="129">
        <v>53.4</v>
      </c>
      <c r="P21" s="129">
        <v>8196</v>
      </c>
      <c r="Q21" s="129">
        <v>389</v>
      </c>
      <c r="R21" s="129">
        <v>12.4</v>
      </c>
      <c r="S21" s="129">
        <v>2.7</v>
      </c>
      <c r="T21" s="129">
        <v>534</v>
      </c>
      <c r="U21" s="129">
        <v>63</v>
      </c>
      <c r="V21" s="129">
        <v>614</v>
      </c>
      <c r="W21" s="129">
        <v>98</v>
      </c>
      <c r="X21" s="129">
        <v>21.1</v>
      </c>
      <c r="Y21" s="129">
        <v>8.4599999999999995E-2</v>
      </c>
      <c r="Z21" s="129">
        <v>0.872</v>
      </c>
      <c r="AA21" s="129">
        <v>26.5</v>
      </c>
      <c r="AB21" s="129">
        <f t="shared" si="1"/>
        <v>0.39730337078651684</v>
      </c>
    </row>
    <row r="22" spans="1:28" ht="15.6" x14ac:dyDescent="0.35">
      <c r="A22" s="118" t="s">
        <v>104</v>
      </c>
      <c r="B22" s="118" t="str">
        <f t="shared" si="0"/>
        <v>True</v>
      </c>
      <c r="C22" s="118" t="s">
        <v>281</v>
      </c>
      <c r="D22" s="118" t="s">
        <v>285</v>
      </c>
      <c r="E22" s="119">
        <v>43</v>
      </c>
      <c r="F22" s="129">
        <v>0</v>
      </c>
      <c r="G22" s="129">
        <v>259.60000000000002</v>
      </c>
      <c r="H22" s="129">
        <v>147.30000000000001</v>
      </c>
      <c r="I22" s="129">
        <v>12.7</v>
      </c>
      <c r="J22" s="129">
        <v>7.2</v>
      </c>
      <c r="K22" s="129">
        <f t="shared" si="2"/>
        <v>147.30000000000001</v>
      </c>
      <c r="L22" s="129">
        <f t="shared" si="3"/>
        <v>12.7</v>
      </c>
      <c r="M22" s="129">
        <v>7.6</v>
      </c>
      <c r="N22" s="129">
        <v>219</v>
      </c>
      <c r="O22" s="129">
        <v>54.8</v>
      </c>
      <c r="P22" s="129">
        <v>6544</v>
      </c>
      <c r="Q22" s="129">
        <v>677</v>
      </c>
      <c r="R22" s="129">
        <v>10.9</v>
      </c>
      <c r="S22" s="129">
        <v>3.52</v>
      </c>
      <c r="T22" s="129">
        <v>504</v>
      </c>
      <c r="U22" s="129">
        <v>92</v>
      </c>
      <c r="V22" s="129">
        <v>566</v>
      </c>
      <c r="W22" s="129">
        <v>141</v>
      </c>
      <c r="X22" s="129">
        <v>23.9</v>
      </c>
      <c r="Y22" s="129">
        <v>0.10299999999999999</v>
      </c>
      <c r="Z22" s="129">
        <v>0.89100000000000001</v>
      </c>
      <c r="AA22" s="129">
        <v>21.2</v>
      </c>
      <c r="AB22" s="129">
        <f t="shared" si="1"/>
        <v>0.28773722627737225</v>
      </c>
    </row>
    <row r="23" spans="1:28" ht="15.6" x14ac:dyDescent="0.35">
      <c r="A23" s="118" t="s">
        <v>105</v>
      </c>
      <c r="B23" s="118" t="str">
        <f t="shared" si="0"/>
        <v>True</v>
      </c>
      <c r="C23" s="118" t="s">
        <v>281</v>
      </c>
      <c r="D23" s="118" t="s">
        <v>285</v>
      </c>
      <c r="E23" s="119">
        <v>45</v>
      </c>
      <c r="F23" s="129">
        <v>0</v>
      </c>
      <c r="G23" s="129">
        <v>351.4</v>
      </c>
      <c r="H23" s="129">
        <v>171.1</v>
      </c>
      <c r="I23" s="129">
        <v>9.6999999999999993</v>
      </c>
      <c r="J23" s="129">
        <v>7</v>
      </c>
      <c r="K23" s="129">
        <f t="shared" si="2"/>
        <v>171.1</v>
      </c>
      <c r="L23" s="129">
        <f t="shared" si="3"/>
        <v>9.6999999999999993</v>
      </c>
      <c r="M23" s="129">
        <v>12.7</v>
      </c>
      <c r="N23" s="129">
        <v>306.60000000000002</v>
      </c>
      <c r="O23" s="129">
        <v>57.8</v>
      </c>
      <c r="P23" s="129">
        <v>12195</v>
      </c>
      <c r="Q23" s="129">
        <v>811</v>
      </c>
      <c r="R23" s="129">
        <v>14.5</v>
      </c>
      <c r="S23" s="129">
        <v>3.75</v>
      </c>
      <c r="T23" s="129">
        <v>694</v>
      </c>
      <c r="U23" s="129">
        <v>95</v>
      </c>
      <c r="V23" s="129">
        <v>783</v>
      </c>
      <c r="W23" s="129">
        <v>147</v>
      </c>
      <c r="X23" s="129">
        <v>16.899999999999999</v>
      </c>
      <c r="Y23" s="129">
        <v>0.23699999999999999</v>
      </c>
      <c r="Z23" s="129">
        <v>0.875</v>
      </c>
      <c r="AA23" s="129">
        <v>35.799999999999997</v>
      </c>
      <c r="AB23" s="129">
        <f t="shared" si="1"/>
        <v>0.37131487889273362</v>
      </c>
    </row>
    <row r="24" spans="1:28" ht="15.6" x14ac:dyDescent="0.35">
      <c r="A24" s="118" t="s">
        <v>106</v>
      </c>
      <c r="B24" s="118" t="str">
        <f t="shared" si="0"/>
        <v>True</v>
      </c>
      <c r="C24" s="118" t="s">
        <v>281</v>
      </c>
      <c r="D24" s="118" t="s">
        <v>285</v>
      </c>
      <c r="E24" s="119">
        <v>46</v>
      </c>
      <c r="F24" s="129">
        <v>0</v>
      </c>
      <c r="G24" s="129">
        <v>403.2</v>
      </c>
      <c r="H24" s="129">
        <v>142.19999999999999</v>
      </c>
      <c r="I24" s="129">
        <v>11.2</v>
      </c>
      <c r="J24" s="129">
        <v>6.8</v>
      </c>
      <c r="K24" s="129">
        <f t="shared" si="2"/>
        <v>142.19999999999999</v>
      </c>
      <c r="L24" s="129">
        <f t="shared" si="3"/>
        <v>11.2</v>
      </c>
      <c r="M24" s="129">
        <v>12.7</v>
      </c>
      <c r="N24" s="129">
        <v>355.4</v>
      </c>
      <c r="O24" s="129">
        <v>59.1</v>
      </c>
      <c r="P24" s="129">
        <v>15856</v>
      </c>
      <c r="Q24" s="129">
        <v>538</v>
      </c>
      <c r="R24" s="129">
        <v>16.399999999999999</v>
      </c>
      <c r="S24" s="129">
        <v>3.02</v>
      </c>
      <c r="T24" s="129">
        <v>787</v>
      </c>
      <c r="U24" s="129">
        <v>76</v>
      </c>
      <c r="V24" s="129">
        <v>897</v>
      </c>
      <c r="W24" s="129">
        <v>118</v>
      </c>
      <c r="X24" s="129">
        <v>20.2</v>
      </c>
      <c r="Y24" s="129">
        <v>0.20699999999999999</v>
      </c>
      <c r="Z24" s="129">
        <v>0.872</v>
      </c>
      <c r="AA24" s="129">
        <v>38</v>
      </c>
      <c r="AB24" s="129">
        <f t="shared" si="1"/>
        <v>0.40892047377326562</v>
      </c>
    </row>
    <row r="25" spans="1:28" ht="15.6" x14ac:dyDescent="0.35">
      <c r="A25" s="118" t="s">
        <v>107</v>
      </c>
      <c r="B25" s="118" t="str">
        <f t="shared" si="0"/>
        <v>True</v>
      </c>
      <c r="C25" s="118" t="s">
        <v>281</v>
      </c>
      <c r="D25" s="118" t="s">
        <v>285</v>
      </c>
      <c r="E25" s="119">
        <v>46.1</v>
      </c>
      <c r="F25" s="129">
        <v>0</v>
      </c>
      <c r="G25" s="129">
        <v>306.60000000000002</v>
      </c>
      <c r="H25" s="129">
        <v>165.7</v>
      </c>
      <c r="I25" s="129">
        <v>11.8</v>
      </c>
      <c r="J25" s="129">
        <v>6.7</v>
      </c>
      <c r="K25" s="129">
        <f t="shared" si="2"/>
        <v>165.7</v>
      </c>
      <c r="L25" s="129">
        <f t="shared" si="3"/>
        <v>11.8</v>
      </c>
      <c r="M25" s="129">
        <v>8.9</v>
      </c>
      <c r="N25" s="129">
        <v>265.2</v>
      </c>
      <c r="O25" s="129">
        <v>58.7</v>
      </c>
      <c r="P25" s="129">
        <v>9899</v>
      </c>
      <c r="Q25" s="129">
        <v>896</v>
      </c>
      <c r="R25" s="129">
        <v>13</v>
      </c>
      <c r="S25" s="129">
        <v>3.9</v>
      </c>
      <c r="T25" s="129">
        <v>646</v>
      </c>
      <c r="U25" s="129">
        <v>108</v>
      </c>
      <c r="V25" s="129">
        <v>720</v>
      </c>
      <c r="W25" s="129">
        <v>166</v>
      </c>
      <c r="X25" s="129">
        <v>22.2</v>
      </c>
      <c r="Y25" s="129">
        <v>0.19500000000000001</v>
      </c>
      <c r="Z25" s="129">
        <v>0.89100000000000001</v>
      </c>
      <c r="AA25" s="129">
        <v>27.1</v>
      </c>
      <c r="AB25" s="129">
        <f t="shared" si="1"/>
        <v>0.30269846678023848</v>
      </c>
    </row>
    <row r="26" spans="1:28" ht="15.6" x14ac:dyDescent="0.35">
      <c r="A26" s="118" t="s">
        <v>108</v>
      </c>
      <c r="B26" s="118" t="str">
        <f t="shared" si="0"/>
        <v>True</v>
      </c>
      <c r="C26" s="118" t="s">
        <v>281</v>
      </c>
      <c r="D26" s="118" t="s">
        <v>285</v>
      </c>
      <c r="E26" s="119">
        <v>48.1</v>
      </c>
      <c r="F26" s="129">
        <v>0</v>
      </c>
      <c r="G26" s="129">
        <v>311</v>
      </c>
      <c r="H26" s="129">
        <v>125.3</v>
      </c>
      <c r="I26" s="129">
        <v>14</v>
      </c>
      <c r="J26" s="129">
        <v>9</v>
      </c>
      <c r="K26" s="129">
        <f t="shared" si="2"/>
        <v>125.3</v>
      </c>
      <c r="L26" s="129">
        <f t="shared" si="3"/>
        <v>14</v>
      </c>
      <c r="M26" s="129">
        <v>8.9</v>
      </c>
      <c r="N26" s="129">
        <v>265.2</v>
      </c>
      <c r="O26" s="129">
        <v>61.2</v>
      </c>
      <c r="P26" s="129">
        <v>9575</v>
      </c>
      <c r="Q26" s="129">
        <v>461</v>
      </c>
      <c r="R26" s="129">
        <v>12.5</v>
      </c>
      <c r="S26" s="129">
        <v>2.74</v>
      </c>
      <c r="T26" s="129">
        <v>616</v>
      </c>
      <c r="U26" s="129">
        <v>74</v>
      </c>
      <c r="V26" s="129">
        <v>711</v>
      </c>
      <c r="W26" s="129">
        <v>116</v>
      </c>
      <c r="X26" s="129">
        <v>31.8</v>
      </c>
      <c r="Y26" s="129">
        <v>0.10199999999999999</v>
      </c>
      <c r="Z26" s="129">
        <v>0.873</v>
      </c>
      <c r="AA26" s="129">
        <v>23.3</v>
      </c>
      <c r="AB26" s="129">
        <f t="shared" si="1"/>
        <v>0.38999999999999996</v>
      </c>
    </row>
    <row r="27" spans="1:28" ht="15.6" x14ac:dyDescent="0.35">
      <c r="A27" s="118" t="s">
        <v>109</v>
      </c>
      <c r="B27" s="118" t="str">
        <f t="shared" si="0"/>
        <v>True</v>
      </c>
      <c r="C27" s="118" t="s">
        <v>281</v>
      </c>
      <c r="D27" s="118" t="s">
        <v>285</v>
      </c>
      <c r="E27" s="119">
        <v>51</v>
      </c>
      <c r="F27" s="129">
        <v>0</v>
      </c>
      <c r="G27" s="129">
        <v>355</v>
      </c>
      <c r="H27" s="129">
        <v>171.5</v>
      </c>
      <c r="I27" s="129">
        <v>11.5</v>
      </c>
      <c r="J27" s="129">
        <v>7.4</v>
      </c>
      <c r="K27" s="129">
        <f t="shared" si="2"/>
        <v>171.5</v>
      </c>
      <c r="L27" s="129">
        <f t="shared" si="3"/>
        <v>11.5</v>
      </c>
      <c r="M27" s="129">
        <v>12.7</v>
      </c>
      <c r="N27" s="129">
        <v>306.60000000000002</v>
      </c>
      <c r="O27" s="129">
        <v>65.400000000000006</v>
      </c>
      <c r="P27" s="129">
        <v>14265</v>
      </c>
      <c r="Q27" s="129">
        <v>969</v>
      </c>
      <c r="R27" s="129">
        <v>14.8</v>
      </c>
      <c r="S27" s="129">
        <v>3.85</v>
      </c>
      <c r="T27" s="129">
        <v>804</v>
      </c>
      <c r="U27" s="129">
        <v>113</v>
      </c>
      <c r="V27" s="129">
        <v>904</v>
      </c>
      <c r="W27" s="129">
        <v>174</v>
      </c>
      <c r="X27" s="129">
        <v>25.1</v>
      </c>
      <c r="Y27" s="129">
        <v>0.28599999999999998</v>
      </c>
      <c r="Z27" s="129">
        <v>0.88200000000000001</v>
      </c>
      <c r="AA27" s="129">
        <v>31.4</v>
      </c>
      <c r="AB27" s="129">
        <f t="shared" si="1"/>
        <v>0.3469174311926605</v>
      </c>
    </row>
    <row r="28" spans="1:28" ht="15.6" x14ac:dyDescent="0.35">
      <c r="A28" s="118" t="s">
        <v>110</v>
      </c>
      <c r="B28" s="118" t="str">
        <f t="shared" si="0"/>
        <v>True</v>
      </c>
      <c r="C28" s="118" t="s">
        <v>281</v>
      </c>
      <c r="D28" s="118" t="s">
        <v>285</v>
      </c>
      <c r="E28" s="119">
        <v>52.3</v>
      </c>
      <c r="F28" s="129">
        <v>0</v>
      </c>
      <c r="G28" s="129">
        <v>449.8</v>
      </c>
      <c r="H28" s="129">
        <v>152.4</v>
      </c>
      <c r="I28" s="129">
        <v>10.9</v>
      </c>
      <c r="J28" s="129">
        <v>7.6</v>
      </c>
      <c r="K28" s="129">
        <f t="shared" si="2"/>
        <v>152.4</v>
      </c>
      <c r="L28" s="129">
        <f t="shared" si="3"/>
        <v>10.9</v>
      </c>
      <c r="M28" s="129">
        <v>12.7</v>
      </c>
      <c r="N28" s="129">
        <v>402.6</v>
      </c>
      <c r="O28" s="129">
        <v>67.099999999999994</v>
      </c>
      <c r="P28" s="129">
        <v>21586</v>
      </c>
      <c r="Q28" s="129">
        <v>645</v>
      </c>
      <c r="R28" s="129">
        <v>17.899999999999999</v>
      </c>
      <c r="S28" s="129">
        <v>3.1</v>
      </c>
      <c r="T28" s="129">
        <v>960</v>
      </c>
      <c r="U28" s="129">
        <v>85</v>
      </c>
      <c r="V28" s="129">
        <v>1106</v>
      </c>
      <c r="W28" s="129">
        <v>134</v>
      </c>
      <c r="X28" s="129">
        <v>22.6</v>
      </c>
      <c r="Y28" s="129">
        <v>0.311</v>
      </c>
      <c r="Z28" s="129">
        <v>0.86</v>
      </c>
      <c r="AA28" s="129">
        <v>42.8</v>
      </c>
      <c r="AB28" s="129">
        <f t="shared" si="1"/>
        <v>0.45600000000000007</v>
      </c>
    </row>
    <row r="29" spans="1:28" ht="15.6" x14ac:dyDescent="0.35">
      <c r="A29" s="118" t="s">
        <v>111</v>
      </c>
      <c r="B29" s="118" t="str">
        <f t="shared" si="0"/>
        <v>True</v>
      </c>
      <c r="C29" s="118" t="s">
        <v>281</v>
      </c>
      <c r="D29" s="118" t="s">
        <v>285</v>
      </c>
      <c r="E29" s="119">
        <v>53.3</v>
      </c>
      <c r="F29" s="129">
        <v>0</v>
      </c>
      <c r="G29" s="129">
        <v>406.6</v>
      </c>
      <c r="H29" s="129">
        <v>143.30000000000001</v>
      </c>
      <c r="I29" s="129">
        <v>12.9</v>
      </c>
      <c r="J29" s="129">
        <v>7.9</v>
      </c>
      <c r="K29" s="129">
        <f t="shared" si="2"/>
        <v>143.30000000000001</v>
      </c>
      <c r="L29" s="129">
        <f t="shared" si="3"/>
        <v>12.9</v>
      </c>
      <c r="M29" s="129">
        <v>12.7</v>
      </c>
      <c r="N29" s="129">
        <v>355.4</v>
      </c>
      <c r="O29" s="129">
        <v>68.400000000000006</v>
      </c>
      <c r="P29" s="129">
        <v>18454</v>
      </c>
      <c r="Q29" s="129">
        <v>635</v>
      </c>
      <c r="R29" s="129">
        <v>16.399999999999999</v>
      </c>
      <c r="S29" s="129">
        <v>3.05</v>
      </c>
      <c r="T29" s="129">
        <v>908</v>
      </c>
      <c r="U29" s="129">
        <v>89</v>
      </c>
      <c r="V29" s="129">
        <v>1040</v>
      </c>
      <c r="W29" s="129">
        <v>139</v>
      </c>
      <c r="X29" s="129">
        <v>30.4</v>
      </c>
      <c r="Y29" s="129">
        <v>0.246</v>
      </c>
      <c r="Z29" s="129">
        <v>0.871</v>
      </c>
      <c r="AA29" s="129">
        <v>33.4</v>
      </c>
      <c r="AB29" s="129">
        <f t="shared" si="1"/>
        <v>0.41047660818713444</v>
      </c>
    </row>
    <row r="30" spans="1:28" ht="15.6" x14ac:dyDescent="0.35">
      <c r="A30" s="118" t="s">
        <v>112</v>
      </c>
      <c r="B30" s="118" t="str">
        <f t="shared" si="0"/>
        <v>True</v>
      </c>
      <c r="C30" s="118" t="s">
        <v>281</v>
      </c>
      <c r="D30" s="118" t="s">
        <v>285</v>
      </c>
      <c r="E30" s="119">
        <v>54</v>
      </c>
      <c r="F30" s="129">
        <v>0</v>
      </c>
      <c r="G30" s="129">
        <v>310.39999999999998</v>
      </c>
      <c r="H30" s="129">
        <v>166.9</v>
      </c>
      <c r="I30" s="129">
        <v>13.7</v>
      </c>
      <c r="J30" s="129">
        <v>7.9</v>
      </c>
      <c r="K30" s="129">
        <f t="shared" si="2"/>
        <v>166.9</v>
      </c>
      <c r="L30" s="129">
        <f t="shared" si="3"/>
        <v>13.7</v>
      </c>
      <c r="M30" s="129">
        <v>8.9</v>
      </c>
      <c r="N30" s="129">
        <v>265.2</v>
      </c>
      <c r="O30" s="129">
        <v>68.8</v>
      </c>
      <c r="P30" s="129">
        <v>11696</v>
      </c>
      <c r="Q30" s="129">
        <v>1063</v>
      </c>
      <c r="R30" s="129">
        <v>13</v>
      </c>
      <c r="S30" s="129">
        <v>3.93</v>
      </c>
      <c r="T30" s="129">
        <v>754</v>
      </c>
      <c r="U30" s="129">
        <v>127</v>
      </c>
      <c r="V30" s="129">
        <v>846</v>
      </c>
      <c r="W30" s="129">
        <v>196</v>
      </c>
      <c r="X30" s="129">
        <v>34.799999999999997</v>
      </c>
      <c r="Y30" s="129">
        <v>0.23400000000000001</v>
      </c>
      <c r="Z30" s="129">
        <v>0.88900000000000001</v>
      </c>
      <c r="AA30" s="129">
        <v>23.6</v>
      </c>
      <c r="AB30" s="129">
        <f t="shared" si="1"/>
        <v>0.30451744186046509</v>
      </c>
    </row>
    <row r="31" spans="1:28" ht="15.6" x14ac:dyDescent="0.35">
      <c r="A31" s="118" t="s">
        <v>113</v>
      </c>
      <c r="B31" s="118" t="str">
        <f t="shared" si="0"/>
        <v>True</v>
      </c>
      <c r="C31" s="118" t="s">
        <v>281</v>
      </c>
      <c r="D31" s="118" t="s">
        <v>285</v>
      </c>
      <c r="E31" s="119">
        <v>54.1</v>
      </c>
      <c r="F31" s="129">
        <v>0</v>
      </c>
      <c r="G31" s="129">
        <v>402.6</v>
      </c>
      <c r="H31" s="129">
        <v>177.7</v>
      </c>
      <c r="I31" s="129">
        <v>10.9</v>
      </c>
      <c r="J31" s="129">
        <v>7.7</v>
      </c>
      <c r="K31" s="129">
        <f t="shared" si="2"/>
        <v>177.7</v>
      </c>
      <c r="L31" s="129">
        <f t="shared" si="3"/>
        <v>10.9</v>
      </c>
      <c r="M31" s="129">
        <v>12.7</v>
      </c>
      <c r="N31" s="129">
        <v>355.4</v>
      </c>
      <c r="O31" s="129">
        <v>69.400000000000006</v>
      </c>
      <c r="P31" s="129">
        <v>18893</v>
      </c>
      <c r="Q31" s="129">
        <v>1022</v>
      </c>
      <c r="R31" s="129">
        <v>16.5</v>
      </c>
      <c r="S31" s="129">
        <v>3.84</v>
      </c>
      <c r="T31" s="129">
        <v>939</v>
      </c>
      <c r="U31" s="129">
        <v>115</v>
      </c>
      <c r="V31" s="129">
        <v>1064</v>
      </c>
      <c r="W31" s="129">
        <v>179</v>
      </c>
      <c r="X31" s="129">
        <v>24.3</v>
      </c>
      <c r="Y31" s="129">
        <v>0.39200000000000002</v>
      </c>
      <c r="Z31" s="129">
        <v>0.872</v>
      </c>
      <c r="AA31" s="129">
        <v>37.4</v>
      </c>
      <c r="AB31" s="129">
        <f t="shared" si="1"/>
        <v>0.3943198847262247</v>
      </c>
    </row>
    <row r="32" spans="1:28" ht="15.6" x14ac:dyDescent="0.35">
      <c r="A32" s="118" t="s">
        <v>114</v>
      </c>
      <c r="B32" s="118" t="str">
        <f t="shared" si="0"/>
        <v>True</v>
      </c>
      <c r="C32" s="118" t="s">
        <v>281</v>
      </c>
      <c r="D32" s="118" t="s">
        <v>285</v>
      </c>
      <c r="E32" s="119">
        <v>57</v>
      </c>
      <c r="F32" s="129">
        <v>0</v>
      </c>
      <c r="G32" s="129">
        <v>358</v>
      </c>
      <c r="H32" s="129">
        <v>172.2</v>
      </c>
      <c r="I32" s="129">
        <v>13</v>
      </c>
      <c r="J32" s="129">
        <v>8.1</v>
      </c>
      <c r="K32" s="129">
        <f t="shared" si="2"/>
        <v>172.2</v>
      </c>
      <c r="L32" s="129">
        <f t="shared" si="3"/>
        <v>13</v>
      </c>
      <c r="M32" s="129">
        <v>12.7</v>
      </c>
      <c r="N32" s="129">
        <v>306.60000000000002</v>
      </c>
      <c r="O32" s="129">
        <v>73</v>
      </c>
      <c r="P32" s="129">
        <v>16168</v>
      </c>
      <c r="Q32" s="129">
        <v>1109</v>
      </c>
      <c r="R32" s="129">
        <v>14.9</v>
      </c>
      <c r="S32" s="129">
        <v>3.9</v>
      </c>
      <c r="T32" s="129">
        <v>903</v>
      </c>
      <c r="U32" s="129">
        <v>129</v>
      </c>
      <c r="V32" s="129">
        <v>1018</v>
      </c>
      <c r="W32" s="129">
        <v>199</v>
      </c>
      <c r="X32" s="129">
        <v>34.9</v>
      </c>
      <c r="Y32" s="129">
        <v>0.33</v>
      </c>
      <c r="Z32" s="129">
        <v>0.88300000000000001</v>
      </c>
      <c r="AA32" s="129">
        <v>28.3</v>
      </c>
      <c r="AB32" s="129">
        <f t="shared" si="1"/>
        <v>0.3402</v>
      </c>
    </row>
    <row r="33" spans="1:28" ht="15.6" x14ac:dyDescent="0.35">
      <c r="A33" s="118" t="s">
        <v>115</v>
      </c>
      <c r="B33" s="118" t="str">
        <f t="shared" si="0"/>
        <v>True</v>
      </c>
      <c r="C33" s="118" t="s">
        <v>281</v>
      </c>
      <c r="D33" s="118" t="s">
        <v>285</v>
      </c>
      <c r="E33" s="119">
        <v>59.8</v>
      </c>
      <c r="F33" s="129">
        <v>0</v>
      </c>
      <c r="G33" s="129">
        <v>454.6</v>
      </c>
      <c r="H33" s="129">
        <v>152.9</v>
      </c>
      <c r="I33" s="129">
        <v>13.3</v>
      </c>
      <c r="J33" s="129">
        <v>8.1</v>
      </c>
      <c r="K33" s="129">
        <f t="shared" si="2"/>
        <v>152.9</v>
      </c>
      <c r="L33" s="129">
        <f t="shared" si="3"/>
        <v>13.3</v>
      </c>
      <c r="M33" s="129">
        <v>12.7</v>
      </c>
      <c r="N33" s="129">
        <v>402.6</v>
      </c>
      <c r="O33" s="129">
        <v>76.7</v>
      </c>
      <c r="P33" s="129">
        <v>25717</v>
      </c>
      <c r="Q33" s="129">
        <v>795</v>
      </c>
      <c r="R33" s="129">
        <v>18.3</v>
      </c>
      <c r="S33" s="129">
        <v>3.22</v>
      </c>
      <c r="T33" s="129">
        <v>1131</v>
      </c>
      <c r="U33" s="129">
        <v>104</v>
      </c>
      <c r="V33" s="129">
        <v>1298</v>
      </c>
      <c r="W33" s="129">
        <v>163</v>
      </c>
      <c r="X33" s="129">
        <v>35.4</v>
      </c>
      <c r="Y33" s="129">
        <v>0.38700000000000001</v>
      </c>
      <c r="Z33" s="129">
        <v>0.86899999999999999</v>
      </c>
      <c r="AA33" s="129">
        <v>36.799999999999997</v>
      </c>
      <c r="AB33" s="129">
        <f t="shared" si="1"/>
        <v>0.42517079530638852</v>
      </c>
    </row>
    <row r="34" spans="1:28" ht="15.6" x14ac:dyDescent="0.35">
      <c r="A34" s="118" t="s">
        <v>116</v>
      </c>
      <c r="B34" s="118" t="str">
        <f t="shared" si="0"/>
        <v>True</v>
      </c>
      <c r="C34" s="118" t="s">
        <v>281</v>
      </c>
      <c r="D34" s="118" t="s">
        <v>285</v>
      </c>
      <c r="E34" s="119">
        <v>60.1</v>
      </c>
      <c r="F34" s="129">
        <v>0</v>
      </c>
      <c r="G34" s="129">
        <v>406.4</v>
      </c>
      <c r="H34" s="129">
        <v>177.9</v>
      </c>
      <c r="I34" s="129">
        <v>12.8</v>
      </c>
      <c r="J34" s="129">
        <v>7.9</v>
      </c>
      <c r="K34" s="129">
        <f t="shared" si="2"/>
        <v>177.9</v>
      </c>
      <c r="L34" s="129">
        <f t="shared" si="3"/>
        <v>12.8</v>
      </c>
      <c r="M34" s="129">
        <v>12.7</v>
      </c>
      <c r="N34" s="129">
        <v>355.4</v>
      </c>
      <c r="O34" s="129">
        <v>77</v>
      </c>
      <c r="P34" s="129">
        <v>21767</v>
      </c>
      <c r="Q34" s="129">
        <v>1203</v>
      </c>
      <c r="R34" s="129">
        <v>16.8</v>
      </c>
      <c r="S34" s="129">
        <v>3.95</v>
      </c>
      <c r="T34" s="129">
        <v>1071</v>
      </c>
      <c r="U34" s="129">
        <v>135</v>
      </c>
      <c r="V34" s="129">
        <v>1209</v>
      </c>
      <c r="W34" s="129">
        <v>209</v>
      </c>
      <c r="X34" s="129">
        <v>34.799999999999997</v>
      </c>
      <c r="Y34" s="129">
        <v>0.46600000000000003</v>
      </c>
      <c r="Z34" s="129">
        <v>0.88</v>
      </c>
      <c r="AA34" s="129">
        <v>33.1</v>
      </c>
      <c r="AB34" s="129">
        <f t="shared" ref="AB34:AB65" si="4">(N34*J34)/(O34*10^2)</f>
        <v>0.36463116883116881</v>
      </c>
    </row>
    <row r="35" spans="1:28" ht="15.6" x14ac:dyDescent="0.35">
      <c r="A35" s="118" t="s">
        <v>117</v>
      </c>
      <c r="B35" s="118" t="str">
        <f t="shared" si="0"/>
        <v>True</v>
      </c>
      <c r="C35" s="118" t="s">
        <v>281</v>
      </c>
      <c r="D35" s="118" t="s">
        <v>285</v>
      </c>
      <c r="E35" s="119">
        <v>65.7</v>
      </c>
      <c r="F35" s="129">
        <v>0</v>
      </c>
      <c r="G35" s="129">
        <v>524.70000000000005</v>
      </c>
      <c r="H35" s="129">
        <v>165.1</v>
      </c>
      <c r="I35" s="129">
        <v>11.4</v>
      </c>
      <c r="J35" s="129">
        <v>8.9</v>
      </c>
      <c r="K35" s="129">
        <f t="shared" si="2"/>
        <v>165.1</v>
      </c>
      <c r="L35" s="129">
        <f t="shared" si="3"/>
        <v>11.4</v>
      </c>
      <c r="M35" s="129">
        <v>12.7</v>
      </c>
      <c r="N35" s="129">
        <v>476.5</v>
      </c>
      <c r="O35" s="129">
        <v>83.7</v>
      </c>
      <c r="P35" s="129">
        <v>35028</v>
      </c>
      <c r="Q35" s="129">
        <v>859</v>
      </c>
      <c r="R35" s="129">
        <v>20.5</v>
      </c>
      <c r="S35" s="129">
        <v>3.2</v>
      </c>
      <c r="T35" s="129">
        <v>1335</v>
      </c>
      <c r="U35" s="129">
        <v>104</v>
      </c>
      <c r="V35" s="129">
        <v>1561</v>
      </c>
      <c r="W35" s="129">
        <v>166</v>
      </c>
      <c r="X35" s="129">
        <v>32</v>
      </c>
      <c r="Y35" s="129">
        <v>0.56599999999999995</v>
      </c>
      <c r="Z35" s="129">
        <v>0.84699999999999998</v>
      </c>
      <c r="AA35" s="129">
        <v>47</v>
      </c>
      <c r="AB35" s="129">
        <f t="shared" si="4"/>
        <v>0.50667264038231785</v>
      </c>
    </row>
    <row r="36" spans="1:28" ht="15.6" x14ac:dyDescent="0.35">
      <c r="A36" s="118" t="s">
        <v>118</v>
      </c>
      <c r="B36" s="118" t="str">
        <f t="shared" si="0"/>
        <v>True</v>
      </c>
      <c r="C36" s="118" t="s">
        <v>281</v>
      </c>
      <c r="D36" s="118" t="s">
        <v>285</v>
      </c>
      <c r="E36" s="119">
        <v>67.099999999999994</v>
      </c>
      <c r="F36" s="129">
        <v>0</v>
      </c>
      <c r="G36" s="129">
        <v>363.4</v>
      </c>
      <c r="H36" s="129">
        <v>173.2</v>
      </c>
      <c r="I36" s="129">
        <v>15.7</v>
      </c>
      <c r="J36" s="129">
        <v>9.1</v>
      </c>
      <c r="K36" s="129">
        <f t="shared" si="2"/>
        <v>173.2</v>
      </c>
      <c r="L36" s="129">
        <f t="shared" si="3"/>
        <v>15.7</v>
      </c>
      <c r="M36" s="129">
        <v>12.7</v>
      </c>
      <c r="N36" s="129">
        <v>306.60000000000002</v>
      </c>
      <c r="O36" s="129">
        <v>86</v>
      </c>
      <c r="P36" s="129">
        <v>19592</v>
      </c>
      <c r="Q36" s="129">
        <v>1362</v>
      </c>
      <c r="R36" s="129">
        <v>15.1</v>
      </c>
      <c r="S36" s="129">
        <v>3.98</v>
      </c>
      <c r="T36" s="129">
        <v>1078</v>
      </c>
      <c r="U36" s="129">
        <v>157</v>
      </c>
      <c r="V36" s="129">
        <v>1219</v>
      </c>
      <c r="W36" s="129">
        <v>243</v>
      </c>
      <c r="X36" s="129">
        <v>57.7</v>
      </c>
      <c r="Y36" s="129">
        <v>0.41199999999999998</v>
      </c>
      <c r="Z36" s="129">
        <v>0.88700000000000001</v>
      </c>
      <c r="AA36" s="129">
        <v>24</v>
      </c>
      <c r="AB36" s="129">
        <f t="shared" si="4"/>
        <v>0.32442558139534883</v>
      </c>
    </row>
    <row r="37" spans="1:28" ht="15.6" x14ac:dyDescent="0.35">
      <c r="A37" s="118" t="s">
        <v>119</v>
      </c>
      <c r="B37" s="118" t="str">
        <f t="shared" si="0"/>
        <v>True</v>
      </c>
      <c r="C37" s="118" t="s">
        <v>281</v>
      </c>
      <c r="D37" s="118" t="s">
        <v>285</v>
      </c>
      <c r="E37" s="119">
        <v>67.099999999999994</v>
      </c>
      <c r="F37" s="129">
        <v>0</v>
      </c>
      <c r="G37" s="129">
        <v>409.4</v>
      </c>
      <c r="H37" s="129">
        <v>178.8</v>
      </c>
      <c r="I37" s="129">
        <v>14.3</v>
      </c>
      <c r="J37" s="129">
        <v>8.8000000000000007</v>
      </c>
      <c r="K37" s="129">
        <f t="shared" si="2"/>
        <v>178.8</v>
      </c>
      <c r="L37" s="129">
        <f t="shared" si="3"/>
        <v>14.3</v>
      </c>
      <c r="M37" s="129">
        <v>12.7</v>
      </c>
      <c r="N37" s="129">
        <v>355.4</v>
      </c>
      <c r="O37" s="129">
        <v>86</v>
      </c>
      <c r="P37" s="129">
        <v>24502</v>
      </c>
      <c r="Q37" s="129">
        <v>1365</v>
      </c>
      <c r="R37" s="129">
        <v>16.899999999999999</v>
      </c>
      <c r="S37" s="129">
        <v>3.98</v>
      </c>
      <c r="T37" s="129">
        <v>1197</v>
      </c>
      <c r="U37" s="129">
        <v>153</v>
      </c>
      <c r="V37" s="129">
        <v>1355</v>
      </c>
      <c r="W37" s="129">
        <v>237</v>
      </c>
      <c r="X37" s="129">
        <v>47.9</v>
      </c>
      <c r="Y37" s="129">
        <v>0.53300000000000003</v>
      </c>
      <c r="Z37" s="129">
        <v>0.88</v>
      </c>
      <c r="AA37" s="129">
        <v>30</v>
      </c>
      <c r="AB37" s="129">
        <f t="shared" si="4"/>
        <v>0.36366511627906978</v>
      </c>
    </row>
    <row r="38" spans="1:28" ht="15.6" x14ac:dyDescent="0.35">
      <c r="A38" s="118" t="s">
        <v>120</v>
      </c>
      <c r="B38" s="118" t="str">
        <f t="shared" si="0"/>
        <v>True</v>
      </c>
      <c r="C38" s="118" t="s">
        <v>281</v>
      </c>
      <c r="D38" s="118" t="s">
        <v>285</v>
      </c>
      <c r="E38" s="119">
        <v>67.099999999999994</v>
      </c>
      <c r="F38" s="129">
        <v>0</v>
      </c>
      <c r="G38" s="129">
        <v>453.4</v>
      </c>
      <c r="H38" s="129">
        <v>189.9</v>
      </c>
      <c r="I38" s="129">
        <v>12.7</v>
      </c>
      <c r="J38" s="129">
        <v>8.5</v>
      </c>
      <c r="K38" s="129">
        <f t="shared" si="2"/>
        <v>189.9</v>
      </c>
      <c r="L38" s="129">
        <f t="shared" si="3"/>
        <v>12.7</v>
      </c>
      <c r="M38" s="129">
        <v>12.7</v>
      </c>
      <c r="N38" s="129">
        <v>402.6</v>
      </c>
      <c r="O38" s="129">
        <v>86</v>
      </c>
      <c r="P38" s="129">
        <v>29597</v>
      </c>
      <c r="Q38" s="129">
        <v>1452</v>
      </c>
      <c r="R38" s="129">
        <v>18.600000000000001</v>
      </c>
      <c r="S38" s="129">
        <v>4.1100000000000003</v>
      </c>
      <c r="T38" s="129">
        <v>1306</v>
      </c>
      <c r="U38" s="129">
        <v>153</v>
      </c>
      <c r="V38" s="129">
        <v>1481</v>
      </c>
      <c r="W38" s="129">
        <v>238</v>
      </c>
      <c r="X38" s="129">
        <v>38.700000000000003</v>
      </c>
      <c r="Y38" s="129">
        <v>0.70499999999999996</v>
      </c>
      <c r="Z38" s="129">
        <v>0.873</v>
      </c>
      <c r="AA38" s="129">
        <v>37.200000000000003</v>
      </c>
      <c r="AB38" s="129">
        <f t="shared" si="4"/>
        <v>0.39791860465116285</v>
      </c>
    </row>
    <row r="39" spans="1:28" ht="15.6" x14ac:dyDescent="0.35">
      <c r="A39" s="118" t="s">
        <v>121</v>
      </c>
      <c r="B39" s="118" t="str">
        <f t="shared" si="0"/>
        <v>True</v>
      </c>
      <c r="C39" s="118" t="s">
        <v>281</v>
      </c>
      <c r="D39" s="118" t="s">
        <v>285</v>
      </c>
      <c r="E39" s="119">
        <v>67.2</v>
      </c>
      <c r="F39" s="129">
        <v>0</v>
      </c>
      <c r="G39" s="129">
        <v>458</v>
      </c>
      <c r="H39" s="129">
        <v>153.80000000000001</v>
      </c>
      <c r="I39" s="129">
        <v>15</v>
      </c>
      <c r="J39" s="129">
        <v>9</v>
      </c>
      <c r="K39" s="129">
        <f t="shared" si="2"/>
        <v>153.80000000000001</v>
      </c>
      <c r="L39" s="129">
        <f t="shared" si="3"/>
        <v>15</v>
      </c>
      <c r="M39" s="129">
        <v>12.7</v>
      </c>
      <c r="N39" s="129">
        <v>402.6</v>
      </c>
      <c r="O39" s="129">
        <v>86</v>
      </c>
      <c r="P39" s="129">
        <v>29144</v>
      </c>
      <c r="Q39" s="129">
        <v>913</v>
      </c>
      <c r="R39" s="129">
        <v>18.399999999999999</v>
      </c>
      <c r="S39" s="129">
        <v>3.26</v>
      </c>
      <c r="T39" s="129">
        <v>1273</v>
      </c>
      <c r="U39" s="129">
        <v>119</v>
      </c>
      <c r="V39" s="129">
        <v>1463</v>
      </c>
      <c r="W39" s="129">
        <v>187</v>
      </c>
      <c r="X39" s="129">
        <v>49.6</v>
      </c>
      <c r="Y39" s="129">
        <v>0.44800000000000001</v>
      </c>
      <c r="Z39" s="129">
        <v>0.86899999999999999</v>
      </c>
      <c r="AA39" s="129">
        <v>33</v>
      </c>
      <c r="AB39" s="129">
        <f t="shared" si="4"/>
        <v>0.42132558139534887</v>
      </c>
    </row>
    <row r="40" spans="1:28" ht="15.6" x14ac:dyDescent="0.35">
      <c r="A40" s="118" t="s">
        <v>122</v>
      </c>
      <c r="B40" s="118" t="str">
        <f t="shared" si="0"/>
        <v>True</v>
      </c>
      <c r="C40" s="118" t="s">
        <v>281</v>
      </c>
      <c r="D40" s="118" t="s">
        <v>285</v>
      </c>
      <c r="E40" s="119">
        <v>74.2</v>
      </c>
      <c r="F40" s="129">
        <v>0</v>
      </c>
      <c r="G40" s="129">
        <v>412.8</v>
      </c>
      <c r="H40" s="129">
        <v>179.5</v>
      </c>
      <c r="I40" s="129">
        <v>16</v>
      </c>
      <c r="J40" s="129">
        <v>9.5</v>
      </c>
      <c r="K40" s="129">
        <f t="shared" si="2"/>
        <v>179.5</v>
      </c>
      <c r="L40" s="129">
        <f t="shared" si="3"/>
        <v>16</v>
      </c>
      <c r="M40" s="129">
        <v>12.7</v>
      </c>
      <c r="N40" s="129">
        <v>355.4</v>
      </c>
      <c r="O40" s="129">
        <v>95</v>
      </c>
      <c r="P40" s="129">
        <v>27481</v>
      </c>
      <c r="Q40" s="129">
        <v>1546</v>
      </c>
      <c r="R40" s="129">
        <v>17</v>
      </c>
      <c r="S40" s="129">
        <v>4.03</v>
      </c>
      <c r="T40" s="129">
        <v>1331</v>
      </c>
      <c r="U40" s="129">
        <v>172</v>
      </c>
      <c r="V40" s="129">
        <v>1510</v>
      </c>
      <c r="W40" s="129">
        <v>267</v>
      </c>
      <c r="X40" s="129">
        <v>64.900000000000006</v>
      </c>
      <c r="Y40" s="129">
        <v>0.60799999999999998</v>
      </c>
      <c r="Z40" s="129">
        <v>0.88200000000000001</v>
      </c>
      <c r="AA40" s="129">
        <v>27.2</v>
      </c>
      <c r="AB40" s="129">
        <f t="shared" si="4"/>
        <v>0.35539999999999999</v>
      </c>
    </row>
    <row r="41" spans="1:28" ht="15.6" x14ac:dyDescent="0.35">
      <c r="A41" s="118" t="s">
        <v>123</v>
      </c>
      <c r="B41" s="118" t="str">
        <f t="shared" si="0"/>
        <v>True</v>
      </c>
      <c r="C41" s="118" t="s">
        <v>281</v>
      </c>
      <c r="D41" s="118" t="s">
        <v>285</v>
      </c>
      <c r="E41" s="119">
        <v>74.2</v>
      </c>
      <c r="F41" s="129">
        <v>0</v>
      </c>
      <c r="G41" s="129">
        <v>462</v>
      </c>
      <c r="H41" s="129">
        <v>154.4</v>
      </c>
      <c r="I41" s="129">
        <v>17</v>
      </c>
      <c r="J41" s="129">
        <v>9.6</v>
      </c>
      <c r="K41" s="129">
        <f t="shared" si="2"/>
        <v>154.4</v>
      </c>
      <c r="L41" s="129">
        <f t="shared" si="3"/>
        <v>17</v>
      </c>
      <c r="M41" s="129">
        <v>12.7</v>
      </c>
      <c r="N41" s="129">
        <v>402.6</v>
      </c>
      <c r="O41" s="129">
        <v>95</v>
      </c>
      <c r="P41" s="129">
        <v>32891</v>
      </c>
      <c r="Q41" s="129">
        <v>1047</v>
      </c>
      <c r="R41" s="129">
        <v>18.600000000000001</v>
      </c>
      <c r="S41" s="129">
        <v>3.32</v>
      </c>
      <c r="T41" s="129">
        <v>1424</v>
      </c>
      <c r="U41" s="129">
        <v>136</v>
      </c>
      <c r="V41" s="129">
        <v>1637</v>
      </c>
      <c r="W41" s="129">
        <v>213</v>
      </c>
      <c r="X41" s="129">
        <v>68.2</v>
      </c>
      <c r="Y41" s="129">
        <v>0.51800000000000002</v>
      </c>
      <c r="Z41" s="129">
        <v>0.873</v>
      </c>
      <c r="AA41" s="129">
        <v>29.7</v>
      </c>
      <c r="AB41" s="129">
        <f t="shared" si="4"/>
        <v>0.40683789473684212</v>
      </c>
    </row>
    <row r="42" spans="1:28" ht="15.6" x14ac:dyDescent="0.35">
      <c r="A42" s="118" t="s">
        <v>124</v>
      </c>
      <c r="B42" s="118" t="str">
        <f t="shared" si="0"/>
        <v>True</v>
      </c>
      <c r="C42" s="118" t="s">
        <v>281</v>
      </c>
      <c r="D42" s="118" t="s">
        <v>285</v>
      </c>
      <c r="E42" s="119">
        <v>74.3</v>
      </c>
      <c r="F42" s="129">
        <v>0</v>
      </c>
      <c r="G42" s="129">
        <v>457</v>
      </c>
      <c r="H42" s="129">
        <v>190.4</v>
      </c>
      <c r="I42" s="129">
        <v>14.5</v>
      </c>
      <c r="J42" s="129">
        <v>9</v>
      </c>
      <c r="K42" s="129">
        <f t="shared" si="2"/>
        <v>190.4</v>
      </c>
      <c r="L42" s="129">
        <f t="shared" si="3"/>
        <v>14.5</v>
      </c>
      <c r="M42" s="129">
        <v>12.7</v>
      </c>
      <c r="N42" s="129">
        <v>402.6</v>
      </c>
      <c r="O42" s="129">
        <v>95.1</v>
      </c>
      <c r="P42" s="129">
        <v>33536</v>
      </c>
      <c r="Q42" s="129">
        <v>1672</v>
      </c>
      <c r="R42" s="129">
        <v>18.8</v>
      </c>
      <c r="S42" s="129">
        <v>4.1900000000000004</v>
      </c>
      <c r="T42" s="129">
        <v>1468</v>
      </c>
      <c r="U42" s="129">
        <v>176</v>
      </c>
      <c r="V42" s="129">
        <v>1663</v>
      </c>
      <c r="W42" s="129">
        <v>272</v>
      </c>
      <c r="X42" s="129">
        <v>53.6</v>
      </c>
      <c r="Y42" s="129">
        <v>0.81799999999999995</v>
      </c>
      <c r="Z42" s="129">
        <v>0.878</v>
      </c>
      <c r="AA42" s="129">
        <v>33.4</v>
      </c>
      <c r="AB42" s="129">
        <f t="shared" si="4"/>
        <v>0.38100946372239747</v>
      </c>
    </row>
    <row r="43" spans="1:28" ht="15.6" x14ac:dyDescent="0.35">
      <c r="A43" s="118" t="s">
        <v>125</v>
      </c>
      <c r="B43" s="118" t="str">
        <f t="shared" si="0"/>
        <v>True</v>
      </c>
      <c r="C43" s="118" t="s">
        <v>281</v>
      </c>
      <c r="D43" s="118" t="s">
        <v>285</v>
      </c>
      <c r="E43" s="119">
        <v>74.7</v>
      </c>
      <c r="F43" s="129">
        <v>0</v>
      </c>
      <c r="G43" s="129">
        <v>529.1</v>
      </c>
      <c r="H43" s="129">
        <v>165.9</v>
      </c>
      <c r="I43" s="129">
        <v>13.6</v>
      </c>
      <c r="J43" s="129">
        <v>9.6999999999999993</v>
      </c>
      <c r="K43" s="129">
        <f t="shared" si="2"/>
        <v>165.9</v>
      </c>
      <c r="L43" s="129">
        <f t="shared" si="3"/>
        <v>13.6</v>
      </c>
      <c r="M43" s="129">
        <v>12.7</v>
      </c>
      <c r="N43" s="129">
        <v>476.5</v>
      </c>
      <c r="O43" s="129">
        <v>95.2</v>
      </c>
      <c r="P43" s="129">
        <v>41058</v>
      </c>
      <c r="Q43" s="129">
        <v>1040</v>
      </c>
      <c r="R43" s="129">
        <v>20.8</v>
      </c>
      <c r="S43" s="129">
        <v>3.3</v>
      </c>
      <c r="T43" s="129">
        <v>1552</v>
      </c>
      <c r="U43" s="129">
        <v>125</v>
      </c>
      <c r="V43" s="129">
        <v>1808</v>
      </c>
      <c r="W43" s="129">
        <v>200</v>
      </c>
      <c r="X43" s="129">
        <v>47.9</v>
      </c>
      <c r="Y43" s="129">
        <v>0.69099999999999995</v>
      </c>
      <c r="Z43" s="129">
        <v>0.85299999999999998</v>
      </c>
      <c r="AA43" s="129">
        <v>41.1</v>
      </c>
      <c r="AB43" s="129">
        <f t="shared" si="4"/>
        <v>0.4855094537815125</v>
      </c>
    </row>
    <row r="44" spans="1:28" ht="15.6" x14ac:dyDescent="0.35">
      <c r="A44" s="118" t="s">
        <v>126</v>
      </c>
      <c r="B44" s="118" t="str">
        <f t="shared" si="0"/>
        <v>True</v>
      </c>
      <c r="C44" s="118" t="s">
        <v>281</v>
      </c>
      <c r="D44" s="118" t="s">
        <v>285</v>
      </c>
      <c r="E44" s="119">
        <v>81.8</v>
      </c>
      <c r="F44" s="129">
        <v>0</v>
      </c>
      <c r="G44" s="129">
        <v>598.6</v>
      </c>
      <c r="H44" s="129">
        <v>177.9</v>
      </c>
      <c r="I44" s="129">
        <v>12.8</v>
      </c>
      <c r="J44" s="129">
        <v>10</v>
      </c>
      <c r="K44" s="129">
        <f t="shared" si="2"/>
        <v>177.9</v>
      </c>
      <c r="L44" s="129">
        <f t="shared" si="3"/>
        <v>12.8</v>
      </c>
      <c r="M44" s="129">
        <v>20</v>
      </c>
      <c r="N44" s="129">
        <v>533</v>
      </c>
      <c r="O44" s="129">
        <v>106</v>
      </c>
      <c r="P44" s="129">
        <v>57487</v>
      </c>
      <c r="Q44" s="129">
        <v>1209</v>
      </c>
      <c r="R44" s="129">
        <v>23.3</v>
      </c>
      <c r="S44" s="129">
        <v>3.37</v>
      </c>
      <c r="T44" s="129">
        <v>1921</v>
      </c>
      <c r="U44" s="129">
        <v>136</v>
      </c>
      <c r="V44" s="129">
        <v>2252</v>
      </c>
      <c r="W44" s="129">
        <v>220</v>
      </c>
      <c r="X44" s="129">
        <v>57</v>
      </c>
      <c r="Y44" s="129">
        <v>1.04</v>
      </c>
      <c r="Z44" s="129">
        <v>0.84599999999999997</v>
      </c>
      <c r="AA44" s="129">
        <v>45.3</v>
      </c>
      <c r="AB44" s="129">
        <f t="shared" si="4"/>
        <v>0.50283018867924534</v>
      </c>
    </row>
    <row r="45" spans="1:28" ht="15.6" x14ac:dyDescent="0.35">
      <c r="A45" s="118" t="s">
        <v>127</v>
      </c>
      <c r="B45" s="118" t="str">
        <f t="shared" si="0"/>
        <v>True</v>
      </c>
      <c r="C45" s="118" t="s">
        <v>281</v>
      </c>
      <c r="D45" s="118" t="s">
        <v>285</v>
      </c>
      <c r="E45" s="119">
        <v>82</v>
      </c>
      <c r="F45" s="129">
        <v>0</v>
      </c>
      <c r="G45" s="129">
        <v>460</v>
      </c>
      <c r="H45" s="129">
        <v>191.3</v>
      </c>
      <c r="I45" s="129">
        <v>16</v>
      </c>
      <c r="J45" s="129">
        <v>9.9</v>
      </c>
      <c r="K45" s="129">
        <f t="shared" si="2"/>
        <v>191.3</v>
      </c>
      <c r="L45" s="129">
        <f t="shared" si="3"/>
        <v>16</v>
      </c>
      <c r="M45" s="129">
        <v>12.7</v>
      </c>
      <c r="N45" s="129">
        <v>402.6</v>
      </c>
      <c r="O45" s="129">
        <v>105</v>
      </c>
      <c r="P45" s="129">
        <v>37268</v>
      </c>
      <c r="Q45" s="129">
        <v>1871</v>
      </c>
      <c r="R45" s="129">
        <v>18.8</v>
      </c>
      <c r="S45" s="129">
        <v>4.22</v>
      </c>
      <c r="T45" s="129">
        <v>1620</v>
      </c>
      <c r="U45" s="129">
        <v>196</v>
      </c>
      <c r="V45" s="129">
        <v>1842</v>
      </c>
      <c r="W45" s="129">
        <v>304</v>
      </c>
      <c r="X45" s="129">
        <v>71.400000000000006</v>
      </c>
      <c r="Y45" s="129">
        <v>0.92200000000000004</v>
      </c>
      <c r="Z45" s="129">
        <v>0.878</v>
      </c>
      <c r="AA45" s="129">
        <v>30.5</v>
      </c>
      <c r="AB45" s="129">
        <f t="shared" si="4"/>
        <v>0.37959428571428572</v>
      </c>
    </row>
    <row r="46" spans="1:28" ht="15.6" x14ac:dyDescent="0.35">
      <c r="A46" s="118" t="s">
        <v>128</v>
      </c>
      <c r="B46" s="118" t="str">
        <f t="shared" si="0"/>
        <v>True</v>
      </c>
      <c r="C46" s="118" t="s">
        <v>281</v>
      </c>
      <c r="D46" s="118" t="s">
        <v>285</v>
      </c>
      <c r="E46" s="119">
        <v>82.1</v>
      </c>
      <c r="F46" s="129">
        <v>0</v>
      </c>
      <c r="G46" s="129">
        <v>465.8</v>
      </c>
      <c r="H46" s="129">
        <v>155.30000000000001</v>
      </c>
      <c r="I46" s="129">
        <v>18.899999999999999</v>
      </c>
      <c r="J46" s="129">
        <v>10.5</v>
      </c>
      <c r="K46" s="129">
        <f t="shared" si="2"/>
        <v>155.30000000000001</v>
      </c>
      <c r="L46" s="129">
        <f t="shared" si="3"/>
        <v>18.899999999999999</v>
      </c>
      <c r="M46" s="129">
        <v>12.7</v>
      </c>
      <c r="N46" s="129">
        <v>402.6</v>
      </c>
      <c r="O46" s="129">
        <v>105</v>
      </c>
      <c r="P46" s="129">
        <v>36806</v>
      </c>
      <c r="Q46" s="129">
        <v>1185</v>
      </c>
      <c r="R46" s="129">
        <v>18.7</v>
      </c>
      <c r="S46" s="129">
        <v>3.36</v>
      </c>
      <c r="T46" s="129">
        <v>1580</v>
      </c>
      <c r="U46" s="129">
        <v>153</v>
      </c>
      <c r="V46" s="129">
        <v>1822</v>
      </c>
      <c r="W46" s="129">
        <v>241</v>
      </c>
      <c r="X46" s="129">
        <v>92</v>
      </c>
      <c r="Y46" s="129">
        <v>0.59199999999999997</v>
      </c>
      <c r="Z46" s="129">
        <v>0.874</v>
      </c>
      <c r="AA46" s="129">
        <v>27</v>
      </c>
      <c r="AB46" s="129">
        <f t="shared" si="4"/>
        <v>0.40260000000000001</v>
      </c>
    </row>
    <row r="47" spans="1:28" ht="15.6" x14ac:dyDescent="0.35">
      <c r="A47" s="118" t="s">
        <v>129</v>
      </c>
      <c r="B47" s="118" t="str">
        <f t="shared" si="0"/>
        <v>True</v>
      </c>
      <c r="C47" s="118" t="s">
        <v>281</v>
      </c>
      <c r="D47" s="118" t="s">
        <v>285</v>
      </c>
      <c r="E47" s="119">
        <v>82.2</v>
      </c>
      <c r="F47" s="129">
        <v>0</v>
      </c>
      <c r="G47" s="129">
        <v>528.29999999999995</v>
      </c>
      <c r="H47" s="129">
        <v>208.8</v>
      </c>
      <c r="I47" s="129">
        <v>13.2</v>
      </c>
      <c r="J47" s="129">
        <v>9.6</v>
      </c>
      <c r="K47" s="129">
        <f t="shared" si="2"/>
        <v>208.8</v>
      </c>
      <c r="L47" s="129">
        <f t="shared" si="3"/>
        <v>13.2</v>
      </c>
      <c r="M47" s="129">
        <v>12.7</v>
      </c>
      <c r="N47" s="129">
        <v>476.5</v>
      </c>
      <c r="O47" s="129">
        <v>105</v>
      </c>
      <c r="P47" s="129">
        <v>47539</v>
      </c>
      <c r="Q47" s="129">
        <v>2007</v>
      </c>
      <c r="R47" s="129">
        <v>21.3</v>
      </c>
      <c r="S47" s="129">
        <v>4.38</v>
      </c>
      <c r="T47" s="129">
        <v>1800</v>
      </c>
      <c r="U47" s="129">
        <v>192</v>
      </c>
      <c r="V47" s="129">
        <v>2059</v>
      </c>
      <c r="W47" s="129">
        <v>300</v>
      </c>
      <c r="X47" s="129">
        <v>51.5</v>
      </c>
      <c r="Y47" s="129">
        <v>1.33</v>
      </c>
      <c r="Z47" s="129">
        <v>0.86399999999999999</v>
      </c>
      <c r="AA47" s="129">
        <v>41.6</v>
      </c>
      <c r="AB47" s="129">
        <f t="shared" si="4"/>
        <v>0.4356571428571428</v>
      </c>
    </row>
    <row r="48" spans="1:28" ht="15.6" x14ac:dyDescent="0.35">
      <c r="A48" s="118" t="s">
        <v>130</v>
      </c>
      <c r="B48" s="118" t="str">
        <f t="shared" si="0"/>
        <v>True</v>
      </c>
      <c r="C48" s="118" t="s">
        <v>281</v>
      </c>
      <c r="D48" s="118" t="s">
        <v>285</v>
      </c>
      <c r="E48" s="119">
        <v>84.8</v>
      </c>
      <c r="F48" s="129">
        <v>0</v>
      </c>
      <c r="G48" s="129">
        <v>534.9</v>
      </c>
      <c r="H48" s="129">
        <v>166.5</v>
      </c>
      <c r="I48" s="129">
        <v>16.5</v>
      </c>
      <c r="J48" s="129">
        <v>10.3</v>
      </c>
      <c r="K48" s="129">
        <f t="shared" si="2"/>
        <v>166.5</v>
      </c>
      <c r="L48" s="129">
        <f t="shared" si="3"/>
        <v>16.5</v>
      </c>
      <c r="M48" s="129">
        <v>12.7</v>
      </c>
      <c r="N48" s="129">
        <v>476.5</v>
      </c>
      <c r="O48" s="129">
        <v>108</v>
      </c>
      <c r="P48" s="129">
        <v>48631</v>
      </c>
      <c r="Q48" s="129">
        <v>1275</v>
      </c>
      <c r="R48" s="129">
        <v>21.2</v>
      </c>
      <c r="S48" s="129">
        <v>3.44</v>
      </c>
      <c r="T48" s="129">
        <v>1818</v>
      </c>
      <c r="U48" s="129">
        <v>153</v>
      </c>
      <c r="V48" s="129">
        <v>2107</v>
      </c>
      <c r="W48" s="129">
        <v>243</v>
      </c>
      <c r="X48" s="129">
        <v>73.8</v>
      </c>
      <c r="Y48" s="129">
        <v>0.85699999999999998</v>
      </c>
      <c r="Z48" s="129">
        <v>0.86199999999999999</v>
      </c>
      <c r="AA48" s="129">
        <v>35.5</v>
      </c>
      <c r="AB48" s="129">
        <f t="shared" si="4"/>
        <v>0.45443981481481488</v>
      </c>
    </row>
    <row r="49" spans="1:30" ht="15.6" x14ac:dyDescent="0.35">
      <c r="A49" s="118" t="s">
        <v>131</v>
      </c>
      <c r="B49" s="118" t="str">
        <f t="shared" si="0"/>
        <v>True</v>
      </c>
      <c r="C49" s="118" t="s">
        <v>281</v>
      </c>
      <c r="D49" s="118" t="s">
        <v>285</v>
      </c>
      <c r="E49" s="119">
        <v>85.3</v>
      </c>
      <c r="F49" s="129">
        <v>0</v>
      </c>
      <c r="G49" s="129">
        <v>417.2</v>
      </c>
      <c r="H49" s="129">
        <v>181.9</v>
      </c>
      <c r="I49" s="129">
        <v>18.2</v>
      </c>
      <c r="J49" s="129">
        <v>10.9</v>
      </c>
      <c r="K49" s="129">
        <f t="shared" si="2"/>
        <v>181.9</v>
      </c>
      <c r="L49" s="129">
        <f t="shared" si="3"/>
        <v>18.2</v>
      </c>
      <c r="M49" s="129">
        <v>12.7</v>
      </c>
      <c r="N49" s="129">
        <v>355.4</v>
      </c>
      <c r="O49" s="129">
        <v>109</v>
      </c>
      <c r="P49" s="129">
        <v>31874</v>
      </c>
      <c r="Q49" s="129">
        <v>1831</v>
      </c>
      <c r="R49" s="129">
        <v>17.100000000000001</v>
      </c>
      <c r="S49" s="129">
        <v>4.0999999999999996</v>
      </c>
      <c r="T49" s="129">
        <v>1528</v>
      </c>
      <c r="U49" s="129">
        <v>201</v>
      </c>
      <c r="V49" s="129">
        <v>1742</v>
      </c>
      <c r="W49" s="129">
        <v>313</v>
      </c>
      <c r="X49" s="129">
        <v>95.7</v>
      </c>
      <c r="Y49" s="129">
        <v>0.72899999999999998</v>
      </c>
      <c r="Z49" s="129">
        <v>0.88200000000000001</v>
      </c>
      <c r="AA49" s="129">
        <v>24.1</v>
      </c>
      <c r="AB49" s="129">
        <f t="shared" si="4"/>
        <v>0.35539999999999999</v>
      </c>
    </row>
    <row r="50" spans="1:30" ht="15.6" x14ac:dyDescent="0.35">
      <c r="A50" s="118" t="s">
        <v>132</v>
      </c>
      <c r="B50" s="118" t="str">
        <f t="shared" si="0"/>
        <v>True</v>
      </c>
      <c r="C50" s="118" t="s">
        <v>281</v>
      </c>
      <c r="D50" s="118" t="s">
        <v>285</v>
      </c>
      <c r="E50" s="119">
        <v>89.3</v>
      </c>
      <c r="F50" s="129">
        <v>0</v>
      </c>
      <c r="G50" s="129">
        <v>463.4</v>
      </c>
      <c r="H50" s="129">
        <v>191.9</v>
      </c>
      <c r="I50" s="129">
        <v>17.7</v>
      </c>
      <c r="J50" s="129">
        <v>10.5</v>
      </c>
      <c r="K50" s="129">
        <f t="shared" si="2"/>
        <v>191.9</v>
      </c>
      <c r="L50" s="129">
        <f t="shared" si="3"/>
        <v>17.7</v>
      </c>
      <c r="M50" s="129">
        <v>12.7</v>
      </c>
      <c r="N50" s="129">
        <v>402.6</v>
      </c>
      <c r="O50" s="129">
        <v>114</v>
      </c>
      <c r="P50" s="129">
        <v>41232</v>
      </c>
      <c r="Q50" s="129">
        <v>2090</v>
      </c>
      <c r="R50" s="129">
        <v>19</v>
      </c>
      <c r="S50" s="129">
        <v>4.28</v>
      </c>
      <c r="T50" s="129">
        <v>1780</v>
      </c>
      <c r="U50" s="129">
        <v>218</v>
      </c>
      <c r="V50" s="129">
        <v>2024</v>
      </c>
      <c r="W50" s="129">
        <v>339</v>
      </c>
      <c r="X50" s="129">
        <v>93.3</v>
      </c>
      <c r="Y50" s="129">
        <v>1.04</v>
      </c>
      <c r="Z50" s="129">
        <v>0.88</v>
      </c>
      <c r="AA50" s="129">
        <v>27.9</v>
      </c>
      <c r="AB50" s="129">
        <f t="shared" si="4"/>
        <v>0.37081578947368421</v>
      </c>
    </row>
    <row r="51" spans="1:30" ht="15.6" x14ac:dyDescent="0.35">
      <c r="A51" s="118" t="s">
        <v>133</v>
      </c>
      <c r="B51" s="118" t="str">
        <f t="shared" si="0"/>
        <v>True</v>
      </c>
      <c r="C51" s="118" t="s">
        <v>281</v>
      </c>
      <c r="D51" s="118" t="s">
        <v>285</v>
      </c>
      <c r="E51" s="119">
        <v>92.1</v>
      </c>
      <c r="F51" s="129">
        <v>0</v>
      </c>
      <c r="G51" s="129">
        <v>533.1</v>
      </c>
      <c r="H51" s="129">
        <v>209.3</v>
      </c>
      <c r="I51" s="129">
        <v>15.6</v>
      </c>
      <c r="J51" s="129">
        <v>10.1</v>
      </c>
      <c r="K51" s="129">
        <f t="shared" si="2"/>
        <v>209.3</v>
      </c>
      <c r="L51" s="129">
        <f t="shared" si="3"/>
        <v>15.6</v>
      </c>
      <c r="M51" s="129">
        <v>12.7</v>
      </c>
      <c r="N51" s="129">
        <v>476.5</v>
      </c>
      <c r="O51" s="129">
        <v>117</v>
      </c>
      <c r="P51" s="129">
        <v>55227</v>
      </c>
      <c r="Q51" s="129">
        <v>2389</v>
      </c>
      <c r="R51" s="129">
        <v>21.7</v>
      </c>
      <c r="S51" s="129">
        <v>4.51</v>
      </c>
      <c r="T51" s="129">
        <v>2072</v>
      </c>
      <c r="U51" s="129">
        <v>228</v>
      </c>
      <c r="V51" s="129">
        <v>2360</v>
      </c>
      <c r="W51" s="129">
        <v>355</v>
      </c>
      <c r="X51" s="129">
        <v>75.7</v>
      </c>
      <c r="Y51" s="129">
        <v>1.6</v>
      </c>
      <c r="Z51" s="129">
        <v>0.872</v>
      </c>
      <c r="AA51" s="129">
        <v>36.5</v>
      </c>
      <c r="AB51" s="129">
        <f t="shared" si="4"/>
        <v>0.41133760683760678</v>
      </c>
    </row>
    <row r="52" spans="1:30" ht="15.6" x14ac:dyDescent="0.35">
      <c r="A52" s="118" t="s">
        <v>134</v>
      </c>
      <c r="B52" s="118" t="str">
        <f t="shared" si="0"/>
        <v>True</v>
      </c>
      <c r="C52" s="118" t="s">
        <v>281</v>
      </c>
      <c r="D52" s="118" t="s">
        <v>285</v>
      </c>
      <c r="E52" s="119">
        <v>92.2</v>
      </c>
      <c r="F52" s="129">
        <v>0</v>
      </c>
      <c r="G52" s="129">
        <v>603</v>
      </c>
      <c r="H52" s="129">
        <v>178.8</v>
      </c>
      <c r="I52" s="129">
        <v>15</v>
      </c>
      <c r="J52" s="129">
        <v>10.9</v>
      </c>
      <c r="K52" s="129">
        <f t="shared" si="2"/>
        <v>178.8</v>
      </c>
      <c r="L52" s="129">
        <f t="shared" si="3"/>
        <v>15</v>
      </c>
      <c r="M52" s="129">
        <v>20</v>
      </c>
      <c r="N52" s="129">
        <v>533</v>
      </c>
      <c r="O52" s="129">
        <v>120</v>
      </c>
      <c r="P52" s="129">
        <v>66195</v>
      </c>
      <c r="Q52" s="129">
        <v>1439</v>
      </c>
      <c r="R52" s="129">
        <v>23.5</v>
      </c>
      <c r="S52" s="129">
        <v>3.47</v>
      </c>
      <c r="T52" s="129">
        <v>2196</v>
      </c>
      <c r="U52" s="129">
        <v>161</v>
      </c>
      <c r="V52" s="129">
        <v>2569</v>
      </c>
      <c r="W52" s="129">
        <v>260</v>
      </c>
      <c r="X52" s="129">
        <v>81</v>
      </c>
      <c r="Y52" s="129">
        <v>1.24</v>
      </c>
      <c r="Z52" s="129">
        <v>0.85</v>
      </c>
      <c r="AA52" s="129">
        <v>40.4</v>
      </c>
      <c r="AB52" s="129">
        <f t="shared" si="4"/>
        <v>0.48414166666666664</v>
      </c>
    </row>
    <row r="53" spans="1:30" ht="15.6" x14ac:dyDescent="0.35">
      <c r="A53" s="118" t="s">
        <v>135</v>
      </c>
      <c r="B53" s="118" t="str">
        <f t="shared" si="0"/>
        <v>True</v>
      </c>
      <c r="C53" s="118" t="s">
        <v>281</v>
      </c>
      <c r="D53" s="118" t="s">
        <v>285</v>
      </c>
      <c r="E53" s="119">
        <v>98.3</v>
      </c>
      <c r="F53" s="129">
        <v>0</v>
      </c>
      <c r="G53" s="129">
        <v>467.2</v>
      </c>
      <c r="H53" s="129">
        <v>192.8</v>
      </c>
      <c r="I53" s="129">
        <v>19.600000000000001</v>
      </c>
      <c r="J53" s="129">
        <v>11.4</v>
      </c>
      <c r="K53" s="129">
        <f t="shared" si="2"/>
        <v>192.8</v>
      </c>
      <c r="L53" s="129">
        <f t="shared" si="3"/>
        <v>19.600000000000001</v>
      </c>
      <c r="M53" s="129">
        <v>12.7</v>
      </c>
      <c r="N53" s="129">
        <v>402.6</v>
      </c>
      <c r="O53" s="129">
        <v>126</v>
      </c>
      <c r="P53" s="129">
        <v>45944</v>
      </c>
      <c r="Q53" s="129">
        <v>2348</v>
      </c>
      <c r="R53" s="129">
        <v>19.100000000000001</v>
      </c>
      <c r="S53" s="129">
        <v>4.32</v>
      </c>
      <c r="T53" s="129">
        <v>1967</v>
      </c>
      <c r="U53" s="129">
        <v>244</v>
      </c>
      <c r="V53" s="129">
        <v>2243</v>
      </c>
      <c r="W53" s="129">
        <v>379</v>
      </c>
      <c r="X53" s="129">
        <v>124</v>
      </c>
      <c r="Y53" s="129">
        <v>1.18</v>
      </c>
      <c r="Z53" s="129">
        <v>0.88100000000000001</v>
      </c>
      <c r="AA53" s="129">
        <v>25.5</v>
      </c>
      <c r="AB53" s="129">
        <f t="shared" si="4"/>
        <v>0.36425714285714289</v>
      </c>
    </row>
    <row r="54" spans="1:30" ht="15.6" x14ac:dyDescent="0.35">
      <c r="A54" s="118" t="s">
        <v>136</v>
      </c>
      <c r="B54" s="118" t="str">
        <f t="shared" si="0"/>
        <v>True</v>
      </c>
      <c r="C54" s="118" t="s">
        <v>281</v>
      </c>
      <c r="D54" s="118" t="s">
        <v>285</v>
      </c>
      <c r="E54" s="119">
        <v>100.3</v>
      </c>
      <c r="F54" s="129">
        <v>0</v>
      </c>
      <c r="G54" s="129">
        <v>607.4</v>
      </c>
      <c r="H54" s="129">
        <v>179.2</v>
      </c>
      <c r="I54" s="129">
        <v>17.2</v>
      </c>
      <c r="J54" s="129">
        <v>11.3</v>
      </c>
      <c r="K54" s="129">
        <f t="shared" si="2"/>
        <v>179.2</v>
      </c>
      <c r="L54" s="129">
        <f t="shared" si="3"/>
        <v>17.2</v>
      </c>
      <c r="M54" s="129">
        <v>20</v>
      </c>
      <c r="N54" s="129">
        <v>533</v>
      </c>
      <c r="O54" s="129">
        <v>130</v>
      </c>
      <c r="P54" s="129">
        <v>74145</v>
      </c>
      <c r="Q54" s="129">
        <v>1661</v>
      </c>
      <c r="R54" s="129">
        <v>23.9</v>
      </c>
      <c r="S54" s="129">
        <v>3.58</v>
      </c>
      <c r="T54" s="129">
        <v>2441</v>
      </c>
      <c r="U54" s="129">
        <v>185</v>
      </c>
      <c r="V54" s="129">
        <v>2844</v>
      </c>
      <c r="W54" s="129">
        <v>298</v>
      </c>
      <c r="X54" s="129">
        <v>107</v>
      </c>
      <c r="Y54" s="129">
        <v>1.45</v>
      </c>
      <c r="Z54" s="129">
        <v>0.85699999999999998</v>
      </c>
      <c r="AA54" s="129">
        <v>36.799999999999997</v>
      </c>
      <c r="AB54" s="129">
        <f t="shared" si="4"/>
        <v>0.46330000000000005</v>
      </c>
    </row>
    <row r="55" spans="1:30" ht="15.6" x14ac:dyDescent="0.35">
      <c r="A55" s="118" t="s">
        <v>137</v>
      </c>
      <c r="B55" s="118" t="str">
        <f t="shared" si="0"/>
        <v>True</v>
      </c>
      <c r="C55" s="118" t="s">
        <v>281</v>
      </c>
      <c r="D55" s="118" t="s">
        <v>285</v>
      </c>
      <c r="E55" s="119">
        <v>101</v>
      </c>
      <c r="F55" s="129">
        <v>0</v>
      </c>
      <c r="G55" s="129">
        <v>536.70000000000005</v>
      </c>
      <c r="H55" s="129">
        <v>210</v>
      </c>
      <c r="I55" s="129">
        <v>17.399999999999999</v>
      </c>
      <c r="J55" s="129">
        <v>10.8</v>
      </c>
      <c r="K55" s="129">
        <f t="shared" si="2"/>
        <v>210</v>
      </c>
      <c r="L55" s="129">
        <f t="shared" si="3"/>
        <v>17.399999999999999</v>
      </c>
      <c r="M55" s="129">
        <v>12.7</v>
      </c>
      <c r="N55" s="129">
        <v>476.5</v>
      </c>
      <c r="O55" s="129">
        <v>129</v>
      </c>
      <c r="P55" s="129">
        <v>61519</v>
      </c>
      <c r="Q55" s="129">
        <v>2692</v>
      </c>
      <c r="R55" s="129">
        <v>21.9</v>
      </c>
      <c r="S55" s="129">
        <v>4.57</v>
      </c>
      <c r="T55" s="129">
        <v>2292</v>
      </c>
      <c r="U55" s="129">
        <v>256</v>
      </c>
      <c r="V55" s="129">
        <v>2612</v>
      </c>
      <c r="W55" s="129">
        <v>399</v>
      </c>
      <c r="X55" s="129">
        <v>101</v>
      </c>
      <c r="Y55" s="129">
        <v>1.81</v>
      </c>
      <c r="Z55" s="129">
        <v>0.874</v>
      </c>
      <c r="AA55" s="129">
        <v>33.200000000000003</v>
      </c>
      <c r="AB55" s="129">
        <f t="shared" si="4"/>
        <v>0.39893023255813959</v>
      </c>
    </row>
    <row r="56" spans="1:30" ht="15.6" x14ac:dyDescent="0.35">
      <c r="A56" s="118" t="s">
        <v>138</v>
      </c>
      <c r="B56" s="118" t="str">
        <f t="shared" si="0"/>
        <v>True</v>
      </c>
      <c r="C56" s="118" t="s">
        <v>281</v>
      </c>
      <c r="D56" s="118" t="s">
        <v>285</v>
      </c>
      <c r="E56" s="119">
        <v>101.2</v>
      </c>
      <c r="F56" s="129">
        <v>0</v>
      </c>
      <c r="G56" s="129">
        <v>602.6</v>
      </c>
      <c r="H56" s="129">
        <v>227.6</v>
      </c>
      <c r="I56" s="129">
        <v>14.8</v>
      </c>
      <c r="J56" s="129">
        <v>10.5</v>
      </c>
      <c r="K56" s="129">
        <f t="shared" si="2"/>
        <v>227.6</v>
      </c>
      <c r="L56" s="129">
        <f t="shared" si="3"/>
        <v>14.8</v>
      </c>
      <c r="M56" s="129">
        <v>20</v>
      </c>
      <c r="N56" s="129">
        <v>533</v>
      </c>
      <c r="O56" s="129">
        <v>131</v>
      </c>
      <c r="P56" s="129">
        <v>77398</v>
      </c>
      <c r="Q56" s="129">
        <v>2917</v>
      </c>
      <c r="R56" s="129">
        <v>24.3</v>
      </c>
      <c r="S56" s="129">
        <v>4.72</v>
      </c>
      <c r="T56" s="129">
        <v>2569</v>
      </c>
      <c r="U56" s="129">
        <v>256</v>
      </c>
      <c r="V56" s="129">
        <v>2939</v>
      </c>
      <c r="W56" s="129">
        <v>402</v>
      </c>
      <c r="X56" s="129">
        <v>86.7</v>
      </c>
      <c r="Y56" s="129">
        <v>2.52</v>
      </c>
      <c r="Z56" s="129">
        <v>0.86499999999999999</v>
      </c>
      <c r="AA56" s="129">
        <v>40.9</v>
      </c>
      <c r="AB56" s="129">
        <f t="shared" si="4"/>
        <v>0.42721374045801525</v>
      </c>
    </row>
    <row r="57" spans="1:30" ht="15.6" x14ac:dyDescent="0.35">
      <c r="A57" s="118" t="s">
        <v>139</v>
      </c>
      <c r="B57" s="118" t="str">
        <f t="shared" si="0"/>
        <v>True</v>
      </c>
      <c r="C57" s="118" t="s">
        <v>281</v>
      </c>
      <c r="D57" s="118" t="s">
        <v>285</v>
      </c>
      <c r="E57" s="119">
        <v>105.8</v>
      </c>
      <c r="F57" s="129">
        <v>0</v>
      </c>
      <c r="G57" s="129">
        <v>469.2</v>
      </c>
      <c r="H57" s="129">
        <v>194</v>
      </c>
      <c r="I57" s="129">
        <v>20.6</v>
      </c>
      <c r="J57" s="129">
        <v>12.6</v>
      </c>
      <c r="K57" s="129">
        <f t="shared" si="2"/>
        <v>194</v>
      </c>
      <c r="L57" s="129">
        <f t="shared" si="3"/>
        <v>20.6</v>
      </c>
      <c r="M57" s="129">
        <v>12.7</v>
      </c>
      <c r="N57" s="129">
        <v>402.6</v>
      </c>
      <c r="O57" s="129">
        <v>135</v>
      </c>
      <c r="P57" s="129">
        <v>49090</v>
      </c>
      <c r="Q57" s="129">
        <v>2515</v>
      </c>
      <c r="R57" s="129">
        <v>19.100000000000001</v>
      </c>
      <c r="S57" s="129">
        <v>4.3099999999999996</v>
      </c>
      <c r="T57" s="129">
        <v>2093</v>
      </c>
      <c r="U57" s="129">
        <v>259</v>
      </c>
      <c r="V57" s="129">
        <v>2399</v>
      </c>
      <c r="W57" s="129">
        <v>406</v>
      </c>
      <c r="X57" s="129">
        <v>149</v>
      </c>
      <c r="Y57" s="129">
        <v>1.27</v>
      </c>
      <c r="Z57" s="129">
        <v>0.878</v>
      </c>
      <c r="AA57" s="129">
        <v>24.2</v>
      </c>
      <c r="AB57" s="129">
        <f t="shared" si="4"/>
        <v>0.37576000000000004</v>
      </c>
    </row>
    <row r="58" spans="1:30" s="122" customFormat="1" ht="15.6" x14ac:dyDescent="0.35">
      <c r="A58" s="120" t="s">
        <v>140</v>
      </c>
      <c r="B58" s="118" t="str">
        <f t="shared" si="0"/>
        <v>True</v>
      </c>
      <c r="C58" s="118" t="s">
        <v>281</v>
      </c>
      <c r="D58" s="118" t="s">
        <v>285</v>
      </c>
      <c r="E58" s="121">
        <v>109</v>
      </c>
      <c r="F58" s="130">
        <v>0</v>
      </c>
      <c r="G58" s="130">
        <v>539.5</v>
      </c>
      <c r="H58" s="130">
        <v>210.8</v>
      </c>
      <c r="I58" s="130">
        <v>18.8</v>
      </c>
      <c r="J58" s="130">
        <v>11.6</v>
      </c>
      <c r="K58" s="129">
        <f t="shared" si="2"/>
        <v>210.8</v>
      </c>
      <c r="L58" s="129">
        <f t="shared" si="3"/>
        <v>18.8</v>
      </c>
      <c r="M58" s="130">
        <v>12.7</v>
      </c>
      <c r="N58" s="130">
        <v>476.5</v>
      </c>
      <c r="O58" s="130">
        <v>139</v>
      </c>
      <c r="P58" s="130">
        <v>66822</v>
      </c>
      <c r="Q58" s="130">
        <v>2943</v>
      </c>
      <c r="R58" s="130">
        <v>21.9</v>
      </c>
      <c r="S58" s="130">
        <v>4.5999999999999996</v>
      </c>
      <c r="T58" s="130">
        <v>2477</v>
      </c>
      <c r="U58" s="130">
        <v>279</v>
      </c>
      <c r="V58" s="130">
        <v>2829</v>
      </c>
      <c r="W58" s="130">
        <v>436</v>
      </c>
      <c r="X58" s="130">
        <v>126</v>
      </c>
      <c r="Y58" s="130">
        <v>1.99</v>
      </c>
      <c r="Z58" s="130">
        <v>0.875</v>
      </c>
      <c r="AA58" s="130">
        <v>30.9</v>
      </c>
      <c r="AB58" s="130">
        <f t="shared" si="4"/>
        <v>0.39765467625899276</v>
      </c>
    </row>
    <row r="59" spans="1:30" ht="15.6" x14ac:dyDescent="0.35">
      <c r="A59" s="118" t="s">
        <v>141</v>
      </c>
      <c r="B59" s="118" t="str">
        <f t="shared" si="0"/>
        <v>True</v>
      </c>
      <c r="C59" s="118" t="s">
        <v>281</v>
      </c>
      <c r="D59" s="118" t="s">
        <v>285</v>
      </c>
      <c r="E59" s="119">
        <v>113</v>
      </c>
      <c r="F59" s="129">
        <v>0</v>
      </c>
      <c r="G59" s="129">
        <v>607.6</v>
      </c>
      <c r="H59" s="129">
        <v>228.2</v>
      </c>
      <c r="I59" s="129">
        <v>17.3</v>
      </c>
      <c r="J59" s="129">
        <v>11.1</v>
      </c>
      <c r="K59" s="129">
        <f t="shared" si="2"/>
        <v>228.2</v>
      </c>
      <c r="L59" s="129">
        <f t="shared" si="3"/>
        <v>17.3</v>
      </c>
      <c r="M59" s="129">
        <v>20</v>
      </c>
      <c r="N59" s="129">
        <v>533</v>
      </c>
      <c r="O59" s="129">
        <v>146</v>
      </c>
      <c r="P59" s="129">
        <v>88936</v>
      </c>
      <c r="Q59" s="129">
        <v>3437</v>
      </c>
      <c r="R59" s="129">
        <v>24.7</v>
      </c>
      <c r="S59" s="129">
        <v>4.8499999999999996</v>
      </c>
      <c r="T59" s="129">
        <v>2927</v>
      </c>
      <c r="U59" s="129">
        <v>301</v>
      </c>
      <c r="V59" s="129">
        <v>3339</v>
      </c>
      <c r="W59" s="129">
        <v>471</v>
      </c>
      <c r="X59" s="129">
        <v>123</v>
      </c>
      <c r="Y59" s="129">
        <v>2.99</v>
      </c>
      <c r="Z59" s="129">
        <v>0.872</v>
      </c>
      <c r="AA59" s="129">
        <v>36.4</v>
      </c>
      <c r="AB59" s="129">
        <f t="shared" si="4"/>
        <v>0.40522602739726027</v>
      </c>
    </row>
    <row r="60" spans="1:30" ht="15.6" x14ac:dyDescent="0.35">
      <c r="A60" s="118" t="s">
        <v>142</v>
      </c>
      <c r="B60" s="118" t="str">
        <f t="shared" si="0"/>
        <v>True</v>
      </c>
      <c r="C60" s="118" t="s">
        <v>281</v>
      </c>
      <c r="D60" s="118" t="s">
        <v>285</v>
      </c>
      <c r="E60" s="119">
        <v>122</v>
      </c>
      <c r="F60" s="129">
        <v>0</v>
      </c>
      <c r="G60" s="129">
        <v>544.5</v>
      </c>
      <c r="H60" s="129">
        <v>211.9</v>
      </c>
      <c r="I60" s="129">
        <v>21.3</v>
      </c>
      <c r="J60" s="129">
        <v>12.7</v>
      </c>
      <c r="K60" s="129">
        <f t="shared" si="2"/>
        <v>211.9</v>
      </c>
      <c r="L60" s="129">
        <f t="shared" si="3"/>
        <v>21.3</v>
      </c>
      <c r="M60" s="129">
        <v>12.7</v>
      </c>
      <c r="N60" s="129">
        <v>476.5</v>
      </c>
      <c r="O60" s="129">
        <v>155</v>
      </c>
      <c r="P60" s="129">
        <v>76043</v>
      </c>
      <c r="Q60" s="129">
        <v>3388</v>
      </c>
      <c r="R60" s="129">
        <v>22.1</v>
      </c>
      <c r="S60" s="129">
        <v>4.67</v>
      </c>
      <c r="T60" s="129">
        <v>2793</v>
      </c>
      <c r="U60" s="129">
        <v>320</v>
      </c>
      <c r="V60" s="129">
        <v>3196</v>
      </c>
      <c r="W60" s="129">
        <v>500</v>
      </c>
      <c r="X60" s="129">
        <v>178</v>
      </c>
      <c r="Y60" s="129">
        <v>2.3199999999999998</v>
      </c>
      <c r="Z60" s="129">
        <v>0.877</v>
      </c>
      <c r="AA60" s="129">
        <v>27.6</v>
      </c>
      <c r="AB60" s="129">
        <f t="shared" si="4"/>
        <v>0.39042258064516122</v>
      </c>
      <c r="AD60" s="123"/>
    </row>
    <row r="61" spans="1:30" ht="15.6" x14ac:dyDescent="0.35">
      <c r="A61" s="118" t="s">
        <v>143</v>
      </c>
      <c r="B61" s="118" t="str">
        <f t="shared" si="0"/>
        <v>True</v>
      </c>
      <c r="C61" s="118" t="s">
        <v>281</v>
      </c>
      <c r="D61" s="118" t="s">
        <v>285</v>
      </c>
      <c r="E61" s="119">
        <v>125.1</v>
      </c>
      <c r="F61" s="129">
        <v>0</v>
      </c>
      <c r="G61" s="129">
        <v>612.20000000000005</v>
      </c>
      <c r="H61" s="129">
        <v>229</v>
      </c>
      <c r="I61" s="129">
        <v>19.600000000000001</v>
      </c>
      <c r="J61" s="129">
        <v>11.9</v>
      </c>
      <c r="K61" s="129">
        <f t="shared" si="2"/>
        <v>229</v>
      </c>
      <c r="L61" s="129">
        <f t="shared" si="3"/>
        <v>19.600000000000001</v>
      </c>
      <c r="M61" s="129">
        <v>20</v>
      </c>
      <c r="N61" s="129">
        <v>533</v>
      </c>
      <c r="O61" s="129">
        <v>161</v>
      </c>
      <c r="P61" s="129">
        <v>100228</v>
      </c>
      <c r="Q61" s="129">
        <v>3935</v>
      </c>
      <c r="R61" s="129">
        <v>24.9</v>
      </c>
      <c r="S61" s="129">
        <v>4.9400000000000004</v>
      </c>
      <c r="T61" s="129">
        <v>3274</v>
      </c>
      <c r="U61" s="129">
        <v>344</v>
      </c>
      <c r="V61" s="129">
        <v>3734</v>
      </c>
      <c r="W61" s="129">
        <v>537</v>
      </c>
      <c r="X61" s="129">
        <v>168</v>
      </c>
      <c r="Y61" s="129">
        <v>3.45</v>
      </c>
      <c r="Z61" s="129">
        <v>0.875</v>
      </c>
      <c r="AA61" s="129">
        <v>32.9</v>
      </c>
      <c r="AB61" s="129">
        <f t="shared" si="4"/>
        <v>0.39395652173913043</v>
      </c>
    </row>
    <row r="62" spans="1:30" ht="15.6" x14ac:dyDescent="0.35">
      <c r="A62" s="118" t="s">
        <v>144</v>
      </c>
      <c r="B62" s="118" t="str">
        <f t="shared" si="0"/>
        <v>True</v>
      </c>
      <c r="C62" s="118" t="s">
        <v>281</v>
      </c>
      <c r="D62" s="118" t="s">
        <v>285</v>
      </c>
      <c r="E62" s="119">
        <v>125.2</v>
      </c>
      <c r="F62" s="129">
        <v>0</v>
      </c>
      <c r="G62" s="129">
        <v>677.9</v>
      </c>
      <c r="H62" s="129">
        <v>253</v>
      </c>
      <c r="I62" s="129">
        <v>16.2</v>
      </c>
      <c r="J62" s="129">
        <v>11.7</v>
      </c>
      <c r="K62" s="129">
        <f t="shared" si="2"/>
        <v>253</v>
      </c>
      <c r="L62" s="129">
        <f t="shared" si="3"/>
        <v>16.2</v>
      </c>
      <c r="M62" s="129">
        <v>20</v>
      </c>
      <c r="N62" s="129">
        <v>605.5</v>
      </c>
      <c r="O62" s="129">
        <v>161</v>
      </c>
      <c r="P62" s="129">
        <v>119448</v>
      </c>
      <c r="Q62" s="129">
        <v>4385</v>
      </c>
      <c r="R62" s="129">
        <v>27.2</v>
      </c>
      <c r="S62" s="129">
        <v>5.22</v>
      </c>
      <c r="T62" s="129">
        <v>3524</v>
      </c>
      <c r="U62" s="129">
        <v>347</v>
      </c>
      <c r="V62" s="129">
        <v>4040</v>
      </c>
      <c r="W62" s="129">
        <v>544</v>
      </c>
      <c r="X62" s="129">
        <v>124</v>
      </c>
      <c r="Y62" s="129">
        <v>4.8</v>
      </c>
      <c r="Z62" s="129">
        <v>0.86299999999999999</v>
      </c>
      <c r="AA62" s="129">
        <v>42.6</v>
      </c>
      <c r="AB62" s="129">
        <f t="shared" si="4"/>
        <v>0.44002173913043474</v>
      </c>
    </row>
    <row r="63" spans="1:30" ht="15.6" x14ac:dyDescent="0.35">
      <c r="A63" s="118" t="s">
        <v>145</v>
      </c>
      <c r="B63" s="118" t="str">
        <f t="shared" si="0"/>
        <v>True</v>
      </c>
      <c r="C63" s="118" t="s">
        <v>281</v>
      </c>
      <c r="D63" s="118" t="s">
        <v>285</v>
      </c>
      <c r="E63" s="119">
        <v>133.30000000000001</v>
      </c>
      <c r="F63" s="129">
        <v>0</v>
      </c>
      <c r="G63" s="129">
        <v>480.6</v>
      </c>
      <c r="H63" s="129">
        <v>196.7</v>
      </c>
      <c r="I63" s="129">
        <v>26.3</v>
      </c>
      <c r="J63" s="129">
        <v>15.3</v>
      </c>
      <c r="K63" s="129">
        <f t="shared" si="2"/>
        <v>196.7</v>
      </c>
      <c r="L63" s="129">
        <f t="shared" si="3"/>
        <v>26.3</v>
      </c>
      <c r="M63" s="129">
        <v>12.7</v>
      </c>
      <c r="N63" s="129">
        <v>402.6</v>
      </c>
      <c r="O63" s="129">
        <v>170</v>
      </c>
      <c r="P63" s="129">
        <v>64058</v>
      </c>
      <c r="Q63" s="129">
        <v>3350</v>
      </c>
      <c r="R63" s="129">
        <v>19.399999999999999</v>
      </c>
      <c r="S63" s="129">
        <v>4.43</v>
      </c>
      <c r="T63" s="129">
        <v>2666</v>
      </c>
      <c r="U63" s="129">
        <v>341</v>
      </c>
      <c r="V63" s="129">
        <v>3080</v>
      </c>
      <c r="W63" s="129">
        <v>535</v>
      </c>
      <c r="X63" s="129">
        <v>298</v>
      </c>
      <c r="Y63" s="129">
        <v>1.73</v>
      </c>
      <c r="Z63" s="129">
        <v>0.88</v>
      </c>
      <c r="AA63" s="129">
        <v>19.399999999999999</v>
      </c>
      <c r="AB63" s="129">
        <f t="shared" si="4"/>
        <v>0.36234000000000005</v>
      </c>
    </row>
    <row r="64" spans="1:30" ht="15.6" x14ac:dyDescent="0.35">
      <c r="A64" s="118" t="s">
        <v>146</v>
      </c>
      <c r="B64" s="118" t="str">
        <f t="shared" si="0"/>
        <v>True</v>
      </c>
      <c r="C64" s="118" t="s">
        <v>281</v>
      </c>
      <c r="D64" s="118" t="s">
        <v>285</v>
      </c>
      <c r="E64" s="119">
        <v>133.9</v>
      </c>
      <c r="F64" s="129">
        <v>0</v>
      </c>
      <c r="G64" s="129">
        <v>750</v>
      </c>
      <c r="H64" s="129">
        <v>264.39999999999998</v>
      </c>
      <c r="I64" s="129">
        <v>15.5</v>
      </c>
      <c r="J64" s="129">
        <v>12</v>
      </c>
      <c r="K64" s="129">
        <f t="shared" si="2"/>
        <v>264.39999999999998</v>
      </c>
      <c r="L64" s="129">
        <f t="shared" si="3"/>
        <v>15.5</v>
      </c>
      <c r="M64" s="129">
        <v>20</v>
      </c>
      <c r="N64" s="129">
        <v>679</v>
      </c>
      <c r="O64" s="129">
        <v>172</v>
      </c>
      <c r="P64" s="129">
        <v>152061</v>
      </c>
      <c r="Q64" s="129">
        <v>4790</v>
      </c>
      <c r="R64" s="129">
        <v>29.8</v>
      </c>
      <c r="S64" s="129">
        <v>5.28</v>
      </c>
      <c r="T64" s="129">
        <v>4055</v>
      </c>
      <c r="U64" s="129">
        <v>362</v>
      </c>
      <c r="V64" s="129">
        <v>4683</v>
      </c>
      <c r="W64" s="129">
        <v>571</v>
      </c>
      <c r="X64" s="129">
        <v>125</v>
      </c>
      <c r="Y64" s="129">
        <v>6.46</v>
      </c>
      <c r="Z64" s="129">
        <v>0.85499999999999998</v>
      </c>
      <c r="AA64" s="129">
        <v>48.7</v>
      </c>
      <c r="AB64" s="129">
        <f t="shared" si="4"/>
        <v>0.47372093023255812</v>
      </c>
    </row>
    <row r="65" spans="1:28" ht="15.6" x14ac:dyDescent="0.35">
      <c r="A65" s="118" t="s">
        <v>147</v>
      </c>
      <c r="B65" s="118" t="str">
        <f t="shared" si="0"/>
        <v>True</v>
      </c>
      <c r="C65" s="118" t="s">
        <v>281</v>
      </c>
      <c r="D65" s="118" t="s">
        <v>285</v>
      </c>
      <c r="E65" s="119">
        <v>138.30000000000001</v>
      </c>
      <c r="F65" s="129">
        <v>0</v>
      </c>
      <c r="G65" s="129">
        <v>549.1</v>
      </c>
      <c r="H65" s="129">
        <v>213.9</v>
      </c>
      <c r="I65" s="129">
        <v>23.6</v>
      </c>
      <c r="J65" s="129">
        <v>14.7</v>
      </c>
      <c r="K65" s="129">
        <f t="shared" si="2"/>
        <v>213.9</v>
      </c>
      <c r="L65" s="129">
        <f t="shared" si="3"/>
        <v>23.6</v>
      </c>
      <c r="M65" s="129">
        <v>12.7</v>
      </c>
      <c r="N65" s="129">
        <v>476.5</v>
      </c>
      <c r="O65" s="129">
        <v>176</v>
      </c>
      <c r="P65" s="129">
        <v>86088</v>
      </c>
      <c r="Q65" s="129">
        <v>3864</v>
      </c>
      <c r="R65" s="129">
        <v>22.1</v>
      </c>
      <c r="S65" s="129">
        <v>4.68</v>
      </c>
      <c r="T65" s="129">
        <v>3136</v>
      </c>
      <c r="U65" s="129">
        <v>361</v>
      </c>
      <c r="V65" s="129">
        <v>3613</v>
      </c>
      <c r="W65" s="129">
        <v>568</v>
      </c>
      <c r="X65" s="129">
        <v>250</v>
      </c>
      <c r="Y65" s="129">
        <v>2.67</v>
      </c>
      <c r="Z65" s="129">
        <v>0.873</v>
      </c>
      <c r="AA65" s="129">
        <v>25</v>
      </c>
      <c r="AB65" s="129">
        <f t="shared" si="4"/>
        <v>0.39798579545454543</v>
      </c>
    </row>
    <row r="66" spans="1:28" ht="15.6" x14ac:dyDescent="0.35">
      <c r="A66" s="118" t="s">
        <v>148</v>
      </c>
      <c r="B66" s="118" t="str">
        <f t="shared" si="0"/>
        <v>True</v>
      </c>
      <c r="C66" s="118" t="s">
        <v>281</v>
      </c>
      <c r="D66" s="118" t="s">
        <v>285</v>
      </c>
      <c r="E66" s="119">
        <v>139.9</v>
      </c>
      <c r="F66" s="129">
        <v>0</v>
      </c>
      <c r="G66" s="129">
        <v>617.20000000000005</v>
      </c>
      <c r="H66" s="129">
        <v>230.2</v>
      </c>
      <c r="I66" s="129">
        <v>22.1</v>
      </c>
      <c r="J66" s="129">
        <v>13.1</v>
      </c>
      <c r="K66" s="129">
        <f t="shared" si="2"/>
        <v>230.2</v>
      </c>
      <c r="L66" s="129">
        <f t="shared" si="3"/>
        <v>22.1</v>
      </c>
      <c r="M66" s="129">
        <v>20</v>
      </c>
      <c r="N66" s="129">
        <v>533</v>
      </c>
      <c r="O66" s="129">
        <v>180</v>
      </c>
      <c r="P66" s="129">
        <v>113395</v>
      </c>
      <c r="Q66" s="129">
        <v>4509</v>
      </c>
      <c r="R66" s="129">
        <v>25.1</v>
      </c>
      <c r="S66" s="129">
        <v>5</v>
      </c>
      <c r="T66" s="129">
        <v>3674</v>
      </c>
      <c r="U66" s="129">
        <v>392</v>
      </c>
      <c r="V66" s="129">
        <v>4200</v>
      </c>
      <c r="W66" s="129">
        <v>614</v>
      </c>
      <c r="X66" s="129">
        <v>233</v>
      </c>
      <c r="Y66" s="129">
        <v>3.99</v>
      </c>
      <c r="Z66" s="129">
        <v>0.876</v>
      </c>
      <c r="AA66" s="129">
        <v>29.6</v>
      </c>
      <c r="AB66" s="129">
        <f t="shared" ref="AB66:AB97" si="5">(N66*J66)/(O66*10^2)</f>
        <v>0.38790555555555556</v>
      </c>
    </row>
    <row r="67" spans="1:28" ht="15.6" x14ac:dyDescent="0.35">
      <c r="A67" s="118" t="s">
        <v>149</v>
      </c>
      <c r="B67" s="118" t="str">
        <f t="shared" ref="B67:B130" si="6">PROPER(TRUE)</f>
        <v>True</v>
      </c>
      <c r="C67" s="118" t="s">
        <v>281</v>
      </c>
      <c r="D67" s="118" t="s">
        <v>285</v>
      </c>
      <c r="E67" s="119">
        <v>140.1</v>
      </c>
      <c r="F67" s="129">
        <v>0</v>
      </c>
      <c r="G67" s="129">
        <v>683.5</v>
      </c>
      <c r="H67" s="129">
        <v>253.7</v>
      </c>
      <c r="I67" s="129">
        <v>19</v>
      </c>
      <c r="J67" s="129">
        <v>12.4</v>
      </c>
      <c r="K67" s="129">
        <f t="shared" ref="K67:K130" si="7">H67</f>
        <v>253.7</v>
      </c>
      <c r="L67" s="129">
        <f t="shared" ref="L67:L130" si="8">I67</f>
        <v>19</v>
      </c>
      <c r="M67" s="129">
        <v>20</v>
      </c>
      <c r="N67" s="129">
        <v>605.5</v>
      </c>
      <c r="O67" s="129">
        <v>180</v>
      </c>
      <c r="P67" s="129">
        <v>137723</v>
      </c>
      <c r="Q67" s="129">
        <v>5186</v>
      </c>
      <c r="R67" s="129">
        <v>27.7</v>
      </c>
      <c r="S67" s="129">
        <v>5.37</v>
      </c>
      <c r="T67" s="129">
        <v>4030</v>
      </c>
      <c r="U67" s="129">
        <v>409</v>
      </c>
      <c r="V67" s="129">
        <v>4604</v>
      </c>
      <c r="W67" s="129">
        <v>640</v>
      </c>
      <c r="X67" s="129">
        <v>179</v>
      </c>
      <c r="Y67" s="129">
        <v>5.72</v>
      </c>
      <c r="Z67" s="129">
        <v>0.86899999999999999</v>
      </c>
      <c r="AA67" s="129">
        <v>37.700000000000003</v>
      </c>
      <c r="AB67" s="129">
        <f t="shared" si="5"/>
        <v>0.41712222222222223</v>
      </c>
    </row>
    <row r="68" spans="1:28" ht="15.6" x14ac:dyDescent="0.35">
      <c r="A68" s="118" t="s">
        <v>150</v>
      </c>
      <c r="B68" s="118" t="str">
        <f t="shared" si="6"/>
        <v>True</v>
      </c>
      <c r="C68" s="118" t="s">
        <v>281</v>
      </c>
      <c r="D68" s="118" t="s">
        <v>285</v>
      </c>
      <c r="E68" s="119">
        <v>146.9</v>
      </c>
      <c r="F68" s="129">
        <v>0</v>
      </c>
      <c r="G68" s="129">
        <v>754</v>
      </c>
      <c r="H68" s="129">
        <v>265.2</v>
      </c>
      <c r="I68" s="129">
        <v>17.5</v>
      </c>
      <c r="J68" s="129">
        <v>12.8</v>
      </c>
      <c r="K68" s="129">
        <f t="shared" si="7"/>
        <v>265.2</v>
      </c>
      <c r="L68" s="129">
        <f t="shared" si="8"/>
        <v>17.5</v>
      </c>
      <c r="M68" s="129">
        <v>20</v>
      </c>
      <c r="N68" s="129">
        <v>679</v>
      </c>
      <c r="O68" s="129">
        <v>188</v>
      </c>
      <c r="P68" s="129">
        <v>169871</v>
      </c>
      <c r="Q68" s="129">
        <v>5457</v>
      </c>
      <c r="R68" s="129">
        <v>30</v>
      </c>
      <c r="S68" s="129">
        <v>5.38</v>
      </c>
      <c r="T68" s="129">
        <v>4506</v>
      </c>
      <c r="U68" s="129">
        <v>412</v>
      </c>
      <c r="V68" s="129">
        <v>5195</v>
      </c>
      <c r="W68" s="129">
        <v>648</v>
      </c>
      <c r="X68" s="129">
        <v>166</v>
      </c>
      <c r="Y68" s="129">
        <v>7.4</v>
      </c>
      <c r="Z68" s="129">
        <v>0.85899999999999999</v>
      </c>
      <c r="AA68" s="129">
        <v>44.4</v>
      </c>
      <c r="AB68" s="129">
        <f t="shared" si="5"/>
        <v>0.46229787234042558</v>
      </c>
    </row>
    <row r="69" spans="1:28" ht="15.6" x14ac:dyDescent="0.35">
      <c r="A69" s="118" t="s">
        <v>151</v>
      </c>
      <c r="B69" s="118" t="str">
        <f t="shared" si="6"/>
        <v>True</v>
      </c>
      <c r="C69" s="118" t="s">
        <v>281</v>
      </c>
      <c r="D69" s="118" t="s">
        <v>285</v>
      </c>
      <c r="E69" s="119">
        <v>149.19999999999999</v>
      </c>
      <c r="F69" s="129">
        <v>0</v>
      </c>
      <c r="G69" s="129">
        <v>612.4</v>
      </c>
      <c r="H69" s="129">
        <v>304.8</v>
      </c>
      <c r="I69" s="129">
        <v>19.7</v>
      </c>
      <c r="J69" s="129">
        <v>11.8</v>
      </c>
      <c r="K69" s="129">
        <f t="shared" si="7"/>
        <v>304.8</v>
      </c>
      <c r="L69" s="129">
        <f t="shared" si="8"/>
        <v>19.7</v>
      </c>
      <c r="M69" s="129">
        <v>20</v>
      </c>
      <c r="N69" s="129">
        <v>533</v>
      </c>
      <c r="O69" s="129">
        <v>191</v>
      </c>
      <c r="P69" s="129">
        <v>126738</v>
      </c>
      <c r="Q69" s="129">
        <v>9309</v>
      </c>
      <c r="R69" s="129">
        <v>25.8</v>
      </c>
      <c r="S69" s="129">
        <v>6.98</v>
      </c>
      <c r="T69" s="129">
        <v>4139</v>
      </c>
      <c r="U69" s="129">
        <v>611</v>
      </c>
      <c r="V69" s="129">
        <v>4625</v>
      </c>
      <c r="W69" s="129">
        <v>938</v>
      </c>
      <c r="X69" s="129">
        <v>208</v>
      </c>
      <c r="Y69" s="129">
        <v>8.18</v>
      </c>
      <c r="Z69" s="129">
        <v>0.88700000000000001</v>
      </c>
      <c r="AA69" s="129">
        <v>32.200000000000003</v>
      </c>
      <c r="AB69" s="129">
        <f t="shared" si="5"/>
        <v>0.3292879581151833</v>
      </c>
    </row>
    <row r="70" spans="1:28" ht="15.6" x14ac:dyDescent="0.35">
      <c r="A70" s="118" t="s">
        <v>152</v>
      </c>
      <c r="B70" s="118" t="str">
        <f t="shared" si="6"/>
        <v>True</v>
      </c>
      <c r="C70" s="118" t="s">
        <v>281</v>
      </c>
      <c r="D70" s="118" t="s">
        <v>285</v>
      </c>
      <c r="E70" s="119">
        <v>150.6</v>
      </c>
      <c r="F70" s="129">
        <v>0</v>
      </c>
      <c r="G70" s="129">
        <v>542.5</v>
      </c>
      <c r="H70" s="129">
        <v>312</v>
      </c>
      <c r="I70" s="129">
        <v>20.3</v>
      </c>
      <c r="J70" s="129">
        <v>12.7</v>
      </c>
      <c r="K70" s="129">
        <f t="shared" si="7"/>
        <v>312</v>
      </c>
      <c r="L70" s="129">
        <f t="shared" si="8"/>
        <v>20.3</v>
      </c>
      <c r="M70" s="129">
        <v>12.7</v>
      </c>
      <c r="N70" s="129">
        <v>476.5</v>
      </c>
      <c r="O70" s="129">
        <v>192</v>
      </c>
      <c r="P70" s="129">
        <v>100633</v>
      </c>
      <c r="Q70" s="129">
        <v>10285</v>
      </c>
      <c r="R70" s="129">
        <v>22.9</v>
      </c>
      <c r="S70" s="129">
        <v>7.32</v>
      </c>
      <c r="T70" s="129">
        <v>3710</v>
      </c>
      <c r="U70" s="129">
        <v>659</v>
      </c>
      <c r="V70" s="129">
        <v>4142</v>
      </c>
      <c r="W70" s="129">
        <v>1009</v>
      </c>
      <c r="X70" s="129">
        <v>216</v>
      </c>
      <c r="Y70" s="129">
        <v>7.01</v>
      </c>
      <c r="Z70" s="129">
        <v>0.88500000000000001</v>
      </c>
      <c r="AA70" s="129">
        <v>27.8</v>
      </c>
      <c r="AB70" s="129">
        <f t="shared" si="5"/>
        <v>0.31518489583333331</v>
      </c>
    </row>
    <row r="71" spans="1:28" ht="15.6" x14ac:dyDescent="0.35">
      <c r="A71" s="118" t="s">
        <v>153</v>
      </c>
      <c r="B71" s="118" t="str">
        <f t="shared" si="6"/>
        <v>True</v>
      </c>
      <c r="C71" s="118" t="s">
        <v>281</v>
      </c>
      <c r="D71" s="118" t="s">
        <v>285</v>
      </c>
      <c r="E71" s="119">
        <v>152.4</v>
      </c>
      <c r="F71" s="129">
        <v>0</v>
      </c>
      <c r="G71" s="129">
        <v>687.5</v>
      </c>
      <c r="H71" s="129">
        <v>254.5</v>
      </c>
      <c r="I71" s="129">
        <v>21</v>
      </c>
      <c r="J71" s="129">
        <v>13.2</v>
      </c>
      <c r="K71" s="129">
        <f t="shared" si="7"/>
        <v>254.5</v>
      </c>
      <c r="L71" s="129">
        <f t="shared" si="8"/>
        <v>21</v>
      </c>
      <c r="M71" s="129">
        <v>20</v>
      </c>
      <c r="N71" s="129">
        <v>605.5</v>
      </c>
      <c r="O71" s="129">
        <v>196</v>
      </c>
      <c r="P71" s="129">
        <v>151811</v>
      </c>
      <c r="Q71" s="129">
        <v>5786</v>
      </c>
      <c r="R71" s="129">
        <v>27.9</v>
      </c>
      <c r="S71" s="129">
        <v>5.44</v>
      </c>
      <c r="T71" s="129">
        <v>4416</v>
      </c>
      <c r="U71" s="129">
        <v>455</v>
      </c>
      <c r="V71" s="129">
        <v>5047</v>
      </c>
      <c r="W71" s="129">
        <v>712</v>
      </c>
      <c r="X71" s="129">
        <v>231</v>
      </c>
      <c r="Y71" s="129">
        <v>6.43</v>
      </c>
      <c r="Z71" s="129">
        <v>0.872</v>
      </c>
      <c r="AA71" s="129">
        <v>34.700000000000003</v>
      </c>
      <c r="AB71" s="129">
        <f t="shared" si="5"/>
        <v>0.40778571428571425</v>
      </c>
    </row>
    <row r="72" spans="1:28" ht="15.6" x14ac:dyDescent="0.35">
      <c r="A72" s="118" t="s">
        <v>154</v>
      </c>
      <c r="B72" s="118" t="str">
        <f t="shared" si="6"/>
        <v>True</v>
      </c>
      <c r="C72" s="118" t="s">
        <v>281</v>
      </c>
      <c r="D72" s="118" t="s">
        <v>285</v>
      </c>
      <c r="E72" s="119">
        <v>161.4</v>
      </c>
      <c r="F72" s="129">
        <v>0</v>
      </c>
      <c r="G72" s="129">
        <v>492</v>
      </c>
      <c r="H72" s="129">
        <v>199.4</v>
      </c>
      <c r="I72" s="129">
        <v>32</v>
      </c>
      <c r="J72" s="129">
        <v>18</v>
      </c>
      <c r="K72" s="129">
        <f t="shared" si="7"/>
        <v>199.4</v>
      </c>
      <c r="L72" s="129">
        <f t="shared" si="8"/>
        <v>32</v>
      </c>
      <c r="M72" s="129">
        <v>12.7</v>
      </c>
      <c r="N72" s="129">
        <v>402.6</v>
      </c>
      <c r="O72" s="129">
        <v>206</v>
      </c>
      <c r="P72" s="129">
        <v>79996</v>
      </c>
      <c r="Q72" s="129">
        <v>4251</v>
      </c>
      <c r="R72" s="129">
        <v>19.7</v>
      </c>
      <c r="S72" s="129">
        <v>4.54</v>
      </c>
      <c r="T72" s="129">
        <v>3252</v>
      </c>
      <c r="U72" s="129">
        <v>426</v>
      </c>
      <c r="V72" s="129">
        <v>3789</v>
      </c>
      <c r="W72" s="129">
        <v>672</v>
      </c>
      <c r="X72" s="129">
        <v>524</v>
      </c>
      <c r="Y72" s="129">
        <v>2.25</v>
      </c>
      <c r="Z72" s="129">
        <v>0.88200000000000001</v>
      </c>
      <c r="AA72" s="129">
        <v>16.3</v>
      </c>
      <c r="AB72" s="129">
        <f t="shared" si="5"/>
        <v>0.35178640776699033</v>
      </c>
    </row>
    <row r="73" spans="1:28" ht="15.6" x14ac:dyDescent="0.35">
      <c r="A73" s="118" t="s">
        <v>155</v>
      </c>
      <c r="B73" s="118" t="str">
        <f t="shared" si="6"/>
        <v>True</v>
      </c>
      <c r="C73" s="118" t="s">
        <v>281</v>
      </c>
      <c r="D73" s="118" t="s">
        <v>285</v>
      </c>
      <c r="E73" s="119">
        <v>170.2</v>
      </c>
      <c r="F73" s="129">
        <v>0</v>
      </c>
      <c r="G73" s="129">
        <v>692.9</v>
      </c>
      <c r="H73" s="129">
        <v>255.8</v>
      </c>
      <c r="I73" s="129">
        <v>23.7</v>
      </c>
      <c r="J73" s="129">
        <v>14.5</v>
      </c>
      <c r="K73" s="129">
        <f t="shared" si="7"/>
        <v>255.8</v>
      </c>
      <c r="L73" s="129">
        <f t="shared" si="8"/>
        <v>23.7</v>
      </c>
      <c r="M73" s="129">
        <v>20</v>
      </c>
      <c r="N73" s="129">
        <v>605.5</v>
      </c>
      <c r="O73" s="129">
        <v>218</v>
      </c>
      <c r="P73" s="129">
        <v>171782</v>
      </c>
      <c r="Q73" s="129">
        <v>6633</v>
      </c>
      <c r="R73" s="129">
        <v>28.1</v>
      </c>
      <c r="S73" s="129">
        <v>5.51</v>
      </c>
      <c r="T73" s="129">
        <v>4958</v>
      </c>
      <c r="U73" s="129">
        <v>519</v>
      </c>
      <c r="V73" s="129">
        <v>5677</v>
      </c>
      <c r="W73" s="129">
        <v>813</v>
      </c>
      <c r="X73" s="129">
        <v>322</v>
      </c>
      <c r="Y73" s="129">
        <v>7.43</v>
      </c>
      <c r="Z73" s="129">
        <v>0.873</v>
      </c>
      <c r="AA73" s="129">
        <v>31.2</v>
      </c>
      <c r="AB73" s="129">
        <f t="shared" si="5"/>
        <v>0.4027408256880734</v>
      </c>
    </row>
    <row r="74" spans="1:28" ht="15.6" x14ac:dyDescent="0.35">
      <c r="A74" s="118" t="s">
        <v>156</v>
      </c>
      <c r="B74" s="118" t="str">
        <f t="shared" si="6"/>
        <v>True</v>
      </c>
      <c r="C74" s="118" t="s">
        <v>281</v>
      </c>
      <c r="D74" s="118" t="s">
        <v>285</v>
      </c>
      <c r="E74" s="119">
        <v>173</v>
      </c>
      <c r="F74" s="129">
        <v>0</v>
      </c>
      <c r="G74" s="129">
        <v>762.2</v>
      </c>
      <c r="H74" s="129">
        <v>266.7</v>
      </c>
      <c r="I74" s="129">
        <v>21.6</v>
      </c>
      <c r="J74" s="129">
        <v>14.3</v>
      </c>
      <c r="K74" s="129">
        <f t="shared" si="7"/>
        <v>266.7</v>
      </c>
      <c r="L74" s="129">
        <f t="shared" si="8"/>
        <v>21.6</v>
      </c>
      <c r="M74" s="129">
        <v>20</v>
      </c>
      <c r="N74" s="129">
        <v>679</v>
      </c>
      <c r="O74" s="129">
        <v>221</v>
      </c>
      <c r="P74" s="129">
        <v>206651</v>
      </c>
      <c r="Q74" s="129">
        <v>6852</v>
      </c>
      <c r="R74" s="129">
        <v>30.5</v>
      </c>
      <c r="S74" s="129">
        <v>5.56</v>
      </c>
      <c r="T74" s="129">
        <v>5422</v>
      </c>
      <c r="U74" s="129">
        <v>514</v>
      </c>
      <c r="V74" s="129">
        <v>6237</v>
      </c>
      <c r="W74" s="129">
        <v>809</v>
      </c>
      <c r="X74" s="129">
        <v>277</v>
      </c>
      <c r="Y74" s="129">
        <v>9.4</v>
      </c>
      <c r="Z74" s="129">
        <v>0.86499999999999999</v>
      </c>
      <c r="AA74" s="129">
        <v>37.5</v>
      </c>
      <c r="AB74" s="129">
        <f t="shared" si="5"/>
        <v>0.43935294117647061</v>
      </c>
    </row>
    <row r="75" spans="1:28" ht="15.6" x14ac:dyDescent="0.35">
      <c r="A75" s="118" t="s">
        <v>157</v>
      </c>
      <c r="B75" s="118" t="str">
        <f t="shared" si="6"/>
        <v>True</v>
      </c>
      <c r="C75" s="118" t="s">
        <v>281</v>
      </c>
      <c r="D75" s="118" t="s">
        <v>285</v>
      </c>
      <c r="E75" s="119">
        <v>175.9</v>
      </c>
      <c r="F75" s="129">
        <v>0</v>
      </c>
      <c r="G75" s="129">
        <v>834.9</v>
      </c>
      <c r="H75" s="129">
        <v>291.7</v>
      </c>
      <c r="I75" s="129">
        <v>18.8</v>
      </c>
      <c r="J75" s="129">
        <v>14</v>
      </c>
      <c r="K75" s="129">
        <f t="shared" si="7"/>
        <v>291.7</v>
      </c>
      <c r="L75" s="129">
        <f t="shared" si="8"/>
        <v>18.8</v>
      </c>
      <c r="M75" s="129">
        <v>20</v>
      </c>
      <c r="N75" s="129">
        <v>757.3</v>
      </c>
      <c r="O75" s="129">
        <v>225</v>
      </c>
      <c r="P75" s="129">
        <v>247120</v>
      </c>
      <c r="Q75" s="129">
        <v>7800</v>
      </c>
      <c r="R75" s="129">
        <v>33.200000000000003</v>
      </c>
      <c r="S75" s="129">
        <v>5.89</v>
      </c>
      <c r="T75" s="129">
        <v>5920</v>
      </c>
      <c r="U75" s="129">
        <v>535</v>
      </c>
      <c r="V75" s="129">
        <v>6836</v>
      </c>
      <c r="W75" s="129">
        <v>843</v>
      </c>
      <c r="X75" s="129">
        <v>227</v>
      </c>
      <c r="Y75" s="129">
        <v>13</v>
      </c>
      <c r="Z75" s="129">
        <v>0.85699999999999998</v>
      </c>
      <c r="AA75" s="129">
        <v>46</v>
      </c>
      <c r="AB75" s="129">
        <f t="shared" si="5"/>
        <v>0.47120888888888884</v>
      </c>
    </row>
    <row r="76" spans="1:28" ht="15.6" x14ac:dyDescent="0.35">
      <c r="A76" s="118" t="s">
        <v>158</v>
      </c>
      <c r="B76" s="118" t="str">
        <f t="shared" si="6"/>
        <v>True</v>
      </c>
      <c r="C76" s="118" t="s">
        <v>281</v>
      </c>
      <c r="D76" s="118" t="s">
        <v>285</v>
      </c>
      <c r="E76" s="119">
        <v>179</v>
      </c>
      <c r="F76" s="129">
        <v>0</v>
      </c>
      <c r="G76" s="129">
        <v>620.20000000000005</v>
      </c>
      <c r="H76" s="129">
        <v>307.10000000000002</v>
      </c>
      <c r="I76" s="129">
        <v>23.6</v>
      </c>
      <c r="J76" s="129">
        <v>14.1</v>
      </c>
      <c r="K76" s="129">
        <f t="shared" si="7"/>
        <v>307.10000000000002</v>
      </c>
      <c r="L76" s="129">
        <f t="shared" si="8"/>
        <v>23.6</v>
      </c>
      <c r="M76" s="129">
        <v>20</v>
      </c>
      <c r="N76" s="129">
        <v>533</v>
      </c>
      <c r="O76" s="129">
        <v>229</v>
      </c>
      <c r="P76" s="129">
        <v>153886</v>
      </c>
      <c r="Q76" s="129">
        <v>11410</v>
      </c>
      <c r="R76" s="129">
        <v>25.9</v>
      </c>
      <c r="S76" s="129">
        <v>7.06</v>
      </c>
      <c r="T76" s="129">
        <v>4962</v>
      </c>
      <c r="U76" s="129">
        <v>743</v>
      </c>
      <c r="V76" s="129">
        <v>5578</v>
      </c>
      <c r="W76" s="129">
        <v>1145</v>
      </c>
      <c r="X76" s="129">
        <v>351</v>
      </c>
      <c r="Y76" s="129">
        <v>10.199999999999999</v>
      </c>
      <c r="Z76" s="129">
        <v>0.88600000000000001</v>
      </c>
      <c r="AA76" s="129">
        <v>27.3</v>
      </c>
      <c r="AB76" s="129">
        <f t="shared" si="5"/>
        <v>0.32817903930131004</v>
      </c>
    </row>
    <row r="77" spans="1:28" ht="15.6" x14ac:dyDescent="0.35">
      <c r="A77" s="118" t="s">
        <v>159</v>
      </c>
      <c r="B77" s="118" t="str">
        <f t="shared" si="6"/>
        <v>True</v>
      </c>
      <c r="C77" s="118" t="s">
        <v>281</v>
      </c>
      <c r="D77" s="118" t="s">
        <v>285</v>
      </c>
      <c r="E77" s="119">
        <v>181.5</v>
      </c>
      <c r="F77" s="129">
        <v>0</v>
      </c>
      <c r="G77" s="129">
        <v>550.70000000000005</v>
      </c>
      <c r="H77" s="129">
        <v>314.5</v>
      </c>
      <c r="I77" s="129">
        <v>24.4</v>
      </c>
      <c r="J77" s="129">
        <v>15.2</v>
      </c>
      <c r="K77" s="129">
        <f t="shared" si="7"/>
        <v>314.5</v>
      </c>
      <c r="L77" s="129">
        <f t="shared" si="8"/>
        <v>24.4</v>
      </c>
      <c r="M77" s="129">
        <v>12.7</v>
      </c>
      <c r="N77" s="129">
        <v>476.5</v>
      </c>
      <c r="O77" s="129">
        <v>231</v>
      </c>
      <c r="P77" s="129">
        <v>123222</v>
      </c>
      <c r="Q77" s="129">
        <v>12667</v>
      </c>
      <c r="R77" s="129">
        <v>23.1</v>
      </c>
      <c r="S77" s="129">
        <v>7.4</v>
      </c>
      <c r="T77" s="129">
        <v>4475</v>
      </c>
      <c r="U77" s="129">
        <v>806</v>
      </c>
      <c r="V77" s="129">
        <v>5030</v>
      </c>
      <c r="W77" s="129">
        <v>1237</v>
      </c>
      <c r="X77" s="129">
        <v>373</v>
      </c>
      <c r="Y77" s="129">
        <v>8.77</v>
      </c>
      <c r="Z77" s="129">
        <v>0.88500000000000001</v>
      </c>
      <c r="AA77" s="129">
        <v>23.4</v>
      </c>
      <c r="AB77" s="129">
        <f t="shared" si="5"/>
        <v>0.31354112554112551</v>
      </c>
    </row>
    <row r="78" spans="1:28" ht="15.6" x14ac:dyDescent="0.35">
      <c r="A78" s="118" t="s">
        <v>160</v>
      </c>
      <c r="B78" s="118" t="str">
        <f t="shared" si="6"/>
        <v>True</v>
      </c>
      <c r="C78" s="118" t="s">
        <v>281</v>
      </c>
      <c r="D78" s="118" t="s">
        <v>285</v>
      </c>
      <c r="E78" s="119">
        <v>193.8</v>
      </c>
      <c r="F78" s="129">
        <v>0</v>
      </c>
      <c r="G78" s="129">
        <v>840.7</v>
      </c>
      <c r="H78" s="129">
        <v>292.39999999999998</v>
      </c>
      <c r="I78" s="129">
        <v>21.7</v>
      </c>
      <c r="J78" s="129">
        <v>14.7</v>
      </c>
      <c r="K78" s="129">
        <f t="shared" si="7"/>
        <v>292.39999999999998</v>
      </c>
      <c r="L78" s="129">
        <f t="shared" si="8"/>
        <v>21.7</v>
      </c>
      <c r="M78" s="129">
        <v>20</v>
      </c>
      <c r="N78" s="129">
        <v>757.3</v>
      </c>
      <c r="O78" s="129">
        <v>248</v>
      </c>
      <c r="P78" s="129">
        <v>280274</v>
      </c>
      <c r="Q78" s="129">
        <v>9068</v>
      </c>
      <c r="R78" s="129">
        <v>33.6</v>
      </c>
      <c r="S78" s="129">
        <v>6.05</v>
      </c>
      <c r="T78" s="129">
        <v>6668</v>
      </c>
      <c r="U78" s="129">
        <v>620</v>
      </c>
      <c r="V78" s="129">
        <v>7668</v>
      </c>
      <c r="W78" s="129">
        <v>974</v>
      </c>
      <c r="X78" s="129">
        <v>312</v>
      </c>
      <c r="Y78" s="129">
        <v>15.2</v>
      </c>
      <c r="Z78" s="129">
        <v>0.86299999999999999</v>
      </c>
      <c r="AA78" s="129">
        <v>41.3</v>
      </c>
      <c r="AB78" s="129">
        <f t="shared" si="5"/>
        <v>0.44888346774193544</v>
      </c>
    </row>
    <row r="79" spans="1:28" ht="15.6" x14ac:dyDescent="0.35">
      <c r="A79" s="118" t="s">
        <v>161</v>
      </c>
      <c r="B79" s="118" t="str">
        <f t="shared" si="6"/>
        <v>True</v>
      </c>
      <c r="C79" s="118" t="s">
        <v>281</v>
      </c>
      <c r="D79" s="118" t="s">
        <v>285</v>
      </c>
      <c r="E79" s="119">
        <v>196.8</v>
      </c>
      <c r="F79" s="129">
        <v>0</v>
      </c>
      <c r="G79" s="129">
        <v>769.8</v>
      </c>
      <c r="H79" s="129">
        <v>268</v>
      </c>
      <c r="I79" s="129">
        <v>25.4</v>
      </c>
      <c r="J79" s="129">
        <v>15.6</v>
      </c>
      <c r="K79" s="129">
        <f t="shared" si="7"/>
        <v>268</v>
      </c>
      <c r="L79" s="129">
        <f t="shared" si="8"/>
        <v>25.4</v>
      </c>
      <c r="M79" s="129">
        <v>20</v>
      </c>
      <c r="N79" s="129">
        <v>679</v>
      </c>
      <c r="O79" s="129">
        <v>252</v>
      </c>
      <c r="P79" s="129">
        <v>241326</v>
      </c>
      <c r="Q79" s="129">
        <v>8177</v>
      </c>
      <c r="R79" s="129">
        <v>31</v>
      </c>
      <c r="S79" s="129">
        <v>5.7</v>
      </c>
      <c r="T79" s="129">
        <v>6270</v>
      </c>
      <c r="U79" s="129">
        <v>610</v>
      </c>
      <c r="V79" s="129">
        <v>7206</v>
      </c>
      <c r="W79" s="129">
        <v>960</v>
      </c>
      <c r="X79" s="129">
        <v>417</v>
      </c>
      <c r="Y79" s="129">
        <v>11.3</v>
      </c>
      <c r="Z79" s="129">
        <v>0.86899999999999999</v>
      </c>
      <c r="AA79" s="129">
        <v>32.799999999999997</v>
      </c>
      <c r="AB79" s="129">
        <f t="shared" si="5"/>
        <v>0.42033333333333334</v>
      </c>
    </row>
    <row r="80" spans="1:28" ht="15.6" x14ac:dyDescent="0.35">
      <c r="A80" s="118" t="s">
        <v>162</v>
      </c>
      <c r="B80" s="118" t="str">
        <f t="shared" si="6"/>
        <v>True</v>
      </c>
      <c r="C80" s="118" t="s">
        <v>281</v>
      </c>
      <c r="D80" s="118" t="s">
        <v>285</v>
      </c>
      <c r="E80" s="119">
        <v>200.9</v>
      </c>
      <c r="F80" s="129">
        <v>0</v>
      </c>
      <c r="G80" s="129">
        <v>903</v>
      </c>
      <c r="H80" s="129">
        <v>303.3</v>
      </c>
      <c r="I80" s="129">
        <v>20.2</v>
      </c>
      <c r="J80" s="129">
        <v>15.1</v>
      </c>
      <c r="K80" s="129">
        <f t="shared" si="7"/>
        <v>303.3</v>
      </c>
      <c r="L80" s="129">
        <f t="shared" si="8"/>
        <v>20.2</v>
      </c>
      <c r="M80" s="129">
        <v>19.100000000000001</v>
      </c>
      <c r="N80" s="129">
        <v>824.4</v>
      </c>
      <c r="O80" s="129">
        <v>256</v>
      </c>
      <c r="P80" s="129">
        <v>325254</v>
      </c>
      <c r="Q80" s="129">
        <v>9423</v>
      </c>
      <c r="R80" s="129">
        <v>35.700000000000003</v>
      </c>
      <c r="S80" s="129">
        <v>6.07</v>
      </c>
      <c r="T80" s="129">
        <v>7204</v>
      </c>
      <c r="U80" s="129">
        <v>621</v>
      </c>
      <c r="V80" s="129">
        <v>8352</v>
      </c>
      <c r="W80" s="129">
        <v>982</v>
      </c>
      <c r="X80" s="129">
        <v>291</v>
      </c>
      <c r="Y80" s="129">
        <v>18.399999999999999</v>
      </c>
      <c r="Z80" s="129">
        <v>0.85399999999999998</v>
      </c>
      <c r="AA80" s="129">
        <v>46.8</v>
      </c>
      <c r="AB80" s="129">
        <f t="shared" si="5"/>
        <v>0.48626718749999998</v>
      </c>
    </row>
    <row r="81" spans="1:28" ht="15.6" x14ac:dyDescent="0.35">
      <c r="A81" s="118" t="s">
        <v>163</v>
      </c>
      <c r="B81" s="118" t="str">
        <f t="shared" si="6"/>
        <v>True</v>
      </c>
      <c r="C81" s="118" t="s">
        <v>281</v>
      </c>
      <c r="D81" s="118" t="s">
        <v>285</v>
      </c>
      <c r="E81" s="119">
        <v>218.7</v>
      </c>
      <c r="F81" s="129">
        <v>0</v>
      </c>
      <c r="G81" s="129">
        <v>560.29999999999995</v>
      </c>
      <c r="H81" s="129">
        <v>317.39999999999998</v>
      </c>
      <c r="I81" s="129">
        <v>29.2</v>
      </c>
      <c r="J81" s="129">
        <v>18.3</v>
      </c>
      <c r="K81" s="129">
        <f t="shared" si="7"/>
        <v>317.39999999999998</v>
      </c>
      <c r="L81" s="129">
        <f t="shared" si="8"/>
        <v>29.2</v>
      </c>
      <c r="M81" s="129">
        <v>12.7</v>
      </c>
      <c r="N81" s="129">
        <v>476.5</v>
      </c>
      <c r="O81" s="129">
        <v>279</v>
      </c>
      <c r="P81" s="129">
        <v>150976</v>
      </c>
      <c r="Q81" s="129">
        <v>15589</v>
      </c>
      <c r="R81" s="129">
        <v>23.3</v>
      </c>
      <c r="S81" s="129">
        <v>7.48</v>
      </c>
      <c r="T81" s="129">
        <v>5389</v>
      </c>
      <c r="U81" s="129">
        <v>982</v>
      </c>
      <c r="V81" s="129">
        <v>6109</v>
      </c>
      <c r="W81" s="129">
        <v>1514</v>
      </c>
      <c r="X81" s="129">
        <v>642</v>
      </c>
      <c r="Y81" s="129">
        <v>11</v>
      </c>
      <c r="Z81" s="129">
        <v>0.88400000000000001</v>
      </c>
      <c r="AA81" s="129">
        <v>19.8</v>
      </c>
      <c r="AB81" s="129">
        <f t="shared" si="5"/>
        <v>0.3125430107526882</v>
      </c>
    </row>
    <row r="82" spans="1:28" ht="15.6" x14ac:dyDescent="0.35">
      <c r="A82" s="118" t="s">
        <v>164</v>
      </c>
      <c r="B82" s="118" t="str">
        <f t="shared" si="6"/>
        <v>True</v>
      </c>
      <c r="C82" s="118" t="s">
        <v>281</v>
      </c>
      <c r="D82" s="118" t="s">
        <v>285</v>
      </c>
      <c r="E82" s="119">
        <v>222</v>
      </c>
      <c r="F82" s="129">
        <v>0</v>
      </c>
      <c r="G82" s="129">
        <v>970.3</v>
      </c>
      <c r="H82" s="129">
        <v>300</v>
      </c>
      <c r="I82" s="129">
        <v>21.1</v>
      </c>
      <c r="J82" s="129">
        <v>16</v>
      </c>
      <c r="K82" s="129">
        <f t="shared" si="7"/>
        <v>300</v>
      </c>
      <c r="L82" s="129">
        <f t="shared" si="8"/>
        <v>21.1</v>
      </c>
      <c r="M82" s="129">
        <v>30</v>
      </c>
      <c r="N82" s="129">
        <v>868.1</v>
      </c>
      <c r="O82" s="129">
        <v>283</v>
      </c>
      <c r="P82" s="129">
        <v>407961</v>
      </c>
      <c r="Q82" s="129">
        <v>9546</v>
      </c>
      <c r="R82" s="129">
        <v>38</v>
      </c>
      <c r="S82" s="129">
        <v>5.81</v>
      </c>
      <c r="T82" s="129">
        <v>8409</v>
      </c>
      <c r="U82" s="129">
        <v>636</v>
      </c>
      <c r="V82" s="129">
        <v>9808</v>
      </c>
      <c r="W82" s="129">
        <v>1019</v>
      </c>
      <c r="X82" s="129">
        <v>390</v>
      </c>
      <c r="Y82" s="129">
        <v>21.5</v>
      </c>
      <c r="Z82" s="129">
        <v>0.85</v>
      </c>
      <c r="AA82" s="129">
        <v>45.7</v>
      </c>
      <c r="AB82" s="129">
        <f t="shared" si="5"/>
        <v>0.49079858657243819</v>
      </c>
    </row>
    <row r="83" spans="1:28" ht="15.6" x14ac:dyDescent="0.35">
      <c r="A83" s="118" t="s">
        <v>165</v>
      </c>
      <c r="B83" s="118" t="str">
        <f t="shared" si="6"/>
        <v>True</v>
      </c>
      <c r="C83" s="118" t="s">
        <v>281</v>
      </c>
      <c r="D83" s="118" t="s">
        <v>285</v>
      </c>
      <c r="E83" s="119">
        <v>224.2</v>
      </c>
      <c r="F83" s="129">
        <v>0</v>
      </c>
      <c r="G83" s="129">
        <v>910.4</v>
      </c>
      <c r="H83" s="129">
        <v>304.10000000000002</v>
      </c>
      <c r="I83" s="129">
        <v>23.9</v>
      </c>
      <c r="J83" s="129">
        <v>15.9</v>
      </c>
      <c r="K83" s="129">
        <f t="shared" si="7"/>
        <v>304.10000000000002</v>
      </c>
      <c r="L83" s="129">
        <f t="shared" si="8"/>
        <v>23.9</v>
      </c>
      <c r="M83" s="129">
        <v>19.100000000000001</v>
      </c>
      <c r="N83" s="129">
        <v>824.4</v>
      </c>
      <c r="O83" s="129">
        <v>286</v>
      </c>
      <c r="P83" s="129">
        <v>376414</v>
      </c>
      <c r="Q83" s="129">
        <v>11236</v>
      </c>
      <c r="R83" s="129">
        <v>36.299999999999997</v>
      </c>
      <c r="S83" s="129">
        <v>6.27</v>
      </c>
      <c r="T83" s="129">
        <v>8269</v>
      </c>
      <c r="U83" s="129">
        <v>739</v>
      </c>
      <c r="V83" s="129">
        <v>9535</v>
      </c>
      <c r="W83" s="129">
        <v>1163</v>
      </c>
      <c r="X83" s="129">
        <v>422</v>
      </c>
      <c r="Y83" s="129">
        <v>22.1</v>
      </c>
      <c r="Z83" s="129">
        <v>0.86099999999999999</v>
      </c>
      <c r="AA83" s="129">
        <v>41.3</v>
      </c>
      <c r="AB83" s="129">
        <f t="shared" si="5"/>
        <v>0.45832027972027967</v>
      </c>
    </row>
    <row r="84" spans="1:28" ht="15.6" x14ac:dyDescent="0.35">
      <c r="A84" s="118" t="s">
        <v>166</v>
      </c>
      <c r="B84" s="118" t="str">
        <f t="shared" si="6"/>
        <v>True</v>
      </c>
      <c r="C84" s="118" t="s">
        <v>281</v>
      </c>
      <c r="D84" s="118" t="s">
        <v>285</v>
      </c>
      <c r="E84" s="119">
        <v>226.5</v>
      </c>
      <c r="F84" s="129">
        <v>0</v>
      </c>
      <c r="G84" s="129">
        <v>850.9</v>
      </c>
      <c r="H84" s="129">
        <v>293.8</v>
      </c>
      <c r="I84" s="129">
        <v>26.8</v>
      </c>
      <c r="J84" s="129">
        <v>16.100000000000001</v>
      </c>
      <c r="K84" s="129">
        <f t="shared" si="7"/>
        <v>293.8</v>
      </c>
      <c r="L84" s="129">
        <f t="shared" si="8"/>
        <v>26.8</v>
      </c>
      <c r="M84" s="129">
        <v>20</v>
      </c>
      <c r="N84" s="129">
        <v>757.3</v>
      </c>
      <c r="O84" s="129">
        <v>289</v>
      </c>
      <c r="P84" s="129">
        <v>340802</v>
      </c>
      <c r="Q84" s="129">
        <v>11361</v>
      </c>
      <c r="R84" s="129">
        <v>34.299999999999997</v>
      </c>
      <c r="S84" s="129">
        <v>6.27</v>
      </c>
      <c r="T84" s="129">
        <v>8010</v>
      </c>
      <c r="U84" s="129">
        <v>773</v>
      </c>
      <c r="V84" s="129">
        <v>9183</v>
      </c>
      <c r="W84" s="129">
        <v>1212</v>
      </c>
      <c r="X84" s="129">
        <v>522</v>
      </c>
      <c r="Y84" s="129">
        <v>19.3</v>
      </c>
      <c r="Z84" s="129">
        <v>0.87</v>
      </c>
      <c r="AA84" s="129">
        <v>34.700000000000003</v>
      </c>
      <c r="AB84" s="129">
        <f t="shared" si="5"/>
        <v>0.42188685121107267</v>
      </c>
    </row>
    <row r="85" spans="1:28" ht="15.6" x14ac:dyDescent="0.35">
      <c r="A85" s="118" t="s">
        <v>167</v>
      </c>
      <c r="B85" s="118" t="str">
        <f t="shared" si="6"/>
        <v>True</v>
      </c>
      <c r="C85" s="118" t="s">
        <v>281</v>
      </c>
      <c r="D85" s="118" t="s">
        <v>285</v>
      </c>
      <c r="E85" s="119">
        <v>238</v>
      </c>
      <c r="F85" s="129">
        <v>0</v>
      </c>
      <c r="G85" s="129">
        <v>915</v>
      </c>
      <c r="H85" s="129">
        <v>305</v>
      </c>
      <c r="I85" s="129">
        <v>25.9</v>
      </c>
      <c r="J85" s="129">
        <v>16.5</v>
      </c>
      <c r="K85" s="129">
        <f t="shared" si="7"/>
        <v>305</v>
      </c>
      <c r="L85" s="129">
        <f t="shared" si="8"/>
        <v>25.9</v>
      </c>
      <c r="M85" s="129">
        <v>19.100000000000001</v>
      </c>
      <c r="N85" s="129">
        <v>825</v>
      </c>
      <c r="O85" s="129">
        <v>303</v>
      </c>
      <c r="P85" s="129">
        <v>405900</v>
      </c>
      <c r="Q85" s="129">
        <v>12260</v>
      </c>
      <c r="R85" s="129">
        <v>36.6</v>
      </c>
      <c r="S85" s="129">
        <v>6.36</v>
      </c>
      <c r="T85" s="129">
        <v>8875</v>
      </c>
      <c r="U85" s="129">
        <v>805</v>
      </c>
      <c r="V85" s="129">
        <v>10220</v>
      </c>
      <c r="W85" s="129">
        <v>1265</v>
      </c>
      <c r="X85" s="129">
        <v>514</v>
      </c>
      <c r="Y85" s="129">
        <v>24.2</v>
      </c>
      <c r="Z85" s="129">
        <v>0.86399999999999999</v>
      </c>
      <c r="AA85" s="129">
        <v>38.6</v>
      </c>
      <c r="AB85" s="129">
        <f t="shared" si="5"/>
        <v>0.44925742574257427</v>
      </c>
    </row>
    <row r="86" spans="1:28" ht="15.6" x14ac:dyDescent="0.35">
      <c r="A86" s="118" t="s">
        <v>168</v>
      </c>
      <c r="B86" s="118" t="str">
        <f t="shared" si="6"/>
        <v>True</v>
      </c>
      <c r="C86" s="118" t="s">
        <v>281</v>
      </c>
      <c r="D86" s="118" t="s">
        <v>285</v>
      </c>
      <c r="E86" s="119">
        <v>238.1</v>
      </c>
      <c r="F86" s="129">
        <v>0</v>
      </c>
      <c r="G86" s="129">
        <v>635.79999999999995</v>
      </c>
      <c r="H86" s="129">
        <v>311.39999999999998</v>
      </c>
      <c r="I86" s="129">
        <v>31.4</v>
      </c>
      <c r="J86" s="129">
        <v>18.399999999999999</v>
      </c>
      <c r="K86" s="129">
        <f t="shared" si="7"/>
        <v>311.39999999999998</v>
      </c>
      <c r="L86" s="129">
        <f t="shared" si="8"/>
        <v>31.4</v>
      </c>
      <c r="M86" s="129">
        <v>20</v>
      </c>
      <c r="N86" s="129">
        <v>533</v>
      </c>
      <c r="O86" s="129">
        <v>304</v>
      </c>
      <c r="P86" s="129">
        <v>210333</v>
      </c>
      <c r="Q86" s="129">
        <v>15839</v>
      </c>
      <c r="R86" s="129">
        <v>26.3</v>
      </c>
      <c r="S86" s="129">
        <v>7.21</v>
      </c>
      <c r="T86" s="129">
        <v>6616</v>
      </c>
      <c r="U86" s="129">
        <v>1017</v>
      </c>
      <c r="V86" s="129">
        <v>7517</v>
      </c>
      <c r="W86" s="129">
        <v>1575</v>
      </c>
      <c r="X86" s="129">
        <v>803</v>
      </c>
      <c r="Y86" s="129">
        <v>14.5</v>
      </c>
      <c r="Z86" s="129">
        <v>0.88600000000000001</v>
      </c>
      <c r="AA86" s="129">
        <v>21.1</v>
      </c>
      <c r="AB86" s="129">
        <f t="shared" si="5"/>
        <v>0.32260526315789473</v>
      </c>
    </row>
    <row r="87" spans="1:28" ht="15.6" x14ac:dyDescent="0.35">
      <c r="A87" s="118" t="s">
        <v>169</v>
      </c>
      <c r="B87" s="118" t="str">
        <f t="shared" si="6"/>
        <v>True</v>
      </c>
      <c r="C87" s="118" t="s">
        <v>281</v>
      </c>
      <c r="D87" s="118" t="s">
        <v>285</v>
      </c>
      <c r="E87" s="119">
        <v>248.7</v>
      </c>
      <c r="F87" s="129">
        <v>0</v>
      </c>
      <c r="G87" s="129">
        <v>980.1</v>
      </c>
      <c r="H87" s="129">
        <v>300</v>
      </c>
      <c r="I87" s="129">
        <v>26</v>
      </c>
      <c r="J87" s="129">
        <v>16.5</v>
      </c>
      <c r="K87" s="129">
        <f t="shared" si="7"/>
        <v>300</v>
      </c>
      <c r="L87" s="129">
        <f t="shared" si="8"/>
        <v>26</v>
      </c>
      <c r="M87" s="129">
        <v>30</v>
      </c>
      <c r="N87" s="129">
        <v>868.1</v>
      </c>
      <c r="O87" s="129">
        <v>317</v>
      </c>
      <c r="P87" s="129">
        <v>481192</v>
      </c>
      <c r="Q87" s="129">
        <v>11754</v>
      </c>
      <c r="R87" s="129">
        <v>39</v>
      </c>
      <c r="S87" s="129">
        <v>6.09</v>
      </c>
      <c r="T87" s="129">
        <v>9819</v>
      </c>
      <c r="U87" s="129">
        <v>784</v>
      </c>
      <c r="V87" s="129">
        <v>11350</v>
      </c>
      <c r="W87" s="129">
        <v>1244</v>
      </c>
      <c r="X87" s="129">
        <v>582</v>
      </c>
      <c r="Y87" s="129">
        <v>26.8</v>
      </c>
      <c r="Z87" s="129">
        <v>0.86099999999999999</v>
      </c>
      <c r="AA87" s="129">
        <v>39.799999999999997</v>
      </c>
      <c r="AB87" s="129">
        <f t="shared" si="5"/>
        <v>0.45185015772870663</v>
      </c>
    </row>
    <row r="88" spans="1:28" ht="15.6" x14ac:dyDescent="0.35">
      <c r="A88" s="118" t="s">
        <v>170</v>
      </c>
      <c r="B88" s="118" t="str">
        <f t="shared" si="6"/>
        <v>True</v>
      </c>
      <c r="C88" s="118" t="s">
        <v>281</v>
      </c>
      <c r="D88" s="118" t="s">
        <v>285</v>
      </c>
      <c r="E88" s="119">
        <v>253.4</v>
      </c>
      <c r="F88" s="129">
        <v>0</v>
      </c>
      <c r="G88" s="129">
        <v>918.4</v>
      </c>
      <c r="H88" s="129">
        <v>305.5</v>
      </c>
      <c r="I88" s="129">
        <v>27.9</v>
      </c>
      <c r="J88" s="129">
        <v>17.3</v>
      </c>
      <c r="K88" s="129">
        <f t="shared" si="7"/>
        <v>305.5</v>
      </c>
      <c r="L88" s="129">
        <f t="shared" si="8"/>
        <v>27.9</v>
      </c>
      <c r="M88" s="129">
        <v>19.100000000000001</v>
      </c>
      <c r="N88" s="129">
        <v>824.4</v>
      </c>
      <c r="O88" s="129">
        <v>323</v>
      </c>
      <c r="P88" s="129">
        <v>436305</v>
      </c>
      <c r="Q88" s="129">
        <v>13301</v>
      </c>
      <c r="R88" s="129">
        <v>36.799999999999997</v>
      </c>
      <c r="S88" s="129">
        <v>6.42</v>
      </c>
      <c r="T88" s="129">
        <v>9501</v>
      </c>
      <c r="U88" s="129">
        <v>871</v>
      </c>
      <c r="V88" s="129">
        <v>10942</v>
      </c>
      <c r="W88" s="129">
        <v>1370</v>
      </c>
      <c r="X88" s="129">
        <v>626</v>
      </c>
      <c r="Y88" s="129">
        <v>26.4</v>
      </c>
      <c r="Z88" s="129">
        <v>0.86599999999999999</v>
      </c>
      <c r="AA88" s="129">
        <v>36.200000000000003</v>
      </c>
      <c r="AB88" s="129">
        <f t="shared" si="5"/>
        <v>0.44155170278637773</v>
      </c>
    </row>
    <row r="89" spans="1:28" ht="15.6" x14ac:dyDescent="0.35">
      <c r="A89" s="118" t="s">
        <v>171</v>
      </c>
      <c r="B89" s="118" t="str">
        <f t="shared" si="6"/>
        <v>True</v>
      </c>
      <c r="C89" s="118" t="s">
        <v>281</v>
      </c>
      <c r="D89" s="118" t="s">
        <v>285</v>
      </c>
      <c r="E89" s="119">
        <v>271</v>
      </c>
      <c r="F89" s="129">
        <v>0</v>
      </c>
      <c r="G89" s="129">
        <v>923</v>
      </c>
      <c r="H89" s="129">
        <v>307</v>
      </c>
      <c r="I89" s="129">
        <v>30</v>
      </c>
      <c r="J89" s="129">
        <v>18.399999999999999</v>
      </c>
      <c r="K89" s="129">
        <f t="shared" si="7"/>
        <v>307</v>
      </c>
      <c r="L89" s="129">
        <f t="shared" si="8"/>
        <v>30</v>
      </c>
      <c r="M89" s="129">
        <v>19.100000000000001</v>
      </c>
      <c r="N89" s="129">
        <v>825</v>
      </c>
      <c r="O89" s="129">
        <v>346</v>
      </c>
      <c r="P89" s="129">
        <v>471400</v>
      </c>
      <c r="Q89" s="129">
        <v>14520</v>
      </c>
      <c r="R89" s="129">
        <v>36.9</v>
      </c>
      <c r="S89" s="129">
        <v>6.48</v>
      </c>
      <c r="T89" s="129">
        <v>10210</v>
      </c>
      <c r="U89" s="129">
        <v>946</v>
      </c>
      <c r="V89" s="129">
        <v>11780</v>
      </c>
      <c r="W89" s="129">
        <v>1490</v>
      </c>
      <c r="X89" s="129">
        <v>768</v>
      </c>
      <c r="Y89" s="129">
        <v>28.9</v>
      </c>
      <c r="Z89" s="129">
        <v>0.86699999999999999</v>
      </c>
      <c r="AA89" s="129">
        <v>33.9</v>
      </c>
      <c r="AB89" s="129">
        <f t="shared" si="5"/>
        <v>0.43872832369942194</v>
      </c>
    </row>
    <row r="90" spans="1:28" ht="15.6" x14ac:dyDescent="0.35">
      <c r="A90" s="118" t="s">
        <v>172</v>
      </c>
      <c r="B90" s="118" t="str">
        <f t="shared" si="6"/>
        <v>True</v>
      </c>
      <c r="C90" s="118" t="s">
        <v>281</v>
      </c>
      <c r="D90" s="118" t="s">
        <v>285</v>
      </c>
      <c r="E90" s="119">
        <v>272.3</v>
      </c>
      <c r="F90" s="129">
        <v>0</v>
      </c>
      <c r="G90" s="129">
        <v>990.1</v>
      </c>
      <c r="H90" s="129">
        <v>300</v>
      </c>
      <c r="I90" s="129">
        <v>31</v>
      </c>
      <c r="J90" s="129">
        <v>16.5</v>
      </c>
      <c r="K90" s="129">
        <f t="shared" si="7"/>
        <v>300</v>
      </c>
      <c r="L90" s="129">
        <f t="shared" si="8"/>
        <v>31</v>
      </c>
      <c r="M90" s="129">
        <v>30</v>
      </c>
      <c r="N90" s="129">
        <v>868.1</v>
      </c>
      <c r="O90" s="129">
        <v>347</v>
      </c>
      <c r="P90" s="129">
        <v>553974</v>
      </c>
      <c r="Q90" s="129">
        <v>14004</v>
      </c>
      <c r="R90" s="129">
        <v>40</v>
      </c>
      <c r="S90" s="129">
        <v>6.35</v>
      </c>
      <c r="T90" s="129">
        <v>11190</v>
      </c>
      <c r="U90" s="129">
        <v>934</v>
      </c>
      <c r="V90" s="129">
        <v>12827</v>
      </c>
      <c r="W90" s="129">
        <v>1469</v>
      </c>
      <c r="X90" s="129">
        <v>835</v>
      </c>
      <c r="Y90" s="129">
        <v>32.200000000000003</v>
      </c>
      <c r="Z90" s="129">
        <v>0.873</v>
      </c>
      <c r="AA90" s="129">
        <v>35</v>
      </c>
      <c r="AB90" s="129">
        <f t="shared" si="5"/>
        <v>0.41278530259365992</v>
      </c>
    </row>
    <row r="91" spans="1:28" ht="15.6" x14ac:dyDescent="0.35">
      <c r="A91" s="118" t="s">
        <v>173</v>
      </c>
      <c r="B91" s="118" t="str">
        <f t="shared" si="6"/>
        <v>True</v>
      </c>
      <c r="C91" s="118" t="s">
        <v>281</v>
      </c>
      <c r="D91" s="118" t="s">
        <v>285</v>
      </c>
      <c r="E91" s="119">
        <v>273.2</v>
      </c>
      <c r="F91" s="129">
        <v>0</v>
      </c>
      <c r="G91" s="129">
        <v>577.1</v>
      </c>
      <c r="H91" s="129">
        <v>320.2</v>
      </c>
      <c r="I91" s="129">
        <v>37.6</v>
      </c>
      <c r="J91" s="129">
        <v>21.1</v>
      </c>
      <c r="K91" s="129">
        <f t="shared" si="7"/>
        <v>320.2</v>
      </c>
      <c r="L91" s="129">
        <f t="shared" si="8"/>
        <v>37.6</v>
      </c>
      <c r="M91" s="129">
        <v>12.7</v>
      </c>
      <c r="N91" s="129">
        <v>476.5</v>
      </c>
      <c r="O91" s="129">
        <v>348</v>
      </c>
      <c r="P91" s="129">
        <v>198578</v>
      </c>
      <c r="Q91" s="129">
        <v>20615</v>
      </c>
      <c r="R91" s="129">
        <v>23.9</v>
      </c>
      <c r="S91" s="129">
        <v>7.7</v>
      </c>
      <c r="T91" s="129">
        <v>6882</v>
      </c>
      <c r="U91" s="129">
        <v>1288</v>
      </c>
      <c r="V91" s="129">
        <v>7859</v>
      </c>
      <c r="W91" s="129">
        <v>1985</v>
      </c>
      <c r="X91" s="129">
        <v>1288</v>
      </c>
      <c r="Y91" s="129">
        <v>15</v>
      </c>
      <c r="Z91" s="129">
        <v>0.89</v>
      </c>
      <c r="AA91" s="129">
        <v>15.9</v>
      </c>
      <c r="AB91" s="129">
        <f t="shared" si="5"/>
        <v>0.28891235632183915</v>
      </c>
    </row>
    <row r="92" spans="1:28" ht="15.6" x14ac:dyDescent="0.35">
      <c r="A92" s="118" t="s">
        <v>174</v>
      </c>
      <c r="B92" s="118" t="str">
        <f t="shared" si="6"/>
        <v>True</v>
      </c>
      <c r="C92" s="118" t="s">
        <v>281</v>
      </c>
      <c r="D92" s="118" t="s">
        <v>285</v>
      </c>
      <c r="E92" s="119">
        <v>289.10000000000002</v>
      </c>
      <c r="F92" s="129">
        <v>0</v>
      </c>
      <c r="G92" s="129">
        <v>926.6</v>
      </c>
      <c r="H92" s="129">
        <v>307.7</v>
      </c>
      <c r="I92" s="129">
        <v>32</v>
      </c>
      <c r="J92" s="129">
        <v>19.5</v>
      </c>
      <c r="K92" s="129">
        <f t="shared" si="7"/>
        <v>307.7</v>
      </c>
      <c r="L92" s="129">
        <f t="shared" si="8"/>
        <v>32</v>
      </c>
      <c r="M92" s="129">
        <v>19.100000000000001</v>
      </c>
      <c r="N92" s="129">
        <v>824.4</v>
      </c>
      <c r="O92" s="129">
        <v>368</v>
      </c>
      <c r="P92" s="129">
        <v>504187</v>
      </c>
      <c r="Q92" s="129">
        <v>15597</v>
      </c>
      <c r="R92" s="129">
        <v>37</v>
      </c>
      <c r="S92" s="129">
        <v>6.51</v>
      </c>
      <c r="T92" s="129">
        <v>10883</v>
      </c>
      <c r="U92" s="129">
        <v>1014</v>
      </c>
      <c r="V92" s="129">
        <v>12570</v>
      </c>
      <c r="W92" s="129">
        <v>1601</v>
      </c>
      <c r="X92" s="129">
        <v>926</v>
      </c>
      <c r="Y92" s="129">
        <v>31.2</v>
      </c>
      <c r="Z92" s="129">
        <v>0.86699999999999999</v>
      </c>
      <c r="AA92" s="129">
        <v>31.9</v>
      </c>
      <c r="AB92" s="129">
        <f t="shared" si="5"/>
        <v>0.43684239130434782</v>
      </c>
    </row>
    <row r="93" spans="1:28" ht="15.6" x14ac:dyDescent="0.35">
      <c r="A93" s="118" t="s">
        <v>175</v>
      </c>
      <c r="B93" s="118" t="str">
        <f t="shared" si="6"/>
        <v>True</v>
      </c>
      <c r="C93" s="118" t="s">
        <v>281</v>
      </c>
      <c r="D93" s="118" t="s">
        <v>285</v>
      </c>
      <c r="E93" s="119">
        <v>313</v>
      </c>
      <c r="F93" s="129">
        <v>0</v>
      </c>
      <c r="G93" s="129">
        <v>932</v>
      </c>
      <c r="H93" s="129">
        <v>309</v>
      </c>
      <c r="I93" s="129">
        <v>34.5</v>
      </c>
      <c r="J93" s="129">
        <v>21.1</v>
      </c>
      <c r="K93" s="129">
        <f t="shared" si="7"/>
        <v>309</v>
      </c>
      <c r="L93" s="129">
        <f t="shared" si="8"/>
        <v>34.5</v>
      </c>
      <c r="M93" s="129">
        <v>19.100000000000001</v>
      </c>
      <c r="N93" s="129">
        <v>825</v>
      </c>
      <c r="O93" s="129">
        <v>399</v>
      </c>
      <c r="P93" s="129">
        <v>548900</v>
      </c>
      <c r="Q93" s="129">
        <v>17110</v>
      </c>
      <c r="R93" s="129">
        <v>37.1</v>
      </c>
      <c r="S93" s="129">
        <v>6.55</v>
      </c>
      <c r="T93" s="129">
        <v>11780</v>
      </c>
      <c r="U93" s="129">
        <v>1106</v>
      </c>
      <c r="V93" s="129">
        <v>13640</v>
      </c>
      <c r="W93" s="129">
        <v>1752</v>
      </c>
      <c r="X93" s="129">
        <v>1163</v>
      </c>
      <c r="Y93" s="129">
        <v>34.4</v>
      </c>
      <c r="Z93" s="129">
        <v>0.86599999999999999</v>
      </c>
      <c r="AA93" s="129">
        <v>29.7</v>
      </c>
      <c r="AB93" s="129">
        <f t="shared" si="5"/>
        <v>0.43627819548872182</v>
      </c>
    </row>
    <row r="94" spans="1:28" ht="15.6" x14ac:dyDescent="0.35">
      <c r="A94" s="118" t="s">
        <v>176</v>
      </c>
      <c r="B94" s="118" t="str">
        <f t="shared" si="6"/>
        <v>True</v>
      </c>
      <c r="C94" s="118" t="s">
        <v>281</v>
      </c>
      <c r="D94" s="118" t="s">
        <v>285</v>
      </c>
      <c r="E94" s="119">
        <v>314.3</v>
      </c>
      <c r="F94" s="129">
        <v>0</v>
      </c>
      <c r="G94" s="129">
        <v>999.9</v>
      </c>
      <c r="H94" s="129">
        <v>300</v>
      </c>
      <c r="I94" s="129">
        <v>35.9</v>
      </c>
      <c r="J94" s="129">
        <v>19.100000000000001</v>
      </c>
      <c r="K94" s="129">
        <f t="shared" si="7"/>
        <v>300</v>
      </c>
      <c r="L94" s="129">
        <f t="shared" si="8"/>
        <v>35.9</v>
      </c>
      <c r="M94" s="129">
        <v>30</v>
      </c>
      <c r="N94" s="129">
        <v>868.1</v>
      </c>
      <c r="O94" s="129">
        <v>400</v>
      </c>
      <c r="P94" s="129">
        <v>644063</v>
      </c>
      <c r="Q94" s="129">
        <v>16232</v>
      </c>
      <c r="R94" s="129">
        <v>40.1</v>
      </c>
      <c r="S94" s="129">
        <v>6.37</v>
      </c>
      <c r="T94" s="129">
        <v>12883</v>
      </c>
      <c r="U94" s="129">
        <v>1082</v>
      </c>
      <c r="V94" s="129">
        <v>14850</v>
      </c>
      <c r="W94" s="129">
        <v>1712</v>
      </c>
      <c r="X94" s="129">
        <v>1264</v>
      </c>
      <c r="Y94" s="129">
        <v>37.700000000000003</v>
      </c>
      <c r="Z94" s="129">
        <v>0.872</v>
      </c>
      <c r="AA94" s="129">
        <v>30.7</v>
      </c>
      <c r="AB94" s="129">
        <f t="shared" si="5"/>
        <v>0.41451775000000007</v>
      </c>
    </row>
    <row r="95" spans="1:28" ht="15.6" x14ac:dyDescent="0.35">
      <c r="A95" s="118" t="s">
        <v>177</v>
      </c>
      <c r="B95" s="118" t="str">
        <f t="shared" si="6"/>
        <v>True</v>
      </c>
      <c r="C95" s="118" t="s">
        <v>281</v>
      </c>
      <c r="D95" s="118" t="s">
        <v>285</v>
      </c>
      <c r="E95" s="119">
        <v>343.3</v>
      </c>
      <c r="F95" s="129">
        <v>0</v>
      </c>
      <c r="G95" s="129">
        <v>911.8</v>
      </c>
      <c r="H95" s="129">
        <v>418.5</v>
      </c>
      <c r="I95" s="129">
        <v>32</v>
      </c>
      <c r="J95" s="129">
        <v>19.399999999999999</v>
      </c>
      <c r="K95" s="129">
        <f t="shared" si="7"/>
        <v>418.5</v>
      </c>
      <c r="L95" s="129">
        <f t="shared" si="8"/>
        <v>32</v>
      </c>
      <c r="M95" s="129">
        <v>24.1</v>
      </c>
      <c r="N95" s="129">
        <v>799.6</v>
      </c>
      <c r="O95" s="129">
        <v>437</v>
      </c>
      <c r="P95" s="129">
        <v>625780</v>
      </c>
      <c r="Q95" s="129">
        <v>39156</v>
      </c>
      <c r="R95" s="129">
        <v>37.799999999999997</v>
      </c>
      <c r="S95" s="129">
        <v>9.4600000000000009</v>
      </c>
      <c r="T95" s="129">
        <v>13726</v>
      </c>
      <c r="U95" s="129">
        <v>1871</v>
      </c>
      <c r="V95" s="129">
        <v>15478</v>
      </c>
      <c r="W95" s="129">
        <v>2889</v>
      </c>
      <c r="X95" s="129">
        <v>1193</v>
      </c>
      <c r="Y95" s="129">
        <v>75.8</v>
      </c>
      <c r="Z95" s="129">
        <v>0.88300000000000001</v>
      </c>
      <c r="AA95" s="129">
        <v>30.1</v>
      </c>
      <c r="AB95" s="129">
        <f t="shared" si="5"/>
        <v>0.35497116704805493</v>
      </c>
    </row>
    <row r="96" spans="1:28" ht="15.6" x14ac:dyDescent="0.35">
      <c r="A96" s="118" t="s">
        <v>178</v>
      </c>
      <c r="B96" s="118" t="str">
        <f t="shared" si="6"/>
        <v>True</v>
      </c>
      <c r="C96" s="118" t="s">
        <v>281</v>
      </c>
      <c r="D96" s="118" t="s">
        <v>285</v>
      </c>
      <c r="E96" s="119">
        <v>345</v>
      </c>
      <c r="F96" s="129">
        <v>0</v>
      </c>
      <c r="G96" s="129">
        <v>943</v>
      </c>
      <c r="H96" s="129">
        <v>308</v>
      </c>
      <c r="I96" s="129">
        <v>39.9</v>
      </c>
      <c r="J96" s="129">
        <v>22.1</v>
      </c>
      <c r="K96" s="129">
        <f t="shared" si="7"/>
        <v>308</v>
      </c>
      <c r="L96" s="129">
        <f t="shared" si="8"/>
        <v>39.9</v>
      </c>
      <c r="M96" s="129">
        <v>19.100000000000001</v>
      </c>
      <c r="N96" s="129">
        <v>825</v>
      </c>
      <c r="O96" s="129">
        <v>440</v>
      </c>
      <c r="P96" s="129">
        <v>625300</v>
      </c>
      <c r="Q96" s="129">
        <v>19500</v>
      </c>
      <c r="R96" s="129">
        <v>37.700000000000003</v>
      </c>
      <c r="S96" s="129">
        <v>6.66</v>
      </c>
      <c r="T96" s="129">
        <v>13260</v>
      </c>
      <c r="U96" s="129">
        <v>1266</v>
      </c>
      <c r="V96" s="129">
        <v>15340</v>
      </c>
      <c r="W96" s="129">
        <v>2001</v>
      </c>
      <c r="X96" s="129">
        <v>1649</v>
      </c>
      <c r="Y96" s="129">
        <v>39.700000000000003</v>
      </c>
      <c r="Z96" s="129">
        <v>0.872</v>
      </c>
      <c r="AA96" s="129">
        <v>26.4</v>
      </c>
      <c r="AB96" s="129">
        <f t="shared" si="5"/>
        <v>0.41437499999999999</v>
      </c>
    </row>
    <row r="97" spans="1:28" ht="15.6" x14ac:dyDescent="0.35">
      <c r="A97" s="118" t="s">
        <v>179</v>
      </c>
      <c r="B97" s="118" t="str">
        <f t="shared" si="6"/>
        <v>True</v>
      </c>
      <c r="C97" s="118" t="s">
        <v>281</v>
      </c>
      <c r="D97" s="118" t="s">
        <v>285</v>
      </c>
      <c r="E97" s="119">
        <v>349.4</v>
      </c>
      <c r="F97" s="129">
        <v>0</v>
      </c>
      <c r="G97" s="129">
        <v>1008.1</v>
      </c>
      <c r="H97" s="129">
        <v>302</v>
      </c>
      <c r="I97" s="129">
        <v>40</v>
      </c>
      <c r="J97" s="129">
        <v>21.1</v>
      </c>
      <c r="K97" s="129">
        <f t="shared" si="7"/>
        <v>302</v>
      </c>
      <c r="L97" s="129">
        <f t="shared" si="8"/>
        <v>40</v>
      </c>
      <c r="M97" s="129">
        <v>30</v>
      </c>
      <c r="N97" s="129">
        <v>868.1</v>
      </c>
      <c r="O97" s="129">
        <v>445</v>
      </c>
      <c r="P97" s="129">
        <v>723131</v>
      </c>
      <c r="Q97" s="129">
        <v>18460</v>
      </c>
      <c r="R97" s="129">
        <v>40.299999999999997</v>
      </c>
      <c r="S97" s="129">
        <v>6.44</v>
      </c>
      <c r="T97" s="129">
        <v>14346</v>
      </c>
      <c r="U97" s="129">
        <v>1223</v>
      </c>
      <c r="V97" s="129">
        <v>16593</v>
      </c>
      <c r="W97" s="129">
        <v>1940</v>
      </c>
      <c r="X97" s="129">
        <v>1718</v>
      </c>
      <c r="Y97" s="129">
        <v>43.3</v>
      </c>
      <c r="Z97" s="129">
        <v>0.872</v>
      </c>
      <c r="AA97" s="129">
        <v>27.9</v>
      </c>
      <c r="AB97" s="129">
        <f t="shared" si="5"/>
        <v>0.41161595505617987</v>
      </c>
    </row>
    <row r="98" spans="1:28" ht="15.6" x14ac:dyDescent="0.35">
      <c r="A98" s="118" t="s">
        <v>180</v>
      </c>
      <c r="B98" s="118" t="str">
        <f t="shared" si="6"/>
        <v>True</v>
      </c>
      <c r="C98" s="118" t="s">
        <v>281</v>
      </c>
      <c r="D98" s="118" t="s">
        <v>285</v>
      </c>
      <c r="E98" s="119">
        <v>381</v>
      </c>
      <c r="F98" s="129">
        <v>0</v>
      </c>
      <c r="G98" s="129">
        <v>951</v>
      </c>
      <c r="H98" s="129">
        <v>310</v>
      </c>
      <c r="I98" s="129">
        <v>43.9</v>
      </c>
      <c r="J98" s="129">
        <v>24.4</v>
      </c>
      <c r="K98" s="129">
        <f t="shared" si="7"/>
        <v>310</v>
      </c>
      <c r="L98" s="129">
        <f t="shared" si="8"/>
        <v>43.9</v>
      </c>
      <c r="M98" s="129">
        <v>19.100000000000001</v>
      </c>
      <c r="N98" s="129">
        <v>825</v>
      </c>
      <c r="O98" s="129">
        <v>486</v>
      </c>
      <c r="P98" s="129">
        <v>696300</v>
      </c>
      <c r="Q98" s="129">
        <v>21910</v>
      </c>
      <c r="R98" s="129">
        <v>37.9</v>
      </c>
      <c r="S98" s="129">
        <v>6.72</v>
      </c>
      <c r="T98" s="129">
        <v>14650</v>
      </c>
      <c r="U98" s="129">
        <v>1414</v>
      </c>
      <c r="V98" s="129">
        <v>17020</v>
      </c>
      <c r="W98" s="129">
        <v>2243</v>
      </c>
      <c r="X98" s="129">
        <v>2197</v>
      </c>
      <c r="Y98" s="129">
        <v>45</v>
      </c>
      <c r="Z98" s="129">
        <v>0.872</v>
      </c>
      <c r="AA98" s="129">
        <v>24.1</v>
      </c>
      <c r="AB98" s="129">
        <f t="shared" ref="AB98:AB129" si="9">(N98*J98)/(O98*10^2)</f>
        <v>0.41419753086419753</v>
      </c>
    </row>
    <row r="99" spans="1:28" ht="15.6" x14ac:dyDescent="0.35">
      <c r="A99" s="118" t="s">
        <v>181</v>
      </c>
      <c r="B99" s="118" t="str">
        <f t="shared" si="6"/>
        <v>True</v>
      </c>
      <c r="C99" s="118" t="s">
        <v>281</v>
      </c>
      <c r="D99" s="118" t="s">
        <v>285</v>
      </c>
      <c r="E99" s="119">
        <v>388</v>
      </c>
      <c r="F99" s="129">
        <v>0</v>
      </c>
      <c r="G99" s="129">
        <v>921</v>
      </c>
      <c r="H99" s="129">
        <v>420.5</v>
      </c>
      <c r="I99" s="129">
        <v>36.6</v>
      </c>
      <c r="J99" s="129">
        <v>21.4</v>
      </c>
      <c r="K99" s="129">
        <f t="shared" si="7"/>
        <v>420.5</v>
      </c>
      <c r="L99" s="129">
        <f t="shared" si="8"/>
        <v>36.6</v>
      </c>
      <c r="M99" s="129">
        <v>24.1</v>
      </c>
      <c r="N99" s="129">
        <v>799.6</v>
      </c>
      <c r="O99" s="129">
        <v>494</v>
      </c>
      <c r="P99" s="129">
        <v>719635</v>
      </c>
      <c r="Q99" s="129">
        <v>45438</v>
      </c>
      <c r="R99" s="129">
        <v>38.200000000000003</v>
      </c>
      <c r="S99" s="129">
        <v>9.59</v>
      </c>
      <c r="T99" s="129">
        <v>15627</v>
      </c>
      <c r="U99" s="129">
        <v>2161</v>
      </c>
      <c r="V99" s="129">
        <v>17666</v>
      </c>
      <c r="W99" s="129">
        <v>3340</v>
      </c>
      <c r="X99" s="129">
        <v>1734</v>
      </c>
      <c r="Y99" s="129">
        <v>88.9</v>
      </c>
      <c r="Z99" s="129">
        <v>0.88500000000000001</v>
      </c>
      <c r="AA99" s="129">
        <v>26.7</v>
      </c>
      <c r="AB99" s="129">
        <f t="shared" si="9"/>
        <v>0.34638542510121456</v>
      </c>
    </row>
    <row r="100" spans="1:28" ht="15.6" x14ac:dyDescent="0.35">
      <c r="A100" s="118" t="s">
        <v>182</v>
      </c>
      <c r="B100" s="118" t="str">
        <f t="shared" si="6"/>
        <v>True</v>
      </c>
      <c r="C100" s="118" t="s">
        <v>281</v>
      </c>
      <c r="D100" s="118" t="s">
        <v>285</v>
      </c>
      <c r="E100" s="119">
        <v>392.7</v>
      </c>
      <c r="F100" s="129">
        <v>0</v>
      </c>
      <c r="G100" s="129">
        <v>1015.9</v>
      </c>
      <c r="H100" s="129">
        <v>303</v>
      </c>
      <c r="I100" s="129">
        <v>43.9</v>
      </c>
      <c r="J100" s="129">
        <v>24.4</v>
      </c>
      <c r="K100" s="129">
        <f t="shared" si="7"/>
        <v>303</v>
      </c>
      <c r="L100" s="129">
        <f t="shared" si="8"/>
        <v>43.9</v>
      </c>
      <c r="M100" s="129">
        <v>30</v>
      </c>
      <c r="N100" s="129">
        <v>868.1</v>
      </c>
      <c r="O100" s="129">
        <v>500</v>
      </c>
      <c r="P100" s="129">
        <v>807503</v>
      </c>
      <c r="Q100" s="129">
        <v>20496</v>
      </c>
      <c r="R100" s="129">
        <v>40.200000000000003</v>
      </c>
      <c r="S100" s="129">
        <v>6.4</v>
      </c>
      <c r="T100" s="129">
        <v>15897</v>
      </c>
      <c r="U100" s="129">
        <v>1353</v>
      </c>
      <c r="V100" s="129">
        <v>18538</v>
      </c>
      <c r="W100" s="129">
        <v>2167</v>
      </c>
      <c r="X100" s="129">
        <v>2330</v>
      </c>
      <c r="Y100" s="129">
        <v>48.4</v>
      </c>
      <c r="Z100" s="129">
        <v>0.86799999999999999</v>
      </c>
      <c r="AA100" s="129">
        <v>25.5</v>
      </c>
      <c r="AB100" s="129">
        <f t="shared" si="9"/>
        <v>0.42363279999999998</v>
      </c>
    </row>
    <row r="101" spans="1:28" ht="15.6" x14ac:dyDescent="0.35">
      <c r="A101" s="118" t="s">
        <v>183</v>
      </c>
      <c r="B101" s="118" t="str">
        <f t="shared" si="6"/>
        <v>True</v>
      </c>
      <c r="C101" s="118" t="s">
        <v>281</v>
      </c>
      <c r="D101" s="118" t="s">
        <v>285</v>
      </c>
      <c r="E101" s="119">
        <v>415.02950000000004</v>
      </c>
      <c r="F101" s="129">
        <v>0</v>
      </c>
      <c r="G101" s="129">
        <v>1020</v>
      </c>
      <c r="H101" s="129">
        <v>304</v>
      </c>
      <c r="I101" s="129">
        <v>46</v>
      </c>
      <c r="J101" s="129">
        <v>26</v>
      </c>
      <c r="K101" s="129">
        <f t="shared" si="7"/>
        <v>304</v>
      </c>
      <c r="L101" s="129">
        <f t="shared" si="8"/>
        <v>46</v>
      </c>
      <c r="M101" s="129">
        <v>30</v>
      </c>
      <c r="N101" s="129">
        <v>868.1</v>
      </c>
      <c r="O101" s="129">
        <v>528.70000000000005</v>
      </c>
      <c r="P101" s="129">
        <v>853100</v>
      </c>
      <c r="Q101" s="129">
        <v>21710</v>
      </c>
      <c r="R101" s="129">
        <v>40.17</v>
      </c>
      <c r="S101" s="129">
        <v>6.4099999999999993</v>
      </c>
      <c r="T101" s="129">
        <v>16727.5</v>
      </c>
      <c r="U101" s="129">
        <v>1428.3</v>
      </c>
      <c r="V101" s="129">
        <v>19570</v>
      </c>
      <c r="W101" s="129">
        <v>2298</v>
      </c>
      <c r="X101" s="129">
        <v>2713</v>
      </c>
      <c r="Y101" s="129">
        <v>51.084042099999998</v>
      </c>
      <c r="Z101" s="129">
        <v>0.86699999999999999</v>
      </c>
      <c r="AA101" s="129">
        <v>24.336333396816066</v>
      </c>
      <c r="AB101" s="129">
        <f t="shared" si="9"/>
        <v>0.42690750898430108</v>
      </c>
    </row>
    <row r="102" spans="1:28" ht="15.6" x14ac:dyDescent="0.35">
      <c r="A102" s="118" t="s">
        <v>184</v>
      </c>
      <c r="B102" s="118" t="str">
        <f t="shared" si="6"/>
        <v>True</v>
      </c>
      <c r="C102" s="118" t="s">
        <v>281</v>
      </c>
      <c r="D102" s="118" t="s">
        <v>285</v>
      </c>
      <c r="E102" s="119">
        <v>425</v>
      </c>
      <c r="F102" s="129">
        <v>0</v>
      </c>
      <c r="G102" s="129">
        <v>961</v>
      </c>
      <c r="H102" s="129">
        <v>313</v>
      </c>
      <c r="I102" s="129">
        <v>49</v>
      </c>
      <c r="J102" s="129">
        <v>26.9</v>
      </c>
      <c r="K102" s="129">
        <f t="shared" si="7"/>
        <v>313</v>
      </c>
      <c r="L102" s="129">
        <f t="shared" si="8"/>
        <v>49</v>
      </c>
      <c r="M102" s="129">
        <v>19.100000000000001</v>
      </c>
      <c r="N102" s="129">
        <v>825</v>
      </c>
      <c r="O102" s="129">
        <v>542</v>
      </c>
      <c r="P102" s="129">
        <v>787600</v>
      </c>
      <c r="Q102" s="129">
        <v>25140</v>
      </c>
      <c r="R102" s="129">
        <v>38.1</v>
      </c>
      <c r="S102" s="129">
        <v>6.81</v>
      </c>
      <c r="T102" s="129">
        <v>16390</v>
      </c>
      <c r="U102" s="129">
        <v>1608</v>
      </c>
      <c r="V102" s="129">
        <v>19120</v>
      </c>
      <c r="W102" s="129">
        <v>2559</v>
      </c>
      <c r="X102" s="129">
        <v>3027</v>
      </c>
      <c r="Y102" s="129">
        <v>52.3</v>
      </c>
      <c r="Z102" s="129">
        <v>0.873</v>
      </c>
      <c r="AA102" s="129">
        <v>21.8</v>
      </c>
      <c r="AB102" s="129">
        <f t="shared" si="9"/>
        <v>0.40945571955719556</v>
      </c>
    </row>
    <row r="103" spans="1:28" ht="15.6" x14ac:dyDescent="0.35">
      <c r="A103" s="118" t="s">
        <v>185</v>
      </c>
      <c r="B103" s="118" t="str">
        <f t="shared" si="6"/>
        <v>True</v>
      </c>
      <c r="C103" s="118" t="s">
        <v>281</v>
      </c>
      <c r="D103" s="118" t="s">
        <v>285</v>
      </c>
      <c r="E103" s="119">
        <v>437</v>
      </c>
      <c r="F103" s="129">
        <v>0</v>
      </c>
      <c r="G103" s="129">
        <v>1026.0999999999999</v>
      </c>
      <c r="H103" s="129">
        <v>305.39999999999998</v>
      </c>
      <c r="I103" s="129">
        <v>49</v>
      </c>
      <c r="J103" s="129">
        <v>26.9</v>
      </c>
      <c r="K103" s="129">
        <f t="shared" si="7"/>
        <v>305.39999999999998</v>
      </c>
      <c r="L103" s="129">
        <f t="shared" si="8"/>
        <v>49</v>
      </c>
      <c r="M103" s="129">
        <v>30</v>
      </c>
      <c r="N103" s="129">
        <v>868.1</v>
      </c>
      <c r="O103" s="129">
        <v>557</v>
      </c>
      <c r="P103" s="129">
        <v>910322</v>
      </c>
      <c r="Q103" s="129">
        <v>23447</v>
      </c>
      <c r="R103" s="129">
        <v>40.4</v>
      </c>
      <c r="S103" s="129">
        <v>6.49</v>
      </c>
      <c r="T103" s="129">
        <v>17743</v>
      </c>
      <c r="U103" s="129">
        <v>1535</v>
      </c>
      <c r="V103" s="129">
        <v>20769</v>
      </c>
      <c r="W103" s="129">
        <v>2467</v>
      </c>
      <c r="X103" s="129">
        <v>3185</v>
      </c>
      <c r="Y103" s="129">
        <v>56</v>
      </c>
      <c r="Z103" s="129">
        <v>0.86799999999999999</v>
      </c>
      <c r="AA103" s="129">
        <v>23.1</v>
      </c>
      <c r="AB103" s="129">
        <f t="shared" si="9"/>
        <v>0.41924398563734289</v>
      </c>
    </row>
    <row r="104" spans="1:28" ht="15.6" x14ac:dyDescent="0.35">
      <c r="A104" s="118" t="s">
        <v>186</v>
      </c>
      <c r="B104" s="118" t="str">
        <f t="shared" si="6"/>
        <v>True</v>
      </c>
      <c r="C104" s="118" t="s">
        <v>281</v>
      </c>
      <c r="D104" s="118" t="s">
        <v>285</v>
      </c>
      <c r="E104" s="119">
        <v>474</v>
      </c>
      <c r="F104" s="129">
        <v>0</v>
      </c>
      <c r="G104" s="129">
        <v>971</v>
      </c>
      <c r="H104" s="129">
        <v>316</v>
      </c>
      <c r="I104" s="129">
        <v>54.1</v>
      </c>
      <c r="J104" s="129">
        <v>30</v>
      </c>
      <c r="K104" s="129">
        <f t="shared" si="7"/>
        <v>316</v>
      </c>
      <c r="L104" s="129">
        <f t="shared" si="8"/>
        <v>54.1</v>
      </c>
      <c r="M104" s="129">
        <v>19.100000000000001</v>
      </c>
      <c r="N104" s="129">
        <v>825</v>
      </c>
      <c r="O104" s="129">
        <v>604</v>
      </c>
      <c r="P104" s="129">
        <v>885100</v>
      </c>
      <c r="Q104" s="129">
        <v>28580</v>
      </c>
      <c r="R104" s="129">
        <v>38.299999999999997</v>
      </c>
      <c r="S104" s="129">
        <v>6.88</v>
      </c>
      <c r="T104" s="129">
        <v>18230</v>
      </c>
      <c r="U104" s="129">
        <v>1810</v>
      </c>
      <c r="V104" s="129">
        <v>21380</v>
      </c>
      <c r="W104" s="129">
        <v>2896</v>
      </c>
      <c r="X104" s="129">
        <v>4101</v>
      </c>
      <c r="Y104" s="129">
        <v>60.1</v>
      </c>
      <c r="Z104" s="129">
        <v>0.872</v>
      </c>
      <c r="AA104" s="129">
        <v>19.899999999999999</v>
      </c>
      <c r="AB104" s="129">
        <f t="shared" si="9"/>
        <v>0.40976821192052981</v>
      </c>
    </row>
    <row r="105" spans="1:28" ht="15.6" x14ac:dyDescent="0.35">
      <c r="A105" s="118" t="s">
        <v>187</v>
      </c>
      <c r="B105" s="118" t="str">
        <f t="shared" si="6"/>
        <v>True</v>
      </c>
      <c r="C105" s="118" t="s">
        <v>281</v>
      </c>
      <c r="D105" s="118" t="s">
        <v>285</v>
      </c>
      <c r="E105" s="119">
        <v>486.7</v>
      </c>
      <c r="F105" s="129">
        <v>0</v>
      </c>
      <c r="G105" s="129">
        <v>1036.3</v>
      </c>
      <c r="H105" s="129">
        <v>308.5</v>
      </c>
      <c r="I105" s="129">
        <v>54.1</v>
      </c>
      <c r="J105" s="129">
        <v>30</v>
      </c>
      <c r="K105" s="129">
        <f t="shared" si="7"/>
        <v>308.5</v>
      </c>
      <c r="L105" s="129">
        <f t="shared" si="8"/>
        <v>54.1</v>
      </c>
      <c r="M105" s="129">
        <v>30</v>
      </c>
      <c r="N105" s="129">
        <v>868.1</v>
      </c>
      <c r="O105" s="129">
        <v>620</v>
      </c>
      <c r="P105" s="129">
        <v>1021884</v>
      </c>
      <c r="Q105" s="129">
        <v>26721</v>
      </c>
      <c r="R105" s="129">
        <v>40.6</v>
      </c>
      <c r="S105" s="129">
        <v>6.57</v>
      </c>
      <c r="T105" s="129">
        <v>19722</v>
      </c>
      <c r="U105" s="129">
        <v>1732</v>
      </c>
      <c r="V105" s="129">
        <v>23208</v>
      </c>
      <c r="W105" s="129">
        <v>2799</v>
      </c>
      <c r="X105" s="129">
        <v>4299</v>
      </c>
      <c r="Y105" s="129">
        <v>64.400000000000006</v>
      </c>
      <c r="Z105" s="129">
        <v>0.86699999999999999</v>
      </c>
      <c r="AA105" s="129">
        <v>21.1</v>
      </c>
      <c r="AB105" s="129">
        <f t="shared" si="9"/>
        <v>0.42004838709677417</v>
      </c>
    </row>
    <row r="106" spans="1:28" ht="15.6" x14ac:dyDescent="0.35">
      <c r="A106" s="118" t="s">
        <v>188</v>
      </c>
      <c r="B106" s="118" t="str">
        <f t="shared" si="6"/>
        <v>True</v>
      </c>
      <c r="C106" s="118" t="s">
        <v>281</v>
      </c>
      <c r="D106" s="118" t="s">
        <v>285</v>
      </c>
      <c r="E106" s="119">
        <v>493.84350000000001</v>
      </c>
      <c r="F106" s="129">
        <v>0</v>
      </c>
      <c r="G106" s="129">
        <v>1036</v>
      </c>
      <c r="H106" s="129">
        <v>309</v>
      </c>
      <c r="I106" s="129">
        <v>54</v>
      </c>
      <c r="J106" s="129">
        <v>31</v>
      </c>
      <c r="K106" s="129">
        <f t="shared" si="7"/>
        <v>309</v>
      </c>
      <c r="L106" s="129">
        <f t="shared" si="8"/>
        <v>54</v>
      </c>
      <c r="M106" s="129">
        <v>30</v>
      </c>
      <c r="N106" s="129">
        <v>868.1</v>
      </c>
      <c r="O106" s="129">
        <v>629.1</v>
      </c>
      <c r="P106" s="129">
        <v>1028000</v>
      </c>
      <c r="Q106" s="129">
        <v>26820</v>
      </c>
      <c r="R106" s="129">
        <v>40.42</v>
      </c>
      <c r="S106" s="129">
        <v>6.5299999999999994</v>
      </c>
      <c r="T106" s="129">
        <v>19845.599999999999</v>
      </c>
      <c r="U106" s="129">
        <v>1735.9</v>
      </c>
      <c r="V106" s="129">
        <v>23410</v>
      </c>
      <c r="W106" s="129">
        <v>2818</v>
      </c>
      <c r="X106" s="129">
        <v>4433</v>
      </c>
      <c r="Y106" s="129">
        <v>51.084042099999998</v>
      </c>
      <c r="Z106" s="129">
        <v>0.86699999999999999</v>
      </c>
      <c r="AA106" s="129">
        <v>20.938178405078002</v>
      </c>
      <c r="AB106" s="129">
        <f t="shared" si="9"/>
        <v>0.42777141948815772</v>
      </c>
    </row>
    <row r="107" spans="1:28" ht="15.6" x14ac:dyDescent="0.35">
      <c r="A107" s="118" t="s">
        <v>189</v>
      </c>
      <c r="B107" s="118" t="str">
        <f t="shared" si="6"/>
        <v>True</v>
      </c>
      <c r="C107" s="118" t="s">
        <v>281</v>
      </c>
      <c r="D107" s="118" t="s">
        <v>285</v>
      </c>
      <c r="E107" s="119">
        <v>521</v>
      </c>
      <c r="F107" s="129">
        <v>0</v>
      </c>
      <c r="G107" s="129">
        <v>981</v>
      </c>
      <c r="H107" s="129">
        <v>319</v>
      </c>
      <c r="I107" s="129">
        <v>58.9</v>
      </c>
      <c r="J107" s="129">
        <v>33</v>
      </c>
      <c r="K107" s="129">
        <f t="shared" si="7"/>
        <v>319</v>
      </c>
      <c r="L107" s="129">
        <f t="shared" si="8"/>
        <v>58.9</v>
      </c>
      <c r="M107" s="129">
        <v>19.100000000000001</v>
      </c>
      <c r="N107" s="129">
        <v>825</v>
      </c>
      <c r="O107" s="129">
        <v>663</v>
      </c>
      <c r="P107" s="129">
        <v>981300</v>
      </c>
      <c r="Q107" s="129">
        <v>32080</v>
      </c>
      <c r="R107" s="129">
        <v>38.5</v>
      </c>
      <c r="S107" s="129">
        <v>6.95</v>
      </c>
      <c r="T107" s="129">
        <v>20010</v>
      </c>
      <c r="U107" s="129">
        <v>2012</v>
      </c>
      <c r="V107" s="129">
        <v>23590</v>
      </c>
      <c r="W107" s="129">
        <v>3234</v>
      </c>
      <c r="X107" s="129">
        <v>5337</v>
      </c>
      <c r="Y107" s="129">
        <v>68.099999999999994</v>
      </c>
      <c r="Z107" s="129">
        <v>0.871</v>
      </c>
      <c r="AA107" s="129">
        <v>18.399999999999999</v>
      </c>
      <c r="AB107" s="129">
        <f t="shared" si="9"/>
        <v>0.41063348416289591</v>
      </c>
    </row>
    <row r="108" spans="1:28" ht="15.6" x14ac:dyDescent="0.35">
      <c r="A108" s="118" t="s">
        <v>190</v>
      </c>
      <c r="B108" s="118" t="str">
        <f t="shared" si="6"/>
        <v>True</v>
      </c>
      <c r="C108" s="118" t="s">
        <v>281</v>
      </c>
      <c r="D108" s="118" t="s">
        <v>285</v>
      </c>
      <c r="E108" s="119">
        <v>576</v>
      </c>
      <c r="F108" s="129">
        <v>0</v>
      </c>
      <c r="G108" s="129">
        <v>993</v>
      </c>
      <c r="H108" s="129">
        <v>322</v>
      </c>
      <c r="I108" s="129">
        <v>65</v>
      </c>
      <c r="J108" s="129">
        <v>36.1</v>
      </c>
      <c r="K108" s="129">
        <f t="shared" si="7"/>
        <v>322</v>
      </c>
      <c r="L108" s="129">
        <f t="shared" si="8"/>
        <v>65</v>
      </c>
      <c r="M108" s="129">
        <v>19.100000000000001</v>
      </c>
      <c r="N108" s="129">
        <v>825</v>
      </c>
      <c r="O108" s="129">
        <v>733</v>
      </c>
      <c r="P108" s="129">
        <v>1101300</v>
      </c>
      <c r="Q108" s="129">
        <v>36470</v>
      </c>
      <c r="R108" s="129">
        <v>38.799999999999997</v>
      </c>
      <c r="S108" s="129">
        <v>7.05</v>
      </c>
      <c r="T108" s="129">
        <v>22180</v>
      </c>
      <c r="U108" s="129">
        <v>2267</v>
      </c>
      <c r="V108" s="129">
        <v>26270</v>
      </c>
      <c r="W108" s="129">
        <v>3655</v>
      </c>
      <c r="X108" s="129">
        <v>7134</v>
      </c>
      <c r="Y108" s="129">
        <v>78.5</v>
      </c>
      <c r="Z108" s="129">
        <v>0.871</v>
      </c>
      <c r="AA108" s="129">
        <v>16.8</v>
      </c>
      <c r="AB108" s="129">
        <f t="shared" si="9"/>
        <v>0.40630968622100955</v>
      </c>
    </row>
    <row r="109" spans="1:28" ht="15.6" x14ac:dyDescent="0.35">
      <c r="A109" s="118" t="s">
        <v>191</v>
      </c>
      <c r="B109" s="118" t="str">
        <f t="shared" si="6"/>
        <v>True</v>
      </c>
      <c r="C109" s="118" t="s">
        <v>281</v>
      </c>
      <c r="D109" s="118" t="s">
        <v>285</v>
      </c>
      <c r="E109" s="119">
        <v>583.80449999999996</v>
      </c>
      <c r="F109" s="129">
        <v>0</v>
      </c>
      <c r="G109" s="129">
        <v>1056</v>
      </c>
      <c r="H109" s="129">
        <v>314</v>
      </c>
      <c r="I109" s="129">
        <v>64</v>
      </c>
      <c r="J109" s="129">
        <v>36</v>
      </c>
      <c r="K109" s="129">
        <f t="shared" si="7"/>
        <v>314</v>
      </c>
      <c r="L109" s="129">
        <f t="shared" si="8"/>
        <v>64</v>
      </c>
      <c r="M109" s="129">
        <v>30</v>
      </c>
      <c r="N109" s="129">
        <v>868.1</v>
      </c>
      <c r="O109" s="129">
        <v>743.7</v>
      </c>
      <c r="P109" s="129">
        <v>1246000</v>
      </c>
      <c r="Q109" s="129">
        <v>33430</v>
      </c>
      <c r="R109" s="129">
        <v>40.93</v>
      </c>
      <c r="S109" s="129">
        <v>6.7</v>
      </c>
      <c r="T109" s="129">
        <v>23598.5</v>
      </c>
      <c r="U109" s="129">
        <v>2129.3000000000002</v>
      </c>
      <c r="V109" s="129">
        <v>28040</v>
      </c>
      <c r="W109" s="129">
        <v>3475</v>
      </c>
      <c r="X109" s="129">
        <v>7230</v>
      </c>
      <c r="Y109" s="129">
        <v>51.084042099999998</v>
      </c>
      <c r="Z109" s="129">
        <v>0.86699999999999999</v>
      </c>
      <c r="AA109" s="129">
        <v>18.00768335345537</v>
      </c>
      <c r="AB109" s="129">
        <f t="shared" si="9"/>
        <v>0.42021782977006861</v>
      </c>
    </row>
    <row r="110" spans="1:28" ht="15.6" x14ac:dyDescent="0.35">
      <c r="A110" s="118" t="s">
        <v>192</v>
      </c>
      <c r="B110" s="118" t="str">
        <f t="shared" si="6"/>
        <v>True</v>
      </c>
      <c r="C110" s="118" t="s">
        <v>281</v>
      </c>
      <c r="D110" s="118" t="s">
        <v>285</v>
      </c>
      <c r="E110" s="119">
        <v>641.81600000000003</v>
      </c>
      <c r="F110" s="129">
        <v>0</v>
      </c>
      <c r="G110" s="129">
        <v>1048</v>
      </c>
      <c r="H110" s="129">
        <v>412</v>
      </c>
      <c r="I110" s="129">
        <v>60</v>
      </c>
      <c r="J110" s="129">
        <v>34</v>
      </c>
      <c r="K110" s="129">
        <f t="shared" si="7"/>
        <v>412</v>
      </c>
      <c r="L110" s="129">
        <f t="shared" si="8"/>
        <v>60</v>
      </c>
      <c r="M110" s="129">
        <v>30</v>
      </c>
      <c r="N110" s="129">
        <v>868.1</v>
      </c>
      <c r="O110" s="129">
        <v>817.6</v>
      </c>
      <c r="P110" s="129">
        <v>1451000</v>
      </c>
      <c r="Q110" s="129">
        <v>70280</v>
      </c>
      <c r="R110" s="129">
        <v>42.13</v>
      </c>
      <c r="S110" s="129">
        <v>9.27</v>
      </c>
      <c r="T110" s="129">
        <v>27690.799999999999</v>
      </c>
      <c r="U110" s="129">
        <v>3411.7</v>
      </c>
      <c r="V110" s="129">
        <v>32100</v>
      </c>
      <c r="W110" s="129">
        <v>5379</v>
      </c>
      <c r="X110" s="129">
        <v>7440</v>
      </c>
      <c r="Y110" s="129">
        <v>51.084042099999998</v>
      </c>
      <c r="Z110" s="129">
        <v>0.86699999999999999</v>
      </c>
      <c r="AA110" s="129">
        <v>18.53776401892361</v>
      </c>
      <c r="AB110" s="129">
        <f t="shared" si="9"/>
        <v>0.36100048923679062</v>
      </c>
    </row>
    <row r="111" spans="1:28" ht="15.6" x14ac:dyDescent="0.35">
      <c r="A111" s="118" t="s">
        <v>193</v>
      </c>
      <c r="B111" s="118" t="str">
        <f t="shared" si="6"/>
        <v>True</v>
      </c>
      <c r="C111" s="118" t="s">
        <v>281</v>
      </c>
      <c r="D111" s="118" t="s">
        <v>285</v>
      </c>
      <c r="E111" s="119">
        <v>748.41899999999998</v>
      </c>
      <c r="F111" s="129">
        <v>0</v>
      </c>
      <c r="G111" s="129">
        <v>1068</v>
      </c>
      <c r="H111" s="129">
        <v>417</v>
      </c>
      <c r="I111" s="129">
        <v>70</v>
      </c>
      <c r="J111" s="129">
        <v>39</v>
      </c>
      <c r="K111" s="129">
        <f t="shared" si="7"/>
        <v>417</v>
      </c>
      <c r="L111" s="129">
        <f t="shared" si="8"/>
        <v>70</v>
      </c>
      <c r="M111" s="129">
        <v>30</v>
      </c>
      <c r="N111" s="129">
        <v>868.1</v>
      </c>
      <c r="O111" s="129">
        <v>953.4</v>
      </c>
      <c r="P111" s="129">
        <v>1732000</v>
      </c>
      <c r="Q111" s="129">
        <v>85110</v>
      </c>
      <c r="R111" s="129">
        <v>42.62</v>
      </c>
      <c r="S111" s="129">
        <v>9.4499999999999993</v>
      </c>
      <c r="T111" s="129">
        <v>32434.5</v>
      </c>
      <c r="U111" s="129">
        <v>4082</v>
      </c>
      <c r="V111" s="129">
        <v>37880</v>
      </c>
      <c r="W111" s="129">
        <v>6459</v>
      </c>
      <c r="X111" s="129">
        <v>11670</v>
      </c>
      <c r="Y111" s="129">
        <v>51.084042099999998</v>
      </c>
      <c r="Z111" s="129">
        <v>0.86699999999999999</v>
      </c>
      <c r="AA111" s="129">
        <v>16.145411494042094</v>
      </c>
      <c r="AB111" s="129">
        <f t="shared" si="9"/>
        <v>0.35510698552548775</v>
      </c>
    </row>
    <row r="112" spans="1:28" ht="15.6" x14ac:dyDescent="0.35">
      <c r="A112" s="118" t="s">
        <v>194</v>
      </c>
      <c r="B112" s="118" t="str">
        <f t="shared" si="6"/>
        <v>True</v>
      </c>
      <c r="C112" s="118" t="s">
        <v>281</v>
      </c>
      <c r="D112" s="118" t="s">
        <v>285</v>
      </c>
      <c r="E112" s="119">
        <v>883.3605</v>
      </c>
      <c r="F112" s="129">
        <v>0</v>
      </c>
      <c r="G112" s="129">
        <v>1092</v>
      </c>
      <c r="H112" s="129">
        <v>424</v>
      </c>
      <c r="I112" s="129">
        <v>82</v>
      </c>
      <c r="J112" s="129">
        <v>45.5</v>
      </c>
      <c r="K112" s="129">
        <f t="shared" si="7"/>
        <v>424</v>
      </c>
      <c r="L112" s="129">
        <f t="shared" si="8"/>
        <v>82</v>
      </c>
      <c r="M112" s="129">
        <v>30</v>
      </c>
      <c r="N112" s="129">
        <v>868.1</v>
      </c>
      <c r="O112" s="129">
        <v>1125.3</v>
      </c>
      <c r="P112" s="129">
        <v>2096000</v>
      </c>
      <c r="Q112" s="129">
        <v>105000</v>
      </c>
      <c r="R112" s="129">
        <v>43.160000000000004</v>
      </c>
      <c r="S112" s="129">
        <v>9.66</v>
      </c>
      <c r="T112" s="129">
        <v>38388.300000000003</v>
      </c>
      <c r="U112" s="129">
        <v>4952.8</v>
      </c>
      <c r="V112" s="129">
        <v>45260</v>
      </c>
      <c r="W112" s="129">
        <v>7874</v>
      </c>
      <c r="X112" s="129">
        <v>18750</v>
      </c>
      <c r="Y112" s="129">
        <v>51.084042099999998</v>
      </c>
      <c r="Z112" s="129">
        <v>0.86699999999999999</v>
      </c>
      <c r="AA112" s="129">
        <v>14.004619972883805</v>
      </c>
      <c r="AB112" s="129">
        <f t="shared" si="9"/>
        <v>0.35100462098995827</v>
      </c>
    </row>
    <row r="113" spans="1:28" ht="15.6" x14ac:dyDescent="0.35">
      <c r="A113" s="118" t="s">
        <v>195</v>
      </c>
      <c r="B113" s="118" t="str">
        <f t="shared" si="6"/>
        <v>True</v>
      </c>
      <c r="C113" s="118" t="s">
        <v>281</v>
      </c>
      <c r="D113" s="118" t="s">
        <v>285</v>
      </c>
      <c r="E113" s="119">
        <v>975.51949999999999</v>
      </c>
      <c r="F113" s="129">
        <v>0</v>
      </c>
      <c r="G113" s="129">
        <v>1108</v>
      </c>
      <c r="H113" s="129">
        <v>428</v>
      </c>
      <c r="I113" s="129">
        <v>89.9</v>
      </c>
      <c r="J113" s="129">
        <v>50</v>
      </c>
      <c r="K113" s="129">
        <f t="shared" si="7"/>
        <v>428</v>
      </c>
      <c r="L113" s="129">
        <f t="shared" si="8"/>
        <v>89.9</v>
      </c>
      <c r="M113" s="129">
        <v>30</v>
      </c>
      <c r="N113" s="129">
        <v>868.1</v>
      </c>
      <c r="O113" s="129">
        <v>1242.7</v>
      </c>
      <c r="P113" s="129">
        <v>2349000</v>
      </c>
      <c r="Q113" s="129">
        <v>118500</v>
      </c>
      <c r="R113" s="129">
        <v>43.480000000000004</v>
      </c>
      <c r="S113" s="129">
        <v>9.77</v>
      </c>
      <c r="T113" s="129">
        <v>42400.7</v>
      </c>
      <c r="U113" s="129">
        <v>5537.4</v>
      </c>
      <c r="V113" s="129">
        <v>50300</v>
      </c>
      <c r="W113" s="129">
        <v>8839</v>
      </c>
      <c r="X113" s="129">
        <v>24770</v>
      </c>
      <c r="Y113" s="129">
        <v>51.084042099999998</v>
      </c>
      <c r="Z113" s="129">
        <v>0.86699999999999999</v>
      </c>
      <c r="AA113" s="129">
        <v>12.907050655574654</v>
      </c>
      <c r="AB113" s="129">
        <f t="shared" si="9"/>
        <v>0.34927979399694215</v>
      </c>
    </row>
    <row r="114" spans="1:28" ht="15.6" x14ac:dyDescent="0.35">
      <c r="A114" s="124" t="s">
        <v>196</v>
      </c>
      <c r="B114" s="118" t="str">
        <f t="shared" si="6"/>
        <v>True</v>
      </c>
      <c r="C114" s="118" t="s">
        <v>281</v>
      </c>
      <c r="D114" s="118" t="s">
        <v>285</v>
      </c>
      <c r="E114" s="119">
        <v>23</v>
      </c>
      <c r="F114" s="129">
        <v>0</v>
      </c>
      <c r="G114" s="129">
        <v>152.4</v>
      </c>
      <c r="H114" s="129">
        <v>152.19999999999999</v>
      </c>
      <c r="I114" s="129">
        <v>6.8</v>
      </c>
      <c r="J114" s="129">
        <v>5.8</v>
      </c>
      <c r="K114" s="129">
        <f t="shared" si="7"/>
        <v>152.19999999999999</v>
      </c>
      <c r="L114" s="129">
        <f t="shared" si="8"/>
        <v>6.8</v>
      </c>
      <c r="M114" s="129">
        <v>7.6</v>
      </c>
      <c r="N114" s="129">
        <v>123.6</v>
      </c>
      <c r="O114" s="129">
        <v>29.2</v>
      </c>
      <c r="P114" s="129">
        <v>1250</v>
      </c>
      <c r="Q114" s="129">
        <v>400</v>
      </c>
      <c r="R114" s="129">
        <v>6.54</v>
      </c>
      <c r="S114" s="129">
        <v>3.7</v>
      </c>
      <c r="T114" s="129">
        <v>164</v>
      </c>
      <c r="U114" s="129">
        <v>53</v>
      </c>
      <c r="V114" s="129">
        <v>182</v>
      </c>
      <c r="W114" s="129">
        <v>80</v>
      </c>
      <c r="X114" s="129">
        <v>4.63</v>
      </c>
      <c r="Y114" s="129">
        <v>2.12E-2</v>
      </c>
      <c r="Z114" s="129">
        <v>0.84</v>
      </c>
      <c r="AA114" s="129">
        <v>20.7</v>
      </c>
      <c r="AB114" s="129">
        <f t="shared" si="9"/>
        <v>0.2455068493150685</v>
      </c>
    </row>
    <row r="115" spans="1:28" ht="15.6" x14ac:dyDescent="0.35">
      <c r="A115" s="124" t="s">
        <v>197</v>
      </c>
      <c r="B115" s="118" t="str">
        <f t="shared" si="6"/>
        <v>True</v>
      </c>
      <c r="C115" s="118" t="s">
        <v>281</v>
      </c>
      <c r="D115" s="118" t="s">
        <v>285</v>
      </c>
      <c r="E115" s="119">
        <v>30</v>
      </c>
      <c r="F115" s="129">
        <v>0</v>
      </c>
      <c r="G115" s="129">
        <v>157.6</v>
      </c>
      <c r="H115" s="129">
        <v>152.9</v>
      </c>
      <c r="I115" s="129">
        <v>9.4</v>
      </c>
      <c r="J115" s="129">
        <v>6.5</v>
      </c>
      <c r="K115" s="129">
        <f t="shared" si="7"/>
        <v>152.9</v>
      </c>
      <c r="L115" s="129">
        <f t="shared" si="8"/>
        <v>9.4</v>
      </c>
      <c r="M115" s="129">
        <v>7.6</v>
      </c>
      <c r="N115" s="129">
        <v>123.6</v>
      </c>
      <c r="O115" s="129">
        <v>38.299999999999997</v>
      </c>
      <c r="P115" s="129">
        <v>1748</v>
      </c>
      <c r="Q115" s="129">
        <v>560</v>
      </c>
      <c r="R115" s="129">
        <v>6.76</v>
      </c>
      <c r="S115" s="129">
        <v>3.83</v>
      </c>
      <c r="T115" s="129">
        <v>222</v>
      </c>
      <c r="U115" s="129">
        <v>73</v>
      </c>
      <c r="V115" s="129">
        <v>248</v>
      </c>
      <c r="W115" s="129">
        <v>112</v>
      </c>
      <c r="X115" s="129">
        <v>10.5</v>
      </c>
      <c r="Y115" s="129">
        <v>3.0800000000000001E-2</v>
      </c>
      <c r="Z115" s="129">
        <v>0.84899999999999998</v>
      </c>
      <c r="AA115" s="129">
        <v>16</v>
      </c>
      <c r="AB115" s="129">
        <f t="shared" si="9"/>
        <v>0.20976501305483031</v>
      </c>
    </row>
    <row r="116" spans="1:28" ht="15.6" x14ac:dyDescent="0.35">
      <c r="A116" s="124" t="s">
        <v>198</v>
      </c>
      <c r="B116" s="118" t="str">
        <f t="shared" si="6"/>
        <v>True</v>
      </c>
      <c r="C116" s="118" t="s">
        <v>281</v>
      </c>
      <c r="D116" s="118" t="s">
        <v>285</v>
      </c>
      <c r="E116" s="119">
        <v>37</v>
      </c>
      <c r="F116" s="129">
        <v>0</v>
      </c>
      <c r="G116" s="129">
        <v>161.80000000000001</v>
      </c>
      <c r="H116" s="129">
        <v>154.4</v>
      </c>
      <c r="I116" s="129">
        <v>11.5</v>
      </c>
      <c r="J116" s="129">
        <v>8</v>
      </c>
      <c r="K116" s="129">
        <f t="shared" si="7"/>
        <v>154.4</v>
      </c>
      <c r="L116" s="129">
        <f t="shared" si="8"/>
        <v>11.5</v>
      </c>
      <c r="M116" s="129">
        <v>7.6</v>
      </c>
      <c r="N116" s="129">
        <v>123.6</v>
      </c>
      <c r="O116" s="129">
        <v>47.1</v>
      </c>
      <c r="P116" s="129">
        <v>2210</v>
      </c>
      <c r="Q116" s="129">
        <v>706</v>
      </c>
      <c r="R116" s="129">
        <v>6.85</v>
      </c>
      <c r="S116" s="129">
        <v>3.87</v>
      </c>
      <c r="T116" s="129">
        <v>273</v>
      </c>
      <c r="U116" s="129">
        <v>91</v>
      </c>
      <c r="V116" s="129">
        <v>309</v>
      </c>
      <c r="W116" s="129">
        <v>140</v>
      </c>
      <c r="X116" s="129">
        <v>19.2</v>
      </c>
      <c r="Y116" s="129">
        <v>3.9899999999999998E-2</v>
      </c>
      <c r="Z116" s="129">
        <v>0.84799999999999998</v>
      </c>
      <c r="AA116" s="129">
        <v>13.3</v>
      </c>
      <c r="AB116" s="129">
        <f t="shared" si="9"/>
        <v>0.20993630573248406</v>
      </c>
    </row>
    <row r="117" spans="1:28" ht="15.6" x14ac:dyDescent="0.35">
      <c r="A117" s="124" t="s">
        <v>199</v>
      </c>
      <c r="B117" s="118" t="str">
        <f t="shared" si="6"/>
        <v>True</v>
      </c>
      <c r="C117" s="118" t="s">
        <v>281</v>
      </c>
      <c r="D117" s="118" t="s">
        <v>285</v>
      </c>
      <c r="E117" s="119">
        <v>44</v>
      </c>
      <c r="F117" s="129">
        <v>0</v>
      </c>
      <c r="G117" s="129">
        <v>166</v>
      </c>
      <c r="H117" s="129">
        <v>155.9</v>
      </c>
      <c r="I117" s="129">
        <v>13.6</v>
      </c>
      <c r="J117" s="129">
        <v>9.5</v>
      </c>
      <c r="K117" s="129">
        <f t="shared" si="7"/>
        <v>155.9</v>
      </c>
      <c r="L117" s="129">
        <f t="shared" si="8"/>
        <v>13.6</v>
      </c>
      <c r="M117" s="129">
        <v>7.6</v>
      </c>
      <c r="N117" s="129">
        <v>123.6</v>
      </c>
      <c r="O117" s="129">
        <v>56.1</v>
      </c>
      <c r="P117" s="129">
        <v>2703</v>
      </c>
      <c r="Q117" s="129">
        <v>860</v>
      </c>
      <c r="R117" s="129">
        <v>6.94</v>
      </c>
      <c r="S117" s="129">
        <v>3.92</v>
      </c>
      <c r="T117" s="129">
        <v>326</v>
      </c>
      <c r="U117" s="129">
        <v>110</v>
      </c>
      <c r="V117" s="129">
        <v>372</v>
      </c>
      <c r="W117" s="129">
        <v>169</v>
      </c>
      <c r="X117" s="129">
        <v>31.7</v>
      </c>
      <c r="Y117" s="129">
        <v>4.99E-2</v>
      </c>
      <c r="Z117" s="129">
        <v>0.84799999999999998</v>
      </c>
      <c r="AA117" s="129">
        <v>11.5</v>
      </c>
      <c r="AB117" s="129">
        <f t="shared" si="9"/>
        <v>0.20930481283422461</v>
      </c>
    </row>
    <row r="118" spans="1:28" ht="15.6" x14ac:dyDescent="0.35">
      <c r="A118" s="124" t="s">
        <v>200</v>
      </c>
      <c r="B118" s="118" t="str">
        <f t="shared" si="6"/>
        <v>True</v>
      </c>
      <c r="C118" s="118" t="s">
        <v>281</v>
      </c>
      <c r="D118" s="118" t="s">
        <v>285</v>
      </c>
      <c r="E118" s="119">
        <v>46.1</v>
      </c>
      <c r="F118" s="129">
        <v>0</v>
      </c>
      <c r="G118" s="129">
        <v>203.2</v>
      </c>
      <c r="H118" s="129">
        <v>203.6</v>
      </c>
      <c r="I118" s="129">
        <v>11</v>
      </c>
      <c r="J118" s="129">
        <v>7.2</v>
      </c>
      <c r="K118" s="129">
        <f t="shared" si="7"/>
        <v>203.6</v>
      </c>
      <c r="L118" s="129">
        <f t="shared" si="8"/>
        <v>11</v>
      </c>
      <c r="M118" s="129">
        <v>12.7</v>
      </c>
      <c r="N118" s="129">
        <v>155.80000000000001</v>
      </c>
      <c r="O118" s="129">
        <v>59.2</v>
      </c>
      <c r="P118" s="129">
        <v>4605</v>
      </c>
      <c r="Q118" s="129">
        <v>1549</v>
      </c>
      <c r="R118" s="129">
        <v>8.82</v>
      </c>
      <c r="S118" s="129">
        <v>5.1100000000000003</v>
      </c>
      <c r="T118" s="129">
        <v>453</v>
      </c>
      <c r="U118" s="129">
        <v>152</v>
      </c>
      <c r="V118" s="129">
        <v>502</v>
      </c>
      <c r="W118" s="129">
        <v>231</v>
      </c>
      <c r="X118" s="129">
        <v>23.3</v>
      </c>
      <c r="Y118" s="129">
        <v>0.14299999999999999</v>
      </c>
      <c r="Z118" s="129">
        <v>0.84799999999999998</v>
      </c>
      <c r="AA118" s="129">
        <v>17.3</v>
      </c>
      <c r="AB118" s="129">
        <f t="shared" si="9"/>
        <v>0.18948648648648653</v>
      </c>
    </row>
    <row r="119" spans="1:28" ht="15.6" x14ac:dyDescent="0.35">
      <c r="A119" s="124" t="s">
        <v>201</v>
      </c>
      <c r="B119" s="118" t="str">
        <f t="shared" si="6"/>
        <v>True</v>
      </c>
      <c r="C119" s="118" t="s">
        <v>281</v>
      </c>
      <c r="D119" s="118" t="s">
        <v>285</v>
      </c>
      <c r="E119" s="119">
        <v>51.2</v>
      </c>
      <c r="F119" s="129">
        <v>0</v>
      </c>
      <c r="G119" s="129">
        <v>170.2</v>
      </c>
      <c r="H119" s="129">
        <v>157.4</v>
      </c>
      <c r="I119" s="129">
        <v>15.7</v>
      </c>
      <c r="J119" s="129">
        <v>11</v>
      </c>
      <c r="K119" s="129">
        <f t="shared" si="7"/>
        <v>157.4</v>
      </c>
      <c r="L119" s="129">
        <f t="shared" si="8"/>
        <v>15.7</v>
      </c>
      <c r="M119" s="129">
        <v>7.6</v>
      </c>
      <c r="N119" s="129">
        <v>123.6</v>
      </c>
      <c r="O119" s="129">
        <v>65.2</v>
      </c>
      <c r="P119" s="129">
        <v>3227</v>
      </c>
      <c r="Q119" s="129">
        <v>1022</v>
      </c>
      <c r="R119" s="129">
        <v>7.04</v>
      </c>
      <c r="S119" s="129">
        <v>3.96</v>
      </c>
      <c r="T119" s="129">
        <v>379</v>
      </c>
      <c r="U119" s="129">
        <v>130</v>
      </c>
      <c r="V119" s="129">
        <v>438</v>
      </c>
      <c r="W119" s="129">
        <v>199</v>
      </c>
      <c r="X119" s="129">
        <v>48.8</v>
      </c>
      <c r="Y119" s="129">
        <v>6.0999999999999999E-2</v>
      </c>
      <c r="Z119" s="129">
        <v>0.84799999999999998</v>
      </c>
      <c r="AA119" s="129">
        <v>10.1</v>
      </c>
      <c r="AB119" s="129">
        <f t="shared" si="9"/>
        <v>0.20852760736196319</v>
      </c>
    </row>
    <row r="120" spans="1:28" ht="15.6" x14ac:dyDescent="0.35">
      <c r="A120" s="124" t="s">
        <v>202</v>
      </c>
      <c r="B120" s="118" t="str">
        <f t="shared" si="6"/>
        <v>True</v>
      </c>
      <c r="C120" s="118" t="s">
        <v>281</v>
      </c>
      <c r="D120" s="118" t="s">
        <v>285</v>
      </c>
      <c r="E120" s="119">
        <v>52</v>
      </c>
      <c r="F120" s="129">
        <v>0</v>
      </c>
      <c r="G120" s="129">
        <v>206.2</v>
      </c>
      <c r="H120" s="129">
        <v>204.3</v>
      </c>
      <c r="I120" s="129">
        <v>12.5</v>
      </c>
      <c r="J120" s="129">
        <v>7.9</v>
      </c>
      <c r="K120" s="129">
        <f t="shared" si="7"/>
        <v>204.3</v>
      </c>
      <c r="L120" s="129">
        <f t="shared" si="8"/>
        <v>12.5</v>
      </c>
      <c r="M120" s="129">
        <v>12.7</v>
      </c>
      <c r="N120" s="129">
        <v>155.80000000000001</v>
      </c>
      <c r="O120" s="129">
        <v>66.8</v>
      </c>
      <c r="P120" s="129">
        <v>5296</v>
      </c>
      <c r="Q120" s="129">
        <v>1778</v>
      </c>
      <c r="R120" s="129">
        <v>8.91</v>
      </c>
      <c r="S120" s="129">
        <v>5.16</v>
      </c>
      <c r="T120" s="129">
        <v>514</v>
      </c>
      <c r="U120" s="129">
        <v>174</v>
      </c>
      <c r="V120" s="129">
        <v>572</v>
      </c>
      <c r="W120" s="129">
        <v>265</v>
      </c>
      <c r="X120" s="129">
        <v>33.200000000000003</v>
      </c>
      <c r="Y120" s="129">
        <v>0.16700000000000001</v>
      </c>
      <c r="Z120" s="129">
        <v>0.84899999999999998</v>
      </c>
      <c r="AA120" s="129">
        <v>15.5</v>
      </c>
      <c r="AB120" s="129">
        <f t="shared" si="9"/>
        <v>0.18425449101796409</v>
      </c>
    </row>
    <row r="121" spans="1:28" ht="15.6" x14ac:dyDescent="0.35">
      <c r="A121" s="124" t="s">
        <v>203</v>
      </c>
      <c r="B121" s="118" t="str">
        <f t="shared" si="6"/>
        <v>True</v>
      </c>
      <c r="C121" s="118" t="s">
        <v>281</v>
      </c>
      <c r="D121" s="118" t="s">
        <v>285</v>
      </c>
      <c r="E121" s="119">
        <v>60</v>
      </c>
      <c r="F121" s="129">
        <v>0</v>
      </c>
      <c r="G121" s="129">
        <v>209.6</v>
      </c>
      <c r="H121" s="129">
        <v>205.8</v>
      </c>
      <c r="I121" s="129">
        <v>14.2</v>
      </c>
      <c r="J121" s="129">
        <v>9.4</v>
      </c>
      <c r="K121" s="129">
        <f t="shared" si="7"/>
        <v>205.8</v>
      </c>
      <c r="L121" s="129">
        <f t="shared" si="8"/>
        <v>14.2</v>
      </c>
      <c r="M121" s="129">
        <v>12.7</v>
      </c>
      <c r="N121" s="129">
        <v>155.80000000000001</v>
      </c>
      <c r="O121" s="129">
        <v>76.900000000000006</v>
      </c>
      <c r="P121" s="129">
        <v>6162</v>
      </c>
      <c r="Q121" s="129">
        <v>2065</v>
      </c>
      <c r="R121" s="129">
        <v>8.9499999999999993</v>
      </c>
      <c r="S121" s="129">
        <v>5.18</v>
      </c>
      <c r="T121" s="129">
        <v>588</v>
      </c>
      <c r="U121" s="129">
        <v>201</v>
      </c>
      <c r="V121" s="129">
        <v>660</v>
      </c>
      <c r="W121" s="129">
        <v>306</v>
      </c>
      <c r="X121" s="129">
        <v>49.1</v>
      </c>
      <c r="Y121" s="129">
        <v>0.19700000000000001</v>
      </c>
      <c r="Z121" s="129">
        <v>0.84699999999999998</v>
      </c>
      <c r="AA121" s="129">
        <v>13.8</v>
      </c>
      <c r="AB121" s="129">
        <f t="shared" si="9"/>
        <v>0.19044473342002602</v>
      </c>
    </row>
    <row r="122" spans="1:28" ht="15.6" x14ac:dyDescent="0.35">
      <c r="A122" s="124" t="s">
        <v>204</v>
      </c>
      <c r="B122" s="118" t="str">
        <f t="shared" si="6"/>
        <v>True</v>
      </c>
      <c r="C122" s="118" t="s">
        <v>281</v>
      </c>
      <c r="D122" s="118" t="s">
        <v>285</v>
      </c>
      <c r="E122" s="119">
        <v>71</v>
      </c>
      <c r="F122" s="129">
        <v>0</v>
      </c>
      <c r="G122" s="129">
        <v>215.8</v>
      </c>
      <c r="H122" s="129">
        <v>206.4</v>
      </c>
      <c r="I122" s="129">
        <v>17.3</v>
      </c>
      <c r="J122" s="129">
        <v>10</v>
      </c>
      <c r="K122" s="129">
        <f t="shared" si="7"/>
        <v>206.4</v>
      </c>
      <c r="L122" s="129">
        <f t="shared" si="8"/>
        <v>17.3</v>
      </c>
      <c r="M122" s="129">
        <v>12.7</v>
      </c>
      <c r="N122" s="129">
        <v>155.80000000000001</v>
      </c>
      <c r="O122" s="129">
        <v>90.9</v>
      </c>
      <c r="P122" s="129">
        <v>7655</v>
      </c>
      <c r="Q122" s="129">
        <v>2538</v>
      </c>
      <c r="R122" s="129">
        <v>9.18</v>
      </c>
      <c r="S122" s="129">
        <v>5.28</v>
      </c>
      <c r="T122" s="129">
        <v>709</v>
      </c>
      <c r="U122" s="129">
        <v>246</v>
      </c>
      <c r="V122" s="129">
        <v>803</v>
      </c>
      <c r="W122" s="129">
        <v>374</v>
      </c>
      <c r="X122" s="129">
        <v>82.7</v>
      </c>
      <c r="Y122" s="129">
        <v>0.25</v>
      </c>
      <c r="Z122" s="129">
        <v>0.85299999999999998</v>
      </c>
      <c r="AA122" s="129">
        <v>11.8</v>
      </c>
      <c r="AB122" s="129">
        <f t="shared" si="9"/>
        <v>0.17139713971397139</v>
      </c>
    </row>
    <row r="123" spans="1:28" ht="15.6" x14ac:dyDescent="0.35">
      <c r="A123" s="124" t="s">
        <v>205</v>
      </c>
      <c r="B123" s="118" t="str">
        <f t="shared" si="6"/>
        <v>True</v>
      </c>
      <c r="C123" s="118" t="s">
        <v>281</v>
      </c>
      <c r="D123" s="118" t="s">
        <v>285</v>
      </c>
      <c r="E123" s="119">
        <v>73.099999999999994</v>
      </c>
      <c r="F123" s="129">
        <v>0</v>
      </c>
      <c r="G123" s="129">
        <v>254.1</v>
      </c>
      <c r="H123" s="129">
        <v>254.6</v>
      </c>
      <c r="I123" s="129">
        <v>14.2</v>
      </c>
      <c r="J123" s="129">
        <v>8.6</v>
      </c>
      <c r="K123" s="129">
        <f t="shared" si="7"/>
        <v>254.6</v>
      </c>
      <c r="L123" s="129">
        <f t="shared" si="8"/>
        <v>14.2</v>
      </c>
      <c r="M123" s="129">
        <v>20</v>
      </c>
      <c r="N123" s="129">
        <v>185.7</v>
      </c>
      <c r="O123" s="129">
        <v>95.2</v>
      </c>
      <c r="P123" s="129">
        <v>11643</v>
      </c>
      <c r="Q123" s="129">
        <v>3910</v>
      </c>
      <c r="R123" s="129">
        <v>11.1</v>
      </c>
      <c r="S123" s="129">
        <v>6.41</v>
      </c>
      <c r="T123" s="129">
        <v>916</v>
      </c>
      <c r="U123" s="129">
        <v>307</v>
      </c>
      <c r="V123" s="129">
        <v>1014</v>
      </c>
      <c r="W123" s="129">
        <v>467</v>
      </c>
      <c r="X123" s="129">
        <v>66.099999999999994</v>
      </c>
      <c r="Y123" s="129">
        <v>0.56299999999999994</v>
      </c>
      <c r="Z123" s="129">
        <v>0.85099999999999998</v>
      </c>
      <c r="AA123" s="129">
        <v>16.3</v>
      </c>
      <c r="AB123" s="129">
        <f t="shared" si="9"/>
        <v>0.16775420168067223</v>
      </c>
    </row>
    <row r="124" spans="1:28" ht="15.6" x14ac:dyDescent="0.35">
      <c r="A124" s="124" t="s">
        <v>206</v>
      </c>
      <c r="B124" s="118" t="str">
        <f t="shared" si="6"/>
        <v>True</v>
      </c>
      <c r="C124" s="118" t="s">
        <v>281</v>
      </c>
      <c r="D124" s="118" t="s">
        <v>285</v>
      </c>
      <c r="E124" s="119">
        <v>86.1</v>
      </c>
      <c r="F124" s="129">
        <v>0</v>
      </c>
      <c r="G124" s="129">
        <v>222.2</v>
      </c>
      <c r="H124" s="129">
        <v>209.1</v>
      </c>
      <c r="I124" s="129">
        <v>20.5</v>
      </c>
      <c r="J124" s="129">
        <v>12.7</v>
      </c>
      <c r="K124" s="129">
        <f t="shared" si="7"/>
        <v>209.1</v>
      </c>
      <c r="L124" s="129">
        <f t="shared" si="8"/>
        <v>20.5</v>
      </c>
      <c r="M124" s="129">
        <v>12.7</v>
      </c>
      <c r="N124" s="129">
        <v>155.80000000000001</v>
      </c>
      <c r="O124" s="129">
        <v>110</v>
      </c>
      <c r="P124" s="129">
        <v>9486</v>
      </c>
      <c r="Q124" s="129">
        <v>3128</v>
      </c>
      <c r="R124" s="129">
        <v>9.2799999999999994</v>
      </c>
      <c r="S124" s="129">
        <v>5.33</v>
      </c>
      <c r="T124" s="129">
        <v>854</v>
      </c>
      <c r="U124" s="129">
        <v>299</v>
      </c>
      <c r="V124" s="129">
        <v>981</v>
      </c>
      <c r="W124" s="129">
        <v>457</v>
      </c>
      <c r="X124" s="129">
        <v>140</v>
      </c>
      <c r="Y124" s="129">
        <v>0.318</v>
      </c>
      <c r="Z124" s="129">
        <v>0.85</v>
      </c>
      <c r="AA124" s="129">
        <v>10.1</v>
      </c>
      <c r="AB124" s="129">
        <f t="shared" si="9"/>
        <v>0.17987818181818183</v>
      </c>
    </row>
    <row r="125" spans="1:28" ht="15.6" x14ac:dyDescent="0.35">
      <c r="A125" s="124" t="s">
        <v>207</v>
      </c>
      <c r="B125" s="118" t="str">
        <f t="shared" si="6"/>
        <v>True</v>
      </c>
      <c r="C125" s="118" t="s">
        <v>281</v>
      </c>
      <c r="D125" s="118" t="s">
        <v>285</v>
      </c>
      <c r="E125" s="119">
        <v>88.9</v>
      </c>
      <c r="F125" s="129">
        <v>0</v>
      </c>
      <c r="G125" s="129">
        <v>260.3</v>
      </c>
      <c r="H125" s="129">
        <v>256.3</v>
      </c>
      <c r="I125" s="129">
        <v>17.3</v>
      </c>
      <c r="J125" s="129">
        <v>10.3</v>
      </c>
      <c r="K125" s="129">
        <f t="shared" si="7"/>
        <v>256.3</v>
      </c>
      <c r="L125" s="129">
        <f t="shared" si="8"/>
        <v>17.3</v>
      </c>
      <c r="M125" s="129">
        <v>20</v>
      </c>
      <c r="N125" s="129">
        <v>185.7</v>
      </c>
      <c r="O125" s="129">
        <v>115</v>
      </c>
      <c r="P125" s="129">
        <v>14504</v>
      </c>
      <c r="Q125" s="129">
        <v>4860</v>
      </c>
      <c r="R125" s="129">
        <v>11.2</v>
      </c>
      <c r="S125" s="129">
        <v>6.49</v>
      </c>
      <c r="T125" s="129">
        <v>1114</v>
      </c>
      <c r="U125" s="129">
        <v>379</v>
      </c>
      <c r="V125" s="129">
        <v>1246</v>
      </c>
      <c r="W125" s="129">
        <v>577</v>
      </c>
      <c r="X125" s="129">
        <v>114</v>
      </c>
      <c r="Y125" s="129">
        <v>0.71699999999999997</v>
      </c>
      <c r="Z125" s="129">
        <v>0.85099999999999998</v>
      </c>
      <c r="AA125" s="129">
        <v>13.9</v>
      </c>
      <c r="AB125" s="129">
        <f t="shared" si="9"/>
        <v>0.16632260869565219</v>
      </c>
    </row>
    <row r="126" spans="1:28" ht="15.6" x14ac:dyDescent="0.35">
      <c r="A126" s="124" t="s">
        <v>208</v>
      </c>
      <c r="B126" s="118" t="str">
        <f t="shared" si="6"/>
        <v>True</v>
      </c>
      <c r="C126" s="118" t="s">
        <v>281</v>
      </c>
      <c r="D126" s="118" t="s">
        <v>285</v>
      </c>
      <c r="E126" s="119">
        <v>96.9</v>
      </c>
      <c r="F126" s="129">
        <v>0</v>
      </c>
      <c r="G126" s="129">
        <v>307.89999999999998</v>
      </c>
      <c r="H126" s="129">
        <v>305.3</v>
      </c>
      <c r="I126" s="129">
        <v>15.4</v>
      </c>
      <c r="J126" s="129">
        <v>9.9</v>
      </c>
      <c r="K126" s="129">
        <f t="shared" si="7"/>
        <v>305.3</v>
      </c>
      <c r="L126" s="129">
        <f t="shared" si="8"/>
        <v>15.4</v>
      </c>
      <c r="M126" s="129">
        <v>20</v>
      </c>
      <c r="N126" s="129">
        <v>237.1</v>
      </c>
      <c r="O126" s="129">
        <v>125</v>
      </c>
      <c r="P126" s="129">
        <v>22504</v>
      </c>
      <c r="Q126" s="129">
        <v>7310</v>
      </c>
      <c r="R126" s="129">
        <v>13.4</v>
      </c>
      <c r="S126" s="129">
        <v>7.65</v>
      </c>
      <c r="T126" s="129">
        <v>1462</v>
      </c>
      <c r="U126" s="129">
        <v>479</v>
      </c>
      <c r="V126" s="129">
        <v>1612</v>
      </c>
      <c r="W126" s="129">
        <v>727</v>
      </c>
      <c r="X126" s="129">
        <v>98.4</v>
      </c>
      <c r="Y126" s="129">
        <v>1.56</v>
      </c>
      <c r="Z126" s="129">
        <v>0.85099999999999998</v>
      </c>
      <c r="AA126" s="129">
        <v>18.7</v>
      </c>
      <c r="AB126" s="129">
        <f t="shared" si="9"/>
        <v>0.18778319999999998</v>
      </c>
    </row>
    <row r="127" spans="1:28" ht="15.6" x14ac:dyDescent="0.35">
      <c r="A127" s="124" t="s">
        <v>209</v>
      </c>
      <c r="B127" s="118" t="str">
        <f t="shared" si="6"/>
        <v>True</v>
      </c>
      <c r="C127" s="118" t="s">
        <v>281</v>
      </c>
      <c r="D127" s="118" t="s">
        <v>285</v>
      </c>
      <c r="E127" s="119">
        <v>99.6</v>
      </c>
      <c r="F127" s="129">
        <v>0</v>
      </c>
      <c r="G127" s="129">
        <v>228.6</v>
      </c>
      <c r="H127" s="129">
        <v>210.3</v>
      </c>
      <c r="I127" s="129">
        <v>23.7</v>
      </c>
      <c r="J127" s="129">
        <v>14.5</v>
      </c>
      <c r="K127" s="129">
        <f t="shared" si="7"/>
        <v>210.3</v>
      </c>
      <c r="L127" s="129">
        <f t="shared" si="8"/>
        <v>23.7</v>
      </c>
      <c r="M127" s="129">
        <v>12.7</v>
      </c>
      <c r="N127" s="129">
        <v>155.80000000000001</v>
      </c>
      <c r="O127" s="129">
        <v>127</v>
      </c>
      <c r="P127" s="129">
        <v>11335</v>
      </c>
      <c r="Q127" s="129">
        <v>3680</v>
      </c>
      <c r="R127" s="129">
        <v>9.43</v>
      </c>
      <c r="S127" s="129">
        <v>5.38</v>
      </c>
      <c r="T127" s="129">
        <v>992</v>
      </c>
      <c r="U127" s="129">
        <v>350</v>
      </c>
      <c r="V127" s="129">
        <v>1153</v>
      </c>
      <c r="W127" s="129">
        <v>535</v>
      </c>
      <c r="X127" s="129">
        <v>214</v>
      </c>
      <c r="Y127" s="129">
        <v>0.38600000000000001</v>
      </c>
      <c r="Z127" s="129">
        <v>0.85199999999999998</v>
      </c>
      <c r="AA127" s="129">
        <v>8.94</v>
      </c>
      <c r="AB127" s="129">
        <f t="shared" si="9"/>
        <v>0.17788188976377955</v>
      </c>
    </row>
    <row r="128" spans="1:28" ht="15.6" x14ac:dyDescent="0.35">
      <c r="A128" s="124" t="s">
        <v>210</v>
      </c>
      <c r="B128" s="118" t="str">
        <f t="shared" si="6"/>
        <v>True</v>
      </c>
      <c r="C128" s="118" t="s">
        <v>281</v>
      </c>
      <c r="D128" s="118" t="s">
        <v>285</v>
      </c>
      <c r="E128" s="119">
        <v>107.1</v>
      </c>
      <c r="F128" s="129">
        <v>0</v>
      </c>
      <c r="G128" s="129">
        <v>266.7</v>
      </c>
      <c r="H128" s="129">
        <v>258.8</v>
      </c>
      <c r="I128" s="129">
        <v>20.5</v>
      </c>
      <c r="J128" s="129">
        <v>12.8</v>
      </c>
      <c r="K128" s="129">
        <f t="shared" si="7"/>
        <v>258.8</v>
      </c>
      <c r="L128" s="129">
        <f t="shared" si="8"/>
        <v>20.5</v>
      </c>
      <c r="M128" s="129">
        <v>20</v>
      </c>
      <c r="N128" s="129">
        <v>185.7</v>
      </c>
      <c r="O128" s="129">
        <v>138</v>
      </c>
      <c r="P128" s="129">
        <v>17747</v>
      </c>
      <c r="Q128" s="129">
        <v>5931</v>
      </c>
      <c r="R128" s="129">
        <v>11.3</v>
      </c>
      <c r="S128" s="129">
        <v>6.55</v>
      </c>
      <c r="T128" s="129">
        <v>1331</v>
      </c>
      <c r="U128" s="129">
        <v>458</v>
      </c>
      <c r="V128" s="129">
        <v>1507</v>
      </c>
      <c r="W128" s="129">
        <v>699</v>
      </c>
      <c r="X128" s="129">
        <v>188</v>
      </c>
      <c r="Y128" s="129">
        <v>0.89900000000000002</v>
      </c>
      <c r="Z128" s="129">
        <v>0.84899999999999998</v>
      </c>
      <c r="AA128" s="129">
        <v>12</v>
      </c>
      <c r="AB128" s="129">
        <f t="shared" si="9"/>
        <v>0.17224347826086958</v>
      </c>
    </row>
    <row r="129" spans="1:28" ht="15.6" x14ac:dyDescent="0.35">
      <c r="A129" s="124" t="s">
        <v>211</v>
      </c>
      <c r="B129" s="118" t="str">
        <f t="shared" si="6"/>
        <v>True</v>
      </c>
      <c r="C129" s="118" t="s">
        <v>281</v>
      </c>
      <c r="D129" s="118" t="s">
        <v>285</v>
      </c>
      <c r="E129" s="119">
        <v>113.5</v>
      </c>
      <c r="F129" s="129">
        <v>0</v>
      </c>
      <c r="G129" s="129">
        <v>235</v>
      </c>
      <c r="H129" s="129">
        <v>212.1</v>
      </c>
      <c r="I129" s="129">
        <v>26.9</v>
      </c>
      <c r="J129" s="129">
        <v>16.3</v>
      </c>
      <c r="K129" s="129">
        <f t="shared" si="7"/>
        <v>212.1</v>
      </c>
      <c r="L129" s="129">
        <f t="shared" si="8"/>
        <v>26.9</v>
      </c>
      <c r="M129" s="129">
        <v>12.7</v>
      </c>
      <c r="N129" s="129">
        <v>155.80000000000001</v>
      </c>
      <c r="O129" s="129">
        <v>145</v>
      </c>
      <c r="P129" s="129">
        <v>13338</v>
      </c>
      <c r="Q129" s="129">
        <v>4286</v>
      </c>
      <c r="R129" s="129">
        <v>9.59</v>
      </c>
      <c r="S129" s="129">
        <v>5.44</v>
      </c>
      <c r="T129" s="129">
        <v>1135</v>
      </c>
      <c r="U129" s="129">
        <v>404</v>
      </c>
      <c r="V129" s="129">
        <v>1333</v>
      </c>
      <c r="W129" s="129">
        <v>619</v>
      </c>
      <c r="X129" s="129">
        <v>311</v>
      </c>
      <c r="Y129" s="129">
        <v>0.46400000000000002</v>
      </c>
      <c r="Z129" s="129">
        <v>0.85299999999999998</v>
      </c>
      <c r="AA129" s="129">
        <v>8.0399999999999991</v>
      </c>
      <c r="AB129" s="129">
        <f t="shared" si="9"/>
        <v>0.17514068965517243</v>
      </c>
    </row>
    <row r="130" spans="1:28" ht="15.6" x14ac:dyDescent="0.35">
      <c r="A130" s="124" t="s">
        <v>212</v>
      </c>
      <c r="B130" s="118" t="str">
        <f t="shared" si="6"/>
        <v>True</v>
      </c>
      <c r="C130" s="118" t="s">
        <v>281</v>
      </c>
      <c r="D130" s="118" t="s">
        <v>285</v>
      </c>
      <c r="E130" s="119">
        <v>117.9</v>
      </c>
      <c r="F130" s="129">
        <v>0</v>
      </c>
      <c r="G130" s="129">
        <v>314.5</v>
      </c>
      <c r="H130" s="129">
        <v>307.39999999999998</v>
      </c>
      <c r="I130" s="129">
        <v>18.7</v>
      </c>
      <c r="J130" s="129">
        <v>12</v>
      </c>
      <c r="K130" s="129">
        <f t="shared" si="7"/>
        <v>307.39999999999998</v>
      </c>
      <c r="L130" s="129">
        <f t="shared" si="8"/>
        <v>18.7</v>
      </c>
      <c r="M130" s="129">
        <v>20</v>
      </c>
      <c r="N130" s="129">
        <v>237.1</v>
      </c>
      <c r="O130" s="129">
        <v>152</v>
      </c>
      <c r="P130" s="129">
        <v>27927</v>
      </c>
      <c r="Q130" s="129">
        <v>9061</v>
      </c>
      <c r="R130" s="129">
        <v>13.6</v>
      </c>
      <c r="S130" s="129">
        <v>7.73</v>
      </c>
      <c r="T130" s="129">
        <v>1776</v>
      </c>
      <c r="U130" s="129">
        <v>590</v>
      </c>
      <c r="V130" s="129">
        <v>1977</v>
      </c>
      <c r="W130" s="129">
        <v>897</v>
      </c>
      <c r="X130" s="129">
        <v>171</v>
      </c>
      <c r="Y130" s="129">
        <v>1.98</v>
      </c>
      <c r="Z130" s="129">
        <v>0.85099999999999998</v>
      </c>
      <c r="AA130" s="129">
        <v>15.8</v>
      </c>
      <c r="AB130" s="129">
        <f t="shared" ref="AB130:AB159" si="10">(N130*J130)/(O130*10^2)</f>
        <v>0.18718421052631579</v>
      </c>
    </row>
    <row r="131" spans="1:28" ht="15.6" x14ac:dyDescent="0.35">
      <c r="A131" s="124" t="s">
        <v>213</v>
      </c>
      <c r="B131" s="118" t="str">
        <f t="shared" ref="B131:B159" si="11">PROPER(TRUE)</f>
        <v>True</v>
      </c>
      <c r="C131" s="118" t="s">
        <v>281</v>
      </c>
      <c r="D131" s="118" t="s">
        <v>285</v>
      </c>
      <c r="E131" s="119">
        <v>127.5</v>
      </c>
      <c r="F131" s="129">
        <v>0</v>
      </c>
      <c r="G131" s="129">
        <v>241.4</v>
      </c>
      <c r="H131" s="129">
        <v>213.9</v>
      </c>
      <c r="I131" s="129">
        <v>30.1</v>
      </c>
      <c r="J131" s="129">
        <v>18.100000000000001</v>
      </c>
      <c r="K131" s="129">
        <f t="shared" ref="K131:K159" si="12">H131</f>
        <v>213.9</v>
      </c>
      <c r="L131" s="129">
        <f t="shared" ref="L131:L159" si="13">I131</f>
        <v>30.1</v>
      </c>
      <c r="M131" s="129">
        <v>12.7</v>
      </c>
      <c r="N131" s="129">
        <v>155.80000000000001</v>
      </c>
      <c r="O131" s="129">
        <v>163</v>
      </c>
      <c r="P131" s="129">
        <v>15474</v>
      </c>
      <c r="Q131" s="129">
        <v>4921</v>
      </c>
      <c r="R131" s="129">
        <v>9.74</v>
      </c>
      <c r="S131" s="129">
        <v>5.5</v>
      </c>
      <c r="T131" s="129">
        <v>1282</v>
      </c>
      <c r="U131" s="129">
        <v>460</v>
      </c>
      <c r="V131" s="129">
        <v>1521</v>
      </c>
      <c r="W131" s="129">
        <v>705</v>
      </c>
      <c r="X131" s="129">
        <v>435</v>
      </c>
      <c r="Y131" s="129">
        <v>0.54900000000000004</v>
      </c>
      <c r="Z131" s="129">
        <v>0.85399999999999998</v>
      </c>
      <c r="AA131" s="129">
        <v>7.32</v>
      </c>
      <c r="AB131" s="129">
        <f t="shared" si="10"/>
        <v>0.17300490797546014</v>
      </c>
    </row>
    <row r="132" spans="1:28" ht="15.6" x14ac:dyDescent="0.35">
      <c r="A132" s="124" t="s">
        <v>214</v>
      </c>
      <c r="B132" s="118" t="str">
        <f t="shared" si="11"/>
        <v>True</v>
      </c>
      <c r="C132" s="118" t="s">
        <v>281</v>
      </c>
      <c r="D132" s="118" t="s">
        <v>285</v>
      </c>
      <c r="E132" s="119">
        <v>129</v>
      </c>
      <c r="F132" s="129">
        <v>0</v>
      </c>
      <c r="G132" s="129">
        <v>355.6</v>
      </c>
      <c r="H132" s="129">
        <v>368.6</v>
      </c>
      <c r="I132" s="129">
        <v>17.5</v>
      </c>
      <c r="J132" s="129">
        <v>10.4</v>
      </c>
      <c r="K132" s="129">
        <f t="shared" si="12"/>
        <v>368.6</v>
      </c>
      <c r="L132" s="129">
        <f t="shared" si="13"/>
        <v>17.5</v>
      </c>
      <c r="M132" s="129">
        <v>20</v>
      </c>
      <c r="N132" s="129">
        <v>280.60000000000002</v>
      </c>
      <c r="O132" s="129">
        <v>166</v>
      </c>
      <c r="P132" s="129">
        <v>40591</v>
      </c>
      <c r="Q132" s="129">
        <v>14613</v>
      </c>
      <c r="R132" s="129">
        <v>15.6</v>
      </c>
      <c r="S132" s="129">
        <v>9.39</v>
      </c>
      <c r="T132" s="129">
        <v>2283</v>
      </c>
      <c r="U132" s="129">
        <v>793</v>
      </c>
      <c r="V132" s="129">
        <v>2502</v>
      </c>
      <c r="W132" s="129">
        <v>1200</v>
      </c>
      <c r="X132" s="129">
        <v>161</v>
      </c>
      <c r="Y132" s="129">
        <v>4.18</v>
      </c>
      <c r="Z132" s="129">
        <v>0.84499999999999997</v>
      </c>
      <c r="AA132" s="129">
        <v>19.399999999999999</v>
      </c>
      <c r="AB132" s="129">
        <f t="shared" si="10"/>
        <v>0.17579759036144579</v>
      </c>
    </row>
    <row r="133" spans="1:28" ht="15.6" x14ac:dyDescent="0.35">
      <c r="A133" s="124" t="s">
        <v>215</v>
      </c>
      <c r="B133" s="118" t="str">
        <f t="shared" si="11"/>
        <v>True</v>
      </c>
      <c r="C133" s="118" t="s">
        <v>281</v>
      </c>
      <c r="D133" s="118" t="s">
        <v>285</v>
      </c>
      <c r="E133" s="119">
        <v>132</v>
      </c>
      <c r="F133" s="129">
        <v>0</v>
      </c>
      <c r="G133" s="129">
        <v>276.3</v>
      </c>
      <c r="H133" s="129">
        <v>261.3</v>
      </c>
      <c r="I133" s="129">
        <v>25.3</v>
      </c>
      <c r="J133" s="129">
        <v>15.3</v>
      </c>
      <c r="K133" s="129">
        <f t="shared" si="12"/>
        <v>261.3</v>
      </c>
      <c r="L133" s="129">
        <f t="shared" si="13"/>
        <v>25.3</v>
      </c>
      <c r="M133" s="129">
        <v>20</v>
      </c>
      <c r="N133" s="129">
        <v>185.7</v>
      </c>
      <c r="O133" s="129">
        <v>170</v>
      </c>
      <c r="P133" s="129">
        <v>22765</v>
      </c>
      <c r="Q133" s="129">
        <v>7535</v>
      </c>
      <c r="R133" s="129">
        <v>11.6</v>
      </c>
      <c r="S133" s="129">
        <v>6.65</v>
      </c>
      <c r="T133" s="129">
        <v>1648</v>
      </c>
      <c r="U133" s="129">
        <v>577</v>
      </c>
      <c r="V133" s="129">
        <v>1892</v>
      </c>
      <c r="W133" s="129">
        <v>881</v>
      </c>
      <c r="X133" s="129">
        <v>341</v>
      </c>
      <c r="Y133" s="129">
        <v>1.19</v>
      </c>
      <c r="Z133" s="129">
        <v>0.85099999999999998</v>
      </c>
      <c r="AA133" s="129">
        <v>10</v>
      </c>
      <c r="AB133" s="129">
        <f t="shared" si="10"/>
        <v>0.16713</v>
      </c>
    </row>
    <row r="134" spans="1:28" ht="15.6" x14ac:dyDescent="0.35">
      <c r="A134" s="124" t="s">
        <v>216</v>
      </c>
      <c r="B134" s="118" t="str">
        <f t="shared" si="11"/>
        <v>True</v>
      </c>
      <c r="C134" s="118" t="s">
        <v>281</v>
      </c>
      <c r="D134" s="118" t="s">
        <v>285</v>
      </c>
      <c r="E134" s="119">
        <v>136.9</v>
      </c>
      <c r="F134" s="129">
        <v>0</v>
      </c>
      <c r="G134" s="129">
        <v>320.5</v>
      </c>
      <c r="H134" s="129">
        <v>309.2</v>
      </c>
      <c r="I134" s="129">
        <v>21.7</v>
      </c>
      <c r="J134" s="129">
        <v>13.8</v>
      </c>
      <c r="K134" s="129">
        <f t="shared" si="12"/>
        <v>309.2</v>
      </c>
      <c r="L134" s="129">
        <f t="shared" si="13"/>
        <v>21.7</v>
      </c>
      <c r="M134" s="129">
        <v>20</v>
      </c>
      <c r="N134" s="129">
        <v>237.1</v>
      </c>
      <c r="O134" s="129">
        <v>176</v>
      </c>
      <c r="P134" s="129">
        <v>33070</v>
      </c>
      <c r="Q134" s="129">
        <v>10702</v>
      </c>
      <c r="R134" s="129">
        <v>13.7</v>
      </c>
      <c r="S134" s="129">
        <v>7.8</v>
      </c>
      <c r="T134" s="129">
        <v>2064</v>
      </c>
      <c r="U134" s="129">
        <v>692</v>
      </c>
      <c r="V134" s="129">
        <v>2316</v>
      </c>
      <c r="W134" s="129">
        <v>1054</v>
      </c>
      <c r="X134" s="129">
        <v>261</v>
      </c>
      <c r="Y134" s="129">
        <v>2.39</v>
      </c>
      <c r="Z134" s="129">
        <v>0.85099999999999998</v>
      </c>
      <c r="AA134" s="129">
        <v>13.9</v>
      </c>
      <c r="AB134" s="129">
        <f t="shared" si="10"/>
        <v>0.18590795454545456</v>
      </c>
    </row>
    <row r="135" spans="1:28" ht="15.6" x14ac:dyDescent="0.35">
      <c r="A135" s="124" t="s">
        <v>217</v>
      </c>
      <c r="B135" s="118" t="str">
        <f t="shared" si="11"/>
        <v>True</v>
      </c>
      <c r="C135" s="118" t="s">
        <v>281</v>
      </c>
      <c r="D135" s="118" t="s">
        <v>285</v>
      </c>
      <c r="E135" s="119">
        <v>152.9</v>
      </c>
      <c r="F135" s="129">
        <v>0</v>
      </c>
      <c r="G135" s="129">
        <v>362</v>
      </c>
      <c r="H135" s="129">
        <v>370.5</v>
      </c>
      <c r="I135" s="129">
        <v>20.7</v>
      </c>
      <c r="J135" s="129">
        <v>12.3</v>
      </c>
      <c r="K135" s="129">
        <f t="shared" si="12"/>
        <v>370.5</v>
      </c>
      <c r="L135" s="129">
        <f t="shared" si="13"/>
        <v>20.7</v>
      </c>
      <c r="M135" s="129">
        <v>20</v>
      </c>
      <c r="N135" s="129">
        <v>280.60000000000002</v>
      </c>
      <c r="O135" s="129">
        <v>196</v>
      </c>
      <c r="P135" s="129">
        <v>48935</v>
      </c>
      <c r="Q135" s="129">
        <v>17556</v>
      </c>
      <c r="R135" s="129">
        <v>15.8</v>
      </c>
      <c r="S135" s="129">
        <v>9.4600000000000009</v>
      </c>
      <c r="T135" s="129">
        <v>2704</v>
      </c>
      <c r="U135" s="129">
        <v>948</v>
      </c>
      <c r="V135" s="129">
        <v>2987</v>
      </c>
      <c r="W135" s="129">
        <v>1436</v>
      </c>
      <c r="X135" s="129">
        <v>261</v>
      </c>
      <c r="Y135" s="129">
        <v>5.1100000000000003</v>
      </c>
      <c r="Z135" s="129">
        <v>0.84499999999999997</v>
      </c>
      <c r="AA135" s="129">
        <v>16.7</v>
      </c>
      <c r="AB135" s="129">
        <f t="shared" si="10"/>
        <v>0.17609081632653065</v>
      </c>
    </row>
    <row r="136" spans="1:28" ht="15.6" x14ac:dyDescent="0.35">
      <c r="A136" s="124" t="s">
        <v>218</v>
      </c>
      <c r="B136" s="118" t="str">
        <f t="shared" si="11"/>
        <v>True</v>
      </c>
      <c r="C136" s="118" t="s">
        <v>281</v>
      </c>
      <c r="D136" s="118" t="s">
        <v>285</v>
      </c>
      <c r="E136" s="119">
        <v>158.1</v>
      </c>
      <c r="F136" s="129">
        <v>0</v>
      </c>
      <c r="G136" s="129">
        <v>327.10000000000002</v>
      </c>
      <c r="H136" s="129">
        <v>311.2</v>
      </c>
      <c r="I136" s="129">
        <v>25</v>
      </c>
      <c r="J136" s="129">
        <v>15.8</v>
      </c>
      <c r="K136" s="129">
        <f t="shared" si="12"/>
        <v>311.2</v>
      </c>
      <c r="L136" s="129">
        <f t="shared" si="13"/>
        <v>25</v>
      </c>
      <c r="M136" s="129">
        <v>20</v>
      </c>
      <c r="N136" s="129">
        <v>237.1</v>
      </c>
      <c r="O136" s="129">
        <v>203</v>
      </c>
      <c r="P136" s="129">
        <v>39002</v>
      </c>
      <c r="Q136" s="129">
        <v>12572</v>
      </c>
      <c r="R136" s="129">
        <v>13.9</v>
      </c>
      <c r="S136" s="129">
        <v>7.87</v>
      </c>
      <c r="T136" s="129">
        <v>2385</v>
      </c>
      <c r="U136" s="129">
        <v>808</v>
      </c>
      <c r="V136" s="129">
        <v>2700</v>
      </c>
      <c r="W136" s="129">
        <v>1232</v>
      </c>
      <c r="X136" s="129">
        <v>394</v>
      </c>
      <c r="Y136" s="129">
        <v>2.87</v>
      </c>
      <c r="Z136" s="129">
        <v>0.85199999999999998</v>
      </c>
      <c r="AA136" s="129">
        <v>12.3</v>
      </c>
      <c r="AB136" s="129">
        <f t="shared" si="10"/>
        <v>0.18454088669950741</v>
      </c>
    </row>
    <row r="137" spans="1:28" ht="15.6" x14ac:dyDescent="0.35">
      <c r="A137" s="124" t="s">
        <v>219</v>
      </c>
      <c r="B137" s="118" t="str">
        <f t="shared" si="11"/>
        <v>True</v>
      </c>
      <c r="C137" s="118" t="s">
        <v>281</v>
      </c>
      <c r="D137" s="118" t="s">
        <v>285</v>
      </c>
      <c r="E137" s="119">
        <v>167.1</v>
      </c>
      <c r="F137" s="129">
        <v>0</v>
      </c>
      <c r="G137" s="129">
        <v>289.10000000000002</v>
      </c>
      <c r="H137" s="129">
        <v>265.2</v>
      </c>
      <c r="I137" s="129">
        <v>31.7</v>
      </c>
      <c r="J137" s="129">
        <v>19.2</v>
      </c>
      <c r="K137" s="129">
        <f t="shared" si="12"/>
        <v>265.2</v>
      </c>
      <c r="L137" s="129">
        <f t="shared" si="13"/>
        <v>31.7</v>
      </c>
      <c r="M137" s="129">
        <v>20</v>
      </c>
      <c r="N137" s="129">
        <v>185.7</v>
      </c>
      <c r="O137" s="129">
        <v>215</v>
      </c>
      <c r="P137" s="129">
        <v>30234</v>
      </c>
      <c r="Q137" s="129">
        <v>9875</v>
      </c>
      <c r="R137" s="129">
        <v>11.9</v>
      </c>
      <c r="S137" s="129">
        <v>6.78</v>
      </c>
      <c r="T137" s="129">
        <v>2092</v>
      </c>
      <c r="U137" s="129">
        <v>745</v>
      </c>
      <c r="V137" s="129">
        <v>2446</v>
      </c>
      <c r="W137" s="129">
        <v>1140</v>
      </c>
      <c r="X137" s="129">
        <v>661</v>
      </c>
      <c r="Y137" s="129">
        <v>1.64</v>
      </c>
      <c r="Z137" s="129">
        <v>0.85199999999999998</v>
      </c>
      <c r="AA137" s="129">
        <v>8.3000000000000007</v>
      </c>
      <c r="AB137" s="129">
        <f t="shared" si="10"/>
        <v>0.16583441860465115</v>
      </c>
    </row>
    <row r="138" spans="1:28" ht="15.6" x14ac:dyDescent="0.35">
      <c r="A138" s="124" t="s">
        <v>220</v>
      </c>
      <c r="B138" s="118" t="str">
        <f t="shared" si="11"/>
        <v>True</v>
      </c>
      <c r="C138" s="118" t="s">
        <v>281</v>
      </c>
      <c r="D138" s="118" t="s">
        <v>285</v>
      </c>
      <c r="E138" s="119">
        <v>177</v>
      </c>
      <c r="F138" s="129">
        <v>0</v>
      </c>
      <c r="G138" s="129">
        <v>368.2</v>
      </c>
      <c r="H138" s="129">
        <v>372.6</v>
      </c>
      <c r="I138" s="129">
        <v>23.8</v>
      </c>
      <c r="J138" s="129">
        <v>14.4</v>
      </c>
      <c r="K138" s="129">
        <f t="shared" si="12"/>
        <v>372.6</v>
      </c>
      <c r="L138" s="129">
        <f t="shared" si="13"/>
        <v>23.8</v>
      </c>
      <c r="M138" s="129">
        <v>20</v>
      </c>
      <c r="N138" s="129">
        <v>280.60000000000002</v>
      </c>
      <c r="O138" s="129">
        <v>227</v>
      </c>
      <c r="P138" s="129">
        <v>57464</v>
      </c>
      <c r="Q138" s="129">
        <v>20532</v>
      </c>
      <c r="R138" s="129">
        <v>15.9</v>
      </c>
      <c r="S138" s="129">
        <v>9.51</v>
      </c>
      <c r="T138" s="129">
        <v>3121</v>
      </c>
      <c r="U138" s="129">
        <v>1102</v>
      </c>
      <c r="V138" s="129">
        <v>3478</v>
      </c>
      <c r="W138" s="129">
        <v>1672</v>
      </c>
      <c r="X138" s="129">
        <v>396</v>
      </c>
      <c r="Y138" s="129">
        <v>6.09</v>
      </c>
      <c r="Z138" s="129">
        <v>0.84499999999999997</v>
      </c>
      <c r="AA138" s="129">
        <v>14.8</v>
      </c>
      <c r="AB138" s="129">
        <f t="shared" si="10"/>
        <v>0.17800176211453747</v>
      </c>
    </row>
    <row r="139" spans="1:28" ht="15.6" x14ac:dyDescent="0.35">
      <c r="A139" s="124" t="s">
        <v>221</v>
      </c>
      <c r="B139" s="118" t="str">
        <f t="shared" si="11"/>
        <v>True</v>
      </c>
      <c r="C139" s="118" t="s">
        <v>281</v>
      </c>
      <c r="D139" s="118" t="s">
        <v>285</v>
      </c>
      <c r="E139" s="119">
        <v>198.1</v>
      </c>
      <c r="F139" s="129">
        <v>0</v>
      </c>
      <c r="G139" s="129">
        <v>339.9</v>
      </c>
      <c r="H139" s="129">
        <v>314.5</v>
      </c>
      <c r="I139" s="129">
        <v>31.4</v>
      </c>
      <c r="J139" s="129">
        <v>19.100000000000001</v>
      </c>
      <c r="K139" s="129">
        <f t="shared" si="12"/>
        <v>314.5</v>
      </c>
      <c r="L139" s="129">
        <f t="shared" si="13"/>
        <v>31.4</v>
      </c>
      <c r="M139" s="129">
        <v>20</v>
      </c>
      <c r="N139" s="129">
        <v>237.1</v>
      </c>
      <c r="O139" s="129">
        <v>254</v>
      </c>
      <c r="P139" s="129">
        <v>51159</v>
      </c>
      <c r="Q139" s="129">
        <v>16303</v>
      </c>
      <c r="R139" s="129">
        <v>14.2</v>
      </c>
      <c r="S139" s="129">
        <v>8.01</v>
      </c>
      <c r="T139" s="129">
        <v>3010</v>
      </c>
      <c r="U139" s="129">
        <v>1037</v>
      </c>
      <c r="V139" s="129">
        <v>3460</v>
      </c>
      <c r="W139" s="129">
        <v>1583</v>
      </c>
      <c r="X139" s="129">
        <v>758</v>
      </c>
      <c r="Y139" s="129">
        <v>3.88</v>
      </c>
      <c r="Z139" s="129">
        <v>0.85399999999999998</v>
      </c>
      <c r="AA139" s="129">
        <v>10.1</v>
      </c>
      <c r="AB139" s="129">
        <f t="shared" si="10"/>
        <v>0.17829173228346459</v>
      </c>
    </row>
    <row r="140" spans="1:28" ht="15.6" x14ac:dyDescent="0.35">
      <c r="A140" s="124" t="s">
        <v>222</v>
      </c>
      <c r="B140" s="118" t="str">
        <f t="shared" si="11"/>
        <v>True</v>
      </c>
      <c r="C140" s="118" t="s">
        <v>281</v>
      </c>
      <c r="D140" s="118" t="s">
        <v>285</v>
      </c>
      <c r="E140" s="119">
        <v>201.9</v>
      </c>
      <c r="F140" s="129">
        <v>0</v>
      </c>
      <c r="G140" s="129">
        <v>374.6</v>
      </c>
      <c r="H140" s="129">
        <v>374.7</v>
      </c>
      <c r="I140" s="129">
        <v>27</v>
      </c>
      <c r="J140" s="129">
        <v>16.5</v>
      </c>
      <c r="K140" s="129">
        <f t="shared" si="12"/>
        <v>374.7</v>
      </c>
      <c r="L140" s="129">
        <f t="shared" si="13"/>
        <v>27</v>
      </c>
      <c r="M140" s="129">
        <v>20</v>
      </c>
      <c r="N140" s="129">
        <v>280.60000000000002</v>
      </c>
      <c r="O140" s="129">
        <v>259</v>
      </c>
      <c r="P140" s="129">
        <v>66607</v>
      </c>
      <c r="Q140" s="129">
        <v>23692</v>
      </c>
      <c r="R140" s="129">
        <v>16</v>
      </c>
      <c r="S140" s="129">
        <v>9.57</v>
      </c>
      <c r="T140" s="129">
        <v>3556</v>
      </c>
      <c r="U140" s="129">
        <v>1265</v>
      </c>
      <c r="V140" s="129">
        <v>3994</v>
      </c>
      <c r="W140" s="129">
        <v>1921</v>
      </c>
      <c r="X140" s="129">
        <v>576</v>
      </c>
      <c r="Y140" s="129">
        <v>7.16</v>
      </c>
      <c r="Z140" s="129">
        <v>0.84499999999999997</v>
      </c>
      <c r="AA140" s="129">
        <v>13.2</v>
      </c>
      <c r="AB140" s="129">
        <f t="shared" si="10"/>
        <v>0.17876061776061777</v>
      </c>
    </row>
    <row r="141" spans="1:28" ht="15.6" x14ac:dyDescent="0.35">
      <c r="A141" s="124" t="s">
        <v>223</v>
      </c>
      <c r="B141" s="118" t="str">
        <f t="shared" si="11"/>
        <v>True</v>
      </c>
      <c r="C141" s="118" t="s">
        <v>281</v>
      </c>
      <c r="D141" s="118" t="s">
        <v>285</v>
      </c>
      <c r="E141" s="119">
        <v>235.1</v>
      </c>
      <c r="F141" s="129">
        <v>0</v>
      </c>
      <c r="G141" s="129">
        <v>381</v>
      </c>
      <c r="H141" s="129">
        <v>394.8</v>
      </c>
      <c r="I141" s="129">
        <v>30.2</v>
      </c>
      <c r="J141" s="129">
        <v>18.399999999999999</v>
      </c>
      <c r="K141" s="129">
        <f t="shared" si="12"/>
        <v>394.8</v>
      </c>
      <c r="L141" s="129">
        <f t="shared" si="13"/>
        <v>30.2</v>
      </c>
      <c r="M141" s="129">
        <v>20</v>
      </c>
      <c r="N141" s="129">
        <v>280.60000000000002</v>
      </c>
      <c r="O141" s="129">
        <v>301</v>
      </c>
      <c r="P141" s="129">
        <v>79431</v>
      </c>
      <c r="Q141" s="129">
        <v>30997</v>
      </c>
      <c r="R141" s="129">
        <v>16.2</v>
      </c>
      <c r="S141" s="129">
        <v>10.1</v>
      </c>
      <c r="T141" s="129">
        <v>4170</v>
      </c>
      <c r="U141" s="129">
        <v>1570</v>
      </c>
      <c r="V141" s="129">
        <v>4709</v>
      </c>
      <c r="W141" s="129">
        <v>2385</v>
      </c>
      <c r="X141" s="129">
        <v>834</v>
      </c>
      <c r="Y141" s="129">
        <v>9.5399999999999991</v>
      </c>
      <c r="Z141" s="129">
        <v>0.83499999999999996</v>
      </c>
      <c r="AA141" s="129">
        <v>11.9</v>
      </c>
      <c r="AB141" s="129">
        <f t="shared" si="10"/>
        <v>0.17152956810631229</v>
      </c>
    </row>
    <row r="142" spans="1:28" ht="15.6" x14ac:dyDescent="0.35">
      <c r="A142" s="124" t="s">
        <v>224</v>
      </c>
      <c r="B142" s="118" t="str">
        <f t="shared" si="11"/>
        <v>True</v>
      </c>
      <c r="C142" s="118" t="s">
        <v>281</v>
      </c>
      <c r="D142" s="118" t="s">
        <v>285</v>
      </c>
      <c r="E142" s="119">
        <v>240</v>
      </c>
      <c r="F142" s="129">
        <v>0</v>
      </c>
      <c r="G142" s="129">
        <v>352.5</v>
      </c>
      <c r="H142" s="129">
        <v>318.39999999999998</v>
      </c>
      <c r="I142" s="129">
        <v>37.700000000000003</v>
      </c>
      <c r="J142" s="129">
        <v>23</v>
      </c>
      <c r="K142" s="129">
        <f t="shared" si="12"/>
        <v>318.39999999999998</v>
      </c>
      <c r="L142" s="129">
        <f t="shared" si="13"/>
        <v>37.700000000000003</v>
      </c>
      <c r="M142" s="129">
        <v>20</v>
      </c>
      <c r="N142" s="129">
        <v>237.1</v>
      </c>
      <c r="O142" s="129">
        <v>307</v>
      </c>
      <c r="P142" s="129">
        <v>64458</v>
      </c>
      <c r="Q142" s="129">
        <v>20319</v>
      </c>
      <c r="R142" s="129">
        <v>14.5</v>
      </c>
      <c r="S142" s="129">
        <v>8.1300000000000008</v>
      </c>
      <c r="T142" s="129">
        <v>3657</v>
      </c>
      <c r="U142" s="129">
        <v>1276</v>
      </c>
      <c r="V142" s="129">
        <v>4267</v>
      </c>
      <c r="W142" s="129">
        <v>1953</v>
      </c>
      <c r="X142" s="129">
        <v>1307</v>
      </c>
      <c r="Y142" s="129">
        <v>5.03</v>
      </c>
      <c r="Z142" s="129">
        <v>0.85399999999999998</v>
      </c>
      <c r="AA142" s="129">
        <v>8.64</v>
      </c>
      <c r="AB142" s="129">
        <f t="shared" si="10"/>
        <v>0.17763192182410423</v>
      </c>
    </row>
    <row r="143" spans="1:28" ht="15.6" x14ac:dyDescent="0.35">
      <c r="A143" s="124" t="s">
        <v>225</v>
      </c>
      <c r="B143" s="118" t="str">
        <f t="shared" si="11"/>
        <v>True</v>
      </c>
      <c r="C143" s="118" t="s">
        <v>281</v>
      </c>
      <c r="D143" s="118" t="s">
        <v>285</v>
      </c>
      <c r="E143" s="119">
        <v>282.89999999999998</v>
      </c>
      <c r="F143" s="129">
        <v>0</v>
      </c>
      <c r="G143" s="129">
        <v>365.3</v>
      </c>
      <c r="H143" s="129">
        <v>322.2</v>
      </c>
      <c r="I143" s="129">
        <v>44.1</v>
      </c>
      <c r="J143" s="129">
        <v>26.8</v>
      </c>
      <c r="K143" s="129">
        <f t="shared" si="12"/>
        <v>322.2</v>
      </c>
      <c r="L143" s="129">
        <f t="shared" si="13"/>
        <v>44.1</v>
      </c>
      <c r="M143" s="129">
        <v>20</v>
      </c>
      <c r="N143" s="129">
        <v>237.1</v>
      </c>
      <c r="O143" s="129">
        <v>362</v>
      </c>
      <c r="P143" s="129">
        <v>79127</v>
      </c>
      <c r="Q143" s="129">
        <v>24641</v>
      </c>
      <c r="R143" s="129">
        <v>14.8</v>
      </c>
      <c r="S143" s="129">
        <v>8.25</v>
      </c>
      <c r="T143" s="129">
        <v>4332</v>
      </c>
      <c r="U143" s="129">
        <v>1530</v>
      </c>
      <c r="V143" s="129">
        <v>5125</v>
      </c>
      <c r="W143" s="129">
        <v>2345</v>
      </c>
      <c r="X143" s="129">
        <v>2084</v>
      </c>
      <c r="Y143" s="129">
        <v>6.36</v>
      </c>
      <c r="Z143" s="129">
        <v>0.85499999999999998</v>
      </c>
      <c r="AA143" s="129">
        <v>7.58</v>
      </c>
      <c r="AB143" s="129">
        <f t="shared" si="10"/>
        <v>0.17553259668508286</v>
      </c>
    </row>
    <row r="144" spans="1:28" ht="15.6" x14ac:dyDescent="0.35">
      <c r="A144" s="124" t="s">
        <v>226</v>
      </c>
      <c r="B144" s="118" t="str">
        <f t="shared" si="11"/>
        <v>True</v>
      </c>
      <c r="C144" s="118" t="s">
        <v>281</v>
      </c>
      <c r="D144" s="118" t="s">
        <v>285</v>
      </c>
      <c r="E144" s="119">
        <v>287.10000000000002</v>
      </c>
      <c r="F144" s="129">
        <v>0</v>
      </c>
      <c r="G144" s="129">
        <v>393.6</v>
      </c>
      <c r="H144" s="129">
        <v>399</v>
      </c>
      <c r="I144" s="129">
        <v>36.5</v>
      </c>
      <c r="J144" s="129">
        <v>22.6</v>
      </c>
      <c r="K144" s="129">
        <f t="shared" si="12"/>
        <v>399</v>
      </c>
      <c r="L144" s="129">
        <f t="shared" si="13"/>
        <v>36.5</v>
      </c>
      <c r="M144" s="129">
        <v>20</v>
      </c>
      <c r="N144" s="129">
        <v>280.60000000000002</v>
      </c>
      <c r="O144" s="129">
        <v>367</v>
      </c>
      <c r="P144" s="129">
        <v>100221</v>
      </c>
      <c r="Q144" s="129">
        <v>38682</v>
      </c>
      <c r="R144" s="129">
        <v>16.5</v>
      </c>
      <c r="S144" s="129">
        <v>10.3</v>
      </c>
      <c r="T144" s="129">
        <v>5093</v>
      </c>
      <c r="U144" s="129">
        <v>1939</v>
      </c>
      <c r="V144" s="129">
        <v>5835</v>
      </c>
      <c r="W144" s="129">
        <v>2951</v>
      </c>
      <c r="X144" s="129">
        <v>1474</v>
      </c>
      <c r="Y144" s="129">
        <v>12.3</v>
      </c>
      <c r="Z144" s="129">
        <v>0.83499999999999996</v>
      </c>
      <c r="AA144" s="129">
        <v>10.1</v>
      </c>
      <c r="AB144" s="129">
        <f t="shared" si="10"/>
        <v>0.17279455040871938</v>
      </c>
    </row>
    <row r="145" spans="1:28" ht="15.6" x14ac:dyDescent="0.35">
      <c r="A145" s="124" t="s">
        <v>227</v>
      </c>
      <c r="B145" s="118" t="str">
        <f t="shared" si="11"/>
        <v>True</v>
      </c>
      <c r="C145" s="118" t="s">
        <v>281</v>
      </c>
      <c r="D145" s="118" t="s">
        <v>285</v>
      </c>
      <c r="E145" s="119">
        <v>339.9</v>
      </c>
      <c r="F145" s="129">
        <v>0</v>
      </c>
      <c r="G145" s="129">
        <v>406.4</v>
      </c>
      <c r="H145" s="129">
        <v>403</v>
      </c>
      <c r="I145" s="129">
        <v>42.9</v>
      </c>
      <c r="J145" s="129">
        <v>26.6</v>
      </c>
      <c r="K145" s="129">
        <f t="shared" si="12"/>
        <v>403</v>
      </c>
      <c r="L145" s="129">
        <f t="shared" si="13"/>
        <v>42.9</v>
      </c>
      <c r="M145" s="129">
        <v>20</v>
      </c>
      <c r="N145" s="129">
        <v>280.60000000000002</v>
      </c>
      <c r="O145" s="129">
        <v>434</v>
      </c>
      <c r="P145" s="129">
        <v>122889</v>
      </c>
      <c r="Q145" s="129">
        <v>46859</v>
      </c>
      <c r="R145" s="129">
        <v>16.8</v>
      </c>
      <c r="S145" s="129">
        <v>10.4</v>
      </c>
      <c r="T145" s="129">
        <v>6048</v>
      </c>
      <c r="U145" s="129">
        <v>2326</v>
      </c>
      <c r="V145" s="129">
        <v>7022</v>
      </c>
      <c r="W145" s="129">
        <v>3546</v>
      </c>
      <c r="X145" s="129">
        <v>2391</v>
      </c>
      <c r="Y145" s="129">
        <v>15.5</v>
      </c>
      <c r="Z145" s="129">
        <v>0.83599999999999997</v>
      </c>
      <c r="AA145" s="129">
        <v>8.77</v>
      </c>
      <c r="AB145" s="129">
        <f t="shared" si="10"/>
        <v>0.17198064516129036</v>
      </c>
    </row>
    <row r="146" spans="1:28" ht="15.6" x14ac:dyDescent="0.35">
      <c r="A146" s="124" t="s">
        <v>228</v>
      </c>
      <c r="B146" s="118" t="str">
        <f t="shared" si="11"/>
        <v>True</v>
      </c>
      <c r="C146" s="118" t="s">
        <v>281</v>
      </c>
      <c r="D146" s="118" t="s">
        <v>285</v>
      </c>
      <c r="E146" s="119">
        <v>393</v>
      </c>
      <c r="F146" s="129">
        <v>0</v>
      </c>
      <c r="G146" s="129">
        <v>419</v>
      </c>
      <c r="H146" s="129">
        <v>407</v>
      </c>
      <c r="I146" s="129">
        <v>49.2</v>
      </c>
      <c r="J146" s="129">
        <v>30.6</v>
      </c>
      <c r="K146" s="129">
        <f t="shared" si="12"/>
        <v>407</v>
      </c>
      <c r="L146" s="129">
        <f t="shared" si="13"/>
        <v>49.2</v>
      </c>
      <c r="M146" s="129">
        <v>20</v>
      </c>
      <c r="N146" s="129">
        <v>280.60000000000002</v>
      </c>
      <c r="O146" s="129">
        <v>502</v>
      </c>
      <c r="P146" s="129">
        <v>146964</v>
      </c>
      <c r="Q146" s="129">
        <v>55374</v>
      </c>
      <c r="R146" s="129">
        <v>17.100000000000001</v>
      </c>
      <c r="S146" s="129">
        <v>10.5</v>
      </c>
      <c r="T146" s="129">
        <v>7015</v>
      </c>
      <c r="U146" s="129">
        <v>2721</v>
      </c>
      <c r="V146" s="129">
        <v>8245</v>
      </c>
      <c r="W146" s="129">
        <v>4156</v>
      </c>
      <c r="X146" s="129">
        <v>3611</v>
      </c>
      <c r="Y146" s="129">
        <v>18.899999999999999</v>
      </c>
      <c r="Z146" s="129">
        <v>0.83699999999999997</v>
      </c>
      <c r="AA146" s="129">
        <v>7.8</v>
      </c>
      <c r="AB146" s="129">
        <f t="shared" si="10"/>
        <v>0.17104302788844622</v>
      </c>
    </row>
    <row r="147" spans="1:28" ht="15.6" x14ac:dyDescent="0.35">
      <c r="A147" s="124" t="s">
        <v>229</v>
      </c>
      <c r="B147" s="118" t="str">
        <f t="shared" si="11"/>
        <v>True</v>
      </c>
      <c r="C147" s="118" t="s">
        <v>281</v>
      </c>
      <c r="D147" s="118" t="s">
        <v>285</v>
      </c>
      <c r="E147" s="119">
        <v>467</v>
      </c>
      <c r="F147" s="129">
        <v>0</v>
      </c>
      <c r="G147" s="129">
        <v>436.6</v>
      </c>
      <c r="H147" s="129">
        <v>412.2</v>
      </c>
      <c r="I147" s="129">
        <v>58</v>
      </c>
      <c r="J147" s="129">
        <v>35.799999999999997</v>
      </c>
      <c r="K147" s="129">
        <f t="shared" si="12"/>
        <v>412.2</v>
      </c>
      <c r="L147" s="129">
        <f t="shared" si="13"/>
        <v>58</v>
      </c>
      <c r="M147" s="129">
        <v>20</v>
      </c>
      <c r="N147" s="129">
        <v>280.60000000000002</v>
      </c>
      <c r="O147" s="129">
        <v>596</v>
      </c>
      <c r="P147" s="129">
        <v>183349</v>
      </c>
      <c r="Q147" s="129">
        <v>67842</v>
      </c>
      <c r="R147" s="129">
        <v>17.5</v>
      </c>
      <c r="S147" s="129">
        <v>10.7</v>
      </c>
      <c r="T147" s="129">
        <v>8399</v>
      </c>
      <c r="U147" s="129">
        <v>3292</v>
      </c>
      <c r="V147" s="129">
        <v>10025</v>
      </c>
      <c r="W147" s="129">
        <v>5037</v>
      </c>
      <c r="X147" s="129">
        <v>5905</v>
      </c>
      <c r="Y147" s="129">
        <v>24.3</v>
      </c>
      <c r="Z147" s="129">
        <v>0.84</v>
      </c>
      <c r="AA147" s="129">
        <v>6.81</v>
      </c>
      <c r="AB147" s="129">
        <f t="shared" si="10"/>
        <v>0.168548322147651</v>
      </c>
    </row>
    <row r="148" spans="1:28" ht="15.6" x14ac:dyDescent="0.35">
      <c r="A148" s="124" t="s">
        <v>230</v>
      </c>
      <c r="B148" s="118" t="str">
        <f t="shared" si="11"/>
        <v>True</v>
      </c>
      <c r="C148" s="118" t="s">
        <v>281</v>
      </c>
      <c r="D148" s="118" t="s">
        <v>285</v>
      </c>
      <c r="E148" s="119">
        <v>509</v>
      </c>
      <c r="F148" s="129">
        <v>0</v>
      </c>
      <c r="G148" s="129">
        <v>446</v>
      </c>
      <c r="H148" s="129">
        <v>416</v>
      </c>
      <c r="I148" s="129">
        <v>62.7</v>
      </c>
      <c r="J148" s="129">
        <v>39.1</v>
      </c>
      <c r="K148" s="129">
        <f t="shared" si="12"/>
        <v>416</v>
      </c>
      <c r="L148" s="129">
        <f t="shared" si="13"/>
        <v>62.7</v>
      </c>
      <c r="M148" s="129">
        <v>15.2</v>
      </c>
      <c r="N148" s="129">
        <v>290</v>
      </c>
      <c r="O148" s="129">
        <v>649</v>
      </c>
      <c r="P148" s="129">
        <v>204500</v>
      </c>
      <c r="Q148" s="129">
        <v>75400</v>
      </c>
      <c r="R148" s="129">
        <v>17.8</v>
      </c>
      <c r="S148" s="129">
        <v>10.8</v>
      </c>
      <c r="T148" s="129">
        <v>9172</v>
      </c>
      <c r="U148" s="129">
        <v>3625</v>
      </c>
      <c r="V148" s="129">
        <v>11030</v>
      </c>
      <c r="W148" s="129">
        <v>5552</v>
      </c>
      <c r="X148" s="129">
        <v>7396</v>
      </c>
      <c r="Y148" s="129">
        <v>27.7</v>
      </c>
      <c r="Z148" s="129">
        <v>0.84</v>
      </c>
      <c r="AA148" s="129">
        <v>6.43</v>
      </c>
      <c r="AB148" s="129">
        <f t="shared" si="10"/>
        <v>0.17471494607087829</v>
      </c>
    </row>
    <row r="149" spans="1:28" ht="15.6" x14ac:dyDescent="0.35">
      <c r="A149" s="124" t="s">
        <v>231</v>
      </c>
      <c r="B149" s="118" t="str">
        <f t="shared" si="11"/>
        <v>True</v>
      </c>
      <c r="C149" s="118" t="s">
        <v>281</v>
      </c>
      <c r="D149" s="118" t="s">
        <v>285</v>
      </c>
      <c r="E149" s="119">
        <v>551</v>
      </c>
      <c r="F149" s="129">
        <v>0</v>
      </c>
      <c r="G149" s="129">
        <v>455.6</v>
      </c>
      <c r="H149" s="129">
        <v>418.5</v>
      </c>
      <c r="I149" s="129">
        <v>67.5</v>
      </c>
      <c r="J149" s="129">
        <v>42.1</v>
      </c>
      <c r="K149" s="129">
        <f t="shared" si="12"/>
        <v>418.5</v>
      </c>
      <c r="L149" s="129">
        <f t="shared" si="13"/>
        <v>67.5</v>
      </c>
      <c r="M149" s="129">
        <v>20</v>
      </c>
      <c r="N149" s="129">
        <v>280.60000000000002</v>
      </c>
      <c r="O149" s="129">
        <v>703</v>
      </c>
      <c r="P149" s="129">
        <v>227284</v>
      </c>
      <c r="Q149" s="129">
        <v>82681</v>
      </c>
      <c r="R149" s="129">
        <v>18</v>
      </c>
      <c r="S149" s="129">
        <v>10.8</v>
      </c>
      <c r="T149" s="129">
        <v>9977</v>
      </c>
      <c r="U149" s="129">
        <v>3951</v>
      </c>
      <c r="V149" s="129">
        <v>12099</v>
      </c>
      <c r="W149" s="129">
        <v>6062</v>
      </c>
      <c r="X149" s="129">
        <v>9381</v>
      </c>
      <c r="Y149" s="129">
        <v>31.1</v>
      </c>
      <c r="Z149" s="129">
        <v>0.84099999999999997</v>
      </c>
      <c r="AA149" s="129">
        <v>6.01</v>
      </c>
      <c r="AB149" s="129">
        <f t="shared" si="10"/>
        <v>0.16804068278805123</v>
      </c>
    </row>
    <row r="150" spans="1:28" ht="15.6" x14ac:dyDescent="0.35">
      <c r="A150" s="124" t="s">
        <v>232</v>
      </c>
      <c r="B150" s="118" t="str">
        <f t="shared" si="11"/>
        <v>True</v>
      </c>
      <c r="C150" s="118" t="s">
        <v>281</v>
      </c>
      <c r="D150" s="118" t="s">
        <v>285</v>
      </c>
      <c r="E150" s="119">
        <v>592</v>
      </c>
      <c r="F150" s="129">
        <v>0</v>
      </c>
      <c r="G150" s="129">
        <v>465</v>
      </c>
      <c r="H150" s="129">
        <v>421</v>
      </c>
      <c r="I150" s="129">
        <v>72.3</v>
      </c>
      <c r="J150" s="129">
        <v>45</v>
      </c>
      <c r="K150" s="129">
        <f t="shared" si="12"/>
        <v>421</v>
      </c>
      <c r="L150" s="129">
        <f t="shared" si="13"/>
        <v>72.3</v>
      </c>
      <c r="M150" s="129">
        <v>15.2</v>
      </c>
      <c r="N150" s="129">
        <v>290</v>
      </c>
      <c r="O150" s="129">
        <v>755</v>
      </c>
      <c r="P150" s="129">
        <v>250200</v>
      </c>
      <c r="Q150" s="129">
        <v>90170</v>
      </c>
      <c r="R150" s="129">
        <v>18.2</v>
      </c>
      <c r="S150" s="129">
        <v>10.9</v>
      </c>
      <c r="T150" s="129">
        <v>10760</v>
      </c>
      <c r="U150" s="129">
        <v>4284</v>
      </c>
      <c r="V150" s="129">
        <v>13140</v>
      </c>
      <c r="W150" s="129">
        <v>6574</v>
      </c>
      <c r="X150" s="129">
        <v>11360</v>
      </c>
      <c r="Y150" s="129">
        <v>34.799999999999997</v>
      </c>
      <c r="Z150" s="129">
        <v>0.84199999999999997</v>
      </c>
      <c r="AA150" s="129">
        <v>5.73</v>
      </c>
      <c r="AB150" s="129">
        <f t="shared" si="10"/>
        <v>0.17284768211920529</v>
      </c>
    </row>
    <row r="151" spans="1:28" ht="15.6" x14ac:dyDescent="0.35">
      <c r="A151" s="124" t="s">
        <v>233</v>
      </c>
      <c r="B151" s="118" t="str">
        <f t="shared" si="11"/>
        <v>True</v>
      </c>
      <c r="C151" s="118" t="s">
        <v>281</v>
      </c>
      <c r="D151" s="118" t="s">
        <v>285</v>
      </c>
      <c r="E151" s="119">
        <v>633.9</v>
      </c>
      <c r="F151" s="129">
        <v>0</v>
      </c>
      <c r="G151" s="129">
        <v>474.6</v>
      </c>
      <c r="H151" s="129">
        <v>424</v>
      </c>
      <c r="I151" s="129">
        <v>77</v>
      </c>
      <c r="J151" s="129">
        <v>47.6</v>
      </c>
      <c r="K151" s="129">
        <f t="shared" si="12"/>
        <v>424</v>
      </c>
      <c r="L151" s="129">
        <f t="shared" si="13"/>
        <v>77</v>
      </c>
      <c r="M151" s="129">
        <v>20</v>
      </c>
      <c r="N151" s="129">
        <v>280.60000000000002</v>
      </c>
      <c r="O151" s="129">
        <v>809</v>
      </c>
      <c r="P151" s="129">
        <v>275191</v>
      </c>
      <c r="Q151" s="129">
        <v>98138</v>
      </c>
      <c r="R151" s="129">
        <v>18.399999999999999</v>
      </c>
      <c r="S151" s="129">
        <v>11</v>
      </c>
      <c r="T151" s="129">
        <v>11597</v>
      </c>
      <c r="U151" s="129">
        <v>4629</v>
      </c>
      <c r="V151" s="129">
        <v>14258</v>
      </c>
      <c r="W151" s="129">
        <v>7112</v>
      </c>
      <c r="X151" s="129">
        <v>13920</v>
      </c>
      <c r="Y151" s="129">
        <v>38.799999999999997</v>
      </c>
      <c r="Z151" s="129">
        <v>0.84299999999999997</v>
      </c>
      <c r="AA151" s="129">
        <v>5.43</v>
      </c>
      <c r="AB151" s="129">
        <f t="shared" si="10"/>
        <v>0.16509962917181709</v>
      </c>
    </row>
    <row r="152" spans="1:28" ht="15.6" x14ac:dyDescent="0.35">
      <c r="A152" s="124" t="s">
        <v>234</v>
      </c>
      <c r="B152" s="118" t="str">
        <f t="shared" si="11"/>
        <v>True</v>
      </c>
      <c r="C152" s="118" t="s">
        <v>281</v>
      </c>
      <c r="D152" s="118" t="s">
        <v>285</v>
      </c>
      <c r="E152" s="119">
        <v>677</v>
      </c>
      <c r="F152" s="129">
        <v>0</v>
      </c>
      <c r="G152" s="129">
        <v>483</v>
      </c>
      <c r="H152" s="129">
        <v>428</v>
      </c>
      <c r="I152" s="129">
        <v>81.5</v>
      </c>
      <c r="J152" s="129">
        <v>51.2</v>
      </c>
      <c r="K152" s="129">
        <f t="shared" si="12"/>
        <v>428</v>
      </c>
      <c r="L152" s="129">
        <f t="shared" si="13"/>
        <v>81.5</v>
      </c>
      <c r="M152" s="129">
        <v>15.2</v>
      </c>
      <c r="N152" s="129">
        <v>290</v>
      </c>
      <c r="O152" s="129">
        <v>863</v>
      </c>
      <c r="P152" s="129">
        <v>299400</v>
      </c>
      <c r="Q152" s="129">
        <v>106800</v>
      </c>
      <c r="R152" s="129">
        <v>18.600000000000001</v>
      </c>
      <c r="S152" s="129">
        <v>11.1</v>
      </c>
      <c r="T152" s="129">
        <v>12400</v>
      </c>
      <c r="U152" s="129">
        <v>4992</v>
      </c>
      <c r="V152" s="129">
        <v>15340</v>
      </c>
      <c r="W152" s="129">
        <v>7676</v>
      </c>
      <c r="X152" s="129">
        <v>16430</v>
      </c>
      <c r="Y152" s="129">
        <v>43.1</v>
      </c>
      <c r="Z152" s="129">
        <v>0.84299999999999997</v>
      </c>
      <c r="AA152" s="129">
        <v>5.21</v>
      </c>
      <c r="AB152" s="129">
        <f t="shared" si="10"/>
        <v>0.17205098493626883</v>
      </c>
    </row>
    <row r="153" spans="1:28" ht="15.6" x14ac:dyDescent="0.35">
      <c r="A153" s="124" t="s">
        <v>235</v>
      </c>
      <c r="B153" s="118" t="str">
        <f t="shared" si="11"/>
        <v>True</v>
      </c>
      <c r="C153" s="118" t="s">
        <v>281</v>
      </c>
      <c r="D153" s="118" t="s">
        <v>285</v>
      </c>
      <c r="E153" s="119">
        <v>744</v>
      </c>
      <c r="F153" s="129">
        <v>0</v>
      </c>
      <c r="G153" s="129">
        <v>498</v>
      </c>
      <c r="H153" s="129">
        <v>432</v>
      </c>
      <c r="I153" s="129">
        <v>88.9</v>
      </c>
      <c r="J153" s="129">
        <v>55.6</v>
      </c>
      <c r="K153" s="129">
        <f t="shared" si="12"/>
        <v>432</v>
      </c>
      <c r="L153" s="129">
        <f t="shared" si="13"/>
        <v>88.9</v>
      </c>
      <c r="M153" s="129">
        <v>15.2</v>
      </c>
      <c r="N153" s="129">
        <v>290</v>
      </c>
      <c r="O153" s="129">
        <v>948</v>
      </c>
      <c r="P153" s="129">
        <v>342100</v>
      </c>
      <c r="Q153" s="129">
        <v>119900</v>
      </c>
      <c r="R153" s="129">
        <v>19</v>
      </c>
      <c r="S153" s="129">
        <v>11.2</v>
      </c>
      <c r="T153" s="129">
        <v>13740</v>
      </c>
      <c r="U153" s="129">
        <v>5552</v>
      </c>
      <c r="V153" s="129">
        <v>17170</v>
      </c>
      <c r="W153" s="129">
        <v>8549</v>
      </c>
      <c r="X153" s="129">
        <v>21380</v>
      </c>
      <c r="Y153" s="129">
        <v>50.2</v>
      </c>
      <c r="Z153" s="129">
        <v>0.84499999999999997</v>
      </c>
      <c r="AA153" s="129">
        <v>4.88</v>
      </c>
      <c r="AB153" s="129">
        <f t="shared" si="10"/>
        <v>0.170084388185654</v>
      </c>
    </row>
    <row r="154" spans="1:28" ht="15.6" x14ac:dyDescent="0.35">
      <c r="A154" s="124" t="s">
        <v>236</v>
      </c>
      <c r="B154" s="118" t="str">
        <f t="shared" si="11"/>
        <v>True</v>
      </c>
      <c r="C154" s="118" t="s">
        <v>281</v>
      </c>
      <c r="D154" s="118" t="s">
        <v>285</v>
      </c>
      <c r="E154" s="119">
        <v>818</v>
      </c>
      <c r="F154" s="129">
        <v>0</v>
      </c>
      <c r="G154" s="129">
        <v>514</v>
      </c>
      <c r="H154" s="129">
        <v>437</v>
      </c>
      <c r="I154" s="129">
        <v>97</v>
      </c>
      <c r="J154" s="129">
        <v>60.5</v>
      </c>
      <c r="K154" s="129">
        <f t="shared" si="12"/>
        <v>437</v>
      </c>
      <c r="L154" s="129">
        <f t="shared" si="13"/>
        <v>97</v>
      </c>
      <c r="M154" s="129">
        <v>15.2</v>
      </c>
      <c r="N154" s="129">
        <v>290</v>
      </c>
      <c r="O154" s="129">
        <v>1043</v>
      </c>
      <c r="P154" s="129">
        <v>392000</v>
      </c>
      <c r="Q154" s="129">
        <v>135400</v>
      </c>
      <c r="R154" s="129">
        <v>19.399999999999999</v>
      </c>
      <c r="S154" s="129">
        <v>11.4</v>
      </c>
      <c r="T154" s="129">
        <v>15250</v>
      </c>
      <c r="U154" s="129">
        <v>6197</v>
      </c>
      <c r="V154" s="129">
        <v>19250</v>
      </c>
      <c r="W154" s="129">
        <v>9552</v>
      </c>
      <c r="X154" s="129">
        <v>27810</v>
      </c>
      <c r="Y154" s="129">
        <v>58.9</v>
      </c>
      <c r="Z154" s="129">
        <v>0.84599999999999997</v>
      </c>
      <c r="AA154" s="129">
        <v>4.57</v>
      </c>
      <c r="AB154" s="129">
        <f t="shared" si="10"/>
        <v>0.16821668264621284</v>
      </c>
    </row>
    <row r="155" spans="1:28" ht="15.6" x14ac:dyDescent="0.35">
      <c r="A155" s="124" t="s">
        <v>237</v>
      </c>
      <c r="B155" s="118" t="str">
        <f t="shared" si="11"/>
        <v>True</v>
      </c>
      <c r="C155" s="118" t="s">
        <v>281</v>
      </c>
      <c r="D155" s="118" t="s">
        <v>285</v>
      </c>
      <c r="E155" s="119">
        <v>901</v>
      </c>
      <c r="F155" s="129">
        <v>0</v>
      </c>
      <c r="G155" s="129">
        <v>531</v>
      </c>
      <c r="H155" s="129">
        <v>442</v>
      </c>
      <c r="I155" s="129">
        <v>106</v>
      </c>
      <c r="J155" s="129">
        <v>65.900000000000006</v>
      </c>
      <c r="K155" s="129">
        <f t="shared" si="12"/>
        <v>442</v>
      </c>
      <c r="L155" s="129">
        <f t="shared" si="13"/>
        <v>106</v>
      </c>
      <c r="M155" s="129">
        <v>15.2</v>
      </c>
      <c r="N155" s="129">
        <v>289</v>
      </c>
      <c r="O155" s="129">
        <v>1148</v>
      </c>
      <c r="P155" s="129">
        <v>449600</v>
      </c>
      <c r="Q155" s="129">
        <v>152800</v>
      </c>
      <c r="R155" s="129">
        <v>19.8</v>
      </c>
      <c r="S155" s="129">
        <v>11.5</v>
      </c>
      <c r="T155" s="129">
        <v>16930</v>
      </c>
      <c r="U155" s="129">
        <v>6920</v>
      </c>
      <c r="V155" s="129">
        <v>21590</v>
      </c>
      <c r="W155" s="129">
        <v>10680</v>
      </c>
      <c r="X155" s="129">
        <v>36350</v>
      </c>
      <c r="Y155" s="129">
        <v>69</v>
      </c>
      <c r="Z155" s="129">
        <v>0.84799999999999998</v>
      </c>
      <c r="AA155" s="129">
        <v>4.2699999999999996</v>
      </c>
      <c r="AB155" s="129">
        <f t="shared" si="10"/>
        <v>0.1658980836236934</v>
      </c>
    </row>
    <row r="156" spans="1:28" ht="15.6" x14ac:dyDescent="0.35">
      <c r="A156" s="124" t="s">
        <v>238</v>
      </c>
      <c r="B156" s="118" t="str">
        <f t="shared" si="11"/>
        <v>True</v>
      </c>
      <c r="C156" s="118" t="s">
        <v>281</v>
      </c>
      <c r="D156" s="118" t="s">
        <v>285</v>
      </c>
      <c r="E156" s="119">
        <v>990</v>
      </c>
      <c r="F156" s="129">
        <v>0</v>
      </c>
      <c r="G156" s="129">
        <v>550</v>
      </c>
      <c r="H156" s="129">
        <v>448</v>
      </c>
      <c r="I156" s="129">
        <v>115</v>
      </c>
      <c r="J156" s="129">
        <v>71.900000000000006</v>
      </c>
      <c r="K156" s="129">
        <f t="shared" si="12"/>
        <v>448</v>
      </c>
      <c r="L156" s="129">
        <f t="shared" si="13"/>
        <v>115</v>
      </c>
      <c r="M156" s="129">
        <v>15.2</v>
      </c>
      <c r="N156" s="129">
        <v>290</v>
      </c>
      <c r="O156" s="129">
        <v>1262</v>
      </c>
      <c r="P156" s="129">
        <v>518600</v>
      </c>
      <c r="Q156" s="129">
        <v>173000</v>
      </c>
      <c r="R156" s="129">
        <v>20.3</v>
      </c>
      <c r="S156" s="129">
        <v>11.7</v>
      </c>
      <c r="T156" s="129">
        <v>18860</v>
      </c>
      <c r="U156" s="129">
        <v>7729</v>
      </c>
      <c r="V156" s="129">
        <v>24270</v>
      </c>
      <c r="W156" s="129">
        <v>11950</v>
      </c>
      <c r="X156" s="129">
        <v>46890</v>
      </c>
      <c r="Y156" s="129">
        <v>81.8</v>
      </c>
      <c r="Z156" s="129">
        <v>0.85</v>
      </c>
      <c r="AA156" s="129">
        <v>4.04</v>
      </c>
      <c r="AB156" s="129">
        <f t="shared" si="10"/>
        <v>0.16522187004754357</v>
      </c>
    </row>
    <row r="157" spans="1:28" ht="15.6" x14ac:dyDescent="0.35">
      <c r="A157" s="124" t="s">
        <v>239</v>
      </c>
      <c r="B157" s="118" t="str">
        <f t="shared" si="11"/>
        <v>True</v>
      </c>
      <c r="C157" s="118" t="s">
        <v>281</v>
      </c>
      <c r="D157" s="118" t="s">
        <v>285</v>
      </c>
      <c r="E157" s="119">
        <v>1086</v>
      </c>
      <c r="F157" s="129">
        <v>0</v>
      </c>
      <c r="G157" s="129">
        <v>569</v>
      </c>
      <c r="H157" s="129">
        <v>454</v>
      </c>
      <c r="I157" s="129">
        <v>125</v>
      </c>
      <c r="J157" s="129">
        <v>78</v>
      </c>
      <c r="K157" s="129">
        <f t="shared" si="12"/>
        <v>454</v>
      </c>
      <c r="L157" s="129">
        <f t="shared" si="13"/>
        <v>125</v>
      </c>
      <c r="M157" s="129">
        <v>15.2</v>
      </c>
      <c r="N157" s="129">
        <v>289</v>
      </c>
      <c r="O157" s="129">
        <v>1384</v>
      </c>
      <c r="P157" s="129">
        <v>595000</v>
      </c>
      <c r="Q157" s="129">
        <v>195500</v>
      </c>
      <c r="R157" s="129">
        <v>20.7</v>
      </c>
      <c r="S157" s="129">
        <v>11.9</v>
      </c>
      <c r="T157" s="129">
        <v>20910</v>
      </c>
      <c r="U157" s="129">
        <v>8623</v>
      </c>
      <c r="V157" s="129">
        <v>27180</v>
      </c>
      <c r="W157" s="129">
        <v>13340</v>
      </c>
      <c r="X157" s="129">
        <v>60390</v>
      </c>
      <c r="Y157" s="129">
        <v>96.4</v>
      </c>
      <c r="Z157" s="129">
        <v>0.85099999999999998</v>
      </c>
      <c r="AA157" s="129">
        <v>3.8</v>
      </c>
      <c r="AB157" s="129">
        <f t="shared" si="10"/>
        <v>0.16287572254335261</v>
      </c>
    </row>
    <row r="158" spans="1:28" ht="15.6" x14ac:dyDescent="0.35">
      <c r="A158" s="124" t="s">
        <v>240</v>
      </c>
      <c r="B158" s="118" t="str">
        <f t="shared" si="11"/>
        <v>True</v>
      </c>
      <c r="C158" s="118" t="s">
        <v>281</v>
      </c>
      <c r="D158" s="118" t="s">
        <v>285</v>
      </c>
      <c r="E158" s="119">
        <v>1202</v>
      </c>
      <c r="F158" s="129">
        <v>0</v>
      </c>
      <c r="G158" s="129">
        <v>580</v>
      </c>
      <c r="H158" s="129">
        <v>471</v>
      </c>
      <c r="I158" s="129">
        <v>130</v>
      </c>
      <c r="J158" s="129">
        <v>95</v>
      </c>
      <c r="K158" s="129">
        <f t="shared" si="12"/>
        <v>471</v>
      </c>
      <c r="L158" s="129">
        <f t="shared" si="13"/>
        <v>130</v>
      </c>
      <c r="M158" s="129">
        <v>15.2</v>
      </c>
      <c r="N158" s="129">
        <v>290</v>
      </c>
      <c r="O158" s="129">
        <v>1530</v>
      </c>
      <c r="P158" s="129">
        <v>663600</v>
      </c>
      <c r="Q158" s="129">
        <v>228700</v>
      </c>
      <c r="R158" s="129">
        <v>20.830000000000002</v>
      </c>
      <c r="S158" s="129">
        <v>12.23</v>
      </c>
      <c r="T158" s="129">
        <v>22882.799999999999</v>
      </c>
      <c r="U158" s="129">
        <v>9711.2999999999993</v>
      </c>
      <c r="V158" s="129">
        <v>30020</v>
      </c>
      <c r="W158" s="129">
        <v>15150</v>
      </c>
      <c r="X158" s="129">
        <v>79230</v>
      </c>
      <c r="Y158" s="129">
        <v>76.3</v>
      </c>
      <c r="Z158" s="129">
        <v>0.84199999999999997</v>
      </c>
      <c r="AA158" s="129">
        <v>3.59</v>
      </c>
      <c r="AB158" s="129">
        <f t="shared" si="10"/>
        <v>0.18006535947712418</v>
      </c>
    </row>
    <row r="159" spans="1:28" ht="15.6" x14ac:dyDescent="0.35">
      <c r="A159" s="124" t="s">
        <v>241</v>
      </c>
      <c r="B159" s="118" t="str">
        <f t="shared" si="11"/>
        <v>True</v>
      </c>
      <c r="C159" s="118" t="s">
        <v>281</v>
      </c>
      <c r="D159" s="118" t="s">
        <v>285</v>
      </c>
      <c r="E159" s="119">
        <v>1299</v>
      </c>
      <c r="F159" s="129">
        <v>0</v>
      </c>
      <c r="G159" s="129">
        <v>600</v>
      </c>
      <c r="H159" s="129">
        <v>476</v>
      </c>
      <c r="I159" s="129">
        <v>140</v>
      </c>
      <c r="J159" s="129">
        <v>100</v>
      </c>
      <c r="K159" s="129">
        <f t="shared" si="12"/>
        <v>476</v>
      </c>
      <c r="L159" s="129">
        <f t="shared" si="13"/>
        <v>140</v>
      </c>
      <c r="M159" s="129">
        <v>15.2</v>
      </c>
      <c r="N159" s="129">
        <v>290</v>
      </c>
      <c r="O159" s="129">
        <v>1650</v>
      </c>
      <c r="P159" s="129">
        <v>754600</v>
      </c>
      <c r="Q159" s="129">
        <v>254400</v>
      </c>
      <c r="R159" s="129">
        <v>21.39</v>
      </c>
      <c r="S159" s="129">
        <v>12.42</v>
      </c>
      <c r="T159" s="129">
        <v>25153.3</v>
      </c>
      <c r="U159" s="129">
        <v>10689.1</v>
      </c>
      <c r="V159" s="129">
        <v>33250</v>
      </c>
      <c r="W159" s="129">
        <v>16670</v>
      </c>
      <c r="X159" s="129">
        <v>98140</v>
      </c>
      <c r="Y159" s="129">
        <v>94.5</v>
      </c>
      <c r="Z159" s="129">
        <v>0.84599999999999997</v>
      </c>
      <c r="AA159" s="129">
        <v>3.42</v>
      </c>
      <c r="AB159" s="129">
        <f t="shared" si="10"/>
        <v>0.17575757575757575</v>
      </c>
    </row>
  </sheetData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9"/>
  <sheetViews>
    <sheetView zoomScaleNormal="100" workbookViewId="0">
      <selection activeCell="R23" sqref="R4:R23"/>
    </sheetView>
  </sheetViews>
  <sheetFormatPr defaultColWidth="9.109375" defaultRowHeight="15.6" x14ac:dyDescent="0.35"/>
  <cols>
    <col min="1" max="1" width="15.5546875" style="128" bestFit="1" customWidth="1"/>
    <col min="2" max="28" width="8.44140625" style="128" customWidth="1"/>
    <col min="29" max="16384" width="9.109375" style="128"/>
  </cols>
  <sheetData>
    <row r="1" spans="1:28" s="139" customFormat="1" x14ac:dyDescent="0.35">
      <c r="A1" s="140" t="s">
        <v>259</v>
      </c>
      <c r="B1" s="140" t="s">
        <v>255</v>
      </c>
      <c r="C1" s="140" t="s">
        <v>280</v>
      </c>
      <c r="D1" s="140" t="s">
        <v>256</v>
      </c>
      <c r="E1" s="140" t="s">
        <v>260</v>
      </c>
      <c r="F1" s="140" t="s">
        <v>282</v>
      </c>
      <c r="G1" s="140" t="s">
        <v>257</v>
      </c>
      <c r="H1" s="140" t="s">
        <v>261</v>
      </c>
      <c r="I1" s="140" t="s">
        <v>262</v>
      </c>
      <c r="J1" s="140" t="s">
        <v>263</v>
      </c>
      <c r="K1" s="140" t="s">
        <v>264</v>
      </c>
      <c r="L1" s="140" t="s">
        <v>265</v>
      </c>
      <c r="M1" s="140" t="s">
        <v>266</v>
      </c>
      <c r="N1" s="140" t="s">
        <v>267</v>
      </c>
      <c r="O1" s="140" t="s">
        <v>258</v>
      </c>
      <c r="P1" s="140" t="s">
        <v>268</v>
      </c>
      <c r="Q1" s="140" t="s">
        <v>269</v>
      </c>
      <c r="R1" s="140" t="s">
        <v>270</v>
      </c>
      <c r="S1" s="140" t="s">
        <v>271</v>
      </c>
      <c r="T1" s="140" t="s">
        <v>272</v>
      </c>
      <c r="U1" s="140" t="s">
        <v>273</v>
      </c>
      <c r="V1" s="140" t="s">
        <v>274</v>
      </c>
      <c r="W1" s="140" t="s">
        <v>275</v>
      </c>
      <c r="X1" s="140" t="s">
        <v>278</v>
      </c>
      <c r="Y1" s="140" t="s">
        <v>279</v>
      </c>
      <c r="Z1" s="140" t="s">
        <v>276</v>
      </c>
      <c r="AA1" s="140" t="s">
        <v>277</v>
      </c>
      <c r="AB1" s="140" t="s">
        <v>71</v>
      </c>
    </row>
    <row r="2" spans="1:28" x14ac:dyDescent="0.35">
      <c r="A2" s="141" t="str">
        <f>IF(G2=H2,"SHS"&amp;G2,"RHS"&amp;G2&amp;"x"&amp;H2)&amp;"x"&amp;J2</f>
        <v>RHS50x25x2.6</v>
      </c>
      <c r="B2" s="142" t="str">
        <f t="shared" ref="B2:B19" si="0">PROPER(TRUE)</f>
        <v>True</v>
      </c>
      <c r="C2" s="141" t="s">
        <v>284</v>
      </c>
      <c r="D2" s="141" t="s">
        <v>285</v>
      </c>
      <c r="E2" s="138">
        <f t="shared" ref="E2:E19" si="1">O2*7850/10^4</f>
        <v>2.7125792672661877</v>
      </c>
      <c r="F2" s="138">
        <v>0</v>
      </c>
      <c r="G2" s="143">
        <v>50</v>
      </c>
      <c r="H2" s="143">
        <v>25</v>
      </c>
      <c r="I2" s="143">
        <f>J2</f>
        <v>2.6</v>
      </c>
      <c r="J2" s="143">
        <v>2.6</v>
      </c>
      <c r="K2" s="143">
        <f>H2</f>
        <v>25</v>
      </c>
      <c r="L2" s="143">
        <f>I2</f>
        <v>2.6</v>
      </c>
      <c r="M2" s="143">
        <v>0</v>
      </c>
      <c r="N2" s="143">
        <f>G2</f>
        <v>50</v>
      </c>
      <c r="O2" s="137">
        <f>(2*J2*((H2-4*J2)+(G2-4*J2)+3/2*PI()*J2))/10^2</f>
        <v>3.4555149901480102</v>
      </c>
      <c r="P2" s="138">
        <f t="shared" ref="P2:P19" si="2">((J2*(G2-4*J2)^3/6)+(0.5*(((H2-4*J2)*J2)/3+(H2-4*J2)*(G2-J2)^2*J2))+(PI()*J2^4/108*(405-3136/PI()^2))+(3*PI()*J2^2*((9*PI()*(G2-4*J2)+56*J2)/(18*PI()))^2))/10^4</f>
        <v>10.157136490710432</v>
      </c>
      <c r="Q2" s="138">
        <f t="shared" ref="Q2:Q19" si="3">((J2*(H2-4*J2)^3/6)+(0.5*(((G2-4*J2)*J2)/3+(G2-4*J2)*(H2-J2)^2*J2))+(PI()*J2^4/108*(405-3136/PI()^2))+(3*PI()*J2^2*((9*PI()*(H2-4*J2)+56*J2)/(18*PI()))^2))/10^4</f>
        <v>3.3524927949173811</v>
      </c>
      <c r="R2" s="138">
        <f t="shared" ref="R2:R19" si="4">SQRT(P2/O2)</f>
        <v>1.7144674869792957</v>
      </c>
      <c r="S2" s="138">
        <f t="shared" ref="S2:S19" si="5">SQRT(Q2/O2)</f>
        <v>0.98498028051207276</v>
      </c>
      <c r="T2" s="138">
        <f t="shared" ref="T2:T19" si="6">2*P2/(G2/10)</f>
        <v>4.0628545962841729</v>
      </c>
      <c r="U2" s="138">
        <f t="shared" ref="U2:U19" si="7">2*Q2/(H2/10)</f>
        <v>2.6819942359339048</v>
      </c>
      <c r="V2" s="138">
        <f t="shared" ref="V2:V19" si="8">((J2/2*(G2-4*J2)^2)+(J2*(H2-4*J2)*(G2-J2))+(J2^2/6*(9*PI()*(G2-4*J2)+56*J2)))/10^3</f>
        <v>5.2634423471597263</v>
      </c>
      <c r="W2" s="138">
        <f t="shared" ref="W2:W19" si="9">((J2/2*(H2-4*J2)^2)+(J2*(G2-4*J2)*(H2-J2))+(J2^2/6*(9*PI()*(H2-4*J2)+56*J2)))/10^3</f>
        <v>3.2125486094747142</v>
      </c>
      <c r="X2" s="138">
        <f t="shared" ref="X2:X19" si="10">((J2^3*((2*((H2-J2)+(G2-J2)))-(2*((1.5*J2+1*J2)/2)*(4-PI())))/3)+(2*2*(((H2-J2)*(G2-J2))-(((1.5*J2+1*J2)/2)^2*(4-PI())))*J2/((2*((H2-J2)+(G2-J2)))-(2*((1.5*J2+1*J2)/2)*(4-PI())))*(((H2-J2)*(G2-J2))-(((1.5*J2+1*J2)/2)^2*(4-PI())))))/10^4</f>
        <v>8.6778777329344745</v>
      </c>
      <c r="Y2" s="138">
        <f t="shared" ref="Y2:Y19" si="11">(X2*10^4/(J2+(2*(((H2-J2)*(G2-J2))-(((1.5*J2+1*J2)/2)^2*(4-PI())))*J2/((2*((H2-J2)+(G2-J2)))-(2*((1.5*J2+1*J2)/2)*(4-PI()))))/J2))/10^3</f>
        <v>4.7395619752930056</v>
      </c>
      <c r="Z2" s="138">
        <v>0</v>
      </c>
      <c r="AA2" s="138">
        <v>0</v>
      </c>
      <c r="AB2" s="138">
        <f>(O2*G2/(H2+G2))/O2</f>
        <v>0.66666666666666674</v>
      </c>
    </row>
    <row r="3" spans="1:28" x14ac:dyDescent="0.35">
      <c r="A3" s="141" t="str">
        <f t="shared" ref="A3:A19" si="12">IF(G3=H3,"SHS"&amp;G3,"RHS"&amp;G3&amp;"x"&amp;H3)&amp;"x"&amp;J3</f>
        <v>RHS50x25x4</v>
      </c>
      <c r="B3" s="142" t="str">
        <f t="shared" si="0"/>
        <v>True</v>
      </c>
      <c r="C3" s="141" t="s">
        <v>284</v>
      </c>
      <c r="D3" s="141" t="s">
        <v>285</v>
      </c>
      <c r="E3" s="138">
        <f t="shared" si="1"/>
        <v>3.8841521118726341</v>
      </c>
      <c r="F3" s="138">
        <v>0</v>
      </c>
      <c r="G3" s="143">
        <v>50</v>
      </c>
      <c r="H3" s="143">
        <v>25</v>
      </c>
      <c r="I3" s="143">
        <f t="shared" ref="I3:I19" si="13">J3</f>
        <v>4</v>
      </c>
      <c r="J3" s="144">
        <v>4</v>
      </c>
      <c r="K3" s="143">
        <f t="shared" ref="K3:K19" si="14">H3</f>
        <v>25</v>
      </c>
      <c r="L3" s="143">
        <f t="shared" ref="L3:L19" si="15">I3</f>
        <v>4</v>
      </c>
      <c r="M3" s="144">
        <v>0</v>
      </c>
      <c r="N3" s="143">
        <f t="shared" ref="N3:N19" si="16">G3</f>
        <v>50</v>
      </c>
      <c r="O3" s="137">
        <f t="shared" ref="O3:O19" si="17">(2*J3*((H3-4*J3)+(G3-4*J3)+3/2*PI()*J3))/10^2</f>
        <v>4.9479644737231006</v>
      </c>
      <c r="P3" s="138">
        <f t="shared" si="2"/>
        <v>13.120210223804381</v>
      </c>
      <c r="Q3" s="138">
        <f t="shared" si="3"/>
        <v>4.1942223673402141</v>
      </c>
      <c r="R3" s="138">
        <f t="shared" si="4"/>
        <v>1.628385064930973</v>
      </c>
      <c r="S3" s="138">
        <f t="shared" si="5"/>
        <v>0.920687908628123</v>
      </c>
      <c r="T3" s="138">
        <f t="shared" si="6"/>
        <v>5.2480840895217522</v>
      </c>
      <c r="U3" s="138">
        <f t="shared" si="7"/>
        <v>3.3553778938721712</v>
      </c>
      <c r="V3" s="138">
        <f t="shared" si="8"/>
        <v>7.1288729386626049</v>
      </c>
      <c r="W3" s="138">
        <f t="shared" si="9"/>
        <v>4.2939173465087288</v>
      </c>
      <c r="X3" s="138">
        <f t="shared" si="10"/>
        <v>11.649272254895806</v>
      </c>
      <c r="Y3" s="138">
        <f t="shared" si="11"/>
        <v>6.1110879181029603</v>
      </c>
      <c r="Z3" s="138">
        <v>0</v>
      </c>
      <c r="AA3" s="138">
        <v>0</v>
      </c>
      <c r="AB3" s="138">
        <f t="shared" ref="AB3:AB19" si="18">(O3*G3/(H3+G3))/O3</f>
        <v>0.66666666666666674</v>
      </c>
    </row>
    <row r="4" spans="1:28" x14ac:dyDescent="0.35">
      <c r="A4" s="141" t="str">
        <f t="shared" si="12"/>
        <v>RHS60x40x2.6</v>
      </c>
      <c r="B4" s="142" t="str">
        <f t="shared" si="0"/>
        <v>True</v>
      </c>
      <c r="C4" s="141" t="s">
        <v>284</v>
      </c>
      <c r="D4" s="141" t="s">
        <v>285</v>
      </c>
      <c r="E4" s="138">
        <f t="shared" si="1"/>
        <v>3.7330792672661883</v>
      </c>
      <c r="F4" s="138">
        <v>0</v>
      </c>
      <c r="G4" s="143">
        <v>60</v>
      </c>
      <c r="H4" s="143">
        <v>40</v>
      </c>
      <c r="I4" s="143">
        <f t="shared" si="13"/>
        <v>2.6</v>
      </c>
      <c r="J4" s="144">
        <v>2.6</v>
      </c>
      <c r="K4" s="143">
        <f t="shared" si="14"/>
        <v>40</v>
      </c>
      <c r="L4" s="143">
        <f t="shared" si="15"/>
        <v>2.6</v>
      </c>
      <c r="M4" s="144">
        <v>0</v>
      </c>
      <c r="N4" s="143">
        <f t="shared" si="16"/>
        <v>60</v>
      </c>
      <c r="O4" s="137">
        <f t="shared" si="17"/>
        <v>4.7555149901480105</v>
      </c>
      <c r="P4" s="138">
        <f t="shared" si="2"/>
        <v>22.753222918740498</v>
      </c>
      <c r="Q4" s="138">
        <f t="shared" si="3"/>
        <v>12.080114224421042</v>
      </c>
      <c r="R4" s="138">
        <f t="shared" si="4"/>
        <v>2.1873721755487803</v>
      </c>
      <c r="S4" s="138">
        <f t="shared" si="5"/>
        <v>1.5938107175894387</v>
      </c>
      <c r="T4" s="138">
        <f t="shared" si="6"/>
        <v>7.5844076395801663</v>
      </c>
      <c r="U4" s="138">
        <f t="shared" si="7"/>
        <v>6.0400571122105209</v>
      </c>
      <c r="V4" s="138">
        <f t="shared" si="8"/>
        <v>9.3597998422337305</v>
      </c>
      <c r="W4" s="138">
        <f t="shared" si="9"/>
        <v>7.0690848520857212</v>
      </c>
      <c r="X4" s="138">
        <f t="shared" si="10"/>
        <v>25.933872913504146</v>
      </c>
      <c r="Y4" s="138">
        <f t="shared" si="11"/>
        <v>10.038960864719003</v>
      </c>
      <c r="Z4" s="138">
        <v>0</v>
      </c>
      <c r="AA4" s="138">
        <v>0</v>
      </c>
      <c r="AB4" s="138">
        <f t="shared" si="18"/>
        <v>0.6</v>
      </c>
    </row>
    <row r="5" spans="1:28" x14ac:dyDescent="0.35">
      <c r="A5" s="141" t="str">
        <f t="shared" si="12"/>
        <v>RHS60x40x3.6</v>
      </c>
      <c r="B5" s="142" t="str">
        <f t="shared" si="0"/>
        <v>True</v>
      </c>
      <c r="C5" s="141" t="s">
        <v>284</v>
      </c>
      <c r="D5" s="141" t="s">
        <v>285</v>
      </c>
      <c r="E5" s="138">
        <f t="shared" si="1"/>
        <v>4.9830632106168338</v>
      </c>
      <c r="F5" s="138">
        <v>0</v>
      </c>
      <c r="G5" s="143">
        <v>60</v>
      </c>
      <c r="H5" s="143">
        <v>40</v>
      </c>
      <c r="I5" s="143">
        <f t="shared" si="13"/>
        <v>3.6</v>
      </c>
      <c r="J5" s="144">
        <v>3.6</v>
      </c>
      <c r="K5" s="143">
        <f t="shared" si="14"/>
        <v>40</v>
      </c>
      <c r="L5" s="143">
        <f t="shared" si="15"/>
        <v>3.6</v>
      </c>
      <c r="M5" s="144">
        <v>0</v>
      </c>
      <c r="N5" s="143">
        <f t="shared" si="16"/>
        <v>60</v>
      </c>
      <c r="O5" s="137">
        <f t="shared" si="17"/>
        <v>6.3478512237157121</v>
      </c>
      <c r="P5" s="138">
        <f t="shared" si="2"/>
        <v>28.881675139605701</v>
      </c>
      <c r="Q5" s="138">
        <f t="shared" si="3"/>
        <v>15.198508783177767</v>
      </c>
      <c r="R5" s="138">
        <f t="shared" si="4"/>
        <v>2.1330342041463815</v>
      </c>
      <c r="S5" s="138">
        <f t="shared" si="5"/>
        <v>1.5473448707807529</v>
      </c>
      <c r="T5" s="138">
        <f t="shared" si="6"/>
        <v>9.6272250465352336</v>
      </c>
      <c r="U5" s="138">
        <f t="shared" si="7"/>
        <v>7.5992543915888833</v>
      </c>
      <c r="V5" s="138">
        <f t="shared" si="8"/>
        <v>12.161036790071822</v>
      </c>
      <c r="W5" s="138">
        <f t="shared" si="9"/>
        <v>9.1539855663561109</v>
      </c>
      <c r="X5" s="138">
        <f t="shared" si="10"/>
        <v>33.821366516081426</v>
      </c>
      <c r="Y5" s="138">
        <f t="shared" si="11"/>
        <v>12.768651921771513</v>
      </c>
      <c r="Z5" s="138">
        <v>0</v>
      </c>
      <c r="AA5" s="138">
        <v>0</v>
      </c>
      <c r="AB5" s="138">
        <f t="shared" si="18"/>
        <v>0.60000000000000009</v>
      </c>
    </row>
    <row r="6" spans="1:28" x14ac:dyDescent="0.35">
      <c r="A6" s="141" t="str">
        <f t="shared" si="12"/>
        <v>RHS80x40x3.2</v>
      </c>
      <c r="B6" s="142" t="str">
        <f t="shared" si="0"/>
        <v>True</v>
      </c>
      <c r="C6" s="141" t="s">
        <v>284</v>
      </c>
      <c r="D6" s="141" t="s">
        <v>285</v>
      </c>
      <c r="E6" s="138">
        <f t="shared" si="1"/>
        <v>5.5002573515984867</v>
      </c>
      <c r="F6" s="138">
        <v>0</v>
      </c>
      <c r="G6" s="143">
        <v>80</v>
      </c>
      <c r="H6" s="143">
        <v>40</v>
      </c>
      <c r="I6" s="143">
        <f t="shared" si="13"/>
        <v>3.2</v>
      </c>
      <c r="J6" s="144">
        <v>3.2</v>
      </c>
      <c r="K6" s="143">
        <f t="shared" si="14"/>
        <v>40</v>
      </c>
      <c r="L6" s="143">
        <f t="shared" si="15"/>
        <v>3.2</v>
      </c>
      <c r="M6" s="144">
        <v>0</v>
      </c>
      <c r="N6" s="143">
        <f t="shared" si="16"/>
        <v>80</v>
      </c>
      <c r="O6" s="137">
        <f t="shared" si="17"/>
        <v>7.0066972631827857</v>
      </c>
      <c r="P6" s="138">
        <f t="shared" si="2"/>
        <v>54.929665178782436</v>
      </c>
      <c r="Q6" s="138">
        <f t="shared" si="3"/>
        <v>18.37808034767027</v>
      </c>
      <c r="R6" s="138">
        <f t="shared" si="4"/>
        <v>2.7999275845562219</v>
      </c>
      <c r="S6" s="138">
        <f t="shared" si="5"/>
        <v>1.6195464043731995</v>
      </c>
      <c r="T6" s="138">
        <f t="shared" si="6"/>
        <v>13.732416294695609</v>
      </c>
      <c r="U6" s="138">
        <f t="shared" si="7"/>
        <v>9.1890401738351351</v>
      </c>
      <c r="V6" s="138">
        <f t="shared" si="8"/>
        <v>17.458577470960822</v>
      </c>
      <c r="W6" s="138">
        <f t="shared" si="9"/>
        <v>10.715582944595255</v>
      </c>
      <c r="X6" s="138">
        <f t="shared" si="10"/>
        <v>46.194066116177673</v>
      </c>
      <c r="Y6" s="138">
        <f t="shared" si="11"/>
        <v>16.078899588250625</v>
      </c>
      <c r="Z6" s="138">
        <v>0</v>
      </c>
      <c r="AA6" s="138">
        <v>0</v>
      </c>
      <c r="AB6" s="138">
        <f t="shared" si="18"/>
        <v>0.66666666666666663</v>
      </c>
    </row>
    <row r="7" spans="1:28" x14ac:dyDescent="0.35">
      <c r="A7" s="141" t="str">
        <f t="shared" si="12"/>
        <v>RHS80x40x4.8</v>
      </c>
      <c r="B7" s="142" t="str">
        <f t="shared" si="0"/>
        <v>True</v>
      </c>
      <c r="C7" s="141" t="s">
        <v>284</v>
      </c>
      <c r="D7" s="141" t="s">
        <v>285</v>
      </c>
      <c r="E7" s="138">
        <f t="shared" si="1"/>
        <v>7.8539790410965926</v>
      </c>
      <c r="F7" s="138">
        <v>0</v>
      </c>
      <c r="G7" s="143">
        <v>80</v>
      </c>
      <c r="H7" s="143">
        <v>40</v>
      </c>
      <c r="I7" s="143">
        <f t="shared" si="13"/>
        <v>4.8</v>
      </c>
      <c r="J7" s="144">
        <v>4.8</v>
      </c>
      <c r="K7" s="143">
        <f t="shared" si="14"/>
        <v>40</v>
      </c>
      <c r="L7" s="143">
        <f t="shared" si="15"/>
        <v>4.8</v>
      </c>
      <c r="M7" s="144">
        <v>0</v>
      </c>
      <c r="N7" s="143">
        <f t="shared" si="16"/>
        <v>80</v>
      </c>
      <c r="O7" s="137">
        <f t="shared" si="17"/>
        <v>10.005068842161265</v>
      </c>
      <c r="P7" s="138">
        <f t="shared" si="2"/>
        <v>73.181037478259981</v>
      </c>
      <c r="Q7" s="138">
        <f t="shared" si="3"/>
        <v>23.925851726224074</v>
      </c>
      <c r="R7" s="138">
        <f t="shared" si="4"/>
        <v>2.7045140406076338</v>
      </c>
      <c r="S7" s="138">
        <f t="shared" si="5"/>
        <v>1.5464064871119703</v>
      </c>
      <c r="T7" s="138">
        <f t="shared" si="6"/>
        <v>18.295259369564995</v>
      </c>
      <c r="U7" s="138">
        <f t="shared" si="7"/>
        <v>11.962925863112037</v>
      </c>
      <c r="V7" s="138">
        <f t="shared" si="8"/>
        <v>24.013361280170248</v>
      </c>
      <c r="W7" s="138">
        <f t="shared" si="9"/>
        <v>14.601623595847716</v>
      </c>
      <c r="X7" s="138">
        <f t="shared" si="10"/>
        <v>63.202922628747494</v>
      </c>
      <c r="Y7" s="138">
        <f t="shared" si="11"/>
        <v>21.311647435992661</v>
      </c>
      <c r="Z7" s="138">
        <v>0</v>
      </c>
      <c r="AA7" s="138">
        <v>0</v>
      </c>
      <c r="AB7" s="138">
        <f t="shared" si="18"/>
        <v>0.66666666666666663</v>
      </c>
    </row>
    <row r="8" spans="1:28" x14ac:dyDescent="0.35">
      <c r="A8" s="141" t="str">
        <f t="shared" si="12"/>
        <v>RHS96x48x4.8</v>
      </c>
      <c r="B8" s="142" t="str">
        <f t="shared" si="0"/>
        <v>True</v>
      </c>
      <c r="C8" s="141" t="s">
        <v>284</v>
      </c>
      <c r="D8" s="141" t="s">
        <v>285</v>
      </c>
      <c r="E8" s="138">
        <f t="shared" si="1"/>
        <v>9.6626190410965904</v>
      </c>
      <c r="F8" s="138">
        <v>0</v>
      </c>
      <c r="G8" s="143">
        <v>96</v>
      </c>
      <c r="H8" s="143">
        <v>48</v>
      </c>
      <c r="I8" s="143">
        <f t="shared" si="13"/>
        <v>4.8</v>
      </c>
      <c r="J8" s="144">
        <v>4.8</v>
      </c>
      <c r="K8" s="143">
        <f t="shared" si="14"/>
        <v>48</v>
      </c>
      <c r="L8" s="143">
        <f t="shared" si="15"/>
        <v>4.8</v>
      </c>
      <c r="M8" s="144">
        <v>0</v>
      </c>
      <c r="N8" s="143">
        <f t="shared" si="16"/>
        <v>96</v>
      </c>
      <c r="O8" s="137">
        <f t="shared" si="17"/>
        <v>12.309068842161262</v>
      </c>
      <c r="P8" s="138">
        <f t="shared" si="2"/>
        <v>134.30346438551558</v>
      </c>
      <c r="Q8" s="138">
        <f t="shared" si="3"/>
        <v>44.416563217648047</v>
      </c>
      <c r="R8" s="138">
        <f t="shared" si="4"/>
        <v>3.3031706230296267</v>
      </c>
      <c r="S8" s="138">
        <f t="shared" si="5"/>
        <v>1.8995900033689648</v>
      </c>
      <c r="T8" s="138">
        <f t="shared" si="6"/>
        <v>27.979888413649082</v>
      </c>
      <c r="U8" s="138">
        <f t="shared" si="7"/>
        <v>18.506901340686689</v>
      </c>
      <c r="V8" s="138">
        <f t="shared" si="8"/>
        <v>36.13389635389926</v>
      </c>
      <c r="W8" s="138">
        <f t="shared" si="9"/>
        <v>22.07501113271222</v>
      </c>
      <c r="X8" s="138">
        <f t="shared" si="10"/>
        <v>114.44345219411159</v>
      </c>
      <c r="Y8" s="138">
        <f t="shared" si="11"/>
        <v>32.657696346493474</v>
      </c>
      <c r="Z8" s="138">
        <v>0</v>
      </c>
      <c r="AA8" s="138">
        <v>0</v>
      </c>
      <c r="AB8" s="138">
        <f t="shared" si="18"/>
        <v>0.66666666666666663</v>
      </c>
    </row>
    <row r="9" spans="1:28" x14ac:dyDescent="0.35">
      <c r="A9" s="141" t="str">
        <f t="shared" si="12"/>
        <v>RHS122x61x3.6</v>
      </c>
      <c r="B9" s="142" t="str">
        <f t="shared" si="0"/>
        <v>True</v>
      </c>
      <c r="C9" s="141" t="s">
        <v>284</v>
      </c>
      <c r="D9" s="141" t="s">
        <v>285</v>
      </c>
      <c r="E9" s="138">
        <f t="shared" si="1"/>
        <v>9.6742232106168355</v>
      </c>
      <c r="F9" s="138">
        <v>0</v>
      </c>
      <c r="G9" s="143">
        <v>122</v>
      </c>
      <c r="H9" s="143">
        <v>61</v>
      </c>
      <c r="I9" s="143">
        <f t="shared" si="13"/>
        <v>3.6</v>
      </c>
      <c r="J9" s="144">
        <v>3.6</v>
      </c>
      <c r="K9" s="143">
        <f t="shared" si="14"/>
        <v>61</v>
      </c>
      <c r="L9" s="143">
        <f t="shared" si="15"/>
        <v>3.6</v>
      </c>
      <c r="M9" s="144">
        <v>0</v>
      </c>
      <c r="N9" s="143">
        <f t="shared" si="16"/>
        <v>122</v>
      </c>
      <c r="O9" s="137">
        <f t="shared" si="17"/>
        <v>12.323851223715712</v>
      </c>
      <c r="P9" s="138">
        <f t="shared" si="2"/>
        <v>232.57405029795902</v>
      </c>
      <c r="Q9" s="138">
        <f t="shared" si="3"/>
        <v>78.749286046672168</v>
      </c>
      <c r="R9" s="138">
        <f t="shared" si="4"/>
        <v>4.344175927691742</v>
      </c>
      <c r="S9" s="138">
        <f t="shared" si="5"/>
        <v>2.5278429534312434</v>
      </c>
      <c r="T9" s="138">
        <f t="shared" si="6"/>
        <v>38.126893491468692</v>
      </c>
      <c r="U9" s="138">
        <f t="shared" si="7"/>
        <v>25.819438048089236</v>
      </c>
      <c r="V9" s="138">
        <f t="shared" si="8"/>
        <v>47.709615583590534</v>
      </c>
      <c r="W9" s="138">
        <f t="shared" si="9"/>
        <v>29.424709351257611</v>
      </c>
      <c r="X9" s="138">
        <f t="shared" si="10"/>
        <v>192.96154858135611</v>
      </c>
      <c r="Y9" s="138">
        <f t="shared" si="11"/>
        <v>44.847767595105843</v>
      </c>
      <c r="Z9" s="138">
        <v>0</v>
      </c>
      <c r="AA9" s="138">
        <v>0</v>
      </c>
      <c r="AB9" s="138">
        <f t="shared" si="18"/>
        <v>0.66666666666666663</v>
      </c>
    </row>
    <row r="10" spans="1:28" x14ac:dyDescent="0.35">
      <c r="A10" s="141" t="str">
        <f t="shared" si="12"/>
        <v>RHS122x61x5.4</v>
      </c>
      <c r="B10" s="142" t="str">
        <f t="shared" si="0"/>
        <v>True</v>
      </c>
      <c r="C10" s="141" t="s">
        <v>284</v>
      </c>
      <c r="D10" s="141" t="s">
        <v>285</v>
      </c>
      <c r="E10" s="138">
        <f t="shared" si="1"/>
        <v>14.009632223887879</v>
      </c>
      <c r="F10" s="138">
        <v>0</v>
      </c>
      <c r="G10" s="143">
        <v>122</v>
      </c>
      <c r="H10" s="143">
        <v>61</v>
      </c>
      <c r="I10" s="143">
        <f t="shared" si="13"/>
        <v>5.4</v>
      </c>
      <c r="J10" s="144">
        <v>5.4</v>
      </c>
      <c r="K10" s="143">
        <f t="shared" si="14"/>
        <v>61</v>
      </c>
      <c r="L10" s="143">
        <f t="shared" si="15"/>
        <v>5.4</v>
      </c>
      <c r="M10" s="144">
        <v>0</v>
      </c>
      <c r="N10" s="143">
        <f t="shared" si="16"/>
        <v>122</v>
      </c>
      <c r="O10" s="137">
        <f t="shared" si="17"/>
        <v>17.846665253360353</v>
      </c>
      <c r="P10" s="138">
        <f t="shared" si="2"/>
        <v>320.73199197563213</v>
      </c>
      <c r="Q10" s="138">
        <f t="shared" si="3"/>
        <v>106.77225290661606</v>
      </c>
      <c r="R10" s="138">
        <f t="shared" si="4"/>
        <v>4.2392848776976884</v>
      </c>
      <c r="S10" s="138">
        <f t="shared" si="5"/>
        <v>2.4459673996400295</v>
      </c>
      <c r="T10" s="138">
        <f t="shared" si="6"/>
        <v>52.579015077972485</v>
      </c>
      <c r="U10" s="138">
        <f t="shared" si="7"/>
        <v>35.007296034956084</v>
      </c>
      <c r="V10" s="138">
        <f t="shared" si="8"/>
        <v>67.290203571868972</v>
      </c>
      <c r="W10" s="138">
        <f t="shared" si="9"/>
        <v>41.219214549119904</v>
      </c>
      <c r="X10" s="138">
        <f t="shared" si="10"/>
        <v>271.23900564325646</v>
      </c>
      <c r="Y10" s="138">
        <f t="shared" si="11"/>
        <v>61.472386685477062</v>
      </c>
      <c r="Z10" s="138">
        <v>0</v>
      </c>
      <c r="AA10" s="138">
        <v>0</v>
      </c>
      <c r="AB10" s="138">
        <f t="shared" si="18"/>
        <v>0.66666666666666674</v>
      </c>
    </row>
    <row r="11" spans="1:28" x14ac:dyDescent="0.35">
      <c r="A11" s="141" t="str">
        <f t="shared" si="12"/>
        <v>RHS145x82x4.8</v>
      </c>
      <c r="B11" s="142" t="str">
        <f t="shared" si="0"/>
        <v>True</v>
      </c>
      <c r="C11" s="141" t="s">
        <v>284</v>
      </c>
      <c r="D11" s="141" t="s">
        <v>285</v>
      </c>
      <c r="E11" s="138">
        <f t="shared" si="1"/>
        <v>15.91749904109659</v>
      </c>
      <c r="F11" s="138">
        <v>0</v>
      </c>
      <c r="G11" s="143">
        <v>145</v>
      </c>
      <c r="H11" s="143">
        <v>82</v>
      </c>
      <c r="I11" s="143">
        <f t="shared" si="13"/>
        <v>4.8</v>
      </c>
      <c r="J11" s="144">
        <v>4.8</v>
      </c>
      <c r="K11" s="143">
        <f t="shared" si="14"/>
        <v>82</v>
      </c>
      <c r="L11" s="143">
        <f t="shared" si="15"/>
        <v>4.8</v>
      </c>
      <c r="M11" s="144">
        <v>0</v>
      </c>
      <c r="N11" s="143">
        <f t="shared" si="16"/>
        <v>145</v>
      </c>
      <c r="O11" s="137">
        <f t="shared" si="17"/>
        <v>20.27706884216126</v>
      </c>
      <c r="P11" s="138">
        <f t="shared" si="2"/>
        <v>555.05266864469479</v>
      </c>
      <c r="Q11" s="138">
        <f t="shared" si="3"/>
        <v>228.28076842271565</v>
      </c>
      <c r="R11" s="138">
        <f t="shared" si="4"/>
        <v>5.2319611408410864</v>
      </c>
      <c r="S11" s="138">
        <f t="shared" si="5"/>
        <v>3.3553055488813426</v>
      </c>
      <c r="T11" s="138">
        <f t="shared" si="6"/>
        <v>76.558988778578595</v>
      </c>
      <c r="U11" s="138">
        <f t="shared" si="7"/>
        <v>55.678236200662361</v>
      </c>
      <c r="V11" s="138">
        <f t="shared" si="8"/>
        <v>94.934155017194357</v>
      </c>
      <c r="W11" s="138">
        <f t="shared" si="9"/>
        <v>63.932268164386372</v>
      </c>
      <c r="X11" s="138">
        <f t="shared" si="10"/>
        <v>528.39616496368365</v>
      </c>
      <c r="Y11" s="138">
        <f t="shared" si="11"/>
        <v>94.952729244916185</v>
      </c>
      <c r="Z11" s="138">
        <v>0</v>
      </c>
      <c r="AA11" s="138">
        <v>0</v>
      </c>
      <c r="AB11" s="138">
        <f t="shared" si="18"/>
        <v>0.63876651982378863</v>
      </c>
    </row>
    <row r="12" spans="1:28" x14ac:dyDescent="0.35">
      <c r="A12" s="141" t="str">
        <f t="shared" si="12"/>
        <v>RHS172x92x4.8</v>
      </c>
      <c r="B12" s="142" t="str">
        <f t="shared" si="0"/>
        <v>True</v>
      </c>
      <c r="C12" s="141" t="s">
        <v>284</v>
      </c>
      <c r="D12" s="141" t="s">
        <v>285</v>
      </c>
      <c r="E12" s="138">
        <f t="shared" si="1"/>
        <v>18.705819041096596</v>
      </c>
      <c r="F12" s="138">
        <v>0</v>
      </c>
      <c r="G12" s="143">
        <v>172</v>
      </c>
      <c r="H12" s="143">
        <v>92</v>
      </c>
      <c r="I12" s="143">
        <f t="shared" si="13"/>
        <v>4.8</v>
      </c>
      <c r="J12" s="144">
        <v>4.8</v>
      </c>
      <c r="K12" s="143">
        <f t="shared" si="14"/>
        <v>92</v>
      </c>
      <c r="L12" s="143">
        <f t="shared" si="15"/>
        <v>4.8</v>
      </c>
      <c r="M12" s="144">
        <v>0</v>
      </c>
      <c r="N12" s="143">
        <f t="shared" si="16"/>
        <v>172</v>
      </c>
      <c r="O12" s="137">
        <f t="shared" si="17"/>
        <v>23.82906884216127</v>
      </c>
      <c r="P12" s="138">
        <f t="shared" si="2"/>
        <v>916.99930115595873</v>
      </c>
      <c r="Q12" s="138">
        <f t="shared" si="3"/>
        <v>346.63734699764234</v>
      </c>
      <c r="R12" s="138">
        <f t="shared" si="4"/>
        <v>6.2034168644569965</v>
      </c>
      <c r="S12" s="138">
        <f t="shared" si="5"/>
        <v>3.8140303104423543</v>
      </c>
      <c r="T12" s="138">
        <f t="shared" si="6"/>
        <v>106.62782571580917</v>
      </c>
      <c r="U12" s="138">
        <f t="shared" si="7"/>
        <v>75.355944999487477</v>
      </c>
      <c r="V12" s="138">
        <f t="shared" si="8"/>
        <v>132.08339795411206</v>
      </c>
      <c r="W12" s="138">
        <f t="shared" si="9"/>
        <v>85.611922585467013</v>
      </c>
      <c r="X12" s="138">
        <f t="shared" si="10"/>
        <v>817.10377156540619</v>
      </c>
      <c r="Y12" s="138">
        <f t="shared" si="11"/>
        <v>129.34799390829457</v>
      </c>
      <c r="Z12" s="138">
        <v>0</v>
      </c>
      <c r="AA12" s="138">
        <v>0</v>
      </c>
      <c r="AB12" s="138">
        <f t="shared" si="18"/>
        <v>0.65151515151515138</v>
      </c>
    </row>
    <row r="13" spans="1:28" x14ac:dyDescent="0.35">
      <c r="A13" s="141" t="str">
        <f t="shared" si="12"/>
        <v>RHS200x100x5</v>
      </c>
      <c r="B13" s="142" t="str">
        <f t="shared" si="0"/>
        <v>True</v>
      </c>
      <c r="C13" s="141" t="s">
        <v>284</v>
      </c>
      <c r="D13" s="141" t="s">
        <v>285</v>
      </c>
      <c r="E13" s="138">
        <f t="shared" si="1"/>
        <v>22.259612674800991</v>
      </c>
      <c r="F13" s="138">
        <v>0</v>
      </c>
      <c r="G13" s="143">
        <v>200</v>
      </c>
      <c r="H13" s="143">
        <v>100</v>
      </c>
      <c r="I13" s="143">
        <f t="shared" si="13"/>
        <v>5</v>
      </c>
      <c r="J13" s="144">
        <v>5</v>
      </c>
      <c r="K13" s="143">
        <f t="shared" si="14"/>
        <v>100</v>
      </c>
      <c r="L13" s="143">
        <f t="shared" si="15"/>
        <v>5</v>
      </c>
      <c r="M13" s="144">
        <v>0</v>
      </c>
      <c r="N13" s="143">
        <f t="shared" si="16"/>
        <v>200</v>
      </c>
      <c r="O13" s="137">
        <f t="shared" si="17"/>
        <v>28.356194490192344</v>
      </c>
      <c r="P13" s="138">
        <f t="shared" si="2"/>
        <v>1459.0947311504319</v>
      </c>
      <c r="Q13" s="138">
        <f t="shared" si="3"/>
        <v>496.57542262126265</v>
      </c>
      <c r="R13" s="138">
        <f t="shared" si="4"/>
        <v>7.1732798030480351</v>
      </c>
      <c r="S13" s="138">
        <f t="shared" si="5"/>
        <v>4.184741512724556</v>
      </c>
      <c r="T13" s="138">
        <f t="shared" si="6"/>
        <v>145.9094731150432</v>
      </c>
      <c r="U13" s="138">
        <f t="shared" si="7"/>
        <v>99.315084524252526</v>
      </c>
      <c r="V13" s="138">
        <f t="shared" si="8"/>
        <v>181.37241707839777</v>
      </c>
      <c r="W13" s="138">
        <f t="shared" si="9"/>
        <v>112.09144462743605</v>
      </c>
      <c r="X13" s="138">
        <f t="shared" si="10"/>
        <v>1203.68051479517</v>
      </c>
      <c r="Y13" s="138">
        <f t="shared" si="11"/>
        <v>172.03900870596064</v>
      </c>
      <c r="Z13" s="138">
        <v>0</v>
      </c>
      <c r="AA13" s="138">
        <v>0</v>
      </c>
      <c r="AB13" s="138">
        <f t="shared" si="18"/>
        <v>0.66666666666666663</v>
      </c>
    </row>
    <row r="14" spans="1:28" x14ac:dyDescent="0.35">
      <c r="A14" s="141" t="str">
        <f t="shared" si="12"/>
        <v>RHS240x120x5</v>
      </c>
      <c r="B14" s="142" t="str">
        <f t="shared" si="0"/>
        <v>True</v>
      </c>
      <c r="C14" s="141" t="s">
        <v>284</v>
      </c>
      <c r="D14" s="141" t="s">
        <v>285</v>
      </c>
      <c r="E14" s="138">
        <f t="shared" si="1"/>
        <v>26.969612674800988</v>
      </c>
      <c r="F14" s="138">
        <v>0</v>
      </c>
      <c r="G14" s="143">
        <v>240</v>
      </c>
      <c r="H14" s="143">
        <v>120</v>
      </c>
      <c r="I14" s="143">
        <f t="shared" si="13"/>
        <v>5</v>
      </c>
      <c r="J14" s="144">
        <v>5</v>
      </c>
      <c r="K14" s="143">
        <f t="shared" si="14"/>
        <v>120</v>
      </c>
      <c r="L14" s="143">
        <f t="shared" si="15"/>
        <v>5</v>
      </c>
      <c r="M14" s="144">
        <v>0</v>
      </c>
      <c r="N14" s="143">
        <f t="shared" si="16"/>
        <v>240</v>
      </c>
      <c r="O14" s="137">
        <f t="shared" si="17"/>
        <v>34.356194490192344</v>
      </c>
      <c r="P14" s="138">
        <f t="shared" si="2"/>
        <v>2579.4691774247922</v>
      </c>
      <c r="Q14" s="138">
        <f t="shared" si="3"/>
        <v>882.03450636632704</v>
      </c>
      <c r="R14" s="138">
        <f t="shared" si="4"/>
        <v>8.6648818462278268</v>
      </c>
      <c r="S14" s="138">
        <f t="shared" si="5"/>
        <v>5.0668758301383656</v>
      </c>
      <c r="T14" s="138">
        <f t="shared" si="6"/>
        <v>214.95576478539934</v>
      </c>
      <c r="U14" s="138">
        <f t="shared" si="7"/>
        <v>147.0057510610545</v>
      </c>
      <c r="V14" s="138">
        <f t="shared" si="8"/>
        <v>265.58480605878242</v>
      </c>
      <c r="W14" s="138">
        <f t="shared" si="9"/>
        <v>164.4476391176284</v>
      </c>
      <c r="X14" s="138">
        <f t="shared" si="10"/>
        <v>2116.8170501575728</v>
      </c>
      <c r="Y14" s="138">
        <f t="shared" si="11"/>
        <v>254.06171372426738</v>
      </c>
      <c r="Z14" s="138">
        <v>0</v>
      </c>
      <c r="AA14" s="138">
        <v>0</v>
      </c>
      <c r="AB14" s="138">
        <f t="shared" si="18"/>
        <v>0.66666666666666663</v>
      </c>
    </row>
    <row r="15" spans="1:28" x14ac:dyDescent="0.35">
      <c r="A15" s="141" t="str">
        <f t="shared" si="12"/>
        <v>RHS240x120x8</v>
      </c>
      <c r="B15" s="142" t="str">
        <f t="shared" si="0"/>
        <v>True</v>
      </c>
      <c r="C15" s="141" t="s">
        <v>284</v>
      </c>
      <c r="D15" s="141" t="s">
        <v>285</v>
      </c>
      <c r="E15" s="138">
        <f t="shared" si="1"/>
        <v>41.912608447490541</v>
      </c>
      <c r="F15" s="138">
        <v>0</v>
      </c>
      <c r="G15" s="143">
        <v>240</v>
      </c>
      <c r="H15" s="143">
        <v>120</v>
      </c>
      <c r="I15" s="143">
        <f t="shared" si="13"/>
        <v>8</v>
      </c>
      <c r="J15" s="144">
        <v>8</v>
      </c>
      <c r="K15" s="143">
        <f t="shared" si="14"/>
        <v>120</v>
      </c>
      <c r="L15" s="143">
        <f t="shared" si="15"/>
        <v>8</v>
      </c>
      <c r="M15" s="144">
        <v>0</v>
      </c>
      <c r="N15" s="143">
        <f t="shared" si="16"/>
        <v>240</v>
      </c>
      <c r="O15" s="137">
        <f t="shared" si="17"/>
        <v>53.391857894892404</v>
      </c>
      <c r="P15" s="138">
        <f t="shared" si="2"/>
        <v>3851.0989695608096</v>
      </c>
      <c r="Q15" s="138">
        <f t="shared" si="3"/>
        <v>1298.2059884943644</v>
      </c>
      <c r="R15" s="138">
        <f t="shared" si="4"/>
        <v>8.4928767807584205</v>
      </c>
      <c r="S15" s="138">
        <f t="shared" si="5"/>
        <v>4.9309918800392234</v>
      </c>
      <c r="T15" s="138">
        <f t="shared" si="6"/>
        <v>320.92491413006746</v>
      </c>
      <c r="U15" s="138">
        <f t="shared" si="7"/>
        <v>216.36766474906074</v>
      </c>
      <c r="V15" s="138">
        <f t="shared" si="8"/>
        <v>403.89398877354762</v>
      </c>
      <c r="W15" s="138">
        <f t="shared" si="9"/>
        <v>248.66284140419324</v>
      </c>
      <c r="X15" s="138">
        <f t="shared" si="10"/>
        <v>3210.8897978038954</v>
      </c>
      <c r="Y15" s="138">
        <f t="shared" si="11"/>
        <v>376.81160139838846</v>
      </c>
      <c r="Z15" s="138">
        <v>0</v>
      </c>
      <c r="AA15" s="138">
        <v>0</v>
      </c>
      <c r="AB15" s="138">
        <f t="shared" si="18"/>
        <v>0.66666666666666674</v>
      </c>
    </row>
    <row r="16" spans="1:28" x14ac:dyDescent="0.35">
      <c r="A16" s="141" t="str">
        <f t="shared" si="12"/>
        <v>RHS300x150x6</v>
      </c>
      <c r="B16" s="142" t="str">
        <f t="shared" si="0"/>
        <v>True</v>
      </c>
      <c r="C16" s="141" t="s">
        <v>284</v>
      </c>
      <c r="D16" s="141" t="s">
        <v>285</v>
      </c>
      <c r="E16" s="138">
        <f t="shared" si="1"/>
        <v>40.531842251713428</v>
      </c>
      <c r="F16" s="138">
        <v>0</v>
      </c>
      <c r="G16" s="143">
        <v>300</v>
      </c>
      <c r="H16" s="143">
        <v>150</v>
      </c>
      <c r="I16" s="143">
        <f t="shared" si="13"/>
        <v>6</v>
      </c>
      <c r="J16" s="144">
        <v>6</v>
      </c>
      <c r="K16" s="143">
        <f t="shared" si="14"/>
        <v>150</v>
      </c>
      <c r="L16" s="143">
        <f t="shared" si="15"/>
        <v>6</v>
      </c>
      <c r="M16" s="144">
        <v>0</v>
      </c>
      <c r="N16" s="143">
        <f t="shared" si="16"/>
        <v>300</v>
      </c>
      <c r="O16" s="137">
        <f t="shared" si="17"/>
        <v>51.632920065876981</v>
      </c>
      <c r="P16" s="138">
        <f t="shared" si="2"/>
        <v>6073.067111375256</v>
      </c>
      <c r="Q16" s="138">
        <f t="shared" si="3"/>
        <v>2078.5994114443019</v>
      </c>
      <c r="R16" s="138">
        <f t="shared" si="4"/>
        <v>10.845278195294757</v>
      </c>
      <c r="S16" s="138">
        <f t="shared" si="5"/>
        <v>6.3448601857777547</v>
      </c>
      <c r="T16" s="138">
        <f t="shared" si="6"/>
        <v>404.87114075835041</v>
      </c>
      <c r="U16" s="138">
        <f t="shared" si="7"/>
        <v>277.14658819257357</v>
      </c>
      <c r="V16" s="138">
        <f t="shared" si="8"/>
        <v>499.6302969091023</v>
      </c>
      <c r="W16" s="138">
        <f t="shared" si="9"/>
        <v>309.48339641502491</v>
      </c>
      <c r="X16" s="138">
        <f t="shared" si="10"/>
        <v>4978.6199399745619</v>
      </c>
      <c r="Y16" s="138">
        <f t="shared" si="11"/>
        <v>478.77058950707431</v>
      </c>
      <c r="Z16" s="138">
        <v>0</v>
      </c>
      <c r="AA16" s="138">
        <v>0</v>
      </c>
      <c r="AB16" s="138">
        <f t="shared" si="18"/>
        <v>0.66666666666666674</v>
      </c>
    </row>
    <row r="17" spans="1:28" x14ac:dyDescent="0.35">
      <c r="A17" s="141" t="str">
        <f t="shared" si="12"/>
        <v>RHS300x200x6</v>
      </c>
      <c r="B17" s="142" t="str">
        <f t="shared" si="0"/>
        <v>True</v>
      </c>
      <c r="C17" s="141" t="s">
        <v>284</v>
      </c>
      <c r="D17" s="141" t="s">
        <v>285</v>
      </c>
      <c r="E17" s="138">
        <f t="shared" si="1"/>
        <v>45.241842251713429</v>
      </c>
      <c r="F17" s="138">
        <v>0</v>
      </c>
      <c r="G17" s="143">
        <v>300</v>
      </c>
      <c r="H17" s="143">
        <v>200</v>
      </c>
      <c r="I17" s="143">
        <f t="shared" si="13"/>
        <v>6</v>
      </c>
      <c r="J17" s="144">
        <v>6</v>
      </c>
      <c r="K17" s="143">
        <f t="shared" si="14"/>
        <v>200</v>
      </c>
      <c r="L17" s="143">
        <f t="shared" si="15"/>
        <v>6</v>
      </c>
      <c r="M17" s="144">
        <v>0</v>
      </c>
      <c r="N17" s="143">
        <f t="shared" si="16"/>
        <v>300</v>
      </c>
      <c r="O17" s="137">
        <f t="shared" si="17"/>
        <v>57.632920065876981</v>
      </c>
      <c r="P17" s="138">
        <f t="shared" si="2"/>
        <v>7369.6121113752561</v>
      </c>
      <c r="Q17" s="138">
        <f t="shared" si="3"/>
        <v>3961.2221439311579</v>
      </c>
      <c r="R17" s="138">
        <f t="shared" si="4"/>
        <v>11.308031323334289</v>
      </c>
      <c r="S17" s="138">
        <f t="shared" si="5"/>
        <v>8.2904725732386595</v>
      </c>
      <c r="T17" s="138">
        <f t="shared" si="6"/>
        <v>491.30747409168373</v>
      </c>
      <c r="U17" s="138">
        <f t="shared" si="7"/>
        <v>396.12221439311577</v>
      </c>
      <c r="V17" s="138">
        <f t="shared" si="8"/>
        <v>587.83029690910223</v>
      </c>
      <c r="W17" s="138">
        <f t="shared" si="9"/>
        <v>446.06569657971738</v>
      </c>
      <c r="X17" s="138">
        <f t="shared" si="10"/>
        <v>8099.5995745448872</v>
      </c>
      <c r="Y17" s="138">
        <f t="shared" si="11"/>
        <v>651.41094330426233</v>
      </c>
      <c r="Z17" s="138">
        <v>0</v>
      </c>
      <c r="AA17" s="138">
        <v>0</v>
      </c>
      <c r="AB17" s="138">
        <f t="shared" si="18"/>
        <v>0.60000000000000009</v>
      </c>
    </row>
    <row r="18" spans="1:28" x14ac:dyDescent="0.35">
      <c r="A18" s="141" t="str">
        <f t="shared" si="12"/>
        <v>RHS300x200x8</v>
      </c>
      <c r="B18" s="142" t="str">
        <f t="shared" si="0"/>
        <v>True</v>
      </c>
      <c r="C18" s="141" t="s">
        <v>284</v>
      </c>
      <c r="D18" s="141" t="s">
        <v>285</v>
      </c>
      <c r="E18" s="138">
        <f t="shared" si="1"/>
        <v>59.496608447490537</v>
      </c>
      <c r="F18" s="138">
        <v>0</v>
      </c>
      <c r="G18" s="143">
        <v>300</v>
      </c>
      <c r="H18" s="143">
        <v>200</v>
      </c>
      <c r="I18" s="143">
        <f t="shared" si="13"/>
        <v>8</v>
      </c>
      <c r="J18" s="144">
        <v>8</v>
      </c>
      <c r="K18" s="143">
        <f t="shared" si="14"/>
        <v>200</v>
      </c>
      <c r="L18" s="143">
        <f t="shared" si="15"/>
        <v>8</v>
      </c>
      <c r="M18" s="144">
        <v>0</v>
      </c>
      <c r="N18" s="143">
        <f t="shared" si="16"/>
        <v>300</v>
      </c>
      <c r="O18" s="137">
        <f t="shared" si="17"/>
        <v>75.791857894892402</v>
      </c>
      <c r="P18" s="138">
        <f t="shared" si="2"/>
        <v>9512.2482899227925</v>
      </c>
      <c r="Q18" s="138">
        <f t="shared" si="3"/>
        <v>5094.789112712856</v>
      </c>
      <c r="R18" s="138">
        <f t="shared" si="4"/>
        <v>11.202896207161455</v>
      </c>
      <c r="S18" s="138">
        <f t="shared" si="5"/>
        <v>8.1988290169673252</v>
      </c>
      <c r="T18" s="138">
        <f t="shared" si="6"/>
        <v>634.14988599485287</v>
      </c>
      <c r="U18" s="138">
        <f t="shared" si="7"/>
        <v>509.4789112712856</v>
      </c>
      <c r="V18" s="138">
        <f t="shared" si="8"/>
        <v>765.3495624582248</v>
      </c>
      <c r="W18" s="138">
        <f t="shared" si="9"/>
        <v>579.99027298376291</v>
      </c>
      <c r="X18" s="138">
        <f t="shared" si="10"/>
        <v>10562.123499980888</v>
      </c>
      <c r="Y18" s="138">
        <f t="shared" si="11"/>
        <v>839.95932670701325</v>
      </c>
      <c r="Z18" s="138">
        <v>0</v>
      </c>
      <c r="AA18" s="138">
        <v>0</v>
      </c>
      <c r="AB18" s="138">
        <f t="shared" si="18"/>
        <v>0.60000000000000009</v>
      </c>
    </row>
    <row r="19" spans="1:28" x14ac:dyDescent="0.35">
      <c r="A19" s="141" t="str">
        <f t="shared" si="12"/>
        <v>RHS300x200x10</v>
      </c>
      <c r="B19" s="142" t="str">
        <f t="shared" si="0"/>
        <v>True</v>
      </c>
      <c r="C19" s="141" t="s">
        <v>284</v>
      </c>
      <c r="D19" s="141" t="s">
        <v>285</v>
      </c>
      <c r="E19" s="138">
        <f t="shared" si="1"/>
        <v>73.338450699203975</v>
      </c>
      <c r="F19" s="138">
        <v>0</v>
      </c>
      <c r="G19" s="143">
        <v>300</v>
      </c>
      <c r="H19" s="143">
        <v>200</v>
      </c>
      <c r="I19" s="143">
        <f t="shared" si="13"/>
        <v>10</v>
      </c>
      <c r="J19" s="144">
        <v>10</v>
      </c>
      <c r="K19" s="143">
        <f t="shared" si="14"/>
        <v>200</v>
      </c>
      <c r="L19" s="143">
        <f t="shared" si="15"/>
        <v>10</v>
      </c>
      <c r="M19" s="144">
        <v>0</v>
      </c>
      <c r="N19" s="143">
        <f t="shared" si="16"/>
        <v>300</v>
      </c>
      <c r="O19" s="137">
        <f t="shared" si="17"/>
        <v>93.42477796076939</v>
      </c>
      <c r="P19" s="138">
        <f t="shared" si="2"/>
        <v>11504.595114487654</v>
      </c>
      <c r="Q19" s="138">
        <f t="shared" si="3"/>
        <v>6140.0100952735347</v>
      </c>
      <c r="R19" s="138">
        <f t="shared" si="4"/>
        <v>11.096975630833008</v>
      </c>
      <c r="S19" s="138">
        <f t="shared" si="5"/>
        <v>8.1068755366119447</v>
      </c>
      <c r="T19" s="138">
        <f t="shared" si="6"/>
        <v>766.9730076325103</v>
      </c>
      <c r="U19" s="138">
        <f t="shared" si="7"/>
        <v>614.00100952735352</v>
      </c>
      <c r="V19" s="138">
        <f t="shared" si="8"/>
        <v>933.85544682333523</v>
      </c>
      <c r="W19" s="138">
        <f t="shared" si="9"/>
        <v>706.73155701948838</v>
      </c>
      <c r="X19" s="138">
        <f t="shared" si="10"/>
        <v>12907.658089688011</v>
      </c>
      <c r="Y19" s="138">
        <f t="shared" si="11"/>
        <v>1015.3068081522985</v>
      </c>
      <c r="Z19" s="138">
        <v>0</v>
      </c>
      <c r="AA19" s="138">
        <v>0</v>
      </c>
      <c r="AB19" s="138">
        <f t="shared" si="18"/>
        <v>0.6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EB21-084E-42CB-8CFA-5A2A2796CA8A}">
  <dimension ref="A1:AB17"/>
  <sheetViews>
    <sheetView workbookViewId="0">
      <selection sqref="A1:XFD1"/>
    </sheetView>
  </sheetViews>
  <sheetFormatPr defaultRowHeight="15.6" x14ac:dyDescent="0.35"/>
  <cols>
    <col min="1" max="1" width="10.77734375" style="127" bestFit="1" customWidth="1"/>
    <col min="2" max="2" width="8.88671875" style="127"/>
    <col min="3" max="3" width="11.44140625" style="127" bestFit="1" customWidth="1"/>
    <col min="4" max="16384" width="8.88671875" style="127"/>
  </cols>
  <sheetData>
    <row r="1" spans="1:28" s="126" customFormat="1" ht="45" customHeight="1" x14ac:dyDescent="0.3">
      <c r="A1" s="140" t="s">
        <v>259</v>
      </c>
      <c r="B1" s="140" t="s">
        <v>255</v>
      </c>
      <c r="C1" s="140" t="s">
        <v>280</v>
      </c>
      <c r="D1" s="140" t="s">
        <v>256</v>
      </c>
      <c r="E1" s="140" t="s">
        <v>260</v>
      </c>
      <c r="F1" s="140" t="s">
        <v>282</v>
      </c>
      <c r="G1" s="140" t="s">
        <v>257</v>
      </c>
      <c r="H1" s="140" t="s">
        <v>261</v>
      </c>
      <c r="I1" s="140" t="s">
        <v>262</v>
      </c>
      <c r="J1" s="140" t="s">
        <v>263</v>
      </c>
      <c r="K1" s="140" t="s">
        <v>264</v>
      </c>
      <c r="L1" s="140" t="s">
        <v>265</v>
      </c>
      <c r="M1" s="140" t="s">
        <v>266</v>
      </c>
      <c r="N1" s="140" t="s">
        <v>267</v>
      </c>
      <c r="O1" s="140" t="s">
        <v>258</v>
      </c>
      <c r="P1" s="140" t="s">
        <v>268</v>
      </c>
      <c r="Q1" s="140" t="s">
        <v>269</v>
      </c>
      <c r="R1" s="140" t="s">
        <v>270</v>
      </c>
      <c r="S1" s="140" t="s">
        <v>271</v>
      </c>
      <c r="T1" s="140" t="s">
        <v>272</v>
      </c>
      <c r="U1" s="140" t="s">
        <v>273</v>
      </c>
      <c r="V1" s="140" t="s">
        <v>274</v>
      </c>
      <c r="W1" s="140" t="s">
        <v>275</v>
      </c>
      <c r="X1" s="140" t="s">
        <v>278</v>
      </c>
      <c r="Y1" s="140" t="s">
        <v>279</v>
      </c>
      <c r="Z1" s="140" t="s">
        <v>276</v>
      </c>
      <c r="AA1" s="140" t="s">
        <v>277</v>
      </c>
      <c r="AB1" s="140" t="s">
        <v>71</v>
      </c>
    </row>
    <row r="2" spans="1:28" x14ac:dyDescent="0.35">
      <c r="A2" s="146" t="s">
        <v>287</v>
      </c>
      <c r="B2" s="145" t="str">
        <f t="shared" ref="B2:B17" si="0">PROPER(TRUE)</f>
        <v>True</v>
      </c>
      <c r="C2" s="147" t="s">
        <v>286</v>
      </c>
      <c r="D2" s="147" t="s">
        <v>285</v>
      </c>
      <c r="E2" s="148">
        <v>64.437280987436253</v>
      </c>
      <c r="F2" s="149">
        <v>0</v>
      </c>
      <c r="G2" s="148">
        <v>430</v>
      </c>
      <c r="H2" s="148">
        <v>100</v>
      </c>
      <c r="I2" s="148">
        <v>19</v>
      </c>
      <c r="J2" s="148">
        <v>11</v>
      </c>
      <c r="K2" s="149">
        <f>H2</f>
        <v>100</v>
      </c>
      <c r="L2" s="149">
        <f>I2</f>
        <v>19</v>
      </c>
      <c r="M2" s="148">
        <v>15</v>
      </c>
      <c r="N2" s="148">
        <v>362</v>
      </c>
      <c r="O2" s="148">
        <v>82.1</v>
      </c>
      <c r="P2" s="148">
        <v>21939</v>
      </c>
      <c r="Q2" s="148">
        <v>722</v>
      </c>
      <c r="R2" s="148">
        <v>16.3</v>
      </c>
      <c r="S2" s="148">
        <v>2.97</v>
      </c>
      <c r="T2" s="148">
        <v>1020</v>
      </c>
      <c r="U2" s="148">
        <v>97.9</v>
      </c>
      <c r="V2" s="148">
        <v>1222</v>
      </c>
      <c r="W2" s="148">
        <v>176</v>
      </c>
      <c r="X2" s="148">
        <v>63</v>
      </c>
      <c r="Y2" s="148">
        <v>0.219</v>
      </c>
      <c r="Z2" s="148">
        <v>0.91700000000000004</v>
      </c>
      <c r="AA2" s="148">
        <v>22.5</v>
      </c>
      <c r="AB2" s="149">
        <v>0</v>
      </c>
    </row>
    <row r="3" spans="1:28" x14ac:dyDescent="0.35">
      <c r="A3" s="146" t="s">
        <v>288</v>
      </c>
      <c r="B3" s="145" t="str">
        <f t="shared" si="0"/>
        <v>True</v>
      </c>
      <c r="C3" s="147" t="s">
        <v>286</v>
      </c>
      <c r="D3" s="147" t="s">
        <v>285</v>
      </c>
      <c r="E3" s="148">
        <v>53.961455987436253</v>
      </c>
      <c r="F3" s="149">
        <v>0</v>
      </c>
      <c r="G3" s="148">
        <v>380</v>
      </c>
      <c r="H3" s="148">
        <v>100</v>
      </c>
      <c r="I3" s="148">
        <v>17.5</v>
      </c>
      <c r="J3" s="148">
        <v>9.5</v>
      </c>
      <c r="K3" s="149">
        <f t="shared" ref="K3:K17" si="1">H3</f>
        <v>100</v>
      </c>
      <c r="L3" s="149">
        <f t="shared" ref="L3:L17" si="2">I3</f>
        <v>17.5</v>
      </c>
      <c r="M3" s="148">
        <v>15</v>
      </c>
      <c r="N3" s="148">
        <v>315</v>
      </c>
      <c r="O3" s="148">
        <v>68.7</v>
      </c>
      <c r="P3" s="148">
        <v>15034</v>
      </c>
      <c r="Q3" s="148">
        <v>643</v>
      </c>
      <c r="R3" s="148">
        <v>14.8</v>
      </c>
      <c r="S3" s="148">
        <v>3.06</v>
      </c>
      <c r="T3" s="148">
        <v>791</v>
      </c>
      <c r="U3" s="148">
        <v>89.2</v>
      </c>
      <c r="V3" s="148">
        <v>933</v>
      </c>
      <c r="W3" s="148">
        <v>161</v>
      </c>
      <c r="X3" s="148">
        <v>45.7</v>
      </c>
      <c r="Y3" s="148">
        <v>0.15</v>
      </c>
      <c r="Z3" s="148">
        <v>0.93200000000000005</v>
      </c>
      <c r="AA3" s="148">
        <v>21.2</v>
      </c>
      <c r="AB3" s="149">
        <v>0</v>
      </c>
    </row>
    <row r="4" spans="1:28" x14ac:dyDescent="0.35">
      <c r="A4" s="146" t="s">
        <v>289</v>
      </c>
      <c r="B4" s="145" t="str">
        <f t="shared" si="0"/>
        <v>True</v>
      </c>
      <c r="C4" s="147" t="s">
        <v>286</v>
      </c>
      <c r="D4" s="147" t="s">
        <v>285</v>
      </c>
      <c r="E4" s="148">
        <v>45.526630987436249</v>
      </c>
      <c r="F4" s="149">
        <v>0</v>
      </c>
      <c r="G4" s="148">
        <v>300</v>
      </c>
      <c r="H4" s="148">
        <v>100</v>
      </c>
      <c r="I4" s="148">
        <v>16.5</v>
      </c>
      <c r="J4" s="148">
        <v>9</v>
      </c>
      <c r="K4" s="149">
        <f t="shared" si="1"/>
        <v>100</v>
      </c>
      <c r="L4" s="149">
        <f t="shared" si="2"/>
        <v>16.5</v>
      </c>
      <c r="M4" s="148">
        <v>15</v>
      </c>
      <c r="N4" s="148">
        <v>237</v>
      </c>
      <c r="O4" s="148">
        <v>58</v>
      </c>
      <c r="P4" s="148">
        <v>8229</v>
      </c>
      <c r="Q4" s="148">
        <v>568</v>
      </c>
      <c r="R4" s="148">
        <v>11.9</v>
      </c>
      <c r="S4" s="148">
        <v>3.13</v>
      </c>
      <c r="T4" s="148">
        <v>549</v>
      </c>
      <c r="U4" s="148">
        <v>81.7</v>
      </c>
      <c r="V4" s="148">
        <v>641</v>
      </c>
      <c r="W4" s="148">
        <v>148</v>
      </c>
      <c r="X4" s="148">
        <v>36.799999999999997</v>
      </c>
      <c r="Y4" s="148">
        <v>8.1299999999999997E-2</v>
      </c>
      <c r="Z4" s="148">
        <v>0.94399999999999995</v>
      </c>
      <c r="AA4" s="148">
        <v>17</v>
      </c>
      <c r="AB4" s="149">
        <v>0</v>
      </c>
    </row>
    <row r="5" spans="1:28" x14ac:dyDescent="0.35">
      <c r="A5" s="146" t="s">
        <v>290</v>
      </c>
      <c r="B5" s="145" t="str">
        <f t="shared" si="0"/>
        <v>True</v>
      </c>
      <c r="C5" s="147" t="s">
        <v>286</v>
      </c>
      <c r="D5" s="147" t="s">
        <v>285</v>
      </c>
      <c r="E5" s="148">
        <v>41.391521831959196</v>
      </c>
      <c r="F5" s="149">
        <v>0</v>
      </c>
      <c r="G5" s="148">
        <v>300</v>
      </c>
      <c r="H5" s="148">
        <v>90</v>
      </c>
      <c r="I5" s="148">
        <v>15.5</v>
      </c>
      <c r="J5" s="148">
        <v>9</v>
      </c>
      <c r="K5" s="149">
        <f t="shared" si="1"/>
        <v>90</v>
      </c>
      <c r="L5" s="149">
        <f t="shared" si="2"/>
        <v>15.5</v>
      </c>
      <c r="M5" s="148">
        <v>12</v>
      </c>
      <c r="N5" s="148">
        <v>245</v>
      </c>
      <c r="O5" s="148">
        <v>52.7</v>
      </c>
      <c r="P5" s="148">
        <v>7218</v>
      </c>
      <c r="Q5" s="148">
        <v>404</v>
      </c>
      <c r="R5" s="148">
        <v>11.7</v>
      </c>
      <c r="S5" s="148">
        <v>2.77</v>
      </c>
      <c r="T5" s="148">
        <v>481</v>
      </c>
      <c r="U5" s="148">
        <v>63.1</v>
      </c>
      <c r="V5" s="148">
        <v>568</v>
      </c>
      <c r="W5" s="148">
        <v>114</v>
      </c>
      <c r="X5" s="148">
        <v>28.8</v>
      </c>
      <c r="Y5" s="148">
        <v>5.8099999999999999E-2</v>
      </c>
      <c r="Z5" s="148">
        <v>0.93400000000000005</v>
      </c>
      <c r="AA5" s="148">
        <v>18.399999999999999</v>
      </c>
      <c r="AB5" s="149">
        <v>0</v>
      </c>
    </row>
    <row r="6" spans="1:28" x14ac:dyDescent="0.35">
      <c r="A6" s="146" t="s">
        <v>291</v>
      </c>
      <c r="B6" s="145" t="str">
        <f t="shared" si="0"/>
        <v>True</v>
      </c>
      <c r="C6" s="147" t="s">
        <v>286</v>
      </c>
      <c r="D6" s="147" t="s">
        <v>285</v>
      </c>
      <c r="E6" s="148">
        <v>34.836771831959197</v>
      </c>
      <c r="F6" s="149">
        <v>0</v>
      </c>
      <c r="G6" s="148">
        <v>260</v>
      </c>
      <c r="H6" s="148">
        <v>90</v>
      </c>
      <c r="I6" s="148">
        <v>14</v>
      </c>
      <c r="J6" s="148">
        <v>8</v>
      </c>
      <c r="K6" s="149">
        <f t="shared" si="1"/>
        <v>90</v>
      </c>
      <c r="L6" s="149">
        <f t="shared" si="2"/>
        <v>14</v>
      </c>
      <c r="M6" s="148">
        <v>12</v>
      </c>
      <c r="N6" s="148">
        <v>208</v>
      </c>
      <c r="O6" s="148">
        <v>44.4</v>
      </c>
      <c r="P6" s="148">
        <v>4728</v>
      </c>
      <c r="Q6" s="148">
        <v>353</v>
      </c>
      <c r="R6" s="148">
        <v>10.3</v>
      </c>
      <c r="S6" s="148">
        <v>2.82</v>
      </c>
      <c r="T6" s="148">
        <v>364</v>
      </c>
      <c r="U6" s="148">
        <v>56.3</v>
      </c>
      <c r="V6" s="148">
        <v>425</v>
      </c>
      <c r="W6" s="148">
        <v>102</v>
      </c>
      <c r="X6" s="148">
        <v>20.6</v>
      </c>
      <c r="Y6" s="148">
        <v>3.7900000000000003E-2</v>
      </c>
      <c r="Z6" s="148">
        <v>0.94199999999999995</v>
      </c>
      <c r="AA6" s="148">
        <v>17.2</v>
      </c>
      <c r="AB6" s="149">
        <v>0</v>
      </c>
    </row>
    <row r="7" spans="1:28" x14ac:dyDescent="0.35">
      <c r="A7" s="146" t="s">
        <v>292</v>
      </c>
      <c r="B7" s="145" t="str">
        <f t="shared" si="0"/>
        <v>True</v>
      </c>
      <c r="C7" s="147" t="s">
        <v>286</v>
      </c>
      <c r="D7" s="147" t="s">
        <v>285</v>
      </c>
      <c r="E7" s="148">
        <v>27.583371831959198</v>
      </c>
      <c r="F7" s="149">
        <v>0</v>
      </c>
      <c r="G7" s="148">
        <v>260</v>
      </c>
      <c r="H7" s="148">
        <v>75</v>
      </c>
      <c r="I7" s="148">
        <v>12</v>
      </c>
      <c r="J7" s="148">
        <v>7</v>
      </c>
      <c r="K7" s="149">
        <f t="shared" si="1"/>
        <v>75</v>
      </c>
      <c r="L7" s="149">
        <f t="shared" si="2"/>
        <v>12</v>
      </c>
      <c r="M7" s="148">
        <v>12</v>
      </c>
      <c r="N7" s="148">
        <v>212</v>
      </c>
      <c r="O7" s="148">
        <v>35.1</v>
      </c>
      <c r="P7" s="148">
        <v>3619</v>
      </c>
      <c r="Q7" s="148">
        <v>185</v>
      </c>
      <c r="R7" s="148">
        <v>10.1</v>
      </c>
      <c r="S7" s="148">
        <v>2.2999999999999998</v>
      </c>
      <c r="T7" s="148">
        <v>278</v>
      </c>
      <c r="U7" s="148">
        <v>34.4</v>
      </c>
      <c r="V7" s="148">
        <v>328</v>
      </c>
      <c r="W7" s="148">
        <v>62</v>
      </c>
      <c r="X7" s="148">
        <v>11.7</v>
      </c>
      <c r="Y7" s="148">
        <v>2.0299999999999999E-2</v>
      </c>
      <c r="Z7" s="148">
        <v>0.93200000000000005</v>
      </c>
      <c r="AA7" s="148">
        <v>20.5</v>
      </c>
      <c r="AB7" s="149">
        <v>0</v>
      </c>
    </row>
    <row r="8" spans="1:28" x14ac:dyDescent="0.35">
      <c r="A8" s="146" t="s">
        <v>293</v>
      </c>
      <c r="B8" s="145" t="str">
        <f t="shared" si="0"/>
        <v>True</v>
      </c>
      <c r="C8" s="147" t="s">
        <v>286</v>
      </c>
      <c r="D8" s="147" t="s">
        <v>285</v>
      </c>
      <c r="E8" s="148">
        <v>32.159921831959203</v>
      </c>
      <c r="F8" s="149">
        <v>0</v>
      </c>
      <c r="G8" s="148">
        <v>230</v>
      </c>
      <c r="H8" s="148">
        <v>90</v>
      </c>
      <c r="I8" s="148">
        <v>14</v>
      </c>
      <c r="J8" s="148">
        <v>7.5</v>
      </c>
      <c r="K8" s="149">
        <f t="shared" si="1"/>
        <v>90</v>
      </c>
      <c r="L8" s="149">
        <f t="shared" si="2"/>
        <v>14</v>
      </c>
      <c r="M8" s="148">
        <v>12</v>
      </c>
      <c r="N8" s="148">
        <v>178</v>
      </c>
      <c r="O8" s="148">
        <v>41</v>
      </c>
      <c r="P8" s="148">
        <v>3518</v>
      </c>
      <c r="Q8" s="148">
        <v>334</v>
      </c>
      <c r="R8" s="148">
        <v>9.27</v>
      </c>
      <c r="S8" s="148">
        <v>2.86</v>
      </c>
      <c r="T8" s="148">
        <v>306</v>
      </c>
      <c r="U8" s="148">
        <v>55</v>
      </c>
      <c r="V8" s="148">
        <v>355</v>
      </c>
      <c r="W8" s="148">
        <v>99.1</v>
      </c>
      <c r="X8" s="148">
        <v>19.3</v>
      </c>
      <c r="Y8" s="148">
        <v>2.7900000000000001E-2</v>
      </c>
      <c r="Z8" s="148">
        <v>0.95</v>
      </c>
      <c r="AA8" s="148">
        <v>15.1</v>
      </c>
      <c r="AB8" s="149">
        <v>0</v>
      </c>
    </row>
    <row r="9" spans="1:28" x14ac:dyDescent="0.35">
      <c r="A9" s="146" t="s">
        <v>294</v>
      </c>
      <c r="B9" s="145" t="str">
        <f t="shared" si="0"/>
        <v>True</v>
      </c>
      <c r="C9" s="147" t="s">
        <v>286</v>
      </c>
      <c r="D9" s="147" t="s">
        <v>285</v>
      </c>
      <c r="E9" s="148">
        <v>25.664046831959201</v>
      </c>
      <c r="F9" s="149">
        <v>0</v>
      </c>
      <c r="G9" s="148">
        <v>230</v>
      </c>
      <c r="H9" s="148">
        <v>75</v>
      </c>
      <c r="I9" s="148">
        <v>12.5</v>
      </c>
      <c r="J9" s="148">
        <v>6.5</v>
      </c>
      <c r="K9" s="149">
        <f t="shared" si="1"/>
        <v>75</v>
      </c>
      <c r="L9" s="149">
        <f t="shared" si="2"/>
        <v>12.5</v>
      </c>
      <c r="M9" s="148">
        <v>12</v>
      </c>
      <c r="N9" s="148">
        <v>181</v>
      </c>
      <c r="O9" s="148">
        <v>32.700000000000003</v>
      </c>
      <c r="P9" s="148">
        <v>2748</v>
      </c>
      <c r="Q9" s="148">
        <v>181</v>
      </c>
      <c r="R9" s="148">
        <v>9.17</v>
      </c>
      <c r="S9" s="148">
        <v>2.35</v>
      </c>
      <c r="T9" s="148">
        <v>239</v>
      </c>
      <c r="U9" s="148">
        <v>34.799999999999997</v>
      </c>
      <c r="V9" s="148">
        <v>278</v>
      </c>
      <c r="W9" s="148">
        <v>63.1</v>
      </c>
      <c r="X9" s="148">
        <v>11.8</v>
      </c>
      <c r="Y9" s="148">
        <v>1.5299999999999999E-2</v>
      </c>
      <c r="Z9" s="148">
        <v>0.94699999999999995</v>
      </c>
      <c r="AA9" s="148">
        <v>17.3</v>
      </c>
      <c r="AB9" s="149">
        <v>0</v>
      </c>
    </row>
    <row r="10" spans="1:28" x14ac:dyDescent="0.35">
      <c r="A10" s="146" t="s">
        <v>295</v>
      </c>
      <c r="B10" s="145" t="str">
        <f t="shared" si="0"/>
        <v>True</v>
      </c>
      <c r="C10" s="147" t="s">
        <v>286</v>
      </c>
      <c r="D10" s="147" t="s">
        <v>285</v>
      </c>
      <c r="E10" s="148">
        <v>29.718571831959203</v>
      </c>
      <c r="F10" s="149">
        <v>0</v>
      </c>
      <c r="G10" s="148">
        <v>200</v>
      </c>
      <c r="H10" s="148">
        <v>90</v>
      </c>
      <c r="I10" s="148">
        <v>14</v>
      </c>
      <c r="J10" s="148">
        <v>7</v>
      </c>
      <c r="K10" s="149">
        <f t="shared" si="1"/>
        <v>90</v>
      </c>
      <c r="L10" s="149">
        <f t="shared" si="2"/>
        <v>14</v>
      </c>
      <c r="M10" s="148">
        <v>12</v>
      </c>
      <c r="N10" s="148">
        <v>148</v>
      </c>
      <c r="O10" s="148">
        <v>37.9</v>
      </c>
      <c r="P10" s="148">
        <v>2523</v>
      </c>
      <c r="Q10" s="148">
        <v>314</v>
      </c>
      <c r="R10" s="148">
        <v>8.16</v>
      </c>
      <c r="S10" s="148">
        <v>2.88</v>
      </c>
      <c r="T10" s="148">
        <v>252</v>
      </c>
      <c r="U10" s="148">
        <v>53.4</v>
      </c>
      <c r="V10" s="148">
        <v>291</v>
      </c>
      <c r="W10" s="148">
        <v>94.5</v>
      </c>
      <c r="X10" s="148">
        <v>18.3</v>
      </c>
      <c r="Y10" s="148">
        <v>1.9699999999999999E-2</v>
      </c>
      <c r="Z10" s="148">
        <v>0.95399999999999996</v>
      </c>
      <c r="AA10" s="148">
        <v>12.9</v>
      </c>
      <c r="AB10" s="149">
        <v>0</v>
      </c>
    </row>
    <row r="11" spans="1:28" x14ac:dyDescent="0.35">
      <c r="A11" s="146" t="s">
        <v>296</v>
      </c>
      <c r="B11" s="145" t="str">
        <f t="shared" si="0"/>
        <v>True</v>
      </c>
      <c r="C11" s="147" t="s">
        <v>286</v>
      </c>
      <c r="D11" s="147" t="s">
        <v>285</v>
      </c>
      <c r="E11" s="148">
        <v>23.446421831959199</v>
      </c>
      <c r="F11" s="149">
        <v>0</v>
      </c>
      <c r="G11" s="148">
        <v>200</v>
      </c>
      <c r="H11" s="148">
        <v>75</v>
      </c>
      <c r="I11" s="148">
        <v>12.5</v>
      </c>
      <c r="J11" s="148">
        <v>6</v>
      </c>
      <c r="K11" s="149">
        <f t="shared" si="1"/>
        <v>75</v>
      </c>
      <c r="L11" s="149">
        <f t="shared" si="2"/>
        <v>12.5</v>
      </c>
      <c r="M11" s="148">
        <v>12</v>
      </c>
      <c r="N11" s="148">
        <v>151</v>
      </c>
      <c r="O11" s="148">
        <v>29.9</v>
      </c>
      <c r="P11" s="148">
        <v>1963</v>
      </c>
      <c r="Q11" s="148">
        <v>170</v>
      </c>
      <c r="R11" s="148">
        <v>8.11</v>
      </c>
      <c r="S11" s="148">
        <v>2.39</v>
      </c>
      <c r="T11" s="148">
        <v>196</v>
      </c>
      <c r="U11" s="148">
        <v>33.799999999999997</v>
      </c>
      <c r="V11" s="148">
        <v>227</v>
      </c>
      <c r="W11" s="148">
        <v>60.8</v>
      </c>
      <c r="X11" s="148">
        <v>11.1</v>
      </c>
      <c r="Y11" s="148">
        <v>1.0699999999999999E-2</v>
      </c>
      <c r="Z11" s="148">
        <v>0.95599999999999996</v>
      </c>
      <c r="AA11" s="148">
        <v>14.8</v>
      </c>
      <c r="AB11" s="149">
        <v>0</v>
      </c>
    </row>
    <row r="12" spans="1:28" x14ac:dyDescent="0.35">
      <c r="A12" s="146" t="s">
        <v>297</v>
      </c>
      <c r="B12" s="145" t="str">
        <f t="shared" si="0"/>
        <v>True</v>
      </c>
      <c r="C12" s="147" t="s">
        <v>286</v>
      </c>
      <c r="D12" s="147" t="s">
        <v>285</v>
      </c>
      <c r="E12" s="148">
        <v>26.056546831959203</v>
      </c>
      <c r="F12" s="149">
        <v>0</v>
      </c>
      <c r="G12" s="148">
        <v>180</v>
      </c>
      <c r="H12" s="148">
        <v>90</v>
      </c>
      <c r="I12" s="148">
        <v>12.5</v>
      </c>
      <c r="J12" s="148">
        <v>6.5</v>
      </c>
      <c r="K12" s="149">
        <f t="shared" si="1"/>
        <v>90</v>
      </c>
      <c r="L12" s="149">
        <f t="shared" si="2"/>
        <v>12.5</v>
      </c>
      <c r="M12" s="148">
        <v>12</v>
      </c>
      <c r="N12" s="148">
        <v>131</v>
      </c>
      <c r="O12" s="148">
        <v>33.200000000000003</v>
      </c>
      <c r="P12" s="148">
        <v>1817</v>
      </c>
      <c r="Q12" s="148">
        <v>277</v>
      </c>
      <c r="R12" s="148">
        <v>7.4</v>
      </c>
      <c r="S12" s="148">
        <v>2.89</v>
      </c>
      <c r="T12" s="148">
        <v>202</v>
      </c>
      <c r="U12" s="148">
        <v>47.4</v>
      </c>
      <c r="V12" s="148">
        <v>232</v>
      </c>
      <c r="W12" s="148">
        <v>83.5</v>
      </c>
      <c r="X12" s="148">
        <v>13.3</v>
      </c>
      <c r="Y12" s="148">
        <v>1.41E-2</v>
      </c>
      <c r="Z12" s="148">
        <v>0.94899999999999995</v>
      </c>
      <c r="AA12" s="148">
        <v>12.8</v>
      </c>
      <c r="AB12" s="149">
        <v>0</v>
      </c>
    </row>
    <row r="13" spans="1:28" x14ac:dyDescent="0.35">
      <c r="A13" s="146" t="s">
        <v>298</v>
      </c>
      <c r="B13" s="145" t="str">
        <f t="shared" si="0"/>
        <v>True</v>
      </c>
      <c r="C13" s="147" t="s">
        <v>286</v>
      </c>
      <c r="D13" s="147" t="s">
        <v>285</v>
      </c>
      <c r="E13" s="148">
        <v>20.337821831959197</v>
      </c>
      <c r="F13" s="149">
        <v>0</v>
      </c>
      <c r="G13" s="148">
        <v>180</v>
      </c>
      <c r="H13" s="148">
        <v>75</v>
      </c>
      <c r="I13" s="148">
        <v>10.5</v>
      </c>
      <c r="J13" s="148">
        <v>6</v>
      </c>
      <c r="K13" s="149">
        <f t="shared" si="1"/>
        <v>75</v>
      </c>
      <c r="L13" s="149">
        <f t="shared" si="2"/>
        <v>10.5</v>
      </c>
      <c r="M13" s="148">
        <v>12</v>
      </c>
      <c r="N13" s="148">
        <v>135</v>
      </c>
      <c r="O13" s="148">
        <v>25.9</v>
      </c>
      <c r="P13" s="148">
        <v>1370</v>
      </c>
      <c r="Q13" s="148">
        <v>146</v>
      </c>
      <c r="R13" s="148">
        <v>7.27</v>
      </c>
      <c r="S13" s="148">
        <v>2.38</v>
      </c>
      <c r="T13" s="148">
        <v>152</v>
      </c>
      <c r="U13" s="148">
        <v>28.8</v>
      </c>
      <c r="V13" s="148">
        <v>176</v>
      </c>
      <c r="W13" s="148">
        <v>51.9</v>
      </c>
      <c r="X13" s="148">
        <v>7.34</v>
      </c>
      <c r="Y13" s="148">
        <v>7.5399999999999998E-3</v>
      </c>
      <c r="Z13" s="148">
        <v>0.94599999999999995</v>
      </c>
      <c r="AA13" s="148">
        <v>15.3</v>
      </c>
      <c r="AB13" s="149">
        <v>0</v>
      </c>
    </row>
    <row r="14" spans="1:28" x14ac:dyDescent="0.35">
      <c r="A14" s="146" t="s">
        <v>299</v>
      </c>
      <c r="B14" s="145" t="str">
        <f t="shared" si="0"/>
        <v>True</v>
      </c>
      <c r="C14" s="147" t="s">
        <v>286</v>
      </c>
      <c r="D14" s="147" t="s">
        <v>285</v>
      </c>
      <c r="E14" s="148">
        <v>23.870321831959199</v>
      </c>
      <c r="F14" s="149">
        <v>0</v>
      </c>
      <c r="G14" s="148">
        <v>150</v>
      </c>
      <c r="H14" s="148">
        <v>90</v>
      </c>
      <c r="I14" s="148">
        <v>12</v>
      </c>
      <c r="J14" s="148">
        <v>6.5</v>
      </c>
      <c r="K14" s="149">
        <f t="shared" si="1"/>
        <v>90</v>
      </c>
      <c r="L14" s="149">
        <f t="shared" si="2"/>
        <v>12</v>
      </c>
      <c r="M14" s="148">
        <v>12</v>
      </c>
      <c r="N14" s="148">
        <v>102</v>
      </c>
      <c r="O14" s="148">
        <v>30.4</v>
      </c>
      <c r="P14" s="148">
        <v>1162</v>
      </c>
      <c r="Q14" s="148">
        <v>253</v>
      </c>
      <c r="R14" s="148">
        <v>6.18</v>
      </c>
      <c r="S14" s="148">
        <v>2.89</v>
      </c>
      <c r="T14" s="148">
        <v>155</v>
      </c>
      <c r="U14" s="148">
        <v>44.4</v>
      </c>
      <c r="V14" s="148">
        <v>179</v>
      </c>
      <c r="W14" s="148">
        <v>76.900000000000006</v>
      </c>
      <c r="X14" s="148">
        <v>11.8</v>
      </c>
      <c r="Y14" s="148">
        <v>8.8999999999999999E-3</v>
      </c>
      <c r="Z14" s="148">
        <v>0.93600000000000005</v>
      </c>
      <c r="AA14" s="148">
        <v>10.8</v>
      </c>
      <c r="AB14" s="149">
        <v>0</v>
      </c>
    </row>
    <row r="15" spans="1:28" x14ac:dyDescent="0.35">
      <c r="A15" s="146" t="s">
        <v>300</v>
      </c>
      <c r="B15" s="145" t="str">
        <f t="shared" si="0"/>
        <v>True</v>
      </c>
      <c r="C15" s="147" t="s">
        <v>286</v>
      </c>
      <c r="D15" s="147" t="s">
        <v>285</v>
      </c>
      <c r="E15" s="148">
        <v>17.872921831959196</v>
      </c>
      <c r="F15" s="149">
        <v>0</v>
      </c>
      <c r="G15" s="148">
        <v>150</v>
      </c>
      <c r="H15" s="148">
        <v>75</v>
      </c>
      <c r="I15" s="148">
        <v>10</v>
      </c>
      <c r="J15" s="148">
        <v>5.5</v>
      </c>
      <c r="K15" s="149">
        <f t="shared" si="1"/>
        <v>75</v>
      </c>
      <c r="L15" s="149">
        <f t="shared" si="2"/>
        <v>10</v>
      </c>
      <c r="M15" s="148">
        <v>12</v>
      </c>
      <c r="N15" s="148">
        <v>106</v>
      </c>
      <c r="O15" s="148">
        <v>22.8</v>
      </c>
      <c r="P15" s="148">
        <v>861</v>
      </c>
      <c r="Q15" s="148">
        <v>131</v>
      </c>
      <c r="R15" s="148">
        <v>6.15</v>
      </c>
      <c r="S15" s="148">
        <v>2.4</v>
      </c>
      <c r="T15" s="148">
        <v>115</v>
      </c>
      <c r="U15" s="148">
        <v>26.6</v>
      </c>
      <c r="V15" s="148">
        <v>132</v>
      </c>
      <c r="W15" s="148">
        <v>47.2</v>
      </c>
      <c r="X15" s="148">
        <v>6.1</v>
      </c>
      <c r="Y15" s="148">
        <v>4.6699999999999997E-3</v>
      </c>
      <c r="Z15" s="148">
        <v>0.94599999999999995</v>
      </c>
      <c r="AA15" s="148">
        <v>13.1</v>
      </c>
      <c r="AB15" s="149">
        <v>0</v>
      </c>
    </row>
    <row r="16" spans="1:28" x14ac:dyDescent="0.35">
      <c r="A16" s="146" t="s">
        <v>301</v>
      </c>
      <c r="B16" s="145" t="str">
        <f t="shared" si="0"/>
        <v>True</v>
      </c>
      <c r="C16" s="147" t="s">
        <v>286</v>
      </c>
      <c r="D16" s="147" t="s">
        <v>285</v>
      </c>
      <c r="E16" s="148">
        <v>14.7564718319592</v>
      </c>
      <c r="F16" s="149">
        <v>0</v>
      </c>
      <c r="G16" s="148">
        <v>125</v>
      </c>
      <c r="H16" s="148">
        <v>65</v>
      </c>
      <c r="I16" s="148">
        <v>9.5</v>
      </c>
      <c r="J16" s="148">
        <v>5.5</v>
      </c>
      <c r="K16" s="149">
        <f t="shared" si="1"/>
        <v>65</v>
      </c>
      <c r="L16" s="149">
        <f t="shared" si="2"/>
        <v>9.5</v>
      </c>
      <c r="M16" s="148">
        <v>12</v>
      </c>
      <c r="N16" s="148">
        <v>82</v>
      </c>
      <c r="O16" s="148">
        <v>18.8</v>
      </c>
      <c r="P16" s="148">
        <v>483</v>
      </c>
      <c r="Q16" s="148">
        <v>80</v>
      </c>
      <c r="R16" s="148">
        <v>5.07</v>
      </c>
      <c r="S16" s="148">
        <v>2.06</v>
      </c>
      <c r="T16" s="148">
        <v>77.3</v>
      </c>
      <c r="U16" s="148">
        <v>18.8</v>
      </c>
      <c r="V16" s="148">
        <v>89.9</v>
      </c>
      <c r="W16" s="148">
        <v>33.4</v>
      </c>
      <c r="X16" s="148">
        <v>4.72</v>
      </c>
      <c r="Y16" s="148">
        <v>1.9400000000000001E-3</v>
      </c>
      <c r="Z16" s="148">
        <v>0.94199999999999995</v>
      </c>
      <c r="AA16" s="148">
        <v>11.1</v>
      </c>
      <c r="AB16" s="149">
        <v>0</v>
      </c>
    </row>
    <row r="17" spans="1:28" x14ac:dyDescent="0.35">
      <c r="A17" s="146" t="s">
        <v>302</v>
      </c>
      <c r="B17" s="145" t="str">
        <f t="shared" si="0"/>
        <v>True</v>
      </c>
      <c r="C17" s="147" t="s">
        <v>286</v>
      </c>
      <c r="D17" s="147" t="s">
        <v>285</v>
      </c>
      <c r="E17" s="148">
        <v>10.203159155477049</v>
      </c>
      <c r="F17" s="149">
        <v>0</v>
      </c>
      <c r="G17" s="148">
        <v>100</v>
      </c>
      <c r="H17" s="148">
        <v>50</v>
      </c>
      <c r="I17" s="148">
        <v>8.5</v>
      </c>
      <c r="J17" s="148">
        <v>5</v>
      </c>
      <c r="K17" s="149">
        <f t="shared" si="1"/>
        <v>50</v>
      </c>
      <c r="L17" s="149">
        <f t="shared" si="2"/>
        <v>8.5</v>
      </c>
      <c r="M17" s="148">
        <v>9</v>
      </c>
      <c r="N17" s="148">
        <v>65</v>
      </c>
      <c r="O17" s="148">
        <v>13</v>
      </c>
      <c r="P17" s="148">
        <v>208</v>
      </c>
      <c r="Q17" s="148">
        <v>32.299999999999997</v>
      </c>
      <c r="R17" s="148">
        <v>4</v>
      </c>
      <c r="S17" s="148">
        <v>1.58</v>
      </c>
      <c r="T17" s="148">
        <v>41.5</v>
      </c>
      <c r="U17" s="148">
        <v>9.89</v>
      </c>
      <c r="V17" s="148">
        <v>48.9</v>
      </c>
      <c r="W17" s="148">
        <v>17.600000000000001</v>
      </c>
      <c r="X17" s="148">
        <v>2.5299999999999998</v>
      </c>
      <c r="Y17" s="148">
        <v>4.9100000000000001E-4</v>
      </c>
      <c r="Z17" s="148">
        <v>0.94199999999999995</v>
      </c>
      <c r="AA17" s="148">
        <v>10</v>
      </c>
      <c r="AB17" s="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A2C3-BF9A-4359-B920-FE17A290F13B}">
  <dimension ref="A1:AB1"/>
  <sheetViews>
    <sheetView workbookViewId="0">
      <selection activeCell="M10" sqref="M10"/>
    </sheetView>
  </sheetViews>
  <sheetFormatPr defaultRowHeight="14.4" x14ac:dyDescent="0.3"/>
  <sheetData>
    <row r="1" spans="1:28" s="126" customFormat="1" ht="45" customHeight="1" x14ac:dyDescent="0.3">
      <c r="A1" s="140" t="s">
        <v>259</v>
      </c>
      <c r="B1" s="140" t="s">
        <v>255</v>
      </c>
      <c r="C1" s="140" t="s">
        <v>280</v>
      </c>
      <c r="D1" s="140" t="s">
        <v>256</v>
      </c>
      <c r="E1" s="140" t="s">
        <v>260</v>
      </c>
      <c r="F1" s="140" t="s">
        <v>282</v>
      </c>
      <c r="G1" s="140" t="s">
        <v>257</v>
      </c>
      <c r="H1" s="140" t="s">
        <v>261</v>
      </c>
      <c r="I1" s="140" t="s">
        <v>262</v>
      </c>
      <c r="J1" s="140" t="s">
        <v>263</v>
      </c>
      <c r="K1" s="140" t="s">
        <v>264</v>
      </c>
      <c r="L1" s="140" t="s">
        <v>265</v>
      </c>
      <c r="M1" s="140" t="s">
        <v>266</v>
      </c>
      <c r="N1" s="140" t="s">
        <v>267</v>
      </c>
      <c r="O1" s="140" t="s">
        <v>258</v>
      </c>
      <c r="P1" s="140" t="s">
        <v>268</v>
      </c>
      <c r="Q1" s="140" t="s">
        <v>269</v>
      </c>
      <c r="R1" s="140" t="s">
        <v>270</v>
      </c>
      <c r="S1" s="140" t="s">
        <v>271</v>
      </c>
      <c r="T1" s="140" t="s">
        <v>272</v>
      </c>
      <c r="U1" s="140" t="s">
        <v>273</v>
      </c>
      <c r="V1" s="140" t="s">
        <v>274</v>
      </c>
      <c r="W1" s="140" t="s">
        <v>275</v>
      </c>
      <c r="X1" s="140" t="s">
        <v>278</v>
      </c>
      <c r="Y1" s="140" t="s">
        <v>279</v>
      </c>
      <c r="Z1" s="140" t="s">
        <v>276</v>
      </c>
      <c r="AA1" s="140" t="s">
        <v>277</v>
      </c>
      <c r="AB1" s="140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5"/>
  <sheetViews>
    <sheetView zoomScale="85" zoomScaleNormal="85" workbookViewId="0">
      <pane xSplit="3" ySplit="1" topLeftCell="D2" activePane="bottomRight" state="frozen"/>
      <selection activeCell="I29" sqref="I29"/>
      <selection pane="topRight" activeCell="I29" sqref="I29"/>
      <selection pane="bottomLeft" activeCell="I29" sqref="I29"/>
      <selection pane="bottomRight" activeCell="G28" sqref="G28"/>
    </sheetView>
  </sheetViews>
  <sheetFormatPr defaultRowHeight="14.4" x14ac:dyDescent="0.3"/>
  <cols>
    <col min="1" max="2" width="12.44140625" customWidth="1"/>
    <col min="3" max="5" width="9.33203125" customWidth="1"/>
    <col min="6" max="6" width="8.6640625" customWidth="1"/>
    <col min="7" max="10" width="10.88671875" customWidth="1"/>
    <col min="11" max="12" width="10.44140625" customWidth="1"/>
    <col min="13" max="14" width="9.88671875" customWidth="1"/>
    <col min="15" max="20" width="9.109375" customWidth="1"/>
    <col min="30" max="36" width="0" hidden="1" customWidth="1"/>
  </cols>
  <sheetData>
    <row r="1" spans="1:36" ht="72.599999999999994" thickBot="1" x14ac:dyDescent="0.35">
      <c r="A1" s="45" t="s">
        <v>53</v>
      </c>
      <c r="B1" s="46" t="s">
        <v>242</v>
      </c>
      <c r="C1" s="46" t="s">
        <v>54</v>
      </c>
      <c r="D1" s="47" t="s">
        <v>55</v>
      </c>
      <c r="E1" s="47" t="s">
        <v>56</v>
      </c>
      <c r="F1" s="47" t="s">
        <v>57</v>
      </c>
      <c r="G1" s="47" t="s">
        <v>58</v>
      </c>
      <c r="H1" s="47" t="s">
        <v>59</v>
      </c>
      <c r="I1" s="47" t="s">
        <v>60</v>
      </c>
      <c r="J1" s="47" t="s">
        <v>61</v>
      </c>
      <c r="K1" s="47" t="s">
        <v>62</v>
      </c>
      <c r="L1" s="47" t="s">
        <v>63</v>
      </c>
      <c r="M1" s="47" t="s">
        <v>64</v>
      </c>
      <c r="N1" s="47" t="s">
        <v>65</v>
      </c>
      <c r="O1" s="47" t="s">
        <v>66</v>
      </c>
      <c r="P1" s="47" t="s">
        <v>67</v>
      </c>
      <c r="Q1" s="47" t="s">
        <v>68</v>
      </c>
      <c r="R1" s="47" t="s">
        <v>69</v>
      </c>
      <c r="S1" s="47" t="s">
        <v>70</v>
      </c>
      <c r="T1" s="47" t="s">
        <v>71</v>
      </c>
      <c r="U1" s="48" t="s">
        <v>73</v>
      </c>
      <c r="V1" s="49" t="s">
        <v>74</v>
      </c>
      <c r="W1" s="49" t="s">
        <v>75</v>
      </c>
      <c r="X1" s="49" t="s">
        <v>76</v>
      </c>
      <c r="Y1" s="49" t="s">
        <v>77</v>
      </c>
      <c r="Z1" s="49" t="s">
        <v>78</v>
      </c>
      <c r="AA1" s="49" t="s">
        <v>79</v>
      </c>
      <c r="AB1" s="49" t="s">
        <v>80</v>
      </c>
      <c r="AC1" s="50" t="s">
        <v>81</v>
      </c>
      <c r="AD1" s="51" t="s">
        <v>82</v>
      </c>
      <c r="AE1" s="52" t="s">
        <v>76</v>
      </c>
      <c r="AF1" s="52" t="s">
        <v>77</v>
      </c>
      <c r="AG1" s="52" t="s">
        <v>78</v>
      </c>
      <c r="AH1" s="52" t="s">
        <v>79</v>
      </c>
      <c r="AI1" s="52" t="s">
        <v>80</v>
      </c>
      <c r="AJ1" s="53" t="s">
        <v>81</v>
      </c>
    </row>
    <row r="2" spans="1:36" s="65" customFormat="1" x14ac:dyDescent="0.3">
      <c r="A2" s="54" t="str">
        <f>"NB"&amp;C2&amp;"X"&amp;F2</f>
        <v>NB32X3.2</v>
      </c>
      <c r="B2" s="85" t="b">
        <v>1</v>
      </c>
      <c r="C2" s="55">
        <v>32</v>
      </c>
      <c r="D2" s="56">
        <v>42.4</v>
      </c>
      <c r="E2" s="55">
        <v>0</v>
      </c>
      <c r="F2" s="57">
        <v>3.2</v>
      </c>
      <c r="G2" s="58">
        <f>PI()/4*(D2^2-(D2-2*F2)^2)/10^2</f>
        <v>3.9408138246630364</v>
      </c>
      <c r="H2" s="59">
        <f>G2*7850/10^4</f>
        <v>3.0935388523604836</v>
      </c>
      <c r="I2" s="59">
        <f>PI()/64*(D2^4-(D2-2*F2)^4)/10^4</f>
        <v>7.6199576113684468</v>
      </c>
      <c r="J2" s="59">
        <f>PI()/64*(D2^4-(D2-2*F2)^4)/10^4</f>
        <v>7.6199576113684468</v>
      </c>
      <c r="K2" s="59">
        <f t="shared" ref="K2:K15" si="0">SQRT(I2/G2)</f>
        <v>1.3905394636614956</v>
      </c>
      <c r="L2" s="59">
        <f>SQRT(J2/G2)</f>
        <v>1.3905394636614956</v>
      </c>
      <c r="M2" s="59">
        <f t="shared" ref="M2:M15" si="1">PI()/32*(D2^4-(D2-2*F2)^4)/D2/10^3</f>
        <v>3.5943196280039844</v>
      </c>
      <c r="N2" s="59">
        <f>PI()/32*(D2^4-(D2-2*F2)^4)/D2/10^3</f>
        <v>3.5943196280039844</v>
      </c>
      <c r="O2" s="59">
        <f>(D2^3-(D2-2*F2)^3)/6/10^3</f>
        <v>4.9281706666666647</v>
      </c>
      <c r="P2" s="59">
        <f>(D2^3-(D2-2*F2)^3)/6/10^3</f>
        <v>4.9281706666666647</v>
      </c>
      <c r="Q2" s="59">
        <f>2*MIN(I2,J2)</f>
        <v>15.239915222736894</v>
      </c>
      <c r="R2" s="59">
        <f>2*MIN(M2,N2)</f>
        <v>7.1886392560079688</v>
      </c>
      <c r="S2" s="59">
        <f>PI()*D2/10</f>
        <v>13.320352851220722</v>
      </c>
      <c r="T2" s="60">
        <f>(2*G2/PI())/G2</f>
        <v>0.63661977236758138</v>
      </c>
      <c r="U2" s="61" t="s">
        <v>35</v>
      </c>
      <c r="V2" s="62">
        <f>VLOOKUP($U2,GRADE!$B$5:$E$36,IF($F2&lt;=20,2,IF($F2&lt;=40,3,4)),FALSE)</f>
        <v>350</v>
      </c>
      <c r="W2" s="62">
        <f>VLOOKUP($U2,GRADE!$B$5:$F$36,5,FALSE)</f>
        <v>490</v>
      </c>
      <c r="X2" s="62">
        <f t="shared" ref="X2:X15" si="2">IF((D2/F2)&lt;=(42*(SQRT(250/V2)^2)),1,IF((D2/F2)&lt;=(52*(SQRT(250/V2)^2)),2,IF((D2/F2)&lt;=(146*(SQRT(250/V2)^2)),3,4)))</f>
        <v>1</v>
      </c>
      <c r="Y2" s="58">
        <f t="shared" ref="Y2:Y15" si="3">MIN((G2*10^2*V2/1.1),(0.9*G2*10^2*1*W2/1.25))/10^3</f>
        <v>125.38953078473295</v>
      </c>
      <c r="Z2" s="58">
        <f t="shared" ref="Z2:Z15" si="4">MIN(IF(X2&lt;=2,1,IF(X2=3,M2/O2,0))*O2,1.2*M2)*V2/1.1/10^3</f>
        <v>1.3723765852378846</v>
      </c>
      <c r="AA2" s="58">
        <f t="shared" ref="AA2:AA15" si="5">MIN(IF(X2&lt;=2,1,IF(X2=3,N2/P2,0))*P2,1.2*N2)*V2/1.1/10^3</f>
        <v>1.3723765852378846</v>
      </c>
      <c r="AB2" s="58">
        <f t="shared" ref="AB2:AB15" si="6">IF((D2/F2)&gt;(67*SQRT(250/V2)),0,(2*G2/PI())*V2/SQRT(3)/1.1/10)</f>
        <v>46.087247670002412</v>
      </c>
      <c r="AC2" s="63">
        <f t="shared" ref="AC2:AC15" si="7">IF((D2/F2)&gt;(67*SQRT(250/V2)),0,(2*G2/PI())*V2/SQRT(3)/1.1/10)</f>
        <v>46.087247670002412</v>
      </c>
      <c r="AD2" s="64">
        <v>40</v>
      </c>
      <c r="AE2" s="62">
        <f t="shared" ref="AE2:AE15" si="8">IF((D2/F2)&lt;=(0.09*2.1*10^5/V2),1,IF((D2/F2)&lt;=(0.31*2.1*10^5/V2),2,IF((D2/F2)&lt;=(0.31*2.1*10^5/V2),3,4)))</f>
        <v>1</v>
      </c>
      <c r="AF2" s="58">
        <f t="shared" ref="AF2:AF15" si="9">0.9*(V2*G2*10^2)/10^3</f>
        <v>124.13563547688564</v>
      </c>
      <c r="AG2" s="58">
        <f t="shared" ref="AG2:AG15" si="10">0.9*IF(AE2=1,MIN(((V2*(O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IF(AE2=2,MIN(((V2*(O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-((((V2*(O2*10^3))+(0.5*0.95*0.85*AD2*((D2-2*F2)^3)/6))/10^6-MIN(((V2*(O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)*((D2/F2-0.09*(2.1*10^5)/V2)/(0.31*(2.1*10^5)/V2-0.09*(2.1*10^5)/V2))),IF(AE2=3,MIN(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0)))</f>
        <v>1.6653979199999993</v>
      </c>
      <c r="AH2" s="58">
        <f t="shared" ref="AH2:AH15" si="11">0.9*IF(AE2=1,MIN(((V2*(P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IF(AE2=2,MIN(((V2*(P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-((((V2*(P2*10^3))+(0.5*0.95*0.85*AD2*((D2-2*F2)^3)/6))/10^6-MIN(((V2*(P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)*((D2/F2-0.09*(2.1*10^5)/V2)/(0.31*(2.1*10^5)/V2-0.09*(2.1*10^5)/V2))),IF(AE2=3,MIN(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0)))</f>
        <v>1.6653979199999993</v>
      </c>
      <c r="AI2" s="58">
        <f t="shared" ref="AI2:AI15" si="12">0.9*MIN((0.78*(2.1*10^5))/(D2/F2)^(3/2),0.6*V2)*(G2*10^2)/2/1000</f>
        <v>37.240690643065697</v>
      </c>
      <c r="AJ2" s="63">
        <f t="shared" ref="AJ2:AJ15" si="13">0.9*MIN((0.78*(2.1*10^5))/(D2/F2)^(3/2),0.6*V2)*(G2*10^2)/2/1000</f>
        <v>37.240690643065697</v>
      </c>
    </row>
    <row r="3" spans="1:36" s="65" customFormat="1" x14ac:dyDescent="0.3">
      <c r="A3" s="66" t="str">
        <f t="shared" ref="A3:A15" si="14">"NB"&amp;C3&amp;"X"&amp;F3</f>
        <v>NB40X3.2</v>
      </c>
      <c r="B3" s="86" t="b">
        <v>1</v>
      </c>
      <c r="C3" s="55">
        <v>40</v>
      </c>
      <c r="D3" s="56">
        <v>48.3</v>
      </c>
      <c r="E3" s="55">
        <v>0</v>
      </c>
      <c r="F3" s="57">
        <v>3.2</v>
      </c>
      <c r="G3" s="67">
        <f t="shared" ref="G3:G15" si="15">PI()/4*(D3^2-(D3-2*F3)^2)/10^2</f>
        <v>4.5339465176607892</v>
      </c>
      <c r="H3" s="68">
        <f t="shared" ref="H3:H15" si="16">G3*7850/10^4</f>
        <v>3.5591480163637192</v>
      </c>
      <c r="I3" s="68">
        <f t="shared" ref="I3:I15" si="17">PI()/64*(D3^4-(D3-2*F3)^4)/10^4</f>
        <v>11.585650210910085</v>
      </c>
      <c r="J3" s="68">
        <f t="shared" ref="J3:J15" si="18">PI()/64*(D3^4-(D3-2*F3)^4)/10^4</f>
        <v>11.585650210910085</v>
      </c>
      <c r="K3" s="68">
        <f t="shared" si="0"/>
        <v>1.5985344850831338</v>
      </c>
      <c r="L3" s="68">
        <f t="shared" ref="L3:L15" si="19">SQRT(J3/G3)</f>
        <v>1.5985344850831338</v>
      </c>
      <c r="M3" s="68">
        <f t="shared" si="1"/>
        <v>4.7973706877474482</v>
      </c>
      <c r="N3" s="68">
        <f t="shared" ref="N3:N15" si="20">PI()/32*(D3^4-(D3-2*F3)^4)/D3/10^3</f>
        <v>4.7973706877474482</v>
      </c>
      <c r="O3" s="68">
        <f t="shared" ref="O3:O15" si="21">(D3^3-(D3-2*F3)^3)/6/10^3</f>
        <v>6.5197546666666648</v>
      </c>
      <c r="P3" s="68">
        <f t="shared" ref="P3:P15" si="22">(D3^3-(D3-2*F3)^3)/6/10^3</f>
        <v>6.5197546666666648</v>
      </c>
      <c r="Q3" s="68">
        <f t="shared" ref="Q3:Q15" si="23">2*MIN(I3,J3)</f>
        <v>23.17130042182017</v>
      </c>
      <c r="R3" s="68">
        <f t="shared" ref="R3:R15" si="24">2*MIN(M3,N3)</f>
        <v>9.5947413754948965</v>
      </c>
      <c r="S3" s="68">
        <f t="shared" ref="S3:S15" si="25">PI()*D3/10</f>
        <v>15.1738925168387</v>
      </c>
      <c r="T3" s="69">
        <f t="shared" ref="T3:T15" si="26">(2*G3/PI())/G3</f>
        <v>0.63661977236758127</v>
      </c>
      <c r="U3" s="70" t="s">
        <v>35</v>
      </c>
      <c r="V3" s="71">
        <f>VLOOKUP($U3,GRADE!$B$5:$E$36,IF($F3&lt;=20,2,IF($F3&lt;=40,3,4)),FALSE)</f>
        <v>350</v>
      </c>
      <c r="W3" s="71">
        <f>VLOOKUP($U3,GRADE!$B$5:$F$36,5,FALSE)</f>
        <v>490</v>
      </c>
      <c r="X3" s="71">
        <f t="shared" si="2"/>
        <v>1</v>
      </c>
      <c r="Y3" s="67">
        <f t="shared" si="3"/>
        <v>144.26193465284328</v>
      </c>
      <c r="Z3" s="67">
        <f t="shared" si="4"/>
        <v>1.8317233535035706</v>
      </c>
      <c r="AA3" s="67">
        <f t="shared" si="5"/>
        <v>1.8317233535035706</v>
      </c>
      <c r="AB3" s="67">
        <f t="shared" si="6"/>
        <v>53.023848722375213</v>
      </c>
      <c r="AC3" s="72">
        <f t="shared" si="7"/>
        <v>53.023848722375213</v>
      </c>
      <c r="AD3" s="73">
        <v>40</v>
      </c>
      <c r="AE3" s="71">
        <f t="shared" si="8"/>
        <v>1</v>
      </c>
      <c r="AF3" s="67">
        <f t="shared" si="9"/>
        <v>142.81931530631485</v>
      </c>
      <c r="AG3" s="67">
        <f t="shared" si="10"/>
        <v>2.2319219629274998</v>
      </c>
      <c r="AH3" s="67">
        <f t="shared" si="11"/>
        <v>2.2319219629274998</v>
      </c>
      <c r="AI3" s="67">
        <f t="shared" si="12"/>
        <v>42.84579459189446</v>
      </c>
      <c r="AJ3" s="72">
        <f t="shared" si="13"/>
        <v>42.84579459189446</v>
      </c>
    </row>
    <row r="4" spans="1:36" s="65" customFormat="1" x14ac:dyDescent="0.3">
      <c r="A4" s="66" t="str">
        <f t="shared" si="14"/>
        <v>NB50X3.6</v>
      </c>
      <c r="B4" s="86" t="b">
        <v>1</v>
      </c>
      <c r="C4" s="55">
        <v>50</v>
      </c>
      <c r="D4" s="56">
        <v>60.3</v>
      </c>
      <c r="E4" s="55">
        <v>0</v>
      </c>
      <c r="F4" s="57">
        <v>3.6</v>
      </c>
      <c r="G4" s="67">
        <f t="shared" si="15"/>
        <v>6.4126189245074894</v>
      </c>
      <c r="H4" s="68">
        <f t="shared" si="16"/>
        <v>5.0339058557383787</v>
      </c>
      <c r="I4" s="68">
        <f t="shared" si="17"/>
        <v>25.87371499433937</v>
      </c>
      <c r="J4" s="68">
        <f t="shared" si="18"/>
        <v>25.87371499433937</v>
      </c>
      <c r="K4" s="68">
        <f t="shared" si="0"/>
        <v>2.008684270859908</v>
      </c>
      <c r="L4" s="68">
        <f t="shared" si="19"/>
        <v>2.008684270859908</v>
      </c>
      <c r="M4" s="68">
        <f t="shared" si="1"/>
        <v>8.5816633480395925</v>
      </c>
      <c r="N4" s="68">
        <f t="shared" si="20"/>
        <v>8.5816633480395925</v>
      </c>
      <c r="O4" s="68">
        <f t="shared" si="21"/>
        <v>11.589156000000008</v>
      </c>
      <c r="P4" s="68">
        <f t="shared" si="22"/>
        <v>11.589156000000008</v>
      </c>
      <c r="Q4" s="68">
        <f t="shared" si="23"/>
        <v>51.747429988678739</v>
      </c>
      <c r="R4" s="68">
        <f t="shared" si="24"/>
        <v>17.163326696079185</v>
      </c>
      <c r="S4" s="68">
        <f t="shared" si="25"/>
        <v>18.94380370114645</v>
      </c>
      <c r="T4" s="69">
        <f t="shared" si="26"/>
        <v>0.63661977236758138</v>
      </c>
      <c r="U4" s="70" t="s">
        <v>35</v>
      </c>
      <c r="V4" s="71">
        <f>VLOOKUP($U4,GRADE!$B$5:$E$36,IF($F4&lt;=20,2,IF($F4&lt;=40,3,4)),FALSE)</f>
        <v>350</v>
      </c>
      <c r="W4" s="71">
        <f>VLOOKUP($U4,GRADE!$B$5:$F$36,5,FALSE)</f>
        <v>490</v>
      </c>
      <c r="X4" s="71">
        <f t="shared" si="2"/>
        <v>1</v>
      </c>
      <c r="Y4" s="67">
        <f t="shared" si="3"/>
        <v>204.03787487069283</v>
      </c>
      <c r="Z4" s="67">
        <f t="shared" si="4"/>
        <v>3.2766350965242084</v>
      </c>
      <c r="AA4" s="67">
        <f t="shared" si="5"/>
        <v>3.2766350965242084</v>
      </c>
      <c r="AB4" s="67">
        <f t="shared" si="6"/>
        <v>74.994650784445952</v>
      </c>
      <c r="AC4" s="72">
        <f t="shared" si="7"/>
        <v>74.994650784445952</v>
      </c>
      <c r="AD4" s="73">
        <v>40</v>
      </c>
      <c r="AE4" s="71">
        <f t="shared" si="8"/>
        <v>1</v>
      </c>
      <c r="AF4" s="67">
        <f t="shared" si="9"/>
        <v>201.9974961219859</v>
      </c>
      <c r="AG4" s="67">
        <f t="shared" si="10"/>
        <v>4.0132839674475029</v>
      </c>
      <c r="AH4" s="67">
        <f t="shared" si="11"/>
        <v>4.0132839674475029</v>
      </c>
      <c r="AI4" s="67">
        <f t="shared" si="12"/>
        <v>60.599248836595777</v>
      </c>
      <c r="AJ4" s="72">
        <f t="shared" si="13"/>
        <v>60.599248836595777</v>
      </c>
    </row>
    <row r="5" spans="1:36" s="65" customFormat="1" x14ac:dyDescent="0.3">
      <c r="A5" s="66" t="str">
        <f t="shared" si="14"/>
        <v>NB80X3.2</v>
      </c>
      <c r="B5" s="86" t="b">
        <v>1</v>
      </c>
      <c r="C5" s="55">
        <v>80</v>
      </c>
      <c r="D5" s="56">
        <v>88.9</v>
      </c>
      <c r="E5" s="55">
        <v>0</v>
      </c>
      <c r="F5" s="57">
        <v>3.2</v>
      </c>
      <c r="G5" s="67">
        <f t="shared" si="15"/>
        <v>8.6155036932046567</v>
      </c>
      <c r="H5" s="68">
        <f t="shared" si="16"/>
        <v>6.7631703991656558</v>
      </c>
      <c r="I5" s="68">
        <f t="shared" si="17"/>
        <v>79.205879346903856</v>
      </c>
      <c r="J5" s="68">
        <f t="shared" si="18"/>
        <v>79.205879346903856</v>
      </c>
      <c r="K5" s="68">
        <f t="shared" si="0"/>
        <v>3.0320640659458369</v>
      </c>
      <c r="L5" s="68">
        <f t="shared" si="19"/>
        <v>3.0320640659458369</v>
      </c>
      <c r="M5" s="68">
        <f t="shared" si="1"/>
        <v>17.819095466120103</v>
      </c>
      <c r="N5" s="68">
        <f t="shared" si="20"/>
        <v>17.819095466120103</v>
      </c>
      <c r="O5" s="68">
        <f t="shared" si="21"/>
        <v>23.513290666666698</v>
      </c>
      <c r="P5" s="68">
        <f t="shared" si="22"/>
        <v>23.513290666666698</v>
      </c>
      <c r="Q5" s="68">
        <f t="shared" si="23"/>
        <v>158.41175869380771</v>
      </c>
      <c r="R5" s="68">
        <f t="shared" si="24"/>
        <v>35.638190932240207</v>
      </c>
      <c r="S5" s="68">
        <f t="shared" si="25"/>
        <v>27.928758690413265</v>
      </c>
      <c r="T5" s="69">
        <f t="shared" si="26"/>
        <v>0.63661977236758138</v>
      </c>
      <c r="U5" s="70" t="s">
        <v>35</v>
      </c>
      <c r="V5" s="71">
        <f>VLOOKUP($U5,GRADE!$B$5:$E$36,IF($F5&lt;=20,2,IF($F5&lt;=40,3,4)),FALSE)</f>
        <v>350</v>
      </c>
      <c r="W5" s="71">
        <f>VLOOKUP($U5,GRADE!$B$5:$F$36,5,FALSE)</f>
        <v>490</v>
      </c>
      <c r="X5" s="71">
        <f t="shared" si="2"/>
        <v>1</v>
      </c>
      <c r="Y5" s="67">
        <f t="shared" si="3"/>
        <v>274.12966296560268</v>
      </c>
      <c r="Z5" s="67">
        <f t="shared" si="4"/>
        <v>6.803654632518584</v>
      </c>
      <c r="AA5" s="67">
        <f t="shared" si="5"/>
        <v>6.803654632518584</v>
      </c>
      <c r="AB5" s="67">
        <f t="shared" si="6"/>
        <v>100.75706952344925</v>
      </c>
      <c r="AC5" s="72">
        <f t="shared" si="7"/>
        <v>100.75706952344925</v>
      </c>
      <c r="AD5" s="73">
        <v>40</v>
      </c>
      <c r="AE5" s="71">
        <f t="shared" si="8"/>
        <v>1</v>
      </c>
      <c r="AF5" s="67">
        <f t="shared" si="9"/>
        <v>271.38836633594667</v>
      </c>
      <c r="AG5" s="67">
        <f t="shared" si="10"/>
        <v>8.7669581615625098</v>
      </c>
      <c r="AH5" s="67">
        <f t="shared" si="11"/>
        <v>8.7669581615625098</v>
      </c>
      <c r="AI5" s="67">
        <f t="shared" si="12"/>
        <v>81.416509900784007</v>
      </c>
      <c r="AJ5" s="72">
        <f t="shared" si="13"/>
        <v>81.416509900784007</v>
      </c>
    </row>
    <row r="6" spans="1:36" s="65" customFormat="1" x14ac:dyDescent="0.3">
      <c r="A6" s="66" t="str">
        <f t="shared" si="14"/>
        <v>NB100X3.6</v>
      </c>
      <c r="B6" s="86" t="b">
        <v>1</v>
      </c>
      <c r="C6" s="55">
        <v>100</v>
      </c>
      <c r="D6" s="56">
        <v>114.3</v>
      </c>
      <c r="E6" s="55">
        <v>0</v>
      </c>
      <c r="F6" s="57">
        <v>3.6</v>
      </c>
      <c r="G6" s="67">
        <f t="shared" si="15"/>
        <v>12.519875043086058</v>
      </c>
      <c r="H6" s="68">
        <f t="shared" si="16"/>
        <v>9.8281019088225552</v>
      </c>
      <c r="I6" s="68">
        <f t="shared" si="17"/>
        <v>191.98367637163253</v>
      </c>
      <c r="J6" s="68">
        <f t="shared" si="18"/>
        <v>191.98367637163253</v>
      </c>
      <c r="K6" s="68">
        <f t="shared" si="0"/>
        <v>3.915905067797226</v>
      </c>
      <c r="L6" s="68">
        <f t="shared" si="19"/>
        <v>3.915905067797226</v>
      </c>
      <c r="M6" s="68">
        <f t="shared" si="1"/>
        <v>33.592944247004816</v>
      </c>
      <c r="N6" s="68">
        <f t="shared" si="20"/>
        <v>33.592944247004816</v>
      </c>
      <c r="O6" s="68">
        <f t="shared" si="21"/>
        <v>44.131716000000054</v>
      </c>
      <c r="P6" s="68">
        <f t="shared" si="22"/>
        <v>44.131716000000054</v>
      </c>
      <c r="Q6" s="68">
        <f t="shared" si="23"/>
        <v>383.96735274326505</v>
      </c>
      <c r="R6" s="68">
        <f t="shared" si="24"/>
        <v>67.185888494009632</v>
      </c>
      <c r="S6" s="68">
        <f t="shared" si="25"/>
        <v>35.908404030531337</v>
      </c>
      <c r="T6" s="69">
        <f t="shared" si="26"/>
        <v>0.63661977236758138</v>
      </c>
      <c r="U6" s="70" t="s">
        <v>35</v>
      </c>
      <c r="V6" s="71">
        <f>VLOOKUP($U6,GRADE!$B$5:$E$36,IF($F6&lt;=20,2,IF($F6&lt;=40,3,4)),FALSE)</f>
        <v>350</v>
      </c>
      <c r="W6" s="71">
        <f>VLOOKUP($U6,GRADE!$B$5:$F$36,5,FALSE)</f>
        <v>490</v>
      </c>
      <c r="X6" s="71">
        <f t="shared" si="2"/>
        <v>2</v>
      </c>
      <c r="Y6" s="67">
        <f t="shared" si="3"/>
        <v>398.35966046182909</v>
      </c>
      <c r="Z6" s="67">
        <f t="shared" si="4"/>
        <v>12.826396894310927</v>
      </c>
      <c r="AA6" s="67">
        <f t="shared" si="5"/>
        <v>12.826396894310927</v>
      </c>
      <c r="AB6" s="67">
        <f t="shared" si="6"/>
        <v>146.41812772201359</v>
      </c>
      <c r="AC6" s="72">
        <f t="shared" si="7"/>
        <v>146.41812772201359</v>
      </c>
      <c r="AD6" s="73">
        <v>40</v>
      </c>
      <c r="AE6" s="71">
        <f t="shared" si="8"/>
        <v>1</v>
      </c>
      <c r="AF6" s="67">
        <f t="shared" si="9"/>
        <v>394.3760638572108</v>
      </c>
      <c r="AG6" s="67">
        <f t="shared" si="10"/>
        <v>16.824380397976217</v>
      </c>
      <c r="AH6" s="67">
        <f t="shared" si="11"/>
        <v>16.824380397976217</v>
      </c>
      <c r="AI6" s="67">
        <f t="shared" si="12"/>
        <v>118.31281915716325</v>
      </c>
      <c r="AJ6" s="72">
        <f t="shared" si="13"/>
        <v>118.31281915716325</v>
      </c>
    </row>
    <row r="7" spans="1:36" s="65" customFormat="1" x14ac:dyDescent="0.3">
      <c r="A7" s="66" t="str">
        <f t="shared" si="14"/>
        <v>NB125X4.5</v>
      </c>
      <c r="B7" s="86" t="b">
        <v>1</v>
      </c>
      <c r="C7" s="55">
        <v>125</v>
      </c>
      <c r="D7" s="56">
        <v>139.69999999999999</v>
      </c>
      <c r="E7" s="55">
        <v>0</v>
      </c>
      <c r="F7" s="57">
        <v>4.5</v>
      </c>
      <c r="G7" s="67">
        <f t="shared" si="15"/>
        <v>19.113449704440292</v>
      </c>
      <c r="H7" s="68">
        <f t="shared" si="16"/>
        <v>15.00405801798563</v>
      </c>
      <c r="I7" s="68">
        <f t="shared" si="17"/>
        <v>437.20319880245887</v>
      </c>
      <c r="J7" s="68">
        <f t="shared" si="18"/>
        <v>437.20319880245887</v>
      </c>
      <c r="K7" s="68">
        <f t="shared" si="0"/>
        <v>4.7826888357910127</v>
      </c>
      <c r="L7" s="68">
        <f t="shared" si="19"/>
        <v>4.7826888357910127</v>
      </c>
      <c r="M7" s="68">
        <f t="shared" si="1"/>
        <v>62.59172495382375</v>
      </c>
      <c r="N7" s="68">
        <f t="shared" si="20"/>
        <v>62.59172495382375</v>
      </c>
      <c r="O7" s="68">
        <f t="shared" si="21"/>
        <v>82.286054999999934</v>
      </c>
      <c r="P7" s="68">
        <f t="shared" si="22"/>
        <v>82.286054999999934</v>
      </c>
      <c r="Q7" s="68">
        <f t="shared" si="23"/>
        <v>874.40639760491774</v>
      </c>
      <c r="R7" s="68">
        <f t="shared" si="24"/>
        <v>125.1834499076475</v>
      </c>
      <c r="S7" s="68">
        <f t="shared" si="25"/>
        <v>43.888049370649405</v>
      </c>
      <c r="T7" s="69">
        <f t="shared" si="26"/>
        <v>0.63661977236758138</v>
      </c>
      <c r="U7" s="70" t="s">
        <v>35</v>
      </c>
      <c r="V7" s="71">
        <f>VLOOKUP($U7,GRADE!$B$5:$E$36,IF($F7&lt;=20,2,IF($F7&lt;=40,3,4)),FALSE)</f>
        <v>350</v>
      </c>
      <c r="W7" s="71">
        <f>VLOOKUP($U7,GRADE!$B$5:$F$36,5,FALSE)</f>
        <v>490</v>
      </c>
      <c r="X7" s="71">
        <f t="shared" si="2"/>
        <v>2</v>
      </c>
      <c r="Y7" s="67">
        <f t="shared" si="3"/>
        <v>608.1552178685547</v>
      </c>
      <c r="Z7" s="67">
        <f t="shared" si="4"/>
        <v>23.8986586187327</v>
      </c>
      <c r="AA7" s="67">
        <f t="shared" si="5"/>
        <v>23.8986586187327</v>
      </c>
      <c r="AB7" s="67">
        <f t="shared" si="6"/>
        <v>223.52902967497971</v>
      </c>
      <c r="AC7" s="72">
        <f t="shared" si="7"/>
        <v>223.52902967497971</v>
      </c>
      <c r="AD7" s="73">
        <v>40</v>
      </c>
      <c r="AE7" s="71">
        <f t="shared" si="8"/>
        <v>1</v>
      </c>
      <c r="AF7" s="67">
        <f t="shared" si="9"/>
        <v>602.07366568986924</v>
      </c>
      <c r="AG7" s="67">
        <f t="shared" si="10"/>
        <v>30.094024828961476</v>
      </c>
      <c r="AH7" s="67">
        <f t="shared" si="11"/>
        <v>30.094024828961476</v>
      </c>
      <c r="AI7" s="67">
        <f t="shared" si="12"/>
        <v>180.62209970696077</v>
      </c>
      <c r="AJ7" s="72">
        <f t="shared" si="13"/>
        <v>180.62209970696077</v>
      </c>
    </row>
    <row r="8" spans="1:36" s="65" customFormat="1" x14ac:dyDescent="0.3">
      <c r="A8" s="66" t="str">
        <f t="shared" si="14"/>
        <v>NB150X4.5</v>
      </c>
      <c r="B8" s="86" t="b">
        <v>1</v>
      </c>
      <c r="C8" s="55">
        <v>150</v>
      </c>
      <c r="D8" s="56">
        <v>165.1</v>
      </c>
      <c r="E8" s="55">
        <v>0</v>
      </c>
      <c r="F8" s="57">
        <v>4.5</v>
      </c>
      <c r="G8" s="67">
        <f t="shared" si="15"/>
        <v>22.704290107493431</v>
      </c>
      <c r="H8" s="68">
        <f t="shared" si="16"/>
        <v>17.822867734382342</v>
      </c>
      <c r="I8" s="68">
        <f t="shared" si="17"/>
        <v>732.57123233948244</v>
      </c>
      <c r="J8" s="68">
        <f t="shared" si="18"/>
        <v>732.57123233948244</v>
      </c>
      <c r="K8" s="68">
        <f t="shared" si="0"/>
        <v>5.6802959870063106</v>
      </c>
      <c r="L8" s="68">
        <f t="shared" si="19"/>
        <v>5.6802959870063106</v>
      </c>
      <c r="M8" s="68">
        <f t="shared" si="1"/>
        <v>88.742729538398834</v>
      </c>
      <c r="N8" s="68">
        <f t="shared" si="20"/>
        <v>88.742729538398834</v>
      </c>
      <c r="O8" s="68">
        <f t="shared" si="21"/>
        <v>116.09599499999995</v>
      </c>
      <c r="P8" s="68">
        <f t="shared" si="22"/>
        <v>116.09599499999995</v>
      </c>
      <c r="Q8" s="68">
        <f t="shared" si="23"/>
        <v>1465.1424646789649</v>
      </c>
      <c r="R8" s="68">
        <f t="shared" si="24"/>
        <v>177.48545907679767</v>
      </c>
      <c r="S8" s="68">
        <f t="shared" si="25"/>
        <v>51.867694710767481</v>
      </c>
      <c r="T8" s="69">
        <f t="shared" si="26"/>
        <v>0.63661977236758138</v>
      </c>
      <c r="U8" s="70" t="s">
        <v>35</v>
      </c>
      <c r="V8" s="71">
        <f>VLOOKUP($U8,GRADE!$B$5:$E$36,IF($F8&lt;=20,2,IF($F8&lt;=40,3,4)),FALSE)</f>
        <v>350</v>
      </c>
      <c r="W8" s="71">
        <f>VLOOKUP($U8,GRADE!$B$5:$F$36,5,FALSE)</f>
        <v>490</v>
      </c>
      <c r="X8" s="71">
        <f t="shared" si="2"/>
        <v>2</v>
      </c>
      <c r="Y8" s="67">
        <f t="shared" si="3"/>
        <v>722.40923069297264</v>
      </c>
      <c r="Z8" s="67">
        <f t="shared" si="4"/>
        <v>33.883587641934099</v>
      </c>
      <c r="AA8" s="67">
        <f t="shared" si="5"/>
        <v>33.883587641934099</v>
      </c>
      <c r="AB8" s="67">
        <f t="shared" si="6"/>
        <v>265.52338880030885</v>
      </c>
      <c r="AC8" s="72">
        <f t="shared" si="7"/>
        <v>265.52338880030885</v>
      </c>
      <c r="AD8" s="73">
        <v>40</v>
      </c>
      <c r="AE8" s="71">
        <f t="shared" si="8"/>
        <v>1</v>
      </c>
      <c r="AF8" s="67">
        <f t="shared" si="9"/>
        <v>715.18513838604315</v>
      </c>
      <c r="AG8" s="67">
        <f t="shared" si="10"/>
        <v>42.027120659109059</v>
      </c>
      <c r="AH8" s="67">
        <f t="shared" si="11"/>
        <v>42.027120659109059</v>
      </c>
      <c r="AI8" s="67">
        <f t="shared" si="12"/>
        <v>214.55554151581291</v>
      </c>
      <c r="AJ8" s="72">
        <f t="shared" si="13"/>
        <v>214.55554151581291</v>
      </c>
    </row>
    <row r="9" spans="1:36" s="65" customFormat="1" x14ac:dyDescent="0.3">
      <c r="A9" s="66" t="str">
        <f t="shared" si="14"/>
        <v>NB150X5.9</v>
      </c>
      <c r="B9" s="86" t="b">
        <v>1</v>
      </c>
      <c r="C9" s="55">
        <v>150</v>
      </c>
      <c r="D9" s="56">
        <v>165.1</v>
      </c>
      <c r="E9" s="55">
        <v>0</v>
      </c>
      <c r="F9" s="57">
        <v>5.9</v>
      </c>
      <c r="G9" s="67">
        <f t="shared" si="15"/>
        <v>29.508351476638232</v>
      </c>
      <c r="H9" s="68">
        <f t="shared" si="16"/>
        <v>23.164055909161014</v>
      </c>
      <c r="I9" s="68">
        <f t="shared" si="17"/>
        <v>936.1321636047071</v>
      </c>
      <c r="J9" s="68">
        <f t="shared" si="18"/>
        <v>936.1321636047071</v>
      </c>
      <c r="K9" s="68">
        <f t="shared" si="0"/>
        <v>5.6324339765327016</v>
      </c>
      <c r="L9" s="68">
        <f t="shared" si="19"/>
        <v>5.6324339765327016</v>
      </c>
      <c r="M9" s="68">
        <f t="shared" si="1"/>
        <v>113.40183689941941</v>
      </c>
      <c r="N9" s="68">
        <f t="shared" si="20"/>
        <v>113.40183689941941</v>
      </c>
      <c r="O9" s="68">
        <f t="shared" si="21"/>
        <v>149.60183566666674</v>
      </c>
      <c r="P9" s="68">
        <f t="shared" si="22"/>
        <v>149.60183566666674</v>
      </c>
      <c r="Q9" s="68">
        <f t="shared" si="23"/>
        <v>1872.2643272094142</v>
      </c>
      <c r="R9" s="68">
        <f t="shared" si="24"/>
        <v>226.80367379883882</v>
      </c>
      <c r="S9" s="68">
        <f t="shared" si="25"/>
        <v>51.867694710767481</v>
      </c>
      <c r="T9" s="69">
        <f t="shared" si="26"/>
        <v>0.63661977236758138</v>
      </c>
      <c r="U9" s="70" t="s">
        <v>35</v>
      </c>
      <c r="V9" s="71">
        <f>VLOOKUP($U9,GRADE!$B$5:$E$36,IF($F9&lt;=20,2,IF($F9&lt;=40,3,4)),FALSE)</f>
        <v>350</v>
      </c>
      <c r="W9" s="71">
        <f>VLOOKUP($U9,GRADE!$B$5:$F$36,5,FALSE)</f>
        <v>490</v>
      </c>
      <c r="X9" s="71">
        <f t="shared" si="2"/>
        <v>1</v>
      </c>
      <c r="Y9" s="67">
        <f t="shared" si="3"/>
        <v>938.90209243848903</v>
      </c>
      <c r="Z9" s="67">
        <f t="shared" si="4"/>
        <v>43.298883179778315</v>
      </c>
      <c r="AA9" s="67">
        <f t="shared" si="5"/>
        <v>43.298883179778315</v>
      </c>
      <c r="AB9" s="67">
        <f t="shared" si="6"/>
        <v>345.09590235554776</v>
      </c>
      <c r="AC9" s="72">
        <f t="shared" si="7"/>
        <v>345.09590235554776</v>
      </c>
      <c r="AD9" s="73">
        <v>40</v>
      </c>
      <c r="AE9" s="71">
        <f t="shared" si="8"/>
        <v>1</v>
      </c>
      <c r="AF9" s="67">
        <f t="shared" si="9"/>
        <v>929.51307151410435</v>
      </c>
      <c r="AG9" s="67">
        <f t="shared" si="10"/>
        <v>51.615645211433829</v>
      </c>
      <c r="AH9" s="67">
        <f t="shared" si="11"/>
        <v>51.615645211433829</v>
      </c>
      <c r="AI9" s="67">
        <f t="shared" si="12"/>
        <v>278.85392145423134</v>
      </c>
      <c r="AJ9" s="72">
        <f t="shared" si="13"/>
        <v>278.85392145423134</v>
      </c>
    </row>
    <row r="10" spans="1:36" s="65" customFormat="1" x14ac:dyDescent="0.3">
      <c r="A10" s="66" t="str">
        <f t="shared" si="14"/>
        <v>NB200X5.9</v>
      </c>
      <c r="B10" s="86" t="b">
        <v>1</v>
      </c>
      <c r="C10" s="55">
        <v>200</v>
      </c>
      <c r="D10" s="56">
        <v>219.1</v>
      </c>
      <c r="E10" s="55">
        <v>0</v>
      </c>
      <c r="F10" s="57">
        <v>5.9</v>
      </c>
      <c r="G10" s="67">
        <f t="shared" si="15"/>
        <v>39.517465670975319</v>
      </c>
      <c r="H10" s="68">
        <f t="shared" si="16"/>
        <v>31.021210551715626</v>
      </c>
      <c r="I10" s="68">
        <f t="shared" si="17"/>
        <v>2247.0149647253497</v>
      </c>
      <c r="J10" s="68">
        <f t="shared" si="18"/>
        <v>2247.0149647253497</v>
      </c>
      <c r="K10" s="68">
        <f t="shared" si="0"/>
        <v>7.5406440374811483</v>
      </c>
      <c r="L10" s="68">
        <f t="shared" si="19"/>
        <v>7.5406440374811483</v>
      </c>
      <c r="M10" s="68">
        <f t="shared" si="1"/>
        <v>205.11318710409401</v>
      </c>
      <c r="N10" s="68">
        <f t="shared" si="20"/>
        <v>205.11318710409401</v>
      </c>
      <c r="O10" s="68">
        <f t="shared" si="21"/>
        <v>268.24847566666705</v>
      </c>
      <c r="P10" s="68">
        <f t="shared" si="22"/>
        <v>268.24847566666705</v>
      </c>
      <c r="Q10" s="68">
        <f t="shared" si="23"/>
        <v>4494.0299294506995</v>
      </c>
      <c r="R10" s="68">
        <f t="shared" si="24"/>
        <v>410.22637420818802</v>
      </c>
      <c r="S10" s="68">
        <f t="shared" si="25"/>
        <v>68.83229504015236</v>
      </c>
      <c r="T10" s="69">
        <f t="shared" si="26"/>
        <v>0.63661977236758138</v>
      </c>
      <c r="U10" s="70" t="s">
        <v>35</v>
      </c>
      <c r="V10" s="71">
        <f>VLOOKUP($U10,GRADE!$B$5:$E$36,IF($F10&lt;=20,2,IF($F10&lt;=40,3,4)),FALSE)</f>
        <v>350</v>
      </c>
      <c r="W10" s="71">
        <f>VLOOKUP($U10,GRADE!$B$5:$F$36,5,FALSE)</f>
        <v>490</v>
      </c>
      <c r="X10" s="71">
        <f t="shared" si="2"/>
        <v>2</v>
      </c>
      <c r="Y10" s="67">
        <f t="shared" si="3"/>
        <v>1257.373907712851</v>
      </c>
      <c r="Z10" s="67">
        <f t="shared" si="4"/>
        <v>78.315944167017705</v>
      </c>
      <c r="AA10" s="67">
        <f t="shared" si="5"/>
        <v>78.315944167017705</v>
      </c>
      <c r="AB10" s="67">
        <f t="shared" si="6"/>
        <v>462.15104511433901</v>
      </c>
      <c r="AC10" s="72">
        <f t="shared" si="7"/>
        <v>462.15104511433901</v>
      </c>
      <c r="AD10" s="73">
        <v>40</v>
      </c>
      <c r="AE10" s="71">
        <f t="shared" si="8"/>
        <v>1</v>
      </c>
      <c r="AF10" s="67">
        <f t="shared" si="9"/>
        <v>1244.8001686357225</v>
      </c>
      <c r="AG10" s="67">
        <f t="shared" si="10"/>
        <v>91.73340777092487</v>
      </c>
      <c r="AH10" s="67">
        <f t="shared" si="11"/>
        <v>91.73340777092487</v>
      </c>
      <c r="AI10" s="67">
        <f t="shared" si="12"/>
        <v>373.44005059071679</v>
      </c>
      <c r="AJ10" s="72">
        <f t="shared" si="13"/>
        <v>373.44005059071679</v>
      </c>
    </row>
    <row r="11" spans="1:36" s="65" customFormat="1" x14ac:dyDescent="0.3">
      <c r="A11" s="66" t="str">
        <f t="shared" si="14"/>
        <v>NB200X8</v>
      </c>
      <c r="B11" s="86" t="b">
        <v>1</v>
      </c>
      <c r="C11" s="55">
        <v>200</v>
      </c>
      <c r="D11" s="56">
        <v>219.1</v>
      </c>
      <c r="E11" s="55">
        <v>0</v>
      </c>
      <c r="F11" s="57">
        <v>8</v>
      </c>
      <c r="G11" s="67">
        <f t="shared" si="15"/>
        <v>53.055216733824402</v>
      </c>
      <c r="H11" s="68">
        <f t="shared" si="16"/>
        <v>41.648345136052157</v>
      </c>
      <c r="I11" s="68">
        <f t="shared" si="17"/>
        <v>2959.63287346987</v>
      </c>
      <c r="J11" s="68">
        <f t="shared" si="18"/>
        <v>2959.63287346987</v>
      </c>
      <c r="K11" s="68">
        <f t="shared" si="0"/>
        <v>7.468869559712501</v>
      </c>
      <c r="L11" s="68">
        <f t="shared" si="19"/>
        <v>7.468869559712501</v>
      </c>
      <c r="M11" s="68">
        <f t="shared" si="1"/>
        <v>270.16274518209673</v>
      </c>
      <c r="N11" s="68">
        <f t="shared" si="20"/>
        <v>270.16274518209673</v>
      </c>
      <c r="O11" s="68">
        <f t="shared" si="21"/>
        <v>356.67634666666652</v>
      </c>
      <c r="P11" s="68">
        <f t="shared" si="22"/>
        <v>356.67634666666652</v>
      </c>
      <c r="Q11" s="68">
        <f t="shared" si="23"/>
        <v>5919.26574693974</v>
      </c>
      <c r="R11" s="68">
        <f t="shared" si="24"/>
        <v>540.32549036419346</v>
      </c>
      <c r="S11" s="68">
        <f t="shared" si="25"/>
        <v>68.83229504015236</v>
      </c>
      <c r="T11" s="69">
        <f t="shared" si="26"/>
        <v>0.63661977236758127</v>
      </c>
      <c r="U11" s="70" t="s">
        <v>35</v>
      </c>
      <c r="V11" s="71">
        <f>VLOOKUP($U11,GRADE!$B$5:$E$36,IF($F11&lt;=20,2,IF($F11&lt;=40,3,4)),FALSE)</f>
        <v>350</v>
      </c>
      <c r="W11" s="71">
        <f>VLOOKUP($U11,GRADE!$B$5:$F$36,5,FALSE)</f>
        <v>490</v>
      </c>
      <c r="X11" s="71">
        <f t="shared" si="2"/>
        <v>1</v>
      </c>
      <c r="Y11" s="67">
        <f t="shared" si="3"/>
        <v>1688.1205324398672</v>
      </c>
      <c r="Z11" s="67">
        <f t="shared" si="4"/>
        <v>103.15304816043691</v>
      </c>
      <c r="AA11" s="67">
        <f t="shared" si="5"/>
        <v>103.15304816043691</v>
      </c>
      <c r="AB11" s="67">
        <f t="shared" si="6"/>
        <v>620.4730856592796</v>
      </c>
      <c r="AC11" s="72">
        <f t="shared" si="7"/>
        <v>620.4730856592796</v>
      </c>
      <c r="AD11" s="73">
        <v>40</v>
      </c>
      <c r="AE11" s="71">
        <f t="shared" si="8"/>
        <v>1</v>
      </c>
      <c r="AF11" s="67">
        <f t="shared" si="9"/>
        <v>1671.2393271154685</v>
      </c>
      <c r="AG11" s="67">
        <f t="shared" si="10"/>
        <v>115.32649472070609</v>
      </c>
      <c r="AH11" s="67">
        <f t="shared" si="11"/>
        <v>115.32649472070609</v>
      </c>
      <c r="AI11" s="67">
        <f t="shared" si="12"/>
        <v>501.37179813464058</v>
      </c>
      <c r="AJ11" s="72">
        <f t="shared" si="13"/>
        <v>501.37179813464058</v>
      </c>
    </row>
    <row r="12" spans="1:36" s="65" customFormat="1" x14ac:dyDescent="0.3">
      <c r="A12" s="66" t="str">
        <f t="shared" si="14"/>
        <v>NB250X8</v>
      </c>
      <c r="B12" s="86" t="b">
        <v>1</v>
      </c>
      <c r="C12" s="55">
        <v>250</v>
      </c>
      <c r="D12" s="56">
        <v>273</v>
      </c>
      <c r="E12" s="55">
        <v>0</v>
      </c>
      <c r="F12" s="57">
        <v>8</v>
      </c>
      <c r="G12" s="67">
        <f t="shared" si="15"/>
        <v>66.601764256103621</v>
      </c>
      <c r="H12" s="68">
        <f t="shared" si="16"/>
        <v>52.282384941041343</v>
      </c>
      <c r="I12" s="68">
        <f t="shared" si="17"/>
        <v>5851.7142597465836</v>
      </c>
      <c r="J12" s="68">
        <f t="shared" si="18"/>
        <v>5851.7142597465836</v>
      </c>
      <c r="K12" s="68">
        <f t="shared" si="0"/>
        <v>9.3734332024077496</v>
      </c>
      <c r="L12" s="68">
        <f t="shared" si="19"/>
        <v>9.3734332024077496</v>
      </c>
      <c r="M12" s="68">
        <f t="shared" si="1"/>
        <v>428.69701536605004</v>
      </c>
      <c r="N12" s="68">
        <f t="shared" si="20"/>
        <v>428.69701536605004</v>
      </c>
      <c r="O12" s="68">
        <f t="shared" si="21"/>
        <v>561.9706666666666</v>
      </c>
      <c r="P12" s="68">
        <f t="shared" si="22"/>
        <v>561.9706666666666</v>
      </c>
      <c r="Q12" s="68">
        <f t="shared" si="23"/>
        <v>11703.428519493167</v>
      </c>
      <c r="R12" s="68">
        <f t="shared" si="24"/>
        <v>857.39403073210008</v>
      </c>
      <c r="S12" s="68">
        <f t="shared" si="25"/>
        <v>85.765479443001354</v>
      </c>
      <c r="T12" s="69">
        <f t="shared" si="26"/>
        <v>0.63661977236758138</v>
      </c>
      <c r="U12" s="70" t="s">
        <v>35</v>
      </c>
      <c r="V12" s="71">
        <f>VLOOKUP($U12,GRADE!$B$5:$E$36,IF($F12&lt;=20,2,IF($F12&lt;=40,3,4)),FALSE)</f>
        <v>350</v>
      </c>
      <c r="W12" s="71">
        <f>VLOOKUP($U12,GRADE!$B$5:$F$36,5,FALSE)</f>
        <v>490</v>
      </c>
      <c r="X12" s="71">
        <f t="shared" si="2"/>
        <v>2</v>
      </c>
      <c r="Y12" s="67">
        <f t="shared" si="3"/>
        <v>2119.1470445123878</v>
      </c>
      <c r="Z12" s="67">
        <f t="shared" si="4"/>
        <v>163.68431495794636</v>
      </c>
      <c r="AA12" s="67">
        <f t="shared" si="5"/>
        <v>163.68431495794636</v>
      </c>
      <c r="AB12" s="67">
        <f t="shared" si="6"/>
        <v>778.89799952491342</v>
      </c>
      <c r="AC12" s="72">
        <f t="shared" si="7"/>
        <v>778.89799952491342</v>
      </c>
      <c r="AD12" s="73">
        <v>40</v>
      </c>
      <c r="AE12" s="71">
        <f t="shared" si="8"/>
        <v>1</v>
      </c>
      <c r="AF12" s="67">
        <f t="shared" si="9"/>
        <v>2097.9555740672645</v>
      </c>
      <c r="AG12" s="67">
        <f t="shared" si="10"/>
        <v>183.41021933978834</v>
      </c>
      <c r="AH12" s="67">
        <f t="shared" si="11"/>
        <v>183.41021933978834</v>
      </c>
      <c r="AI12" s="67">
        <f t="shared" si="12"/>
        <v>629.38667222017921</v>
      </c>
      <c r="AJ12" s="72">
        <f t="shared" si="13"/>
        <v>629.38667222017921</v>
      </c>
    </row>
    <row r="13" spans="1:36" s="65" customFormat="1" x14ac:dyDescent="0.3">
      <c r="A13" s="66" t="str">
        <f t="shared" si="14"/>
        <v>NB300X10</v>
      </c>
      <c r="B13" s="86" t="b">
        <v>1</v>
      </c>
      <c r="C13" s="55">
        <v>300</v>
      </c>
      <c r="D13" s="56">
        <v>323.89999999999998</v>
      </c>
      <c r="E13" s="55">
        <v>0</v>
      </c>
      <c r="F13" s="57">
        <v>10</v>
      </c>
      <c r="G13" s="67">
        <f t="shared" si="15"/>
        <v>98.614593396183608</v>
      </c>
      <c r="H13" s="68">
        <f t="shared" si="16"/>
        <v>77.41245581600414</v>
      </c>
      <c r="I13" s="68">
        <f t="shared" si="17"/>
        <v>12158.342374387992</v>
      </c>
      <c r="J13" s="68">
        <f t="shared" si="18"/>
        <v>12158.342374387992</v>
      </c>
      <c r="K13" s="68">
        <f t="shared" si="0"/>
        <v>11.1036711271543</v>
      </c>
      <c r="L13" s="68">
        <f t="shared" si="19"/>
        <v>11.1036711271543</v>
      </c>
      <c r="M13" s="68">
        <f t="shared" si="1"/>
        <v>750.74667331818409</v>
      </c>
      <c r="N13" s="68">
        <f t="shared" si="20"/>
        <v>750.74667331818409</v>
      </c>
      <c r="O13" s="68">
        <f t="shared" si="21"/>
        <v>985.665433333333</v>
      </c>
      <c r="P13" s="68">
        <f t="shared" si="22"/>
        <v>985.665433333333</v>
      </c>
      <c r="Q13" s="68">
        <f t="shared" si="23"/>
        <v>24316.684748775984</v>
      </c>
      <c r="R13" s="68">
        <f t="shared" si="24"/>
        <v>1501.4933466363682</v>
      </c>
      <c r="S13" s="68">
        <f t="shared" si="25"/>
        <v>101.75618604977339</v>
      </c>
      <c r="T13" s="69">
        <f t="shared" si="26"/>
        <v>0.63661977236758138</v>
      </c>
      <c r="U13" s="70" t="s">
        <v>35</v>
      </c>
      <c r="V13" s="71">
        <f>VLOOKUP($U13,GRADE!$B$5:$E$36,IF($F13&lt;=20,2,IF($F13&lt;=40,3,4)),FALSE)</f>
        <v>350</v>
      </c>
      <c r="W13" s="71">
        <f>VLOOKUP($U13,GRADE!$B$5:$F$36,5,FALSE)</f>
        <v>490</v>
      </c>
      <c r="X13" s="71">
        <f t="shared" si="2"/>
        <v>2</v>
      </c>
      <c r="Y13" s="67">
        <f t="shared" si="3"/>
        <v>3137.7370626058419</v>
      </c>
      <c r="Z13" s="67">
        <f t="shared" si="4"/>
        <v>286.64872981239756</v>
      </c>
      <c r="AA13" s="67">
        <f t="shared" si="5"/>
        <v>286.64872981239756</v>
      </c>
      <c r="AB13" s="67">
        <f t="shared" si="6"/>
        <v>1153.2834059003314</v>
      </c>
      <c r="AC13" s="72">
        <f t="shared" si="7"/>
        <v>1153.2834059003314</v>
      </c>
      <c r="AD13" s="73">
        <v>40</v>
      </c>
      <c r="AE13" s="71">
        <f t="shared" si="8"/>
        <v>1</v>
      </c>
      <c r="AF13" s="67">
        <f t="shared" si="9"/>
        <v>3106.3596919797837</v>
      </c>
      <c r="AG13" s="67">
        <f t="shared" si="10"/>
        <v>314.38014898381539</v>
      </c>
      <c r="AH13" s="67">
        <f t="shared" si="11"/>
        <v>314.38014898381539</v>
      </c>
      <c r="AI13" s="67">
        <f t="shared" si="12"/>
        <v>931.90790759393519</v>
      </c>
      <c r="AJ13" s="72">
        <f t="shared" si="13"/>
        <v>931.90790759393519</v>
      </c>
    </row>
    <row r="14" spans="1:36" s="65" customFormat="1" x14ac:dyDescent="0.3">
      <c r="A14" s="66" t="str">
        <f t="shared" si="14"/>
        <v>NB350X10</v>
      </c>
      <c r="B14" s="86" t="b">
        <v>1</v>
      </c>
      <c r="C14" s="55">
        <v>350</v>
      </c>
      <c r="D14" s="56">
        <v>355.6</v>
      </c>
      <c r="E14" s="55">
        <v>0</v>
      </c>
      <c r="F14" s="57">
        <v>10</v>
      </c>
      <c r="G14" s="67">
        <f t="shared" si="15"/>
        <v>108.57344210806325</v>
      </c>
      <c r="H14" s="68">
        <f t="shared" si="16"/>
        <v>85.230152054829645</v>
      </c>
      <c r="I14" s="68">
        <f t="shared" si="17"/>
        <v>16223.499728243667</v>
      </c>
      <c r="J14" s="68">
        <f t="shared" si="18"/>
        <v>16223.499728243667</v>
      </c>
      <c r="K14" s="68">
        <f t="shared" si="0"/>
        <v>12.223919175125465</v>
      </c>
      <c r="L14" s="68">
        <f t="shared" si="19"/>
        <v>12.223919175125465</v>
      </c>
      <c r="M14" s="68">
        <f t="shared" si="1"/>
        <v>912.45780248839515</v>
      </c>
      <c r="N14" s="68">
        <f t="shared" si="20"/>
        <v>912.45780248839515</v>
      </c>
      <c r="O14" s="68">
        <f t="shared" si="21"/>
        <v>1194.7269333333336</v>
      </c>
      <c r="P14" s="68">
        <f t="shared" si="22"/>
        <v>1194.7269333333336</v>
      </c>
      <c r="Q14" s="68">
        <f t="shared" si="23"/>
        <v>32446.999456487334</v>
      </c>
      <c r="R14" s="68">
        <f t="shared" si="24"/>
        <v>1824.9156049767903</v>
      </c>
      <c r="S14" s="68">
        <f t="shared" si="25"/>
        <v>111.71503476165306</v>
      </c>
      <c r="T14" s="69">
        <f t="shared" si="26"/>
        <v>0.63661977236758138</v>
      </c>
      <c r="U14" s="70" t="s">
        <v>35</v>
      </c>
      <c r="V14" s="71">
        <f>VLOOKUP($U14,GRADE!$B$5:$E$36,IF($F14&lt;=20,2,IF($F14&lt;=40,3,4)),FALSE)</f>
        <v>350</v>
      </c>
      <c r="W14" s="71">
        <f>VLOOKUP($U14,GRADE!$B$5:$F$36,5,FALSE)</f>
        <v>490</v>
      </c>
      <c r="X14" s="71">
        <f t="shared" si="2"/>
        <v>2</v>
      </c>
      <c r="Y14" s="67">
        <f t="shared" si="3"/>
        <v>3454.6095216201934</v>
      </c>
      <c r="Z14" s="67">
        <f t="shared" si="4"/>
        <v>348.39297913193263</v>
      </c>
      <c r="AA14" s="67">
        <f t="shared" si="5"/>
        <v>348.39297913193263</v>
      </c>
      <c r="AB14" s="67">
        <f t="shared" si="6"/>
        <v>1269.7507011123114</v>
      </c>
      <c r="AC14" s="72">
        <f t="shared" si="7"/>
        <v>1269.7507011123114</v>
      </c>
      <c r="AD14" s="73">
        <v>40</v>
      </c>
      <c r="AE14" s="71">
        <f t="shared" si="8"/>
        <v>1</v>
      </c>
      <c r="AF14" s="67">
        <f t="shared" si="9"/>
        <v>3420.0634264039923</v>
      </c>
      <c r="AG14" s="67">
        <f t="shared" si="10"/>
        <v>387.21247720098796</v>
      </c>
      <c r="AH14" s="67">
        <f t="shared" si="11"/>
        <v>387.21247720098796</v>
      </c>
      <c r="AI14" s="67">
        <f t="shared" si="12"/>
        <v>1026.0190279211977</v>
      </c>
      <c r="AJ14" s="72">
        <f t="shared" si="13"/>
        <v>1026.0190279211977</v>
      </c>
    </row>
    <row r="15" spans="1:36" s="65" customFormat="1" ht="15" thickBot="1" x14ac:dyDescent="0.35">
      <c r="A15" s="74" t="str">
        <f t="shared" si="14"/>
        <v>NB350X12</v>
      </c>
      <c r="B15" s="87" t="b">
        <v>1</v>
      </c>
      <c r="C15" s="75">
        <v>350</v>
      </c>
      <c r="D15" s="76">
        <v>355.6</v>
      </c>
      <c r="E15" s="75">
        <v>0</v>
      </c>
      <c r="F15" s="77">
        <v>12</v>
      </c>
      <c r="G15" s="78">
        <f t="shared" si="15"/>
        <v>129.53414829281436</v>
      </c>
      <c r="H15" s="79">
        <f t="shared" si="16"/>
        <v>101.68430640985927</v>
      </c>
      <c r="I15" s="79">
        <f t="shared" si="17"/>
        <v>19139.473521982734</v>
      </c>
      <c r="J15" s="79">
        <f t="shared" si="18"/>
        <v>19139.473521982734</v>
      </c>
      <c r="K15" s="79">
        <f t="shared" si="0"/>
        <v>12.155500812389425</v>
      </c>
      <c r="L15" s="79">
        <f t="shared" si="19"/>
        <v>12.155500812389425</v>
      </c>
      <c r="M15" s="79">
        <f t="shared" si="1"/>
        <v>1076.4608280080276</v>
      </c>
      <c r="N15" s="79">
        <f t="shared" si="20"/>
        <v>1076.4608280080276</v>
      </c>
      <c r="O15" s="79">
        <f t="shared" si="21"/>
        <v>1417.3075200000007</v>
      </c>
      <c r="P15" s="79">
        <f t="shared" si="22"/>
        <v>1417.3075200000007</v>
      </c>
      <c r="Q15" s="79">
        <f t="shared" si="23"/>
        <v>38278.947043965469</v>
      </c>
      <c r="R15" s="79">
        <f t="shared" si="24"/>
        <v>2152.9216560160553</v>
      </c>
      <c r="S15" s="79">
        <f t="shared" si="25"/>
        <v>111.71503476165306</v>
      </c>
      <c r="T15" s="80">
        <f t="shared" si="26"/>
        <v>0.63661977236758138</v>
      </c>
      <c r="U15" s="81" t="s">
        <v>35</v>
      </c>
      <c r="V15" s="82">
        <f>VLOOKUP($U15,GRADE!$B$5:$E$36,IF($F15&lt;=20,2,IF($F15&lt;=40,3,4)),FALSE)</f>
        <v>350</v>
      </c>
      <c r="W15" s="82">
        <f>VLOOKUP($U15,GRADE!$B$5:$F$36,5,FALSE)</f>
        <v>490</v>
      </c>
      <c r="X15" s="82">
        <f t="shared" si="2"/>
        <v>1</v>
      </c>
      <c r="Y15" s="78">
        <f t="shared" si="3"/>
        <v>4121.5410820440939</v>
      </c>
      <c r="Z15" s="78">
        <f t="shared" si="4"/>
        <v>411.01231614851963</v>
      </c>
      <c r="AA15" s="78">
        <f t="shared" si="5"/>
        <v>411.01231614851963</v>
      </c>
      <c r="AB15" s="78">
        <f t="shared" si="6"/>
        <v>1514.8831281326052</v>
      </c>
      <c r="AC15" s="83">
        <f t="shared" si="7"/>
        <v>1514.8831281326052</v>
      </c>
      <c r="AD15" s="84">
        <v>40</v>
      </c>
      <c r="AE15" s="82">
        <f t="shared" si="8"/>
        <v>1</v>
      </c>
      <c r="AF15" s="78">
        <f t="shared" si="9"/>
        <v>4080.325671223653</v>
      </c>
      <c r="AG15" s="78">
        <f t="shared" si="10"/>
        <v>442.76805344335702</v>
      </c>
      <c r="AH15" s="78">
        <f t="shared" si="11"/>
        <v>442.76805344335702</v>
      </c>
      <c r="AI15" s="78">
        <f t="shared" si="12"/>
        <v>1224.0977013670959</v>
      </c>
      <c r="AJ15" s="83">
        <f t="shared" si="13"/>
        <v>1224.0977013670959</v>
      </c>
    </row>
  </sheetData>
  <pageMargins left="0.7" right="0.7" top="0.75" bottom="0.75" header="0.3" footer="0.3"/>
  <pageSetup paperSize="9" orientation="portrait" horizontalDpi="3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GRADE!$B$18:$B$36</xm:f>
          </x14:formula1>
          <xm:sqref>U2:U15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GRADE</vt:lpstr>
      <vt:lpstr>NB-ALL</vt:lpstr>
      <vt:lpstr>CHS</vt:lpstr>
      <vt:lpstr>ISEC</vt:lpstr>
      <vt:lpstr>BOX</vt:lpstr>
      <vt:lpstr>CHANNEL</vt:lpstr>
      <vt:lpstr>ANG</vt:lpstr>
      <vt:lpstr>CHS-PROJECT</vt:lpstr>
      <vt:lpstr>ISEC!_FilterDatabase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</dc:creator>
  <cp:lastModifiedBy>Ranjith</cp:lastModifiedBy>
  <dcterms:created xsi:type="dcterms:W3CDTF">2021-02-04T04:34:54Z</dcterms:created>
  <dcterms:modified xsi:type="dcterms:W3CDTF">2021-03-08T10:55:33Z</dcterms:modified>
</cp:coreProperties>
</file>