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45452\Desktop\"/>
    </mc:Choice>
  </mc:AlternateContent>
  <xr:revisionPtr revIDLastSave="0" documentId="13_ncr:1_{DF010ACB-E0DB-4C21-8888-D59B0B59119A}" xr6:coauthVersionLast="36" xr6:coauthVersionMax="36" xr10:uidLastSave="{00000000-0000-0000-0000-000000000000}"/>
  <bookViews>
    <workbookView xWindow="0" yWindow="0" windowWidth="19200" windowHeight="6930" xr2:uid="{1EC5AC42-BAD7-4A03-8494-5044B1627450}"/>
  </bookViews>
  <sheets>
    <sheet name="Summary" sheetId="2" r:id="rId1"/>
    <sheet name="Calculations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5" i="1" l="1"/>
  <c r="I44" i="1"/>
  <c r="I43" i="1"/>
  <c r="I54" i="1"/>
  <c r="C46" i="1"/>
  <c r="C54" i="1"/>
  <c r="F54" i="1"/>
  <c r="F46" i="1"/>
  <c r="F45" i="1"/>
  <c r="F44" i="1"/>
  <c r="F43" i="1"/>
  <c r="F11" i="1" l="1"/>
  <c r="C7" i="1"/>
  <c r="I49" i="1"/>
  <c r="I51" i="1" s="1"/>
  <c r="I52" i="1" s="1"/>
  <c r="F49" i="1"/>
  <c r="F51" i="1" s="1"/>
  <c r="C49" i="1"/>
  <c r="C51" i="1" l="1"/>
  <c r="C52" i="1" s="1"/>
  <c r="C55" i="1" s="1"/>
  <c r="I5" i="2" s="1"/>
  <c r="F52" i="1"/>
  <c r="F55" i="1" s="1"/>
  <c r="I6" i="2" s="1"/>
  <c r="I55" i="1"/>
  <c r="I7" i="2" s="1"/>
  <c r="L30" i="1"/>
  <c r="L26" i="1"/>
  <c r="F26" i="1"/>
  <c r="C26" i="1"/>
  <c r="C34" i="1"/>
  <c r="L11" i="1"/>
  <c r="F7" i="1"/>
  <c r="L7" i="1"/>
  <c r="L15" i="1"/>
  <c r="I7" i="1"/>
  <c r="I8" i="2" l="1"/>
  <c r="F17" i="1"/>
  <c r="F18" i="1" s="1"/>
  <c r="F20" i="1" s="1"/>
  <c r="F6" i="2" s="1"/>
  <c r="I17" i="1"/>
  <c r="I18" i="1" s="1"/>
  <c r="I20" i="1" s="1"/>
  <c r="F7" i="2" s="1"/>
  <c r="L17" i="1"/>
  <c r="L18" i="1" s="1"/>
  <c r="L20" i="1" s="1"/>
  <c r="F8" i="2" s="1"/>
  <c r="I34" i="1"/>
  <c r="F34" i="1"/>
  <c r="F30" i="1"/>
  <c r="L36" i="1"/>
  <c r="L37" i="1" s="1"/>
  <c r="L39" i="1" s="1"/>
  <c r="F12" i="2" s="1"/>
  <c r="C36" i="1"/>
  <c r="C37" i="1" s="1"/>
  <c r="C39" i="1" s="1"/>
  <c r="F9" i="2" s="1"/>
  <c r="C17" i="1"/>
  <c r="C18" i="1" s="1"/>
  <c r="C20" i="1" s="1"/>
  <c r="F5" i="2" s="1"/>
  <c r="I36" i="1" l="1"/>
  <c r="I37" i="1" s="1"/>
  <c r="I39" i="1" s="1"/>
  <c r="F11" i="2" s="1"/>
  <c r="F36" i="1"/>
  <c r="F37" i="1" s="1"/>
  <c r="F39" i="1" s="1"/>
  <c r="F10" i="2" s="1"/>
  <c r="F13" i="2" s="1"/>
</calcChain>
</file>

<file path=xl/sharedStrings.xml><?xml version="1.0" encoding="utf-8"?>
<sst xmlns="http://schemas.openxmlformats.org/spreadsheetml/2006/main" count="179" uniqueCount="62">
  <si>
    <t>Value</t>
  </si>
  <si>
    <t>mosip_audit</t>
  </si>
  <si>
    <t>mosip_ida</t>
  </si>
  <si>
    <t>mosip_idmap</t>
  </si>
  <si>
    <t>mosip_regprc</t>
  </si>
  <si>
    <t>Core data row size</t>
  </si>
  <si>
    <t>Redundancy factor</t>
  </si>
  <si>
    <t>mosip_idrepo</t>
  </si>
  <si>
    <t>mosip_kernel</t>
  </si>
  <si>
    <t>mosip_master</t>
  </si>
  <si>
    <t>mosip_prereg</t>
  </si>
  <si>
    <t>Grand Total</t>
  </si>
  <si>
    <t>Core table count</t>
  </si>
  <si>
    <t>Core row count</t>
  </si>
  <si>
    <t>Transaction table count</t>
  </si>
  <si>
    <t>Transaction data row size</t>
  </si>
  <si>
    <t>Transaction row count</t>
  </si>
  <si>
    <t>Misc table count</t>
  </si>
  <si>
    <t>Misc data row size</t>
  </si>
  <si>
    <t>Misc row count</t>
  </si>
  <si>
    <t>Parameter Assumed</t>
  </si>
  <si>
    <t>MOSIP Storage Estimate Release 1.1</t>
  </si>
  <si>
    <t>HDFS/CEPH</t>
  </si>
  <si>
    <t>Packet Size</t>
  </si>
  <si>
    <t>Documents in MB</t>
  </si>
  <si>
    <t>Misc data</t>
  </si>
  <si>
    <t>Database Name</t>
  </si>
  <si>
    <t>Size (GB)</t>
  </si>
  <si>
    <t>TBD by the Country</t>
  </si>
  <si>
    <t>pre_registration</t>
  </si>
  <si>
    <t>registration_processor</t>
  </si>
  <si>
    <t>id_repository</t>
  </si>
  <si>
    <t>No of UINs (population)</t>
  </si>
  <si>
    <t>No of updates to UIN data</t>
  </si>
  <si>
    <t>Avg no. of auth requests per year per UIN</t>
  </si>
  <si>
    <t>No of years of auth transaction data</t>
  </si>
  <si>
    <t>Avg no. of virtual IDs per UIN</t>
  </si>
  <si>
    <t>Total size in MB</t>
  </si>
  <si>
    <t>Total size in GB</t>
  </si>
  <si>
    <t>Grand total in GB</t>
  </si>
  <si>
    <t>Face image in MB</t>
  </si>
  <si>
    <t>Fingerprint image in MB</t>
  </si>
  <si>
    <t>Repelcation factor</t>
  </si>
  <si>
    <t>Iris Image in MB</t>
  </si>
  <si>
    <t>Replecation factor for HDFS/CEPH</t>
  </si>
  <si>
    <t>HDFS/CEPH: pre_registration</t>
  </si>
  <si>
    <t>HDFS/CEPH: registration_processor</t>
  </si>
  <si>
    <t>HDFS/CEPH: id_repository</t>
  </si>
  <si>
    <t>DB: mosip_audit</t>
  </si>
  <si>
    <t>DB: mosip_ida</t>
  </si>
  <si>
    <t>DB: mosip_idmap</t>
  </si>
  <si>
    <t>DB: mosip_regprc</t>
  </si>
  <si>
    <t>DB: mosip_idrepo</t>
  </si>
  <si>
    <t>DB: mosip_kernel</t>
  </si>
  <si>
    <t>DB: mosip_master</t>
  </si>
  <si>
    <t>DB: mosip_prereg</t>
  </si>
  <si>
    <t>HDFS/CEPH/DB: archival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</si>
  <si>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
* The size of data related to biometric images (fingerprint, iris or face) and document will be decided by the country.
** The data archival strategy will be deceided by the country.</t>
    </r>
  </si>
  <si>
    <t>Iris image size in MB*</t>
  </si>
  <si>
    <t>Fingerprint image size in MB*</t>
  </si>
  <si>
    <t>Face image size in MB*</t>
  </si>
  <si>
    <t>Documents size in MB*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</si>
</sst>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2" fontId="5" fillId="0" borderId="1" xfId="0" applyNumberFormat="1" applyFont="1" applyBorder="1" applyAlignment="1">
      <alignment vertical="center"/>
    </xf>
    <xf numFmtId="2" fontId="4" fillId="3" borderId="1" xfId="0" applyNumberFormat="1" applyFont="1" applyFill="1" applyBorder="1" applyAlignment="1">
      <alignment vertical="center"/>
    </xf>
    <xf numFmtId="0" fontId="2" fillId="4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820EB-2114-4115-856F-33DCB8B3520D}">
  <dimension ref="B2:L20"/>
  <sheetViews>
    <sheetView showGridLines="0" tabSelected="1" zoomScale="80" zoomScaleNormal="80" workbookViewId="0">
      <selection activeCell="B16" sqref="B16:L20"/>
    </sheetView>
  </sheetViews>
  <sheetFormatPr defaultRowHeight="14.5" x14ac:dyDescent="0.35"/>
  <cols>
    <col min="1" max="1" width="3.1796875" customWidth="1"/>
    <col min="2" max="2" width="34.08984375" customWidth="1"/>
    <col min="3" max="3" width="13.54296875" customWidth="1"/>
    <col min="4" max="4" width="2.81640625" customWidth="1"/>
    <col min="5" max="5" width="34.08984375" customWidth="1"/>
    <col min="6" max="6" width="13.54296875" customWidth="1"/>
    <col min="7" max="7" width="3.36328125" customWidth="1"/>
    <col min="8" max="8" width="34.08984375" customWidth="1"/>
    <col min="9" max="9" width="13.54296875" customWidth="1"/>
  </cols>
  <sheetData>
    <row r="2" spans="2:12" ht="18.5" x14ac:dyDescent="0.35">
      <c r="B2" s="12" t="s">
        <v>21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4" spans="2:12" ht="18.5" x14ac:dyDescent="0.35">
      <c r="B4" s="6" t="s">
        <v>20</v>
      </c>
      <c r="C4" s="21" t="s">
        <v>0</v>
      </c>
      <c r="E4" s="6" t="s">
        <v>26</v>
      </c>
      <c r="F4" s="21" t="s">
        <v>27</v>
      </c>
      <c r="H4" s="6" t="s">
        <v>22</v>
      </c>
      <c r="I4" s="21" t="s">
        <v>27</v>
      </c>
    </row>
    <row r="5" spans="2:12" x14ac:dyDescent="0.35">
      <c r="B5" s="7" t="s">
        <v>32</v>
      </c>
      <c r="C5" s="8">
        <v>100000000</v>
      </c>
      <c r="E5" s="9" t="s">
        <v>1</v>
      </c>
      <c r="F5" s="10">
        <f>Calculations!C20</f>
        <v>214576.72119140625</v>
      </c>
      <c r="H5" s="9" t="s">
        <v>29</v>
      </c>
      <c r="I5" s="10">
        <f>Calculations!C55</f>
        <v>512695.3125</v>
      </c>
    </row>
    <row r="6" spans="2:12" x14ac:dyDescent="0.35">
      <c r="B6" s="7" t="s">
        <v>33</v>
      </c>
      <c r="C6" s="7">
        <v>3</v>
      </c>
      <c r="E6" s="9" t="s">
        <v>2</v>
      </c>
      <c r="F6" s="10">
        <f>Calculations!F20</f>
        <v>571366.67892336845</v>
      </c>
      <c r="H6" s="9" t="s">
        <v>30</v>
      </c>
      <c r="I6" s="10">
        <f>Calculations!F55</f>
        <v>2197265.625</v>
      </c>
    </row>
    <row r="7" spans="2:12" x14ac:dyDescent="0.35">
      <c r="B7" s="7" t="s">
        <v>34</v>
      </c>
      <c r="C7" s="7">
        <v>20</v>
      </c>
      <c r="E7" s="9" t="s">
        <v>3</v>
      </c>
      <c r="F7" s="10">
        <f>Calculations!I20</f>
        <v>3353.8788557052612</v>
      </c>
      <c r="H7" s="9" t="s">
        <v>31</v>
      </c>
      <c r="I7" s="10">
        <f>Calculations!I55</f>
        <v>659179.6875</v>
      </c>
    </row>
    <row r="8" spans="2:12" x14ac:dyDescent="0.35">
      <c r="B8" s="7" t="s">
        <v>35</v>
      </c>
      <c r="C8" s="7">
        <v>5</v>
      </c>
      <c r="E8" s="9" t="s">
        <v>4</v>
      </c>
      <c r="F8" s="10">
        <f>Calculations!L20</f>
        <v>23720.785975456238</v>
      </c>
      <c r="H8" s="5" t="s">
        <v>11</v>
      </c>
      <c r="I8" s="11">
        <f>SUM(I5:I7)</f>
        <v>3369140.625</v>
      </c>
    </row>
    <row r="9" spans="2:12" x14ac:dyDescent="0.35">
      <c r="B9" s="7" t="s">
        <v>36</v>
      </c>
      <c r="C9" s="7">
        <v>20</v>
      </c>
      <c r="E9" s="9" t="s">
        <v>7</v>
      </c>
      <c r="F9" s="10">
        <f>Calculations!C39</f>
        <v>3777.4443626403809</v>
      </c>
    </row>
    <row r="10" spans="2:12" x14ac:dyDescent="0.35">
      <c r="B10" s="16" t="s">
        <v>59</v>
      </c>
      <c r="C10" s="16">
        <v>0.25</v>
      </c>
      <c r="E10" s="9" t="s">
        <v>8</v>
      </c>
      <c r="F10" s="10">
        <f>Calculations!F39</f>
        <v>5308.5498511791229</v>
      </c>
    </row>
    <row r="11" spans="2:12" x14ac:dyDescent="0.35">
      <c r="B11" s="16" t="s">
        <v>58</v>
      </c>
      <c r="C11" s="16">
        <v>0.25</v>
      </c>
      <c r="E11" s="9" t="s">
        <v>9</v>
      </c>
      <c r="F11" s="10">
        <f>Calculations!I39</f>
        <v>8.8289380073547363</v>
      </c>
    </row>
    <row r="12" spans="2:12" x14ac:dyDescent="0.35">
      <c r="B12" s="16" t="s">
        <v>60</v>
      </c>
      <c r="C12" s="16">
        <v>0.25</v>
      </c>
      <c r="E12" s="9" t="s">
        <v>10</v>
      </c>
      <c r="F12" s="10">
        <f>Calculations!L39</f>
        <v>2015.0095224380493</v>
      </c>
    </row>
    <row r="13" spans="2:12" x14ac:dyDescent="0.35">
      <c r="B13" s="16" t="s">
        <v>61</v>
      </c>
      <c r="C13" s="16">
        <v>1.5</v>
      </c>
      <c r="E13" s="5" t="s">
        <v>11</v>
      </c>
      <c r="F13" s="11">
        <f>SUM(F5:F12)</f>
        <v>824127.89762020111</v>
      </c>
    </row>
    <row r="14" spans="2:12" x14ac:dyDescent="0.35">
      <c r="B14" s="16" t="s">
        <v>44</v>
      </c>
      <c r="C14" s="16">
        <v>3</v>
      </c>
    </row>
    <row r="16" spans="2:12" x14ac:dyDescent="0.35">
      <c r="B16" s="20" t="s">
        <v>57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2:12" x14ac:dyDescent="0.3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</row>
    <row r="18" spans="2:12" x14ac:dyDescent="0.35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2:12" x14ac:dyDescent="0.3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2:12" x14ac:dyDescent="0.3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</sheetData>
  <mergeCells count="2">
    <mergeCell ref="B2:L2"/>
    <mergeCell ref="B16:L20"/>
  </mergeCells>
  <conditionalFormatting sqref="F5:F12">
    <cfRule type="dataBar" priority="2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{814E8584-7247-4ED8-9E83-47B919E53F85}</x14:id>
        </ext>
      </extLst>
    </cfRule>
  </conditionalFormatting>
  <conditionalFormatting sqref="I5:I7">
    <cfRule type="dataBar" priority="1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{1EA89635-5B66-49C8-B08A-B2F7F5B9D35F}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4E8584-7247-4ED8-9E83-47B919E53F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F5:F12</xm:sqref>
        </x14:conditionalFormatting>
        <x14:conditionalFormatting xmlns:xm="http://schemas.microsoft.com/office/excel/2006/main">
          <x14:cfRule type="dataBar" id="{1EA89635-5B66-49C8-B08A-B2F7F5B9D3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495B-9988-45B7-9D98-7487AFB47652}">
  <dimension ref="B2:P55"/>
  <sheetViews>
    <sheetView showGridLines="0" zoomScale="80" zoomScaleNormal="80" workbookViewId="0">
      <selection activeCell="B1" sqref="B1"/>
    </sheetView>
  </sheetViews>
  <sheetFormatPr defaultColWidth="9.1796875" defaultRowHeight="13" x14ac:dyDescent="0.35"/>
  <cols>
    <col min="1" max="1" width="3.90625" style="1" customWidth="1"/>
    <col min="2" max="2" width="23.90625" style="1" customWidth="1"/>
    <col min="3" max="3" width="18.1796875" style="1" customWidth="1"/>
    <col min="4" max="4" width="2.7265625" style="1" customWidth="1"/>
    <col min="5" max="5" width="23.90625" style="1" customWidth="1"/>
    <col min="6" max="6" width="18.1796875" style="1" customWidth="1"/>
    <col min="7" max="7" width="2.7265625" style="1" customWidth="1"/>
    <col min="8" max="8" width="23.90625" style="1" customWidth="1"/>
    <col min="9" max="9" width="18.1796875" style="1" customWidth="1"/>
    <col min="10" max="10" width="2.7265625" style="1" customWidth="1"/>
    <col min="11" max="11" width="23.90625" style="1" customWidth="1"/>
    <col min="12" max="12" width="18.1796875" style="1" customWidth="1"/>
    <col min="13" max="13" width="2.7265625" style="1" customWidth="1"/>
    <col min="14" max="14" width="20.453125" style="1" bestFit="1" customWidth="1"/>
    <col min="15" max="15" width="12.1796875" style="1" bestFit="1" customWidth="1"/>
    <col min="16" max="16" width="2.7265625" style="1" customWidth="1"/>
    <col min="17" max="17" width="13.453125" style="1" bestFit="1" customWidth="1"/>
    <col min="18" max="18" width="13.1796875" style="1" bestFit="1" customWidth="1"/>
    <col min="19" max="16384" width="9.1796875" style="1"/>
  </cols>
  <sheetData>
    <row r="2" spans="2:16" ht="18.5" x14ac:dyDescent="0.35">
      <c r="B2" s="12" t="s">
        <v>21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4" spans="2:16" ht="18.5" x14ac:dyDescent="0.35">
      <c r="B4" s="14" t="s">
        <v>48</v>
      </c>
      <c r="C4" s="15"/>
      <c r="D4" s="2"/>
      <c r="E4" s="14" t="s">
        <v>49</v>
      </c>
      <c r="F4" s="15"/>
      <c r="G4" s="2"/>
      <c r="H4" s="14" t="s">
        <v>50</v>
      </c>
      <c r="I4" s="15"/>
      <c r="J4" s="2"/>
      <c r="K4" s="13" t="s">
        <v>51</v>
      </c>
      <c r="L4" s="13"/>
      <c r="P4" s="2"/>
    </row>
    <row r="5" spans="2:16" x14ac:dyDescent="0.35">
      <c r="B5" s="3" t="s">
        <v>12</v>
      </c>
      <c r="C5" s="4">
        <v>1</v>
      </c>
      <c r="E5" s="3" t="s">
        <v>12</v>
      </c>
      <c r="F5" s="4">
        <v>1</v>
      </c>
      <c r="H5" s="3" t="s">
        <v>12</v>
      </c>
      <c r="I5" s="4">
        <v>1</v>
      </c>
      <c r="K5" s="3" t="s">
        <v>12</v>
      </c>
      <c r="L5" s="4">
        <v>4</v>
      </c>
    </row>
    <row r="6" spans="2:16" x14ac:dyDescent="0.35">
      <c r="B6" s="3" t="s">
        <v>5</v>
      </c>
      <c r="C6" s="4">
        <v>10240</v>
      </c>
      <c r="E6" s="3" t="s">
        <v>5</v>
      </c>
      <c r="F6" s="4">
        <v>4000000</v>
      </c>
      <c r="H6" s="3" t="s">
        <v>5</v>
      </c>
      <c r="I6" s="4">
        <v>1200</v>
      </c>
      <c r="K6" s="3" t="s">
        <v>5</v>
      </c>
      <c r="L6" s="4">
        <v>850</v>
      </c>
    </row>
    <row r="7" spans="2:16" x14ac:dyDescent="0.35">
      <c r="B7" s="3" t="s">
        <v>13</v>
      </c>
      <c r="C7" s="4">
        <f>Summary!$C$5*Summary!C6*50</f>
        <v>15000000000</v>
      </c>
      <c r="E7" s="3" t="s">
        <v>13</v>
      </c>
      <c r="F7" s="4">
        <f>Summary!C5</f>
        <v>100000000</v>
      </c>
      <c r="H7" s="3" t="s">
        <v>13</v>
      </c>
      <c r="I7" s="4">
        <f>Summary!$C$5*Summary!$C$9</f>
        <v>2000000000</v>
      </c>
      <c r="K7" s="3" t="s">
        <v>13</v>
      </c>
      <c r="L7" s="4">
        <f>Summary!$C$5*Summary!C6</f>
        <v>300000000</v>
      </c>
    </row>
    <row r="8" spans="2:16" x14ac:dyDescent="0.35">
      <c r="B8" s="3"/>
      <c r="C8" s="4"/>
      <c r="E8" s="3"/>
      <c r="F8" s="4"/>
      <c r="H8" s="3"/>
      <c r="I8" s="4"/>
      <c r="K8" s="3"/>
      <c r="L8" s="4"/>
    </row>
    <row r="9" spans="2:16" x14ac:dyDescent="0.35">
      <c r="B9" s="3" t="s">
        <v>14</v>
      </c>
      <c r="C9" s="4">
        <v>0</v>
      </c>
      <c r="E9" s="3" t="s">
        <v>14</v>
      </c>
      <c r="F9" s="4">
        <v>2</v>
      </c>
      <c r="H9" s="3" t="s">
        <v>14</v>
      </c>
      <c r="I9" s="4">
        <v>0</v>
      </c>
      <c r="K9" s="3" t="s">
        <v>14</v>
      </c>
      <c r="L9" s="4">
        <v>4</v>
      </c>
    </row>
    <row r="10" spans="2:16" x14ac:dyDescent="0.35">
      <c r="B10" s="3" t="s">
        <v>15</v>
      </c>
      <c r="C10" s="4">
        <v>0</v>
      </c>
      <c r="E10" s="3" t="s">
        <v>15</v>
      </c>
      <c r="F10" s="4">
        <v>900</v>
      </c>
      <c r="H10" s="3" t="s">
        <v>15</v>
      </c>
      <c r="I10" s="4">
        <v>0</v>
      </c>
      <c r="K10" s="3" t="s">
        <v>15</v>
      </c>
      <c r="L10" s="4">
        <v>650</v>
      </c>
    </row>
    <row r="11" spans="2:16" x14ac:dyDescent="0.35">
      <c r="B11" s="3" t="s">
        <v>16</v>
      </c>
      <c r="C11" s="4">
        <v>0</v>
      </c>
      <c r="E11" s="3" t="s">
        <v>16</v>
      </c>
      <c r="F11" s="4">
        <f>Summary!$C$5*Summary!$C$7*Summary!$C$8</f>
        <v>10000000000</v>
      </c>
      <c r="H11" s="3" t="s">
        <v>16</v>
      </c>
      <c r="I11" s="4">
        <v>0</v>
      </c>
      <c r="K11" s="3" t="s">
        <v>16</v>
      </c>
      <c r="L11" s="4">
        <f>Summary!$C$5*Summary!$C$6*20</f>
        <v>6000000000</v>
      </c>
    </row>
    <row r="12" spans="2:16" x14ac:dyDescent="0.35">
      <c r="B12" s="3"/>
      <c r="C12" s="4"/>
      <c r="E12" s="3"/>
      <c r="F12" s="4"/>
      <c r="H12" s="3"/>
      <c r="I12" s="4"/>
      <c r="K12" s="3"/>
      <c r="L12" s="4"/>
    </row>
    <row r="13" spans="2:16" x14ac:dyDescent="0.35">
      <c r="B13" s="3" t="s">
        <v>17</v>
      </c>
      <c r="C13" s="4">
        <v>0</v>
      </c>
      <c r="E13" s="3" t="s">
        <v>17</v>
      </c>
      <c r="F13" s="4">
        <v>4</v>
      </c>
      <c r="H13" s="3" t="s">
        <v>17</v>
      </c>
      <c r="I13" s="4">
        <v>4</v>
      </c>
      <c r="K13" s="3" t="s">
        <v>17</v>
      </c>
      <c r="L13" s="4">
        <v>6</v>
      </c>
    </row>
    <row r="14" spans="2:16" x14ac:dyDescent="0.35">
      <c r="B14" s="3" t="s">
        <v>18</v>
      </c>
      <c r="C14" s="4">
        <v>0</v>
      </c>
      <c r="E14" s="3" t="s">
        <v>18</v>
      </c>
      <c r="F14" s="4">
        <v>200</v>
      </c>
      <c r="H14" s="3" t="s">
        <v>18</v>
      </c>
      <c r="I14" s="4">
        <v>200</v>
      </c>
      <c r="K14" s="3" t="s">
        <v>18</v>
      </c>
      <c r="L14" s="4">
        <v>200</v>
      </c>
    </row>
    <row r="15" spans="2:16" x14ac:dyDescent="0.35">
      <c r="B15" s="3" t="s">
        <v>19</v>
      </c>
      <c r="C15" s="4">
        <v>0</v>
      </c>
      <c r="E15" s="3" t="s">
        <v>19</v>
      </c>
      <c r="F15" s="4">
        <v>250000</v>
      </c>
      <c r="H15" s="3" t="s">
        <v>19</v>
      </c>
      <c r="I15" s="4">
        <v>1000000</v>
      </c>
      <c r="K15" s="3" t="s">
        <v>19</v>
      </c>
      <c r="L15" s="4">
        <f>Summary!$C$5*Summary!$C$6</f>
        <v>300000000</v>
      </c>
    </row>
    <row r="16" spans="2:16" x14ac:dyDescent="0.35">
      <c r="B16" s="3"/>
      <c r="C16" s="4"/>
      <c r="E16" s="3"/>
      <c r="F16" s="3"/>
      <c r="H16" s="3"/>
      <c r="I16" s="3"/>
      <c r="K16" s="3"/>
      <c r="L16" s="3"/>
    </row>
    <row r="17" spans="2:16" x14ac:dyDescent="0.35">
      <c r="B17" s="3" t="s">
        <v>37</v>
      </c>
      <c r="C17" s="3">
        <f>((C5*C6*C7)+(C9*C10*C11)+(C13*C14*C15))/1024/1024</f>
        <v>146484375</v>
      </c>
      <c r="E17" s="3" t="s">
        <v>37</v>
      </c>
      <c r="F17" s="3">
        <f>((F5*F6*F7)+(F10*F11)+(F13*F14*F15))/1024/1024</f>
        <v>390052986.14501953</v>
      </c>
      <c r="H17" s="3" t="s">
        <v>37</v>
      </c>
      <c r="I17" s="3">
        <f>((I5*I6*I7)+(I9*I10*I11)+(I13*I14*I15))/1024/1024</f>
        <v>2289581.298828125</v>
      </c>
      <c r="K17" s="3" t="s">
        <v>37</v>
      </c>
      <c r="L17" s="3">
        <f>((L5*L6*L7)+(L9*L10*L11)+(L13*L14*L15))/1024/1024</f>
        <v>16193389.892578125</v>
      </c>
    </row>
    <row r="18" spans="2:16" x14ac:dyDescent="0.35">
      <c r="B18" s="3" t="s">
        <v>38</v>
      </c>
      <c r="C18" s="3">
        <f>C17/1024</f>
        <v>143051.1474609375</v>
      </c>
      <c r="E18" s="3" t="s">
        <v>38</v>
      </c>
      <c r="F18" s="3">
        <f>F17/1024</f>
        <v>380911.11928224564</v>
      </c>
      <c r="H18" s="3" t="s">
        <v>38</v>
      </c>
      <c r="I18" s="3">
        <f>I17/1024</f>
        <v>2235.9192371368408</v>
      </c>
      <c r="K18" s="3" t="s">
        <v>38</v>
      </c>
      <c r="L18" s="3">
        <f>L17/1024</f>
        <v>15813.857316970825</v>
      </c>
    </row>
    <row r="19" spans="2:16" x14ac:dyDescent="0.35">
      <c r="B19" s="3" t="s">
        <v>6</v>
      </c>
      <c r="C19" s="4">
        <v>1.5</v>
      </c>
      <c r="E19" s="3" t="s">
        <v>6</v>
      </c>
      <c r="F19" s="3">
        <v>1.5</v>
      </c>
      <c r="H19" s="3" t="s">
        <v>6</v>
      </c>
      <c r="I19" s="3">
        <v>1.5</v>
      </c>
      <c r="K19" s="3" t="s">
        <v>6</v>
      </c>
      <c r="L19" s="3">
        <v>1.5</v>
      </c>
    </row>
    <row r="20" spans="2:16" x14ac:dyDescent="0.35">
      <c r="B20" s="5" t="s">
        <v>39</v>
      </c>
      <c r="C20" s="5">
        <f>C18*C19</f>
        <v>214576.72119140625</v>
      </c>
      <c r="E20" s="5" t="s">
        <v>39</v>
      </c>
      <c r="F20" s="5">
        <f>F18*F19</f>
        <v>571366.67892336845</v>
      </c>
      <c r="H20" s="5" t="s">
        <v>39</v>
      </c>
      <c r="I20" s="5">
        <f>I18*I19</f>
        <v>3353.8788557052612</v>
      </c>
      <c r="K20" s="5" t="s">
        <v>39</v>
      </c>
      <c r="L20" s="5">
        <f>L18*L19</f>
        <v>23720.785975456238</v>
      </c>
    </row>
    <row r="23" spans="2:16" ht="18.5" x14ac:dyDescent="0.35">
      <c r="B23" s="14" t="s">
        <v>52</v>
      </c>
      <c r="C23" s="15"/>
      <c r="D23" s="2"/>
      <c r="E23" s="14" t="s">
        <v>53</v>
      </c>
      <c r="F23" s="15"/>
      <c r="G23" s="2"/>
      <c r="H23" s="14" t="s">
        <v>54</v>
      </c>
      <c r="I23" s="15"/>
      <c r="J23" s="2"/>
      <c r="K23" s="13" t="s">
        <v>55</v>
      </c>
      <c r="L23" s="13"/>
      <c r="P23" s="2"/>
    </row>
    <row r="24" spans="2:16" x14ac:dyDescent="0.35">
      <c r="B24" s="3" t="s">
        <v>12</v>
      </c>
      <c r="C24" s="4">
        <v>6</v>
      </c>
      <c r="E24" s="3" t="s">
        <v>12</v>
      </c>
      <c r="F24" s="4">
        <v>4</v>
      </c>
      <c r="H24" s="3" t="s">
        <v>12</v>
      </c>
      <c r="I24" s="4">
        <v>40</v>
      </c>
      <c r="K24" s="3" t="s">
        <v>12</v>
      </c>
      <c r="L24" s="4">
        <v>4</v>
      </c>
    </row>
    <row r="25" spans="2:16" x14ac:dyDescent="0.35">
      <c r="B25" s="3" t="s">
        <v>5</v>
      </c>
      <c r="C25" s="4">
        <v>1500</v>
      </c>
      <c r="E25" s="3" t="s">
        <v>5</v>
      </c>
      <c r="F25" s="4">
        <v>500</v>
      </c>
      <c r="H25" s="3" t="s">
        <v>5</v>
      </c>
      <c r="I25" s="4">
        <v>1500</v>
      </c>
      <c r="K25" s="3" t="s">
        <v>5</v>
      </c>
      <c r="L25" s="4">
        <v>3500</v>
      </c>
    </row>
    <row r="26" spans="2:16" x14ac:dyDescent="0.35">
      <c r="B26" s="3" t="s">
        <v>13</v>
      </c>
      <c r="C26" s="4">
        <f>Summary!$C$5*Summary!$C$6</f>
        <v>300000000</v>
      </c>
      <c r="E26" s="3" t="s">
        <v>13</v>
      </c>
      <c r="F26" s="4">
        <f>Summary!$C$5</f>
        <v>100000000</v>
      </c>
      <c r="H26" s="3" t="s">
        <v>13</v>
      </c>
      <c r="I26" s="4">
        <v>100000</v>
      </c>
      <c r="K26" s="3" t="s">
        <v>13</v>
      </c>
      <c r="L26" s="4">
        <f>Summary!$C$5</f>
        <v>100000000</v>
      </c>
    </row>
    <row r="27" spans="2:16" x14ac:dyDescent="0.35">
      <c r="B27" s="3"/>
      <c r="C27" s="4"/>
      <c r="E27" s="3"/>
      <c r="F27" s="4"/>
      <c r="H27" s="3"/>
      <c r="I27" s="4"/>
      <c r="K27" s="3"/>
      <c r="L27" s="4"/>
    </row>
    <row r="28" spans="2:16" x14ac:dyDescent="0.35">
      <c r="B28" s="3" t="s">
        <v>14</v>
      </c>
      <c r="C28" s="4">
        <v>0</v>
      </c>
      <c r="E28" s="3" t="s">
        <v>14</v>
      </c>
      <c r="F28" s="4">
        <v>2</v>
      </c>
      <c r="H28" s="3" t="s">
        <v>14</v>
      </c>
      <c r="I28" s="4">
        <v>0</v>
      </c>
      <c r="K28" s="3" t="s">
        <v>14</v>
      </c>
      <c r="L28" s="4">
        <v>2</v>
      </c>
    </row>
    <row r="29" spans="2:16" x14ac:dyDescent="0.35">
      <c r="B29" s="3" t="s">
        <v>15</v>
      </c>
      <c r="C29" s="4">
        <v>0</v>
      </c>
      <c r="E29" s="3" t="s">
        <v>15</v>
      </c>
      <c r="F29" s="4">
        <v>1800</v>
      </c>
      <c r="H29" s="3" t="s">
        <v>15</v>
      </c>
      <c r="I29" s="4">
        <v>0</v>
      </c>
      <c r="K29" s="3" t="s">
        <v>15</v>
      </c>
      <c r="L29" s="4">
        <v>200</v>
      </c>
    </row>
    <row r="30" spans="2:16" x14ac:dyDescent="0.35">
      <c r="B30" s="3" t="s">
        <v>16</v>
      </c>
      <c r="C30" s="4">
        <v>0</v>
      </c>
      <c r="E30" s="3" t="s">
        <v>16</v>
      </c>
      <c r="F30" s="4">
        <f>Summary!C5*Summary!C7*50%</f>
        <v>1000000000</v>
      </c>
      <c r="H30" s="3" t="s">
        <v>16</v>
      </c>
      <c r="I30" s="4">
        <v>0</v>
      </c>
      <c r="K30" s="3" t="s">
        <v>16</v>
      </c>
      <c r="L30" s="4">
        <f>Summary!$C$5</f>
        <v>100000000</v>
      </c>
    </row>
    <row r="31" spans="2:16" x14ac:dyDescent="0.35">
      <c r="B31" s="3"/>
      <c r="C31" s="4"/>
      <c r="E31" s="3"/>
      <c r="F31" s="4"/>
      <c r="H31" s="3"/>
      <c r="I31" s="4"/>
      <c r="K31" s="3"/>
      <c r="L31" s="4"/>
    </row>
    <row r="32" spans="2:16" x14ac:dyDescent="0.35">
      <c r="B32" s="3" t="s">
        <v>17</v>
      </c>
      <c r="C32" s="4">
        <v>2</v>
      </c>
      <c r="E32" s="3" t="s">
        <v>17</v>
      </c>
      <c r="F32" s="4">
        <v>2</v>
      </c>
      <c r="H32" s="3" t="s">
        <v>17</v>
      </c>
      <c r="I32" s="4">
        <v>32</v>
      </c>
      <c r="K32" s="3" t="s">
        <v>17</v>
      </c>
      <c r="L32" s="4">
        <v>12</v>
      </c>
    </row>
    <row r="33" spans="2:12" x14ac:dyDescent="0.35">
      <c r="B33" s="3" t="s">
        <v>18</v>
      </c>
      <c r="C33" s="4">
        <v>200</v>
      </c>
      <c r="E33" s="3" t="s">
        <v>18</v>
      </c>
      <c r="F33" s="4">
        <v>200</v>
      </c>
      <c r="H33" s="3" t="s">
        <v>18</v>
      </c>
      <c r="I33" s="4">
        <v>500</v>
      </c>
      <c r="K33" s="3" t="s">
        <v>18</v>
      </c>
      <c r="L33" s="4">
        <v>200</v>
      </c>
    </row>
    <row r="34" spans="2:12" x14ac:dyDescent="0.35">
      <c r="B34" s="3" t="s">
        <v>19</v>
      </c>
      <c r="C34" s="4">
        <f>Summary!$C$5/10</f>
        <v>10000000</v>
      </c>
      <c r="E34" s="3" t="s">
        <v>19</v>
      </c>
      <c r="F34" s="4">
        <f>20000</f>
        <v>20000</v>
      </c>
      <c r="H34" s="3" t="s">
        <v>19</v>
      </c>
      <c r="I34" s="4">
        <f>20000</f>
        <v>20000</v>
      </c>
      <c r="K34" s="3" t="s">
        <v>19</v>
      </c>
      <c r="L34" s="4">
        <v>1000000</v>
      </c>
    </row>
    <row r="35" spans="2:12" x14ac:dyDescent="0.35">
      <c r="B35" s="3"/>
      <c r="C35" s="3"/>
      <c r="E35" s="3"/>
      <c r="F35" s="3"/>
      <c r="H35" s="3"/>
      <c r="I35" s="3"/>
      <c r="K35" s="3"/>
      <c r="L35" s="3"/>
    </row>
    <row r="36" spans="2:12" x14ac:dyDescent="0.35">
      <c r="B36" s="3" t="s">
        <v>37</v>
      </c>
      <c r="C36" s="3">
        <f>((C24*C25*C26)+(C28*C29*C30)+(C32*C33*C34))/1024/1024</f>
        <v>2578735.3515625</v>
      </c>
      <c r="E36" s="3" t="s">
        <v>37</v>
      </c>
      <c r="F36" s="3">
        <f>((F24*F25*F26)+(F28*F29*F30)+(F32*F33*F34))/1024/1024</f>
        <v>3623970.0317382813</v>
      </c>
      <c r="H36" s="3" t="s">
        <v>37</v>
      </c>
      <c r="I36" s="3">
        <f>((I24*I25*I26)+(I28*I29*I30)+(I32*I33*I34))/1024/1024</f>
        <v>6027.2216796875</v>
      </c>
      <c r="K36" s="3" t="s">
        <v>37</v>
      </c>
      <c r="L36" s="3">
        <f>((L24*L25*L26)+(L28*L29*L30)+(L32*L33*L34))/1024/1024</f>
        <v>1375579.833984375</v>
      </c>
    </row>
    <row r="37" spans="2:12" x14ac:dyDescent="0.35">
      <c r="B37" s="3" t="s">
        <v>38</v>
      </c>
      <c r="C37" s="3">
        <f>C36/1024</f>
        <v>2518.2962417602539</v>
      </c>
      <c r="E37" s="3" t="s">
        <v>38</v>
      </c>
      <c r="F37" s="3">
        <f>F36/1024</f>
        <v>3539.0332341194153</v>
      </c>
      <c r="H37" s="3" t="s">
        <v>38</v>
      </c>
      <c r="I37" s="3">
        <f>I36/1024</f>
        <v>5.8859586715698242</v>
      </c>
      <c r="K37" s="3" t="s">
        <v>38</v>
      </c>
      <c r="L37" s="3">
        <f>L36/1024</f>
        <v>1343.3396816253662</v>
      </c>
    </row>
    <row r="38" spans="2:12" x14ac:dyDescent="0.35">
      <c r="B38" s="3" t="s">
        <v>6</v>
      </c>
      <c r="C38" s="3">
        <v>1.5</v>
      </c>
      <c r="E38" s="3" t="s">
        <v>6</v>
      </c>
      <c r="F38" s="3">
        <v>1.5</v>
      </c>
      <c r="H38" s="3" t="s">
        <v>6</v>
      </c>
      <c r="I38" s="3">
        <v>1.5</v>
      </c>
      <c r="K38" s="3" t="s">
        <v>6</v>
      </c>
      <c r="L38" s="3">
        <v>1.5</v>
      </c>
    </row>
    <row r="39" spans="2:12" x14ac:dyDescent="0.35">
      <c r="B39" s="5" t="s">
        <v>39</v>
      </c>
      <c r="C39" s="5">
        <f>C37*C38</f>
        <v>3777.4443626403809</v>
      </c>
      <c r="E39" s="5" t="s">
        <v>39</v>
      </c>
      <c r="F39" s="5">
        <f>F37*F38</f>
        <v>5308.5498511791229</v>
      </c>
      <c r="H39" s="5" t="s">
        <v>39</v>
      </c>
      <c r="I39" s="5">
        <f>I37*I38</f>
        <v>8.8289380073547363</v>
      </c>
      <c r="K39" s="5" t="s">
        <v>39</v>
      </c>
      <c r="L39" s="5">
        <f>L37*L38</f>
        <v>2015.0095224380493</v>
      </c>
    </row>
    <row r="42" spans="2:12" ht="18.5" x14ac:dyDescent="0.35">
      <c r="B42" s="13" t="s">
        <v>45</v>
      </c>
      <c r="C42" s="13"/>
      <c r="E42" s="13" t="s">
        <v>46</v>
      </c>
      <c r="F42" s="13"/>
      <c r="H42" s="13" t="s">
        <v>47</v>
      </c>
      <c r="I42" s="13"/>
      <c r="K42" s="13" t="s">
        <v>56</v>
      </c>
      <c r="L42" s="13"/>
    </row>
    <row r="43" spans="2:12" x14ac:dyDescent="0.35">
      <c r="B43" s="18" t="s">
        <v>41</v>
      </c>
      <c r="C43" s="3">
        <v>0</v>
      </c>
      <c r="E43" s="18" t="s">
        <v>41</v>
      </c>
      <c r="F43" s="3">
        <f>Summary!C10</f>
        <v>0.25</v>
      </c>
      <c r="H43" s="18" t="s">
        <v>41</v>
      </c>
      <c r="I43" s="3">
        <f>Summary!C10</f>
        <v>0.25</v>
      </c>
      <c r="K43" s="17" t="s">
        <v>28</v>
      </c>
      <c r="L43" s="17"/>
    </row>
    <row r="44" spans="2:12" x14ac:dyDescent="0.35">
      <c r="B44" s="18" t="s">
        <v>43</v>
      </c>
      <c r="C44" s="3">
        <v>0</v>
      </c>
      <c r="E44" s="18" t="s">
        <v>43</v>
      </c>
      <c r="F44" s="3">
        <f>Summary!C11</f>
        <v>0.25</v>
      </c>
      <c r="H44" s="18" t="s">
        <v>43</v>
      </c>
      <c r="I44" s="3">
        <f>Summary!C11</f>
        <v>0.25</v>
      </c>
      <c r="K44" s="17"/>
      <c r="L44" s="17"/>
    </row>
    <row r="45" spans="2:12" x14ac:dyDescent="0.35">
      <c r="B45" s="18" t="s">
        <v>40</v>
      </c>
      <c r="C45" s="3">
        <v>0</v>
      </c>
      <c r="E45" s="18" t="s">
        <v>40</v>
      </c>
      <c r="F45" s="3">
        <f>Summary!C12</f>
        <v>0.25</v>
      </c>
      <c r="H45" s="18" t="s">
        <v>40</v>
      </c>
      <c r="I45" s="3">
        <f>Summary!C12</f>
        <v>0.25</v>
      </c>
      <c r="K45" s="17"/>
      <c r="L45" s="17"/>
    </row>
    <row r="46" spans="2:12" x14ac:dyDescent="0.35">
      <c r="B46" s="3" t="s">
        <v>24</v>
      </c>
      <c r="C46" s="3">
        <f>Summary!C13</f>
        <v>1.5</v>
      </c>
      <c r="E46" s="3" t="s">
        <v>24</v>
      </c>
      <c r="F46" s="3">
        <f>Summary!C13</f>
        <v>1.5</v>
      </c>
      <c r="H46" s="3" t="s">
        <v>24</v>
      </c>
      <c r="I46" s="3">
        <v>0</v>
      </c>
      <c r="K46" s="17"/>
      <c r="L46" s="17"/>
    </row>
    <row r="47" spans="2:12" x14ac:dyDescent="0.35">
      <c r="B47" s="3" t="s">
        <v>25</v>
      </c>
      <c r="C47" s="3">
        <v>0.25</v>
      </c>
      <c r="E47" s="3" t="s">
        <v>25</v>
      </c>
      <c r="F47" s="3">
        <v>0.25</v>
      </c>
      <c r="H47" s="3" t="s">
        <v>25</v>
      </c>
      <c r="I47" s="3">
        <v>0</v>
      </c>
      <c r="K47" s="17"/>
      <c r="L47" s="17"/>
    </row>
    <row r="48" spans="2:12" x14ac:dyDescent="0.35">
      <c r="B48" s="3"/>
      <c r="C48" s="3"/>
      <c r="E48" s="3"/>
      <c r="F48" s="3"/>
      <c r="H48" s="3"/>
      <c r="I48" s="3"/>
      <c r="K48" s="17"/>
      <c r="L48" s="17"/>
    </row>
    <row r="49" spans="2:12" x14ac:dyDescent="0.35">
      <c r="B49" s="3" t="s">
        <v>23</v>
      </c>
      <c r="C49" s="3">
        <f>C43+C44+C45+C46+C47</f>
        <v>1.75</v>
      </c>
      <c r="E49" s="3" t="s">
        <v>23</v>
      </c>
      <c r="F49" s="3">
        <f>F43+F44+F45+F46+F47</f>
        <v>2.5</v>
      </c>
      <c r="H49" s="3" t="s">
        <v>23</v>
      </c>
      <c r="I49" s="3">
        <f>I43+I44+I45+I46+I47</f>
        <v>0.75</v>
      </c>
      <c r="K49" s="17"/>
      <c r="L49" s="17"/>
    </row>
    <row r="50" spans="2:12" x14ac:dyDescent="0.35">
      <c r="B50" s="3"/>
      <c r="C50" s="3"/>
      <c r="E50" s="3"/>
      <c r="F50" s="3"/>
      <c r="H50" s="3"/>
      <c r="I50" s="3"/>
      <c r="K50" s="17"/>
      <c r="L50" s="17"/>
    </row>
    <row r="51" spans="2:12" x14ac:dyDescent="0.35">
      <c r="B51" s="3" t="s">
        <v>37</v>
      </c>
      <c r="C51" s="3">
        <f>Summary!$C$5*C49</f>
        <v>175000000</v>
      </c>
      <c r="E51" s="3" t="s">
        <v>37</v>
      </c>
      <c r="F51" s="3">
        <f>Summary!$C$5*Summary!$C$6*F49</f>
        <v>750000000</v>
      </c>
      <c r="H51" s="3" t="s">
        <v>37</v>
      </c>
      <c r="I51" s="3">
        <f>Summary!$C$5*Summary!$C$6*I49</f>
        <v>225000000</v>
      </c>
      <c r="K51" s="17"/>
      <c r="L51" s="17"/>
    </row>
    <row r="52" spans="2:12" x14ac:dyDescent="0.35">
      <c r="B52" s="3" t="s">
        <v>38</v>
      </c>
      <c r="C52" s="3">
        <f>C51/1024</f>
        <v>170898.4375</v>
      </c>
      <c r="E52" s="3" t="s">
        <v>38</v>
      </c>
      <c r="F52" s="3">
        <f>F51/1024</f>
        <v>732421.875</v>
      </c>
      <c r="H52" s="3" t="s">
        <v>38</v>
      </c>
      <c r="I52" s="3">
        <f>I51/1024</f>
        <v>219726.5625</v>
      </c>
      <c r="K52" s="17"/>
      <c r="L52" s="17"/>
    </row>
    <row r="53" spans="2:12" x14ac:dyDescent="0.35">
      <c r="B53" s="3"/>
      <c r="C53" s="3"/>
      <c r="E53" s="3"/>
      <c r="F53" s="3"/>
      <c r="H53" s="3"/>
      <c r="I53" s="3"/>
      <c r="K53" s="17"/>
      <c r="L53" s="17"/>
    </row>
    <row r="54" spans="2:12" x14ac:dyDescent="0.35">
      <c r="B54" s="3" t="s">
        <v>42</v>
      </c>
      <c r="C54" s="3">
        <f>Summary!C14</f>
        <v>3</v>
      </c>
      <c r="E54" s="3" t="s">
        <v>42</v>
      </c>
      <c r="F54" s="3">
        <f>Summary!C14</f>
        <v>3</v>
      </c>
      <c r="H54" s="3" t="s">
        <v>42</v>
      </c>
      <c r="I54" s="3">
        <f>Summary!C14</f>
        <v>3</v>
      </c>
      <c r="K54" s="17"/>
      <c r="L54" s="17"/>
    </row>
    <row r="55" spans="2:12" ht="15" customHeight="1" thickBot="1" x14ac:dyDescent="0.4">
      <c r="B55" s="5" t="s">
        <v>39</v>
      </c>
      <c r="C55" s="5">
        <f>C52*C54</f>
        <v>512695.3125</v>
      </c>
      <c r="E55" s="5" t="s">
        <v>39</v>
      </c>
      <c r="F55" s="5">
        <f>F52*F54</f>
        <v>2197265.625</v>
      </c>
      <c r="H55" s="5" t="s">
        <v>39</v>
      </c>
      <c r="I55" s="5">
        <f>I52*I54</f>
        <v>659179.6875</v>
      </c>
      <c r="K55" s="22"/>
      <c r="L55" s="23"/>
    </row>
  </sheetData>
  <mergeCells count="15">
    <mergeCell ref="K55:L55"/>
    <mergeCell ref="K43:L54"/>
    <mergeCell ref="B2:L2"/>
    <mergeCell ref="B42:C42"/>
    <mergeCell ref="B4:C4"/>
    <mergeCell ref="B23:C23"/>
    <mergeCell ref="E42:F42"/>
    <mergeCell ref="H42:I42"/>
    <mergeCell ref="K42:L42"/>
    <mergeCell ref="E23:F23"/>
    <mergeCell ref="H23:I23"/>
    <mergeCell ref="K23:L23"/>
    <mergeCell ref="H4:I4"/>
    <mergeCell ref="K4:L4"/>
    <mergeCell ref="E4:F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Rounak Nayak</cp:lastModifiedBy>
  <dcterms:created xsi:type="dcterms:W3CDTF">2019-07-29T06:24:59Z</dcterms:created>
  <dcterms:modified xsi:type="dcterms:W3CDTF">2020-06-22T04:58:53Z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c59481-0d92-4f93-abca-4982e9c5cb2a_Enabled">
    <vt:lpwstr>True</vt:lpwstr>
  </property>
  <property fmtid="{D5CDD505-2E9C-101B-9397-08002B2CF9AE}" pid="3" name="MSIP_Label_11c59481-0d92-4f93-abca-4982e9c5cb2a_SiteId">
    <vt:lpwstr>85c997b9-f494-46b3-a11d-772983cf6f11</vt:lpwstr>
  </property>
  <property fmtid="{D5CDD505-2E9C-101B-9397-08002B2CF9AE}" pid="4" name="MSIP_Label_11c59481-0d92-4f93-abca-4982e9c5cb2a_Owner">
    <vt:lpwstr>M1045452@mindtree.com</vt:lpwstr>
  </property>
  <property fmtid="{D5CDD505-2E9C-101B-9397-08002B2CF9AE}" pid="5" name="MSIP_Label_11c59481-0d92-4f93-abca-4982e9c5cb2a_SetDate">
    <vt:lpwstr>2020-06-22T03:00:49.3898511Z</vt:lpwstr>
  </property>
  <property fmtid="{D5CDD505-2E9C-101B-9397-08002B2CF9AE}" pid="6" name="MSIP_Label_11c59481-0d92-4f93-abca-4982e9c5cb2a_Name">
    <vt:lpwstr>Public</vt:lpwstr>
  </property>
  <property fmtid="{D5CDD505-2E9C-101B-9397-08002B2CF9AE}" pid="7" name="MSIP_Label_11c59481-0d92-4f93-abca-4982e9c5cb2a_Application">
    <vt:lpwstr>Microsoft Azure Information Protection</vt:lpwstr>
  </property>
  <property fmtid="{D5CDD505-2E9C-101B-9397-08002B2CF9AE}" pid="8" name="MSIP_Label_11c59481-0d92-4f93-abca-4982e9c5cb2a_ActionId">
    <vt:lpwstr>33320a8a-c391-45da-b1ba-30200a6a4e28</vt:lpwstr>
  </property>
  <property fmtid="{D5CDD505-2E9C-101B-9397-08002B2CF9AE}" pid="9" name="MSIP_Label_11c59481-0d92-4f93-abca-4982e9c5cb2a_Extended_MSFT_Method">
    <vt:lpwstr>Manual</vt:lpwstr>
  </property>
  <property fmtid="{D5CDD505-2E9C-101B-9397-08002B2CF9AE}" pid="10" name="Sensitivity">
    <vt:lpwstr>Public</vt:lpwstr>
  </property>
</Properties>
</file>